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my_papers\c_submitted\bond_orders\third_submission\supporting_data\"/>
    </mc:Choice>
  </mc:AlternateContent>
  <bookViews>
    <workbookView xWindow="0" yWindow="0" windowWidth="16950" windowHeight="11955"/>
  </bookViews>
  <sheets>
    <sheet name="Plot" sheetId="2" r:id="rId1"/>
    <sheet name="Data" sheetId="1" r:id="rId2"/>
  </sheets>
  <definedNames>
    <definedName name="solver_adj" localSheetId="1" hidden="1">Data!$R$2:$R$3</definedName>
    <definedName name="solver_cvg" localSheetId="1" hidden="1">0.0001</definedName>
    <definedName name="solver_drv" localSheetId="1" hidden="1">1</definedName>
    <definedName name="solver_eng" localSheetId="1" hidden="1">1</definedName>
    <definedName name="solver_est" localSheetId="1" hidden="1">1</definedName>
    <definedName name="solver_itr" localSheetId="1" hidden="1">2147483647</definedName>
    <definedName name="solver_mip" localSheetId="1" hidden="1">2147483647</definedName>
    <definedName name="solver_mni" localSheetId="1" hidden="1">30</definedName>
    <definedName name="solver_mrt" localSheetId="1" hidden="1">0.075</definedName>
    <definedName name="solver_msl" localSheetId="1" hidden="1">2</definedName>
    <definedName name="solver_neg" localSheetId="1" hidden="1">1</definedName>
    <definedName name="solver_nod" localSheetId="1" hidden="1">2147483647</definedName>
    <definedName name="solver_num" localSheetId="1" hidden="1">0</definedName>
    <definedName name="solver_nwt" localSheetId="1" hidden="1">1</definedName>
    <definedName name="solver_opt" localSheetId="1" hidden="1">Data!$S$20</definedName>
    <definedName name="solver_pre" localSheetId="1" hidden="1">0.000001</definedName>
    <definedName name="solver_rbv" localSheetId="1" hidden="1">1</definedName>
    <definedName name="solver_rlx" localSheetId="1" hidden="1">2</definedName>
    <definedName name="solver_rsd" localSheetId="1" hidden="1">0</definedName>
    <definedName name="solver_scl" localSheetId="1" hidden="1">1</definedName>
    <definedName name="solver_sho" localSheetId="1" hidden="1">1</definedName>
    <definedName name="solver_ssz" localSheetId="1" hidden="1">100</definedName>
    <definedName name="solver_tim" localSheetId="1" hidden="1">2147483647</definedName>
    <definedName name="solver_tol" localSheetId="1" hidden="1">0.01</definedName>
    <definedName name="solver_typ" localSheetId="1" hidden="1">2</definedName>
    <definedName name="solver_val" localSheetId="1" hidden="1">0</definedName>
    <definedName name="solver_ver" localSheetId="1" hidden="1">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2" i="1" l="1"/>
  <c r="C22" i="1"/>
  <c r="D22" i="1"/>
  <c r="D23" i="1"/>
  <c r="C23" i="1"/>
  <c r="B23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4" i="1"/>
  <c r="F5" i="1"/>
  <c r="R5" i="1" s="1"/>
  <c r="F6" i="1"/>
  <c r="R6" i="1" s="1"/>
  <c r="F7" i="1"/>
  <c r="R7" i="1" s="1"/>
  <c r="F8" i="1"/>
  <c r="R8" i="1" s="1"/>
  <c r="D28" i="1" s="1"/>
  <c r="F9" i="1"/>
  <c r="R9" i="1" s="1"/>
  <c r="F10" i="1"/>
  <c r="R10" i="1" s="1"/>
  <c r="F11" i="1"/>
  <c r="M11" i="1" s="1"/>
  <c r="C31" i="1" s="1"/>
  <c r="F12" i="1"/>
  <c r="R12" i="1" s="1"/>
  <c r="D32" i="1" s="1"/>
  <c r="F13" i="1"/>
  <c r="R13" i="1" s="1"/>
  <c r="D33" i="1" s="1"/>
  <c r="F14" i="1"/>
  <c r="R14" i="1" s="1"/>
  <c r="F15" i="1"/>
  <c r="R15" i="1" s="1"/>
  <c r="F16" i="1"/>
  <c r="R16" i="1" s="1"/>
  <c r="F17" i="1"/>
  <c r="R17" i="1" s="1"/>
  <c r="D37" i="1" s="1"/>
  <c r="F18" i="1"/>
  <c r="H18" i="1" s="1"/>
  <c r="I18" i="1" s="1"/>
  <c r="F4" i="1"/>
  <c r="M4" i="1" s="1"/>
  <c r="H17" i="1" l="1"/>
  <c r="I17" i="1" s="1"/>
  <c r="M9" i="1"/>
  <c r="C29" i="1" s="1"/>
  <c r="H9" i="1"/>
  <c r="I9" i="1" s="1"/>
  <c r="M18" i="1"/>
  <c r="N18" i="1" s="1"/>
  <c r="M17" i="1"/>
  <c r="C37" i="1" s="1"/>
  <c r="M10" i="1"/>
  <c r="N10" i="1" s="1"/>
  <c r="H10" i="1"/>
  <c r="I10" i="1" s="1"/>
  <c r="N4" i="1"/>
  <c r="C24" i="1"/>
  <c r="S10" i="1"/>
  <c r="D30" i="1"/>
  <c r="S16" i="1"/>
  <c r="D36" i="1"/>
  <c r="S9" i="1"/>
  <c r="D29" i="1"/>
  <c r="S15" i="1"/>
  <c r="D35" i="1"/>
  <c r="S7" i="1"/>
  <c r="D27" i="1"/>
  <c r="S14" i="1"/>
  <c r="D34" i="1"/>
  <c r="S5" i="1"/>
  <c r="D25" i="1"/>
  <c r="S6" i="1"/>
  <c r="D26" i="1"/>
  <c r="H16" i="1"/>
  <c r="H8" i="1"/>
  <c r="M16" i="1"/>
  <c r="M8" i="1"/>
  <c r="R4" i="1"/>
  <c r="D24" i="1" s="1"/>
  <c r="B37" i="1"/>
  <c r="R11" i="1"/>
  <c r="D31" i="1" s="1"/>
  <c r="H15" i="1"/>
  <c r="H7" i="1"/>
  <c r="M15" i="1"/>
  <c r="M7" i="1"/>
  <c r="Q20" i="1"/>
  <c r="T16" i="1" s="1"/>
  <c r="B38" i="1"/>
  <c r="B30" i="1"/>
  <c r="H14" i="1"/>
  <c r="H6" i="1"/>
  <c r="M14" i="1"/>
  <c r="M6" i="1"/>
  <c r="H13" i="1"/>
  <c r="H5" i="1"/>
  <c r="M13" i="1"/>
  <c r="M5" i="1"/>
  <c r="H12" i="1"/>
  <c r="G20" i="1"/>
  <c r="J7" i="1" s="1"/>
  <c r="M12" i="1"/>
  <c r="C32" i="1" s="1"/>
  <c r="H4" i="1"/>
  <c r="H11" i="1"/>
  <c r="C30" i="1"/>
  <c r="S8" i="1"/>
  <c r="S12" i="1"/>
  <c r="S13" i="1"/>
  <c r="S17" i="1"/>
  <c r="S4" i="1"/>
  <c r="N11" i="1"/>
  <c r="L20" i="1"/>
  <c r="O4" i="1" s="1"/>
  <c r="N9" i="1"/>
  <c r="N17" i="1"/>
  <c r="B29" i="1" l="1"/>
  <c r="S11" i="1"/>
  <c r="S20" i="1" s="1"/>
  <c r="C38" i="1"/>
  <c r="J6" i="1"/>
  <c r="N13" i="1"/>
  <c r="C33" i="1"/>
  <c r="T6" i="1"/>
  <c r="T14" i="1"/>
  <c r="T5" i="1"/>
  <c r="T13" i="1"/>
  <c r="O6" i="1"/>
  <c r="O12" i="1"/>
  <c r="J14" i="1"/>
  <c r="T15" i="1"/>
  <c r="O11" i="1"/>
  <c r="I13" i="1"/>
  <c r="B33" i="1"/>
  <c r="N7" i="1"/>
  <c r="C27" i="1"/>
  <c r="N8" i="1"/>
  <c r="C28" i="1"/>
  <c r="O14" i="1"/>
  <c r="O13" i="1"/>
  <c r="T4" i="1"/>
  <c r="T12" i="1"/>
  <c r="J8" i="1"/>
  <c r="I5" i="1"/>
  <c r="B25" i="1"/>
  <c r="I11" i="1"/>
  <c r="B31" i="1"/>
  <c r="I4" i="1"/>
  <c r="B24" i="1"/>
  <c r="N6" i="1"/>
  <c r="C26" i="1"/>
  <c r="N15" i="1"/>
  <c r="C35" i="1"/>
  <c r="N16" i="1"/>
  <c r="C36" i="1"/>
  <c r="J11" i="1"/>
  <c r="T9" i="1"/>
  <c r="J13" i="1"/>
  <c r="O10" i="1"/>
  <c r="J16" i="1"/>
  <c r="N14" i="1"/>
  <c r="C34" i="1"/>
  <c r="I7" i="1"/>
  <c r="B27" i="1"/>
  <c r="I8" i="1"/>
  <c r="B28" i="1"/>
  <c r="J4" i="1"/>
  <c r="T17" i="1"/>
  <c r="O18" i="1"/>
  <c r="I6" i="1"/>
  <c r="B26" i="1"/>
  <c r="I15" i="1"/>
  <c r="B35" i="1"/>
  <c r="I16" i="1"/>
  <c r="B36" i="1"/>
  <c r="T10" i="1"/>
  <c r="O7" i="1"/>
  <c r="J18" i="1"/>
  <c r="J9" i="1"/>
  <c r="J17" i="1"/>
  <c r="J10" i="1"/>
  <c r="N12" i="1"/>
  <c r="I12" i="1"/>
  <c r="B32" i="1"/>
  <c r="I14" i="1"/>
  <c r="B34" i="1"/>
  <c r="T7" i="1"/>
  <c r="J5" i="1"/>
  <c r="O15" i="1"/>
  <c r="O5" i="1"/>
  <c r="J15" i="1"/>
  <c r="O16" i="1"/>
  <c r="O17" i="1"/>
  <c r="O8" i="1"/>
  <c r="O9" i="1"/>
  <c r="N5" i="1"/>
  <c r="C25" i="1"/>
  <c r="T8" i="1"/>
  <c r="J12" i="1"/>
  <c r="T11" i="1"/>
  <c r="O20" i="1" l="1"/>
  <c r="N20" i="1"/>
  <c r="T20" i="1"/>
  <c r="S25" i="1" s="1"/>
  <c r="I20" i="1"/>
  <c r="J20" i="1"/>
  <c r="N25" i="1" l="1"/>
  <c r="I25" i="1"/>
</calcChain>
</file>

<file path=xl/sharedStrings.xml><?xml version="1.0" encoding="utf-8"?>
<sst xmlns="http://schemas.openxmlformats.org/spreadsheetml/2006/main" count="39" uniqueCount="21">
  <si>
    <t>H2 singlet</t>
  </si>
  <si>
    <t>H2 triplet</t>
  </si>
  <si>
    <t>DDEC6 bond order</t>
  </si>
  <si>
    <t>singlet</t>
  </si>
  <si>
    <t>triplet</t>
  </si>
  <si>
    <t>doublet</t>
  </si>
  <si>
    <t>squared</t>
  </si>
  <si>
    <t>error</t>
  </si>
  <si>
    <t>(y-yavg)^2</t>
  </si>
  <si>
    <t>R^2=</t>
  </si>
  <si>
    <t>singlet model</t>
  </si>
  <si>
    <t>triplet model</t>
  </si>
  <si>
    <t>doublet model</t>
  </si>
  <si>
    <t>fitted params</t>
  </si>
  <si>
    <t>H2+ doublet</t>
  </si>
  <si>
    <t>avg</t>
  </si>
  <si>
    <t>SSE</t>
  </si>
  <si>
    <t>SST</t>
  </si>
  <si>
    <t>(angstrom)</t>
  </si>
  <si>
    <t xml:space="preserve">distance </t>
  </si>
  <si>
    <t>(pm)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</si>
</sst>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" x14ac:knownFonts="1">
    <font>
      <sz val="10"/>
      <color theme="1"/>
      <name val="Arial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/>
    </xf>
    <xf numFmtId="164" fontId="0" fillId="0" borderId="0" xfId="0" applyNumberFormat="1"/>
    <xf numFmtId="164" fontId="1" fillId="2" borderId="0" xfId="0" applyNumberFormat="1" applyFont="1" applyFill="1" applyAlignment="1">
      <alignment horizontal="center"/>
    </xf>
    <xf numFmtId="164" fontId="1" fillId="0" borderId="0" xfId="0" applyNumberFormat="1" applyFont="1" applyAlignment="1">
      <alignment horizontal="center"/>
    </xf>
    <xf numFmtId="164" fontId="1" fillId="0" borderId="0" xfId="0" quotePrefix="1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64" fontId="0" fillId="2" borderId="0" xfId="0" applyNumberFormat="1" applyFont="1" applyFill="1" applyAlignment="1">
      <alignment horizontal="center"/>
    </xf>
    <xf numFmtId="164" fontId="0" fillId="0" borderId="0" xfId="0" applyNumberFormat="1" applyFont="1"/>
    <xf numFmtId="164" fontId="0" fillId="0" borderId="0" xfId="0" applyNumberFormat="1" applyFont="1" applyAlignment="1">
      <alignment horizontal="center"/>
    </xf>
    <xf numFmtId="164" fontId="1" fillId="2" borderId="0" xfId="0" applyNumberFormat="1" applyFont="1" applyFill="1"/>
    <xf numFmtId="2" fontId="0" fillId="0" borderId="0" xfId="0" applyNumberFormat="1"/>
    <xf numFmtId="164" fontId="0" fillId="0" borderId="0" xfId="0" applyNumberFormat="1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H2 Singlet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Data!$F$4:$F$18</c:f>
              <c:numCache>
                <c:formatCode>0.00</c:formatCode>
                <c:ptCount val="15"/>
                <c:pt idx="0">
                  <c:v>0.5</c:v>
                </c:pt>
                <c:pt idx="1">
                  <c:v>0.75</c:v>
                </c:pt>
                <c:pt idx="2">
                  <c:v>1</c:v>
                </c:pt>
                <c:pt idx="3">
                  <c:v>1.25</c:v>
                </c:pt>
                <c:pt idx="4">
                  <c:v>1.5</c:v>
                </c:pt>
                <c:pt idx="5">
                  <c:v>1.75</c:v>
                </c:pt>
                <c:pt idx="6">
                  <c:v>2</c:v>
                </c:pt>
                <c:pt idx="7">
                  <c:v>2.25</c:v>
                </c:pt>
                <c:pt idx="8">
                  <c:v>2.5</c:v>
                </c:pt>
                <c:pt idx="9">
                  <c:v>2.75</c:v>
                </c:pt>
                <c:pt idx="10">
                  <c:v>3</c:v>
                </c:pt>
                <c:pt idx="11">
                  <c:v>3.5</c:v>
                </c:pt>
                <c:pt idx="12">
                  <c:v>4</c:v>
                </c:pt>
                <c:pt idx="13">
                  <c:v>4.5</c:v>
                </c:pt>
                <c:pt idx="14">
                  <c:v>5</c:v>
                </c:pt>
              </c:numCache>
            </c:numRef>
          </c:xVal>
          <c:yVal>
            <c:numRef>
              <c:f>Data!$B$4:$B$18</c:f>
              <c:numCache>
                <c:formatCode>0.0000</c:formatCode>
                <c:ptCount val="15"/>
                <c:pt idx="0">
                  <c:v>1.201911</c:v>
                </c:pt>
                <c:pt idx="1">
                  <c:v>0.92945</c:v>
                </c:pt>
                <c:pt idx="2">
                  <c:v>0.72988600000000003</c:v>
                </c:pt>
                <c:pt idx="3">
                  <c:v>0.56457599999999997</c:v>
                </c:pt>
                <c:pt idx="4">
                  <c:v>0.42372900000000002</c:v>
                </c:pt>
                <c:pt idx="5">
                  <c:v>0.300375</c:v>
                </c:pt>
                <c:pt idx="6">
                  <c:v>0.202349</c:v>
                </c:pt>
                <c:pt idx="7">
                  <c:v>0.13076499999999999</c:v>
                </c:pt>
                <c:pt idx="8">
                  <c:v>8.3183000000000007E-2</c:v>
                </c:pt>
                <c:pt idx="9">
                  <c:v>5.2699000000000003E-2</c:v>
                </c:pt>
                <c:pt idx="10">
                  <c:v>3.3625000000000002E-2</c:v>
                </c:pt>
                <c:pt idx="11">
                  <c:v>1.3975E-2</c:v>
                </c:pt>
                <c:pt idx="12">
                  <c:v>5.9160000000000003E-3</c:v>
                </c:pt>
                <c:pt idx="13">
                  <c:v>2.5200000000000001E-3</c:v>
                </c:pt>
                <c:pt idx="14">
                  <c:v>1.0499999999999999E-3</c:v>
                </c:pt>
              </c:numCache>
            </c:numRef>
          </c:yVal>
          <c:smooth val="0"/>
        </c:ser>
        <c:ser>
          <c:idx val="1"/>
          <c:order val="1"/>
          <c:tx>
            <c:v>H2 triplet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7"/>
            <c:spPr>
              <a:noFill/>
              <a:ln w="25400">
                <a:solidFill>
                  <a:schemeClr val="accent2"/>
                </a:solidFill>
              </a:ln>
              <a:effectLst/>
            </c:spPr>
          </c:marker>
          <c:xVal>
            <c:numRef>
              <c:f>Data!$F$4:$F$18</c:f>
              <c:numCache>
                <c:formatCode>0.00</c:formatCode>
                <c:ptCount val="15"/>
                <c:pt idx="0">
                  <c:v>0.5</c:v>
                </c:pt>
                <c:pt idx="1">
                  <c:v>0.75</c:v>
                </c:pt>
                <c:pt idx="2">
                  <c:v>1</c:v>
                </c:pt>
                <c:pt idx="3">
                  <c:v>1.25</c:v>
                </c:pt>
                <c:pt idx="4">
                  <c:v>1.5</c:v>
                </c:pt>
                <c:pt idx="5">
                  <c:v>1.75</c:v>
                </c:pt>
                <c:pt idx="6">
                  <c:v>2</c:v>
                </c:pt>
                <c:pt idx="7">
                  <c:v>2.25</c:v>
                </c:pt>
                <c:pt idx="8">
                  <c:v>2.5</c:v>
                </c:pt>
                <c:pt idx="9">
                  <c:v>2.75</c:v>
                </c:pt>
                <c:pt idx="10">
                  <c:v>3</c:v>
                </c:pt>
                <c:pt idx="11">
                  <c:v>3.5</c:v>
                </c:pt>
                <c:pt idx="12">
                  <c:v>4</c:v>
                </c:pt>
                <c:pt idx="13">
                  <c:v>4.5</c:v>
                </c:pt>
                <c:pt idx="14">
                  <c:v>5</c:v>
                </c:pt>
              </c:numCache>
            </c:numRef>
          </c:xVal>
          <c:yVal>
            <c:numRef>
              <c:f>Data!$C$4:$C$18</c:f>
              <c:numCache>
                <c:formatCode>0.0000</c:formatCode>
                <c:ptCount val="15"/>
                <c:pt idx="0">
                  <c:v>1.3765620000000001</c:v>
                </c:pt>
                <c:pt idx="1">
                  <c:v>0.95096199999999997</c:v>
                </c:pt>
                <c:pt idx="2">
                  <c:v>0.59594100000000005</c:v>
                </c:pt>
                <c:pt idx="3">
                  <c:v>0.38471300000000003</c:v>
                </c:pt>
                <c:pt idx="4">
                  <c:v>0.26132899999999998</c:v>
                </c:pt>
                <c:pt idx="5">
                  <c:v>0.181366</c:v>
                </c:pt>
                <c:pt idx="6">
                  <c:v>0.12719</c:v>
                </c:pt>
                <c:pt idx="7">
                  <c:v>8.8765999999999998E-2</c:v>
                </c:pt>
                <c:pt idx="8">
                  <c:v>6.1608999999999997E-2</c:v>
                </c:pt>
                <c:pt idx="9">
                  <c:v>4.2256000000000002E-2</c:v>
                </c:pt>
                <c:pt idx="10">
                  <c:v>2.8743999999999999E-2</c:v>
                </c:pt>
                <c:pt idx="11">
                  <c:v>1.2978999999999999E-2</c:v>
                </c:pt>
                <c:pt idx="12">
                  <c:v>5.7229999999999998E-3</c:v>
                </c:pt>
                <c:pt idx="13">
                  <c:v>2.4759999999999999E-3</c:v>
                </c:pt>
                <c:pt idx="14">
                  <c:v>1.0430000000000001E-3</c:v>
                </c:pt>
              </c:numCache>
            </c:numRef>
          </c:yVal>
          <c:smooth val="0"/>
        </c:ser>
        <c:ser>
          <c:idx val="2"/>
          <c:order val="2"/>
          <c:tx>
            <c:v>H2+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noFill/>
              <a:ln w="19050">
                <a:solidFill>
                  <a:srgbClr val="FF0000"/>
                </a:solidFill>
              </a:ln>
              <a:effectLst/>
            </c:spPr>
          </c:marker>
          <c:xVal>
            <c:numRef>
              <c:f>Data!$F$4:$F$17</c:f>
              <c:numCache>
                <c:formatCode>0.00</c:formatCode>
                <c:ptCount val="14"/>
                <c:pt idx="0">
                  <c:v>0.5</c:v>
                </c:pt>
                <c:pt idx="1">
                  <c:v>0.75</c:v>
                </c:pt>
                <c:pt idx="2">
                  <c:v>1</c:v>
                </c:pt>
                <c:pt idx="3">
                  <c:v>1.25</c:v>
                </c:pt>
                <c:pt idx="4">
                  <c:v>1.5</c:v>
                </c:pt>
                <c:pt idx="5">
                  <c:v>1.75</c:v>
                </c:pt>
                <c:pt idx="6">
                  <c:v>2</c:v>
                </c:pt>
                <c:pt idx="7">
                  <c:v>2.25</c:v>
                </c:pt>
                <c:pt idx="8">
                  <c:v>2.5</c:v>
                </c:pt>
                <c:pt idx="9">
                  <c:v>2.75</c:v>
                </c:pt>
                <c:pt idx="10">
                  <c:v>3</c:v>
                </c:pt>
                <c:pt idx="11">
                  <c:v>3.5</c:v>
                </c:pt>
                <c:pt idx="12">
                  <c:v>4</c:v>
                </c:pt>
                <c:pt idx="13">
                  <c:v>4.5</c:v>
                </c:pt>
              </c:numCache>
            </c:numRef>
          </c:xVal>
          <c:yVal>
            <c:numRef>
              <c:f>Data!$D$4:$D$17</c:f>
              <c:numCache>
                <c:formatCode>0.0000</c:formatCode>
                <c:ptCount val="14"/>
                <c:pt idx="0">
                  <c:v>0.51374299999999995</c:v>
                </c:pt>
                <c:pt idx="1">
                  <c:v>0.39471800000000001</c:v>
                </c:pt>
                <c:pt idx="2">
                  <c:v>0.31549300000000002</c:v>
                </c:pt>
                <c:pt idx="3">
                  <c:v>0.25492199999999998</c:v>
                </c:pt>
                <c:pt idx="4">
                  <c:v>0.20741699999999999</c:v>
                </c:pt>
                <c:pt idx="5">
                  <c:v>0.16462399999999999</c:v>
                </c:pt>
                <c:pt idx="6">
                  <c:v>0.128248</c:v>
                </c:pt>
                <c:pt idx="7">
                  <c:v>9.6860000000000002E-2</c:v>
                </c:pt>
                <c:pt idx="8">
                  <c:v>7.1470000000000006E-2</c:v>
                </c:pt>
                <c:pt idx="9">
                  <c:v>5.1576999999999998E-2</c:v>
                </c:pt>
                <c:pt idx="10">
                  <c:v>3.6782000000000002E-2</c:v>
                </c:pt>
                <c:pt idx="11">
                  <c:v>1.7711999999999999E-2</c:v>
                </c:pt>
                <c:pt idx="12">
                  <c:v>7.9249999999999998E-3</c:v>
                </c:pt>
                <c:pt idx="13">
                  <c:v>3.3760000000000001E-3</c:v>
                </c:pt>
              </c:numCache>
            </c:numRef>
          </c:yVal>
          <c:smooth val="0"/>
        </c:ser>
        <c:ser>
          <c:idx val="3"/>
          <c:order val="3"/>
          <c:tx>
            <c:v>singlet model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Data!$A$21:$A$38</c:f>
              <c:numCache>
                <c:formatCode>0.00</c:formatCode>
                <c:ptCount val="18"/>
                <c:pt idx="0">
                  <c:v>0</c:v>
                </c:pt>
                <c:pt idx="1">
                  <c:v>0.1</c:v>
                </c:pt>
                <c:pt idx="2">
                  <c:v>0.25</c:v>
                </c:pt>
                <c:pt idx="3">
                  <c:v>0.5</c:v>
                </c:pt>
                <c:pt idx="4">
                  <c:v>0.75</c:v>
                </c:pt>
                <c:pt idx="5">
                  <c:v>1</c:v>
                </c:pt>
                <c:pt idx="6">
                  <c:v>1.25</c:v>
                </c:pt>
                <c:pt idx="7">
                  <c:v>1.5</c:v>
                </c:pt>
                <c:pt idx="8">
                  <c:v>1.75</c:v>
                </c:pt>
                <c:pt idx="9">
                  <c:v>2</c:v>
                </c:pt>
                <c:pt idx="10">
                  <c:v>2.25</c:v>
                </c:pt>
                <c:pt idx="11">
                  <c:v>2.5</c:v>
                </c:pt>
                <c:pt idx="12">
                  <c:v>2.75</c:v>
                </c:pt>
                <c:pt idx="13">
                  <c:v>3</c:v>
                </c:pt>
                <c:pt idx="14">
                  <c:v>3.5</c:v>
                </c:pt>
                <c:pt idx="15">
                  <c:v>4</c:v>
                </c:pt>
                <c:pt idx="16">
                  <c:v>4.5</c:v>
                </c:pt>
                <c:pt idx="17">
                  <c:v>5</c:v>
                </c:pt>
              </c:numCache>
            </c:numRef>
          </c:xVal>
          <c:yVal>
            <c:numRef>
              <c:f>Data!$B$21:$B$38</c:f>
              <c:numCache>
                <c:formatCode>0.0000</c:formatCode>
                <c:ptCount val="18"/>
                <c:pt idx="0">
                  <c:v>1.5</c:v>
                </c:pt>
                <c:pt idx="1">
                  <c:v>1.4849309033054512</c:v>
                </c:pt>
                <c:pt idx="2">
                  <c:v>1.4144548753413042</c:v>
                </c:pt>
                <c:pt idx="3">
                  <c:v>1.215259925858148</c:v>
                </c:pt>
                <c:pt idx="4">
                  <c:v>0.97663464014367962</c:v>
                </c:pt>
                <c:pt idx="5">
                  <c:v>0.74689467788011688</c:v>
                </c:pt>
                <c:pt idx="6">
                  <c:v>0.55000162628542237</c:v>
                </c:pt>
                <c:pt idx="7">
                  <c:v>0.39324129149221604</c:v>
                </c:pt>
                <c:pt idx="8">
                  <c:v>0.27464421334954003</c:v>
                </c:pt>
                <c:pt idx="9">
                  <c:v>0.18821400973715127</c:v>
                </c:pt>
                <c:pt idx="10">
                  <c:v>0.12699532337763791</c:v>
                </c:pt>
                <c:pt idx="11">
                  <c:v>8.4591223892253223E-2</c:v>
                </c:pt>
                <c:pt idx="12">
                  <c:v>5.5739862769605991E-2</c:v>
                </c:pt>
                <c:pt idx="13">
                  <c:v>3.639377534036229E-2</c:v>
                </c:pt>
                <c:pt idx="14">
                  <c:v>1.5171151346377275E-2</c:v>
                </c:pt>
                <c:pt idx="15">
                  <c:v>6.1770345239123611E-3</c:v>
                </c:pt>
                <c:pt idx="16">
                  <c:v>2.4700507709716278E-3</c:v>
                </c:pt>
                <c:pt idx="17">
                  <c:v>9.7386172165205595E-4</c:v>
                </c:pt>
              </c:numCache>
            </c:numRef>
          </c:yVal>
          <c:smooth val="0"/>
        </c:ser>
        <c:ser>
          <c:idx val="4"/>
          <c:order val="4"/>
          <c:tx>
            <c:v>triplet model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Data!$A$21:$A$38</c:f>
              <c:numCache>
                <c:formatCode>0.00</c:formatCode>
                <c:ptCount val="18"/>
                <c:pt idx="0">
                  <c:v>0</c:v>
                </c:pt>
                <c:pt idx="1">
                  <c:v>0.1</c:v>
                </c:pt>
                <c:pt idx="2">
                  <c:v>0.25</c:v>
                </c:pt>
                <c:pt idx="3">
                  <c:v>0.5</c:v>
                </c:pt>
                <c:pt idx="4">
                  <c:v>0.75</c:v>
                </c:pt>
                <c:pt idx="5">
                  <c:v>1</c:v>
                </c:pt>
                <c:pt idx="6">
                  <c:v>1.25</c:v>
                </c:pt>
                <c:pt idx="7">
                  <c:v>1.5</c:v>
                </c:pt>
                <c:pt idx="8">
                  <c:v>1.75</c:v>
                </c:pt>
                <c:pt idx="9">
                  <c:v>2</c:v>
                </c:pt>
                <c:pt idx="10">
                  <c:v>2.25</c:v>
                </c:pt>
                <c:pt idx="11">
                  <c:v>2.5</c:v>
                </c:pt>
                <c:pt idx="12">
                  <c:v>2.75</c:v>
                </c:pt>
                <c:pt idx="13">
                  <c:v>3</c:v>
                </c:pt>
                <c:pt idx="14">
                  <c:v>3.5</c:v>
                </c:pt>
                <c:pt idx="15">
                  <c:v>4</c:v>
                </c:pt>
                <c:pt idx="16">
                  <c:v>4.5</c:v>
                </c:pt>
                <c:pt idx="17">
                  <c:v>5</c:v>
                </c:pt>
              </c:numCache>
            </c:numRef>
          </c:xVal>
          <c:yVal>
            <c:numRef>
              <c:f>Data!$C$21:$C$38</c:f>
              <c:numCache>
                <c:formatCode>0.0000</c:formatCode>
                <c:ptCount val="18"/>
                <c:pt idx="0">
                  <c:v>1.5</c:v>
                </c:pt>
                <c:pt idx="1">
                  <c:v>1.4715064819700907</c:v>
                </c:pt>
                <c:pt idx="2">
                  <c:v>1.3541947625131499</c:v>
                </c:pt>
                <c:pt idx="3">
                  <c:v>1.0799088676885391</c:v>
                </c:pt>
                <c:pt idx="4">
                  <c:v>0.80867898023245</c:v>
                </c:pt>
                <c:pt idx="5">
                  <c:v>0.58400367911446527</c:v>
                </c:pt>
                <c:pt idx="6">
                  <c:v>0.41223952822099724</c:v>
                </c:pt>
                <c:pt idx="7">
                  <c:v>0.28658226861576119</c:v>
                </c:pt>
                <c:pt idx="8">
                  <c:v>0.19710072887159111</c:v>
                </c:pt>
                <c:pt idx="9">
                  <c:v>0.1345017026414127</c:v>
                </c:pt>
                <c:pt idx="10">
                  <c:v>9.124558429823236E-2</c:v>
                </c:pt>
                <c:pt idx="11">
                  <c:v>6.1620662392111995E-2</c:v>
                </c:pt>
                <c:pt idx="12">
                  <c:v>4.1465872928353936E-2</c:v>
                </c:pt>
                <c:pt idx="13">
                  <c:v>2.7823610003322532E-2</c:v>
                </c:pt>
                <c:pt idx="14">
                  <c:v>1.2445308331190057E-2</c:v>
                </c:pt>
                <c:pt idx="15">
                  <c:v>5.5308300091048649E-3</c:v>
                </c:pt>
                <c:pt idx="16">
                  <c:v>2.4466190757084358E-3</c:v>
                </c:pt>
                <c:pt idx="17">
                  <c:v>1.0785886914658749E-3</c:v>
                </c:pt>
              </c:numCache>
            </c:numRef>
          </c:yVal>
          <c:smooth val="0"/>
        </c:ser>
        <c:ser>
          <c:idx val="5"/>
          <c:order val="5"/>
          <c:tx>
            <c:v>doublet model</c:v>
          </c:tx>
          <c:spPr>
            <a:ln w="25400" cap="rnd" cmpd="sng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Data!$A$21:$A$37</c:f>
              <c:numCache>
                <c:formatCode>0.00</c:formatCode>
                <c:ptCount val="17"/>
                <c:pt idx="0">
                  <c:v>0</c:v>
                </c:pt>
                <c:pt idx="1">
                  <c:v>0.1</c:v>
                </c:pt>
                <c:pt idx="2">
                  <c:v>0.25</c:v>
                </c:pt>
                <c:pt idx="3">
                  <c:v>0.5</c:v>
                </c:pt>
                <c:pt idx="4">
                  <c:v>0.75</c:v>
                </c:pt>
                <c:pt idx="5">
                  <c:v>1</c:v>
                </c:pt>
                <c:pt idx="6">
                  <c:v>1.25</c:v>
                </c:pt>
                <c:pt idx="7">
                  <c:v>1.5</c:v>
                </c:pt>
                <c:pt idx="8">
                  <c:v>1.75</c:v>
                </c:pt>
                <c:pt idx="9">
                  <c:v>2</c:v>
                </c:pt>
                <c:pt idx="10">
                  <c:v>2.25</c:v>
                </c:pt>
                <c:pt idx="11">
                  <c:v>2.5</c:v>
                </c:pt>
                <c:pt idx="12">
                  <c:v>2.75</c:v>
                </c:pt>
                <c:pt idx="13">
                  <c:v>3</c:v>
                </c:pt>
                <c:pt idx="14">
                  <c:v>3.5</c:v>
                </c:pt>
                <c:pt idx="15">
                  <c:v>4</c:v>
                </c:pt>
                <c:pt idx="16">
                  <c:v>4.5</c:v>
                </c:pt>
              </c:numCache>
            </c:numRef>
          </c:xVal>
          <c:yVal>
            <c:numRef>
              <c:f>Data!$D$21:$D$37</c:f>
              <c:numCache>
                <c:formatCode>0.0000</c:formatCode>
                <c:ptCount val="17"/>
                <c:pt idx="0">
                  <c:v>0.75</c:v>
                </c:pt>
                <c:pt idx="1">
                  <c:v>0.74164066715654919</c:v>
                </c:pt>
                <c:pt idx="2">
                  <c:v>0.70430838939098472</c:v>
                </c:pt>
                <c:pt idx="3">
                  <c:v>0.60510146559712419</c:v>
                </c:pt>
                <c:pt idx="4">
                  <c:v>0.49208350108997162</c:v>
                </c:pt>
                <c:pt idx="5">
                  <c:v>0.38591247240546023</c:v>
                </c:pt>
                <c:pt idx="6">
                  <c:v>0.29510908360369181</c:v>
                </c:pt>
                <c:pt idx="7">
                  <c:v>0.22159086505368089</c:v>
                </c:pt>
                <c:pt idx="8">
                  <c:v>0.16413616636229347</c:v>
                </c:pt>
                <c:pt idx="9">
                  <c:v>0.12031565989207479</c:v>
                </c:pt>
                <c:pt idx="10">
                  <c:v>8.7475873693349665E-2</c:v>
                </c:pt>
                <c:pt idx="11">
                  <c:v>6.3185964002722028E-2</c:v>
                </c:pt>
                <c:pt idx="12">
                  <c:v>4.5399993815032923E-2</c:v>
                </c:pt>
                <c:pt idx="13">
                  <c:v>3.2479027564959198E-2</c:v>
                </c:pt>
                <c:pt idx="14">
                  <c:v>1.6452656445631909E-2</c:v>
                </c:pt>
                <c:pt idx="15">
                  <c:v>8.2479792625431217E-3</c:v>
                </c:pt>
                <c:pt idx="16">
                  <c:v>4.1032248329115799E-3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2179168"/>
        <c:axId val="452180736"/>
      </c:scatterChart>
      <c:valAx>
        <c:axId val="452179168"/>
        <c:scaling>
          <c:orientation val="minMax"/>
          <c:max val="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000">
                    <a:solidFill>
                      <a:schemeClr val="tx1"/>
                    </a:solidFill>
                  </a:rPr>
                  <a:t>bond length (</a:t>
                </a:r>
                <a:r>
                  <a:rPr lang="en-US" sz="2000" b="0" i="0" u="none" strike="noStrike" baseline="0">
                    <a:effectLst/>
                  </a:rPr>
                  <a:t>Å</a:t>
                </a:r>
                <a:r>
                  <a:rPr lang="en-US" sz="2000">
                    <a:solidFill>
                      <a:schemeClr val="tx1"/>
                    </a:solidFill>
                  </a:rPr>
                  <a:t>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2180736"/>
        <c:crossesAt val="1.0000000000000002E-3"/>
        <c:crossBetween val="midCat"/>
      </c:valAx>
      <c:valAx>
        <c:axId val="452180736"/>
        <c:scaling>
          <c:logBase val="10"/>
          <c:orientation val="minMax"/>
          <c:min val="1.0000000000000002E-3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000">
                    <a:solidFill>
                      <a:schemeClr val="tx1"/>
                    </a:solidFill>
                  </a:rPr>
                  <a:t>DDEC6 bond order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0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2179168"/>
        <c:crosses val="autoZero"/>
        <c:crossBetween val="midCat"/>
      </c:valAx>
      <c:spPr>
        <a:noFill/>
        <a:ln w="25400" cmpd="sng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4438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0.20879</cdr:x>
      <cdr:y>0.63934</cdr:y>
    </cdr:from>
    <cdr:to>
      <cdr:x>0.48077</cdr:x>
      <cdr:y>0.82345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809749" y="4024311"/>
          <a:ext cx="2357438" cy="11588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2000"/>
            <a:t>H</a:t>
          </a:r>
          <a:r>
            <a:rPr lang="en-US" sz="2000" baseline="-25000"/>
            <a:t>2</a:t>
          </a:r>
          <a:r>
            <a:rPr lang="en-US" sz="2000"/>
            <a:t> singlet (blue)</a:t>
          </a:r>
        </a:p>
        <a:p xmlns:a="http://schemas.openxmlformats.org/drawingml/2006/main">
          <a:r>
            <a:rPr lang="en-US" sz="2000"/>
            <a:t>[H</a:t>
          </a:r>
          <a:r>
            <a:rPr lang="en-US" sz="2000" baseline="-25000"/>
            <a:t>2</a:t>
          </a:r>
          <a:r>
            <a:rPr lang="en-US" sz="2000"/>
            <a:t>]</a:t>
          </a:r>
          <a:r>
            <a:rPr lang="en-US" sz="2000" baseline="30000"/>
            <a:t>+</a:t>
          </a:r>
          <a:r>
            <a:rPr lang="en-US" sz="2000"/>
            <a:t> doublet (red)</a:t>
          </a:r>
        </a:p>
        <a:p xmlns:a="http://schemas.openxmlformats.org/drawingml/2006/main">
          <a:r>
            <a:rPr lang="en-US" sz="2000"/>
            <a:t>H</a:t>
          </a:r>
          <a:r>
            <a:rPr lang="en-US" sz="2000" baseline="-25000"/>
            <a:t>2</a:t>
          </a:r>
          <a:r>
            <a:rPr lang="en-US" sz="2000"/>
            <a:t> triplet (orange)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8"/>
  <sheetViews>
    <sheetView workbookViewId="0">
      <selection activeCell="B41" sqref="B41"/>
    </sheetView>
  </sheetViews>
  <sheetFormatPr defaultRowHeight="12.75" x14ac:dyDescent="0.2"/>
  <cols>
    <col min="1" max="1" width="10.85546875" customWidth="1"/>
    <col min="2" max="2" width="13" customWidth="1"/>
    <col min="3" max="3" width="12.7109375" customWidth="1"/>
    <col min="4" max="4" width="15.28515625" customWidth="1"/>
    <col min="6" max="6" width="11.85546875" customWidth="1"/>
    <col min="8" max="8" width="13" customWidth="1"/>
    <col min="9" max="9" width="12.28515625" customWidth="1"/>
    <col min="10" max="11" width="11.7109375" customWidth="1"/>
    <col min="12" max="12" width="10.140625" customWidth="1"/>
    <col min="13" max="13" width="16.5703125" customWidth="1"/>
    <col min="14" max="14" width="10.140625" customWidth="1"/>
    <col min="15" max="16" width="11.140625" customWidth="1"/>
    <col min="18" max="18" width="14" customWidth="1"/>
    <col min="19" max="19" width="10.42578125" customWidth="1"/>
    <col min="20" max="20" width="11.7109375" customWidth="1"/>
  </cols>
  <sheetData>
    <row r="1" spans="1:20" x14ac:dyDescent="0.2">
      <c r="F1" s="2"/>
      <c r="G1" s="2"/>
      <c r="H1" s="3" t="s">
        <v>13</v>
      </c>
      <c r="I1" s="2"/>
      <c r="J1" s="2"/>
      <c r="K1" s="2"/>
      <c r="L1" s="2"/>
      <c r="M1" s="3" t="s">
        <v>13</v>
      </c>
      <c r="N1" s="2"/>
      <c r="O1" s="2"/>
      <c r="P1" s="2"/>
      <c r="Q1" s="2"/>
      <c r="R1" s="3" t="s">
        <v>13</v>
      </c>
      <c r="S1" s="2"/>
      <c r="T1" s="2"/>
    </row>
    <row r="2" spans="1:20" x14ac:dyDescent="0.2">
      <c r="A2" s="1" t="s">
        <v>19</v>
      </c>
      <c r="C2" s="1" t="s">
        <v>2</v>
      </c>
      <c r="D2" s="1"/>
      <c r="F2" s="4" t="s">
        <v>19</v>
      </c>
      <c r="G2" s="4" t="s">
        <v>3</v>
      </c>
      <c r="H2" s="3">
        <v>2.0283769430794401</v>
      </c>
      <c r="I2" s="4" t="s">
        <v>6</v>
      </c>
      <c r="J2" s="5" t="s">
        <v>8</v>
      </c>
      <c r="K2" s="5"/>
      <c r="L2" s="4" t="s">
        <v>4</v>
      </c>
      <c r="M2" s="3">
        <v>1.670769751280109</v>
      </c>
      <c r="N2" s="4" t="s">
        <v>6</v>
      </c>
      <c r="O2" s="5" t="s">
        <v>8</v>
      </c>
      <c r="P2" s="5"/>
      <c r="Q2" s="4" t="s">
        <v>5</v>
      </c>
      <c r="R2" s="3">
        <v>1.4687064849019389</v>
      </c>
      <c r="S2" s="4" t="s">
        <v>6</v>
      </c>
      <c r="T2" s="5" t="s">
        <v>8</v>
      </c>
    </row>
    <row r="3" spans="1:20" x14ac:dyDescent="0.2">
      <c r="A3" s="1" t="s">
        <v>20</v>
      </c>
      <c r="B3" s="1" t="s">
        <v>0</v>
      </c>
      <c r="C3" s="1" t="s">
        <v>1</v>
      </c>
      <c r="D3" s="1" t="s">
        <v>14</v>
      </c>
      <c r="F3" s="4" t="s">
        <v>18</v>
      </c>
      <c r="G3" s="4"/>
      <c r="H3" s="3">
        <v>1.9089172255247826</v>
      </c>
      <c r="I3" s="4" t="s">
        <v>7</v>
      </c>
      <c r="J3" s="6"/>
      <c r="K3" s="6"/>
      <c r="L3" s="4"/>
      <c r="M3" s="3">
        <v>0.77117199309188322</v>
      </c>
      <c r="N3" s="4" t="s">
        <v>7</v>
      </c>
      <c r="O3" s="6"/>
      <c r="P3" s="6"/>
      <c r="Q3" s="4"/>
      <c r="R3" s="3">
        <v>1.2103673625315854</v>
      </c>
      <c r="S3" s="4" t="s">
        <v>7</v>
      </c>
      <c r="T3" s="6"/>
    </row>
    <row r="4" spans="1:20" x14ac:dyDescent="0.2">
      <c r="A4">
        <v>50</v>
      </c>
      <c r="B4" s="2">
        <v>1.201911</v>
      </c>
      <c r="C4" s="2">
        <v>1.3765620000000001</v>
      </c>
      <c r="D4" s="2">
        <v>0.51374299999999995</v>
      </c>
      <c r="F4" s="11">
        <f>A4/100</f>
        <v>0.5</v>
      </c>
      <c r="G4" s="2">
        <f t="shared" ref="G4:G18" si="0">LN(B4)</f>
        <v>0.18391279011044692</v>
      </c>
      <c r="H4" s="2">
        <f t="shared" ref="H4:H18" si="1">LN(1.5)-$H$2*F4^2/($H$3+F4)</f>
        <v>0.19495798466003947</v>
      </c>
      <c r="I4" s="2">
        <f>(H4-G4)^2</f>
        <v>1.2199632263834889E-4</v>
      </c>
      <c r="J4" s="2">
        <f>(G4-$G$20)^2</f>
        <v>7.2158087260130772</v>
      </c>
      <c r="K4" s="2"/>
      <c r="L4" s="2">
        <f t="shared" ref="L4:L18" si="2">LN(C4)</f>
        <v>0.31958908635878652</v>
      </c>
      <c r="M4" s="2">
        <f t="shared" ref="M4:M18" si="3">LN(1.5)-$M$2*F4^2/($M$3+F4)</f>
        <v>7.6876655805915239E-2</v>
      </c>
      <c r="N4" s="2">
        <f>(M4-L4)^2</f>
        <v>5.8909323944882366E-2</v>
      </c>
      <c r="O4" s="2">
        <f>(L4-$L$20)^2</f>
        <v>9.1627976387813987</v>
      </c>
      <c r="P4" s="2"/>
      <c r="Q4" s="2">
        <f t="shared" ref="Q4:Q17" si="4">LN(D4)</f>
        <v>-0.66603213856865429</v>
      </c>
      <c r="R4" s="2">
        <f t="shared" ref="R4:R17" si="5">LN(0.75)-$R$2*F4^2/($R$3+F4)</f>
        <v>-0.50235912328255183</v>
      </c>
      <c r="S4" s="2">
        <f>(R4-Q4)^2</f>
        <v>2.6788855932844725E-2</v>
      </c>
      <c r="T4" s="2">
        <f>(Q4-$Q$20)^2</f>
        <v>3.4556655642844407</v>
      </c>
    </row>
    <row r="5" spans="1:20" x14ac:dyDescent="0.2">
      <c r="A5">
        <v>75</v>
      </c>
      <c r="B5" s="2">
        <v>0.92945</v>
      </c>
      <c r="C5" s="2">
        <v>0.95096199999999997</v>
      </c>
      <c r="D5" s="2">
        <v>0.39471800000000001</v>
      </c>
      <c r="F5" s="11">
        <f t="shared" ref="F5:F18" si="6">A5/100</f>
        <v>0.75</v>
      </c>
      <c r="G5" s="2">
        <f t="shared" si="0"/>
        <v>-7.316226562898398E-2</v>
      </c>
      <c r="H5" s="2">
        <f t="shared" si="1"/>
        <v>-2.3642657838553571E-2</v>
      </c>
      <c r="I5" s="2">
        <f t="shared" ref="I5:I18" si="7">(H5-G5)^2</f>
        <v>2.452191555718056E-3</v>
      </c>
      <c r="J5" s="2">
        <f t="shared" ref="J5:J18" si="8">(G5-$G$20)^2</f>
        <v>5.9007730466396966</v>
      </c>
      <c r="K5" s="2"/>
      <c r="L5" s="2">
        <f t="shared" si="2"/>
        <v>-5.0281175174098053E-2</v>
      </c>
      <c r="M5" s="2">
        <f t="shared" si="3"/>
        <v>-0.21235325126409765</v>
      </c>
      <c r="N5" s="2">
        <f t="shared" ref="N5:N18" si="9">(M5-L5)^2</f>
        <v>2.6267357848122619E-2</v>
      </c>
      <c r="O5" s="2">
        <f t="shared" ref="O5:O18" si="10">(L5-$L$20)^2</f>
        <v>7.06039869884507</v>
      </c>
      <c r="P5" s="2"/>
      <c r="Q5" s="2">
        <f t="shared" si="4"/>
        <v>-0.92958369309678079</v>
      </c>
      <c r="R5" s="2">
        <f t="shared" si="5"/>
        <v>-0.70910685922769812</v>
      </c>
      <c r="S5" s="2">
        <f t="shared" ref="S5:S17" si="11">(R5-Q5)^2</f>
        <v>4.8610034272935081E-2</v>
      </c>
      <c r="T5" s="2">
        <f t="shared" ref="T5:T17" si="12">(Q5-$Q$20)^2</f>
        <v>2.5452708493707825</v>
      </c>
    </row>
    <row r="6" spans="1:20" x14ac:dyDescent="0.2">
      <c r="A6">
        <v>100</v>
      </c>
      <c r="B6" s="2">
        <v>0.72988600000000003</v>
      </c>
      <c r="C6" s="2">
        <v>0.59594100000000005</v>
      </c>
      <c r="D6" s="2">
        <v>0.31549300000000002</v>
      </c>
      <c r="F6" s="11">
        <f t="shared" si="6"/>
        <v>1</v>
      </c>
      <c r="G6" s="2">
        <f t="shared" si="0"/>
        <v>-0.31486692141818878</v>
      </c>
      <c r="H6" s="2">
        <f t="shared" si="1"/>
        <v>-0.29183109725687861</v>
      </c>
      <c r="I6" s="2">
        <f t="shared" si="7"/>
        <v>5.3064919479080144E-4</v>
      </c>
      <c r="J6" s="2">
        <f t="shared" si="8"/>
        <v>4.7849201272915387</v>
      </c>
      <c r="K6" s="2"/>
      <c r="L6" s="2">
        <f t="shared" si="2"/>
        <v>-0.51761361010553675</v>
      </c>
      <c r="M6" s="2">
        <f t="shared" si="3"/>
        <v>-0.53784799632021751</v>
      </c>
      <c r="N6" s="2">
        <f t="shared" si="9"/>
        <v>4.0943038548486301E-4</v>
      </c>
      <c r="O6" s="2">
        <f t="shared" si="10"/>
        <v>4.7952618853874638</v>
      </c>
      <c r="P6" s="2"/>
      <c r="Q6" s="2">
        <f t="shared" si="4"/>
        <v>-1.1536187842517587</v>
      </c>
      <c r="R6" s="2">
        <f t="shared" si="5"/>
        <v>-0.95214469065647378</v>
      </c>
      <c r="S6" s="2">
        <f t="shared" si="11"/>
        <v>4.0591810390041616E-2</v>
      </c>
      <c r="T6" s="2">
        <f t="shared" si="12"/>
        <v>1.8806156589849539</v>
      </c>
    </row>
    <row r="7" spans="1:20" x14ac:dyDescent="0.2">
      <c r="A7">
        <v>125</v>
      </c>
      <c r="B7" s="2">
        <v>0.56457599999999997</v>
      </c>
      <c r="C7" s="2">
        <v>0.38471300000000003</v>
      </c>
      <c r="D7" s="2">
        <v>0.25492199999999998</v>
      </c>
      <c r="F7" s="11">
        <f t="shared" si="6"/>
        <v>1.25</v>
      </c>
      <c r="G7" s="2">
        <f t="shared" si="0"/>
        <v>-0.57168027203648197</v>
      </c>
      <c r="H7" s="2">
        <f t="shared" si="1"/>
        <v>-0.59783404387740591</v>
      </c>
      <c r="I7" s="2">
        <f t="shared" si="7"/>
        <v>6.8401978150710568E-4</v>
      </c>
      <c r="J7" s="2">
        <f t="shared" si="8"/>
        <v>3.72734253663207</v>
      </c>
      <c r="K7" s="2"/>
      <c r="L7" s="2">
        <f t="shared" si="2"/>
        <v>-0.95525767722920785</v>
      </c>
      <c r="M7" s="2">
        <f t="shared" si="3"/>
        <v>-0.8861507193908329</v>
      </c>
      <c r="N7" s="2">
        <f t="shared" si="9"/>
        <v>4.7757716216749327E-3</v>
      </c>
      <c r="O7" s="2">
        <f t="shared" si="10"/>
        <v>3.0700806948987469</v>
      </c>
      <c r="P7" s="2"/>
      <c r="Q7" s="2">
        <f t="shared" si="4"/>
        <v>-1.366797662968201</v>
      </c>
      <c r="R7" s="2">
        <f t="shared" si="5"/>
        <v>-1.2204102160644481</v>
      </c>
      <c r="S7" s="2">
        <f t="shared" si="11"/>
        <v>2.1429284610999084E-2</v>
      </c>
      <c r="T7" s="2">
        <f t="shared" si="12"/>
        <v>1.341372876305853</v>
      </c>
    </row>
    <row r="8" spans="1:20" x14ac:dyDescent="0.2">
      <c r="A8">
        <v>150</v>
      </c>
      <c r="B8" s="2">
        <v>0.42372900000000002</v>
      </c>
      <c r="C8" s="2">
        <v>0.26132899999999998</v>
      </c>
      <c r="D8" s="2">
        <v>0.20741699999999999</v>
      </c>
      <c r="F8" s="11">
        <f t="shared" si="6"/>
        <v>1.5</v>
      </c>
      <c r="G8" s="2">
        <f t="shared" si="0"/>
        <v>-0.85866117903761541</v>
      </c>
      <c r="H8" s="2">
        <f t="shared" si="1"/>
        <v>-0.93333188225471031</v>
      </c>
      <c r="I8" s="2">
        <f t="shared" si="7"/>
        <v>5.5757139189354672E-3</v>
      </c>
      <c r="J8" s="2">
        <f t="shared" si="8"/>
        <v>2.7015911436867479</v>
      </c>
      <c r="K8" s="2"/>
      <c r="L8" s="2">
        <f t="shared" si="2"/>
        <v>-1.3419751290699689</v>
      </c>
      <c r="M8" s="2">
        <f t="shared" si="3"/>
        <v>-1.2497296335558414</v>
      </c>
      <c r="N8" s="2">
        <f t="shared" si="9"/>
        <v>8.5092314426469008E-3</v>
      </c>
      <c r="O8" s="2">
        <f t="shared" si="10"/>
        <v>1.8644458438167339</v>
      </c>
      <c r="P8" s="2"/>
      <c r="Q8" s="2">
        <f t="shared" si="4"/>
        <v>-1.5730240193327238</v>
      </c>
      <c r="R8" s="2">
        <f t="shared" si="5"/>
        <v>-1.5069225476406318</v>
      </c>
      <c r="S8" s="2">
        <f t="shared" si="11"/>
        <v>4.3694045598604422E-3</v>
      </c>
      <c r="T8" s="2">
        <f t="shared" si="12"/>
        <v>0.9062091344515093</v>
      </c>
    </row>
    <row r="9" spans="1:20" x14ac:dyDescent="0.2">
      <c r="A9">
        <v>175</v>
      </c>
      <c r="B9" s="2">
        <v>0.300375</v>
      </c>
      <c r="C9" s="2">
        <v>0.181366</v>
      </c>
      <c r="D9" s="2">
        <v>0.16462399999999999</v>
      </c>
      <c r="F9" s="11">
        <f t="shared" si="6"/>
        <v>1.75</v>
      </c>
      <c r="G9" s="2">
        <f t="shared" si="0"/>
        <v>-1.202723584925504</v>
      </c>
      <c r="H9" s="2">
        <f t="shared" si="1"/>
        <v>-1.2922787885960958</v>
      </c>
      <c r="I9" s="2">
        <f t="shared" si="7"/>
        <v>8.0201345044811755E-3</v>
      </c>
      <c r="J9" s="2">
        <f t="shared" si="8"/>
        <v>1.6889325174185774</v>
      </c>
      <c r="K9" s="2"/>
      <c r="L9" s="2">
        <f t="shared" si="2"/>
        <v>-1.7072381899600135</v>
      </c>
      <c r="M9" s="2">
        <f t="shared" si="3"/>
        <v>-1.6240403668516541</v>
      </c>
      <c r="N9" s="2">
        <f t="shared" si="9"/>
        <v>6.9218777699698673E-3</v>
      </c>
      <c r="O9" s="2">
        <f t="shared" si="10"/>
        <v>1.0003681567127112</v>
      </c>
      <c r="P9" s="2"/>
      <c r="Q9" s="2">
        <f t="shared" si="4"/>
        <v>-1.8040911933486827</v>
      </c>
      <c r="R9" s="2">
        <f t="shared" si="5"/>
        <v>-1.8070589129550338</v>
      </c>
      <c r="S9" s="2">
        <f t="shared" si="11"/>
        <v>8.8073596619208212E-6</v>
      </c>
      <c r="T9" s="2">
        <f t="shared" si="12"/>
        <v>0.51967230017554189</v>
      </c>
    </row>
    <row r="10" spans="1:20" x14ac:dyDescent="0.2">
      <c r="A10">
        <v>200</v>
      </c>
      <c r="B10" s="2">
        <v>0.202349</v>
      </c>
      <c r="C10" s="2">
        <v>0.12719</v>
      </c>
      <c r="D10" s="2">
        <v>0.128248</v>
      </c>
      <c r="F10" s="11">
        <f t="shared" si="6"/>
        <v>2</v>
      </c>
      <c r="G10" s="2">
        <f t="shared" si="0"/>
        <v>-1.5977613496047693</v>
      </c>
      <c r="H10" s="2">
        <f t="shared" si="1"/>
        <v>-1.6701756139151833</v>
      </c>
      <c r="I10" s="2">
        <f t="shared" si="7"/>
        <v>5.2438256756184957E-3</v>
      </c>
      <c r="J10" s="2">
        <f t="shared" si="8"/>
        <v>0.81821359750183842</v>
      </c>
      <c r="K10" s="2"/>
      <c r="L10" s="2">
        <f t="shared" si="2"/>
        <v>-2.062073247518744</v>
      </c>
      <c r="M10" s="2">
        <f t="shared" si="3"/>
        <v>-2.0061784209764078</v>
      </c>
      <c r="N10" s="2">
        <f t="shared" si="9"/>
        <v>3.124231634197856E-3</v>
      </c>
      <c r="O10" s="2">
        <f t="shared" si="10"/>
        <v>0.41647533678092913</v>
      </c>
      <c r="P10" s="2"/>
      <c r="Q10" s="2">
        <f t="shared" si="4"/>
        <v>-2.0537893895947645</v>
      </c>
      <c r="R10" s="2">
        <f t="shared" si="5"/>
        <v>-2.1176364908069032</v>
      </c>
      <c r="S10" s="2">
        <f t="shared" si="11"/>
        <v>4.0764523331930777E-3</v>
      </c>
      <c r="T10" s="2">
        <f t="shared" si="12"/>
        <v>0.22201511960663275</v>
      </c>
    </row>
    <row r="11" spans="1:20" x14ac:dyDescent="0.2">
      <c r="A11">
        <v>225</v>
      </c>
      <c r="B11" s="2">
        <v>0.13076499999999999</v>
      </c>
      <c r="C11" s="2">
        <v>8.8765999999999998E-2</v>
      </c>
      <c r="D11" s="2">
        <v>9.6860000000000002E-2</v>
      </c>
      <c r="F11" s="11">
        <f t="shared" si="6"/>
        <v>2.25</v>
      </c>
      <c r="G11" s="2">
        <f t="shared" si="0"/>
        <v>-2.0343534598639104</v>
      </c>
      <c r="H11" s="2">
        <f t="shared" si="1"/>
        <v>-2.0636050169996851</v>
      </c>
      <c r="I11" s="2">
        <f t="shared" si="7"/>
        <v>8.5565359486749549E-4</v>
      </c>
      <c r="J11" s="2">
        <f t="shared" si="8"/>
        <v>0.21898608426578078</v>
      </c>
      <c r="K11" s="2"/>
      <c r="L11" s="2">
        <f t="shared" si="2"/>
        <v>-2.421751585185262</v>
      </c>
      <c r="M11" s="2">
        <f t="shared" si="3"/>
        <v>-2.3942006789426786</v>
      </c>
      <c r="N11" s="2">
        <f t="shared" si="9"/>
        <v>7.5905243478762005E-4</v>
      </c>
      <c r="O11" s="2">
        <f t="shared" si="10"/>
        <v>8.1607729522469377E-2</v>
      </c>
      <c r="P11" s="2"/>
      <c r="Q11" s="2">
        <f t="shared" si="4"/>
        <v>-2.3344886420070541</v>
      </c>
      <c r="R11" s="2">
        <f t="shared" si="5"/>
        <v>-2.4363922528577193</v>
      </c>
      <c r="S11" s="2">
        <f t="shared" si="11"/>
        <v>1.0384345904403819E-2</v>
      </c>
      <c r="T11" s="2">
        <f t="shared" si="12"/>
        <v>3.6284745398487681E-2</v>
      </c>
    </row>
    <row r="12" spans="1:20" x14ac:dyDescent="0.2">
      <c r="A12">
        <v>250</v>
      </c>
      <c r="B12" s="2">
        <v>8.3183000000000007E-2</v>
      </c>
      <c r="C12" s="2">
        <v>6.1608999999999997E-2</v>
      </c>
      <c r="D12" s="2">
        <v>7.1470000000000006E-2</v>
      </c>
      <c r="F12" s="11">
        <f t="shared" si="6"/>
        <v>2.5</v>
      </c>
      <c r="G12" s="2">
        <f t="shared" si="0"/>
        <v>-2.4867122789556406</v>
      </c>
      <c r="H12" s="2">
        <f t="shared" si="1"/>
        <v>-2.4699247542491509</v>
      </c>
      <c r="I12" s="2">
        <f t="shared" si="7"/>
        <v>2.8182098577100205E-4</v>
      </c>
      <c r="J12" s="2">
        <f t="shared" si="8"/>
        <v>2.4338093227875752E-4</v>
      </c>
      <c r="K12" s="2"/>
      <c r="L12" s="2">
        <f t="shared" si="2"/>
        <v>-2.7869473152186939</v>
      </c>
      <c r="M12" s="2">
        <f t="shared" si="3"/>
        <v>-2.7867580362428299</v>
      </c>
      <c r="N12" s="2">
        <f t="shared" si="9"/>
        <v>3.5826530704109607E-8</v>
      </c>
      <c r="O12" s="2">
        <f t="shared" si="10"/>
        <v>6.3242357790149117E-3</v>
      </c>
      <c r="P12" s="2"/>
      <c r="Q12" s="2">
        <f t="shared" si="4"/>
        <v>-2.6384774977502494</v>
      </c>
      <c r="R12" s="2">
        <f t="shared" si="5"/>
        <v>-2.7616730910591674</v>
      </c>
      <c r="S12" s="2">
        <f t="shared" si="11"/>
        <v>1.5177154210736307E-2</v>
      </c>
      <c r="T12" s="2">
        <f t="shared" si="12"/>
        <v>1.2883000033468504E-2</v>
      </c>
    </row>
    <row r="13" spans="1:20" x14ac:dyDescent="0.2">
      <c r="A13">
        <v>275</v>
      </c>
      <c r="B13" s="2">
        <v>5.2699000000000003E-2</v>
      </c>
      <c r="C13" s="2">
        <v>4.2256000000000002E-2</v>
      </c>
      <c r="D13" s="2">
        <v>5.1576999999999998E-2</v>
      </c>
      <c r="F13" s="11">
        <f t="shared" si="6"/>
        <v>2.75</v>
      </c>
      <c r="G13" s="2">
        <f t="shared" si="0"/>
        <v>-2.9431587989469223</v>
      </c>
      <c r="H13" s="2">
        <f t="shared" si="1"/>
        <v>-2.8870597189047063</v>
      </c>
      <c r="I13" s="2">
        <f t="shared" si="7"/>
        <v>3.1471067815829674E-3</v>
      </c>
      <c r="J13" s="2">
        <f t="shared" si="8"/>
        <v>0.1943450626681158</v>
      </c>
      <c r="K13" s="2"/>
      <c r="L13" s="2">
        <f t="shared" si="2"/>
        <v>-3.1640089234273607</v>
      </c>
      <c r="M13" s="2">
        <f t="shared" si="3"/>
        <v>-3.182884529127552</v>
      </c>
      <c r="N13" s="2">
        <f t="shared" si="9"/>
        <v>3.5628849054909474E-4</v>
      </c>
      <c r="O13" s="2">
        <f t="shared" si="10"/>
        <v>0.20847138909396296</v>
      </c>
      <c r="P13" s="2"/>
      <c r="Q13" s="2">
        <f t="shared" si="4"/>
        <v>-2.9646794422987424</v>
      </c>
      <c r="R13" s="2">
        <f t="shared" si="5"/>
        <v>-3.092243310167599</v>
      </c>
      <c r="S13" s="2">
        <f t="shared" si="11"/>
        <v>1.6272540385663118E-2</v>
      </c>
      <c r="T13" s="2">
        <f t="shared" si="12"/>
        <v>0.19334070565746589</v>
      </c>
    </row>
    <row r="14" spans="1:20" x14ac:dyDescent="0.2">
      <c r="A14">
        <v>300</v>
      </c>
      <c r="B14" s="2">
        <v>3.3625000000000002E-2</v>
      </c>
      <c r="C14" s="2">
        <v>2.8743999999999999E-2</v>
      </c>
      <c r="D14" s="2">
        <v>3.6782000000000002E-2</v>
      </c>
      <c r="F14" s="11">
        <f t="shared" si="6"/>
        <v>3</v>
      </c>
      <c r="G14" s="2">
        <f t="shared" si="0"/>
        <v>-3.3924854410601339</v>
      </c>
      <c r="H14" s="2">
        <f t="shared" si="1"/>
        <v>-3.3133575260957331</v>
      </c>
      <c r="I14" s="2">
        <f t="shared" si="7"/>
        <v>6.2612269266134534E-3</v>
      </c>
      <c r="J14" s="2">
        <f t="shared" si="8"/>
        <v>0.7924070641115557</v>
      </c>
      <c r="K14" s="2"/>
      <c r="L14" s="2">
        <f t="shared" si="2"/>
        <v>-3.5493262291709193</v>
      </c>
      <c r="M14" s="2">
        <f t="shared" si="3"/>
        <v>-3.581870338025281</v>
      </c>
      <c r="N14" s="2">
        <f t="shared" si="9"/>
        <v>1.0591190211245406E-3</v>
      </c>
      <c r="O14" s="2">
        <f t="shared" si="10"/>
        <v>0.70880230782511222</v>
      </c>
      <c r="P14" s="2"/>
      <c r="Q14" s="2">
        <f t="shared" si="4"/>
        <v>-3.3027466839053479</v>
      </c>
      <c r="R14" s="2">
        <f t="shared" si="5"/>
        <v>-3.4271607036393434</v>
      </c>
      <c r="S14" s="2">
        <f t="shared" si="11"/>
        <v>1.547884830637104E-2</v>
      </c>
      <c r="T14" s="2">
        <f t="shared" si="12"/>
        <v>0.60493004654177973</v>
      </c>
    </row>
    <row r="15" spans="1:20" x14ac:dyDescent="0.2">
      <c r="A15">
        <v>350</v>
      </c>
      <c r="B15" s="2">
        <v>1.3975E-2</v>
      </c>
      <c r="C15" s="2">
        <v>1.2978999999999999E-2</v>
      </c>
      <c r="D15" s="2">
        <v>1.7711999999999999E-2</v>
      </c>
      <c r="F15" s="11">
        <f t="shared" si="6"/>
        <v>3.5</v>
      </c>
      <c r="G15" s="2">
        <f t="shared" si="0"/>
        <v>-4.2704852599409744</v>
      </c>
      <c r="H15" s="2">
        <f t="shared" si="1"/>
        <v>-4.1883595922342183</v>
      </c>
      <c r="I15" s="2">
        <f t="shared" si="7"/>
        <v>6.7446252962805233E-3</v>
      </c>
      <c r="J15" s="2">
        <f t="shared" si="8"/>
        <v>3.1264333181809936</v>
      </c>
      <c r="K15" s="2"/>
      <c r="L15" s="2">
        <f t="shared" si="2"/>
        <v>-4.3444226122765155</v>
      </c>
      <c r="M15" s="2">
        <f t="shared" si="3"/>
        <v>-4.3864115679620523</v>
      </c>
      <c r="N15" s="2">
        <f t="shared" si="9"/>
        <v>1.7630723995619769E-3</v>
      </c>
      <c r="O15" s="2">
        <f t="shared" si="10"/>
        <v>2.6797701815849262</v>
      </c>
      <c r="P15" s="2"/>
      <c r="Q15" s="2">
        <f t="shared" si="4"/>
        <v>-4.0335129030158559</v>
      </c>
      <c r="R15" s="2">
        <f t="shared" si="5"/>
        <v>-4.1072683287515748</v>
      </c>
      <c r="S15" s="2">
        <f t="shared" si="11"/>
        <v>5.4398628254571481E-3</v>
      </c>
      <c r="T15" s="2">
        <f t="shared" si="12"/>
        <v>2.2756890375461492</v>
      </c>
    </row>
    <row r="16" spans="1:20" x14ac:dyDescent="0.2">
      <c r="A16">
        <v>400</v>
      </c>
      <c r="B16" s="2">
        <v>5.9160000000000003E-3</v>
      </c>
      <c r="C16" s="2">
        <v>5.7229999999999998E-3</v>
      </c>
      <c r="D16" s="2">
        <v>7.9249999999999998E-3</v>
      </c>
      <c r="F16" s="11">
        <f t="shared" si="6"/>
        <v>4</v>
      </c>
      <c r="G16" s="2">
        <f t="shared" si="0"/>
        <v>-5.1300947341335839</v>
      </c>
      <c r="H16" s="2">
        <f t="shared" si="1"/>
        <v>-5.0869169731772494</v>
      </c>
      <c r="I16" s="2">
        <f t="shared" si="7"/>
        <v>1.8643190412023561E-3</v>
      </c>
      <c r="J16" s="2">
        <f t="shared" si="8"/>
        <v>6.9052371058253081</v>
      </c>
      <c r="K16" s="2"/>
      <c r="L16" s="2">
        <f t="shared" si="2"/>
        <v>-5.163262135555172</v>
      </c>
      <c r="M16" s="2">
        <f t="shared" si="3"/>
        <v>-5.1974173826482177</v>
      </c>
      <c r="N16" s="2">
        <f t="shared" si="9"/>
        <v>1.1665809039870093E-3</v>
      </c>
      <c r="O16" s="2">
        <f t="shared" si="10"/>
        <v>6.0311495367199308</v>
      </c>
      <c r="P16" s="2"/>
      <c r="Q16" s="2">
        <f t="shared" si="4"/>
        <v>-4.8377329592187932</v>
      </c>
      <c r="R16" s="2">
        <f t="shared" si="5"/>
        <v>-4.7977870465112886</v>
      </c>
      <c r="S16" s="2">
        <f t="shared" si="11"/>
        <v>1.595675942035576E-3</v>
      </c>
      <c r="T16" s="2">
        <f t="shared" si="12"/>
        <v>5.3488531075480976</v>
      </c>
    </row>
    <row r="17" spans="1:20" x14ac:dyDescent="0.2">
      <c r="A17">
        <v>450</v>
      </c>
      <c r="B17" s="2">
        <v>2.5200000000000001E-3</v>
      </c>
      <c r="C17" s="2">
        <v>2.4759999999999999E-3</v>
      </c>
      <c r="D17" s="2">
        <v>3.3760000000000001E-3</v>
      </c>
      <c r="F17" s="11">
        <f t="shared" si="6"/>
        <v>4.5</v>
      </c>
      <c r="G17" s="2">
        <f t="shared" si="0"/>
        <v>-5.9834963774588052</v>
      </c>
      <c r="H17" s="2">
        <f t="shared" si="1"/>
        <v>-6.0035165735042613</v>
      </c>
      <c r="I17" s="2">
        <f t="shared" si="7"/>
        <v>4.0080824969849279E-4</v>
      </c>
      <c r="J17" s="2">
        <f t="shared" si="8"/>
        <v>12.118638056675005</v>
      </c>
      <c r="K17" s="2"/>
      <c r="L17" s="2">
        <f t="shared" si="2"/>
        <v>-6.0011109241597875</v>
      </c>
      <c r="M17" s="2">
        <f t="shared" si="3"/>
        <v>-6.0130481765583284</v>
      </c>
      <c r="N17" s="2">
        <f t="shared" si="9"/>
        <v>1.4249799482646857E-4</v>
      </c>
      <c r="O17" s="2">
        <f t="shared" si="10"/>
        <v>10.848385073217202</v>
      </c>
      <c r="P17" s="2"/>
      <c r="Q17" s="2">
        <f t="shared" si="4"/>
        <v>-5.6910637022484263</v>
      </c>
      <c r="R17" s="2">
        <f t="shared" si="5"/>
        <v>-5.4959820698234045</v>
      </c>
      <c r="S17" s="2">
        <f t="shared" si="11"/>
        <v>3.8056843309611295E-2</v>
      </c>
      <c r="T17" s="2">
        <f t="shared" si="12"/>
        <v>10.024122776228147</v>
      </c>
    </row>
    <row r="18" spans="1:20" x14ac:dyDescent="0.2">
      <c r="A18">
        <v>500</v>
      </c>
      <c r="B18" s="2">
        <v>1.0499999999999999E-3</v>
      </c>
      <c r="C18" s="2">
        <v>1.0430000000000001E-3</v>
      </c>
      <c r="D18" s="2"/>
      <c r="F18" s="11">
        <f t="shared" si="6"/>
        <v>5</v>
      </c>
      <c r="G18" s="2">
        <f t="shared" si="0"/>
        <v>-6.8589651148127055</v>
      </c>
      <c r="H18" s="2">
        <f t="shared" si="1"/>
        <v>-6.9342412339567812</v>
      </c>
      <c r="I18" s="2">
        <f t="shared" si="7"/>
        <v>5.6664941133930677E-3</v>
      </c>
      <c r="J18" s="2">
        <f t="shared" si="8"/>
        <v>18.980418086495277</v>
      </c>
      <c r="K18" s="2"/>
      <c r="L18" s="2">
        <f t="shared" si="2"/>
        <v>-6.8656541029635019</v>
      </c>
      <c r="M18" s="2">
        <f t="shared" si="3"/>
        <v>-6.8321018595720018</v>
      </c>
      <c r="N18" s="2">
        <f t="shared" si="9"/>
        <v>1.1257530366024617E-3</v>
      </c>
      <c r="O18" s="2">
        <f t="shared" si="10"/>
        <v>17.29089213154796</v>
      </c>
      <c r="P18" s="2"/>
      <c r="Q18" s="2"/>
      <c r="R18" s="2"/>
      <c r="S18" s="2"/>
      <c r="T18" s="2"/>
    </row>
    <row r="19" spans="1:20" x14ac:dyDescent="0.2"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 x14ac:dyDescent="0.2">
      <c r="A20" s="1" t="s">
        <v>18</v>
      </c>
      <c r="B20" s="1" t="s">
        <v>10</v>
      </c>
      <c r="C20" s="1" t="s">
        <v>11</v>
      </c>
      <c r="D20" s="1" t="s">
        <v>12</v>
      </c>
      <c r="F20" s="2"/>
      <c r="G20" s="7">
        <f>AVERAGE(G4:G18)</f>
        <v>-2.5023129498475849</v>
      </c>
      <c r="H20" s="8"/>
      <c r="I20" s="7">
        <f>SUM(I4:I18)</f>
        <v>4.7850585943098815E-2</v>
      </c>
      <c r="J20" s="7">
        <f>SUM(J4:J18)</f>
        <v>69.174289854337857</v>
      </c>
      <c r="K20" s="12"/>
      <c r="L20" s="7">
        <f>AVERAGE(L4:L18)</f>
        <v>-2.7074222513770665</v>
      </c>
      <c r="M20" s="9"/>
      <c r="N20" s="7">
        <f>SUM(N4:N18)</f>
        <v>0.11528962475494928</v>
      </c>
      <c r="O20" s="7">
        <f>SUM(O4:O18)</f>
        <v>65.225230840513632</v>
      </c>
      <c r="P20" s="12"/>
      <c r="Q20" s="7">
        <f>AVERAGE(Q4:Q17)</f>
        <v>-2.5249741936861452</v>
      </c>
      <c r="R20" s="9"/>
      <c r="S20" s="7">
        <f>SUM(S4:S18)</f>
        <v>0.24827992034381419</v>
      </c>
      <c r="T20" s="7">
        <f>SUM(T4:T18)</f>
        <v>29.366924922133311</v>
      </c>
    </row>
    <row r="21" spans="1:20" x14ac:dyDescent="0.2">
      <c r="A21" s="11">
        <v>0</v>
      </c>
      <c r="B21" s="2">
        <v>1.5</v>
      </c>
      <c r="C21" s="2">
        <v>1.5</v>
      </c>
      <c r="D21" s="2">
        <v>0.75</v>
      </c>
      <c r="F21" s="2"/>
      <c r="G21" s="7" t="s">
        <v>15</v>
      </c>
      <c r="H21" s="8"/>
      <c r="I21" s="7" t="s">
        <v>16</v>
      </c>
      <c r="J21" s="7" t="s">
        <v>17</v>
      </c>
      <c r="K21" s="12"/>
      <c r="L21" s="7" t="s">
        <v>15</v>
      </c>
      <c r="M21" s="9"/>
      <c r="N21" s="7" t="s">
        <v>16</v>
      </c>
      <c r="O21" s="7" t="s">
        <v>17</v>
      </c>
      <c r="P21" s="12"/>
      <c r="Q21" s="7" t="s">
        <v>15</v>
      </c>
      <c r="R21" s="9"/>
      <c r="S21" s="7" t="s">
        <v>16</v>
      </c>
      <c r="T21" s="7" t="s">
        <v>17</v>
      </c>
    </row>
    <row r="22" spans="1:20" x14ac:dyDescent="0.2">
      <c r="A22" s="11">
        <v>0.1</v>
      </c>
      <c r="B22" s="2">
        <f>1.5*EXP(-$H$2*A22^2/($H$3+A22))</f>
        <v>1.4849309033054512</v>
      </c>
      <c r="C22" s="2">
        <f>1.5*EXP(-$M$2*A22^2/($M$3+A22))</f>
        <v>1.4715064819700907</v>
      </c>
      <c r="D22" s="2">
        <f>0.75*EXP(-$R$2*A22^2/($R$3+A22))</f>
        <v>0.74164066715654919</v>
      </c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0" x14ac:dyDescent="0.2">
      <c r="A23" s="11">
        <v>0.25</v>
      </c>
      <c r="B23" s="2">
        <f>1.5*EXP(-$H$2*A23^2/($H$3+A23))</f>
        <v>1.4144548753413042</v>
      </c>
      <c r="C23" s="2">
        <f>1.5*EXP(-$M$2*A23^2/($M$3+A23))</f>
        <v>1.3541947625131499</v>
      </c>
      <c r="D23" s="2">
        <f>0.75*EXP(-$R$2*A23^2/($R$3+A23))</f>
        <v>0.70430838939098472</v>
      </c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0" x14ac:dyDescent="0.2">
      <c r="A24" s="11">
        <v>0.5</v>
      </c>
      <c r="B24" s="2">
        <f>EXP(H4)</f>
        <v>1.215259925858148</v>
      </c>
      <c r="C24" s="2">
        <f>EXP(M4)</f>
        <v>1.0799088676885391</v>
      </c>
      <c r="D24" s="2">
        <f t="shared" ref="D24:D37" si="13">EXP(R4)</f>
        <v>0.60510146559712419</v>
      </c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  <row r="25" spans="1:20" x14ac:dyDescent="0.2">
      <c r="A25" s="11">
        <v>0.75</v>
      </c>
      <c r="B25" s="2">
        <f t="shared" ref="B25:B38" si="14">EXP(H5)</f>
        <v>0.97663464014367962</v>
      </c>
      <c r="C25" s="2">
        <f t="shared" ref="C25:C38" si="15">EXP(M5)</f>
        <v>0.80867898023245</v>
      </c>
      <c r="D25" s="2">
        <f t="shared" si="13"/>
        <v>0.49208350108997162</v>
      </c>
      <c r="F25" s="2"/>
      <c r="G25" s="2"/>
      <c r="H25" s="10" t="s">
        <v>9</v>
      </c>
      <c r="I25" s="10">
        <f>1-I20/J20</f>
        <v>0.99930826053951749</v>
      </c>
      <c r="J25" s="2"/>
      <c r="K25" s="2"/>
      <c r="L25" s="2"/>
      <c r="M25" s="10" t="s">
        <v>9</v>
      </c>
      <c r="N25" s="10">
        <f>1-N20/O20</f>
        <v>0.99823243822567909</v>
      </c>
      <c r="O25" s="2"/>
      <c r="P25" s="2"/>
      <c r="Q25" s="2"/>
      <c r="R25" s="10" t="s">
        <v>9</v>
      </c>
      <c r="S25" s="10">
        <f>1-S20/T20</f>
        <v>0.99154559352052929</v>
      </c>
      <c r="T25" s="2"/>
    </row>
    <row r="26" spans="1:20" x14ac:dyDescent="0.2">
      <c r="A26" s="11">
        <v>1</v>
      </c>
      <c r="B26" s="2">
        <f t="shared" si="14"/>
        <v>0.74689467788011688</v>
      </c>
      <c r="C26" s="2">
        <f t="shared" si="15"/>
        <v>0.58400367911446527</v>
      </c>
      <c r="D26" s="2">
        <f t="shared" si="13"/>
        <v>0.38591247240546023</v>
      </c>
    </row>
    <row r="27" spans="1:20" x14ac:dyDescent="0.2">
      <c r="A27" s="11">
        <v>1.25</v>
      </c>
      <c r="B27" s="2">
        <f t="shared" si="14"/>
        <v>0.55000162628542237</v>
      </c>
      <c r="C27" s="2">
        <f t="shared" si="15"/>
        <v>0.41223952822099724</v>
      </c>
      <c r="D27" s="2">
        <f t="shared" si="13"/>
        <v>0.29510908360369181</v>
      </c>
    </row>
    <row r="28" spans="1:20" x14ac:dyDescent="0.2">
      <c r="A28" s="11">
        <v>1.5</v>
      </c>
      <c r="B28" s="2">
        <f t="shared" si="14"/>
        <v>0.39324129149221604</v>
      </c>
      <c r="C28" s="2">
        <f t="shared" si="15"/>
        <v>0.28658226861576119</v>
      </c>
      <c r="D28" s="2">
        <f t="shared" si="13"/>
        <v>0.22159086505368089</v>
      </c>
    </row>
    <row r="29" spans="1:20" x14ac:dyDescent="0.2">
      <c r="A29" s="11">
        <v>1.75</v>
      </c>
      <c r="B29" s="2">
        <f t="shared" si="14"/>
        <v>0.27464421334954003</v>
      </c>
      <c r="C29" s="2">
        <f t="shared" si="15"/>
        <v>0.19710072887159111</v>
      </c>
      <c r="D29" s="2">
        <f t="shared" si="13"/>
        <v>0.16413616636229347</v>
      </c>
    </row>
    <row r="30" spans="1:20" x14ac:dyDescent="0.2">
      <c r="A30" s="11">
        <v>2</v>
      </c>
      <c r="B30" s="2">
        <f t="shared" si="14"/>
        <v>0.18821400973715127</v>
      </c>
      <c r="C30" s="2">
        <f t="shared" si="15"/>
        <v>0.1345017026414127</v>
      </c>
      <c r="D30" s="2">
        <f t="shared" si="13"/>
        <v>0.12031565989207479</v>
      </c>
    </row>
    <row r="31" spans="1:20" x14ac:dyDescent="0.2">
      <c r="A31" s="11">
        <v>2.25</v>
      </c>
      <c r="B31" s="2">
        <f t="shared" si="14"/>
        <v>0.12699532337763791</v>
      </c>
      <c r="C31" s="2">
        <f t="shared" si="15"/>
        <v>9.124558429823236E-2</v>
      </c>
      <c r="D31" s="2">
        <f t="shared" si="13"/>
        <v>8.7475873693349665E-2</v>
      </c>
    </row>
    <row r="32" spans="1:20" x14ac:dyDescent="0.2">
      <c r="A32" s="11">
        <v>2.5</v>
      </c>
      <c r="B32" s="2">
        <f t="shared" si="14"/>
        <v>8.4591223892253223E-2</v>
      </c>
      <c r="C32" s="2">
        <f t="shared" si="15"/>
        <v>6.1620662392111995E-2</v>
      </c>
      <c r="D32" s="2">
        <f t="shared" si="13"/>
        <v>6.3185964002722028E-2</v>
      </c>
    </row>
    <row r="33" spans="1:4" x14ac:dyDescent="0.2">
      <c r="A33" s="11">
        <v>2.75</v>
      </c>
      <c r="B33" s="2">
        <f t="shared" si="14"/>
        <v>5.5739862769605991E-2</v>
      </c>
      <c r="C33" s="2">
        <f t="shared" si="15"/>
        <v>4.1465872928353936E-2</v>
      </c>
      <c r="D33" s="2">
        <f t="shared" si="13"/>
        <v>4.5399993815032923E-2</v>
      </c>
    </row>
    <row r="34" spans="1:4" x14ac:dyDescent="0.2">
      <c r="A34" s="11">
        <v>3</v>
      </c>
      <c r="B34" s="2">
        <f t="shared" si="14"/>
        <v>3.639377534036229E-2</v>
      </c>
      <c r="C34" s="2">
        <f t="shared" si="15"/>
        <v>2.7823610003322532E-2</v>
      </c>
      <c r="D34" s="2">
        <f t="shared" si="13"/>
        <v>3.2479027564959198E-2</v>
      </c>
    </row>
    <row r="35" spans="1:4" x14ac:dyDescent="0.2">
      <c r="A35" s="11">
        <v>3.5</v>
      </c>
      <c r="B35" s="2">
        <f t="shared" si="14"/>
        <v>1.5171151346377275E-2</v>
      </c>
      <c r="C35" s="2">
        <f t="shared" si="15"/>
        <v>1.2445308331190057E-2</v>
      </c>
      <c r="D35" s="2">
        <f t="shared" si="13"/>
        <v>1.6452656445631909E-2</v>
      </c>
    </row>
    <row r="36" spans="1:4" x14ac:dyDescent="0.2">
      <c r="A36" s="11">
        <v>4</v>
      </c>
      <c r="B36" s="2">
        <f t="shared" si="14"/>
        <v>6.1770345239123611E-3</v>
      </c>
      <c r="C36" s="2">
        <f t="shared" si="15"/>
        <v>5.5308300091048649E-3</v>
      </c>
      <c r="D36" s="2">
        <f t="shared" si="13"/>
        <v>8.2479792625431217E-3</v>
      </c>
    </row>
    <row r="37" spans="1:4" x14ac:dyDescent="0.2">
      <c r="A37" s="11">
        <v>4.5</v>
      </c>
      <c r="B37" s="2">
        <f t="shared" si="14"/>
        <v>2.4700507709716278E-3</v>
      </c>
      <c r="C37" s="2">
        <f t="shared" si="15"/>
        <v>2.4466190757084358E-3</v>
      </c>
      <c r="D37" s="2">
        <f t="shared" si="13"/>
        <v>4.1032248329115799E-3</v>
      </c>
    </row>
    <row r="38" spans="1:4" x14ac:dyDescent="0.2">
      <c r="A38" s="11">
        <v>5</v>
      </c>
      <c r="B38" s="2">
        <f t="shared" si="14"/>
        <v>9.7386172165205595E-4</v>
      </c>
      <c r="C38" s="2">
        <f t="shared" si="15"/>
        <v>1.0785886914658749E-3</v>
      </c>
      <c r="D38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Data</vt:lpstr>
      <vt:lpstr>Plot</vt:lpstr>
    </vt:vector>
  </TitlesOfParts>
  <Company>NMSU College of Engineering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Manz, Thomas</dc:creator>
  <cp:lastModifiedBy>Manz, Thomas</cp:lastModifiedBy>
  <dcterms:created xsi:type="dcterms:W3CDTF">2017-03-31T21:49:10Z</dcterms:created>
  <dcterms:modified xsi:type="dcterms:W3CDTF">2017-08-09T22:29:11Z</dcterms:modified>
</cp:coreProperties>
</file>