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y_papers\c_submitted\bond_orders\third_submission\supporting_data\"/>
    </mc:Choice>
  </mc:AlternateContent>
  <bookViews>
    <workbookView xWindow="0" yWindow="0" windowWidth="28800" windowHeight="12480"/>
  </bookViews>
  <sheets>
    <sheet name="data" sheetId="1" r:id="rId1"/>
    <sheet name="M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5" i="1"/>
  <c r="G16" i="1" l="1"/>
  <c r="G17" i="1"/>
  <c r="G18" i="1"/>
  <c r="G19" i="1"/>
  <c r="G20" i="1"/>
  <c r="G21" i="1"/>
  <c r="G22" i="1"/>
  <c r="G23" i="1"/>
  <c r="G24" i="1"/>
  <c r="G15" i="1"/>
  <c r="G5" i="1"/>
  <c r="G6" i="1"/>
  <c r="G7" i="1"/>
  <c r="G8" i="1"/>
  <c r="G9" i="1"/>
  <c r="G10" i="1"/>
  <c r="G11" i="1"/>
  <c r="G12" i="1"/>
  <c r="G13" i="1"/>
  <c r="G4" i="1"/>
  <c r="I61" i="2" l="1"/>
  <c r="J61" i="2"/>
  <c r="I62" i="2"/>
  <c r="J62" i="2"/>
  <c r="I63" i="2"/>
  <c r="J63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2" i="2"/>
  <c r="S9" i="1"/>
  <c r="H63" i="2"/>
  <c r="H62" i="2"/>
  <c r="H61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2" i="2"/>
  <c r="G63" i="2"/>
  <c r="G62" i="2"/>
  <c r="G61" i="2"/>
  <c r="F63" i="2"/>
  <c r="F62" i="2"/>
  <c r="F61" i="2"/>
  <c r="E63" i="2"/>
  <c r="E62" i="2"/>
  <c r="E61" i="2"/>
  <c r="U24" i="1" l="1"/>
  <c r="U22" i="1"/>
  <c r="U21" i="1"/>
  <c r="U20" i="1"/>
  <c r="U23" i="1"/>
  <c r="S20" i="1"/>
  <c r="S21" i="1"/>
  <c r="S22" i="1"/>
  <c r="S23" i="1"/>
  <c r="S24" i="1"/>
  <c r="O20" i="1"/>
  <c r="O21" i="1"/>
  <c r="O22" i="1"/>
  <c r="O23" i="1"/>
  <c r="O24" i="1"/>
  <c r="O19" i="1"/>
  <c r="U19" i="1"/>
  <c r="S19" i="1"/>
  <c r="U18" i="1"/>
  <c r="S18" i="1"/>
  <c r="O18" i="1"/>
  <c r="O17" i="1"/>
  <c r="U17" i="1"/>
  <c r="S17" i="1"/>
  <c r="U16" i="1"/>
  <c r="S16" i="1"/>
  <c r="O16" i="1"/>
  <c r="O15" i="1"/>
  <c r="S15" i="1"/>
  <c r="U15" i="1"/>
  <c r="U13" i="1"/>
  <c r="S13" i="1"/>
  <c r="O13" i="1"/>
  <c r="U12" i="1"/>
  <c r="S12" i="1"/>
  <c r="O12" i="1"/>
  <c r="U11" i="1"/>
  <c r="S11" i="1"/>
  <c r="O11" i="1"/>
  <c r="O9" i="1"/>
  <c r="U9" i="1"/>
  <c r="U7" i="1"/>
  <c r="S5" i="1"/>
  <c r="S6" i="1"/>
  <c r="S7" i="1"/>
  <c r="U5" i="1"/>
  <c r="U6" i="1"/>
  <c r="O5" i="1"/>
  <c r="O6" i="1"/>
  <c r="O7" i="1"/>
  <c r="U4" i="1"/>
  <c r="S4" i="1"/>
  <c r="O4" i="1"/>
  <c r="U10" i="1"/>
  <c r="S10" i="1"/>
  <c r="O10" i="1"/>
  <c r="P7" i="1" l="1"/>
  <c r="W7" i="1"/>
  <c r="P12" i="1"/>
  <c r="W12" i="1"/>
  <c r="P24" i="1"/>
  <c r="W24" i="1"/>
  <c r="P4" i="1"/>
  <c r="O25" i="1"/>
  <c r="W4" i="1"/>
  <c r="Q26" i="1"/>
  <c r="P5" i="1"/>
  <c r="W5" i="1"/>
  <c r="P9" i="1"/>
  <c r="W9" i="1"/>
  <c r="P15" i="1"/>
  <c r="O26" i="1"/>
  <c r="W15" i="1"/>
  <c r="P17" i="1"/>
  <c r="W17" i="1"/>
  <c r="P19" i="1"/>
  <c r="W19" i="1"/>
  <c r="P23" i="1"/>
  <c r="W23" i="1"/>
  <c r="P22" i="1"/>
  <c r="W22" i="1"/>
  <c r="P21" i="1"/>
  <c r="W21" i="1"/>
  <c r="P11" i="1"/>
  <c r="W11" i="1"/>
  <c r="P13" i="1"/>
  <c r="W13" i="1"/>
  <c r="P16" i="1"/>
  <c r="W16" i="1"/>
  <c r="P18" i="1"/>
  <c r="W18" i="1"/>
  <c r="P20" i="1"/>
  <c r="W20" i="1"/>
  <c r="P6" i="1"/>
  <c r="W6" i="1"/>
  <c r="P10" i="1"/>
  <c r="W10" i="1"/>
  <c r="X1" i="1"/>
  <c r="D16" i="1"/>
  <c r="D17" i="1"/>
  <c r="D18" i="1"/>
  <c r="D19" i="1"/>
  <c r="D20" i="1"/>
  <c r="D21" i="1"/>
  <c r="D22" i="1"/>
  <c r="D23" i="1"/>
  <c r="D24" i="1"/>
  <c r="D15" i="1"/>
  <c r="D5" i="1"/>
  <c r="D6" i="1"/>
  <c r="D7" i="1"/>
  <c r="D8" i="1"/>
  <c r="D9" i="1"/>
  <c r="D10" i="1"/>
  <c r="D11" i="1"/>
  <c r="D12" i="1"/>
  <c r="D13" i="1"/>
  <c r="D4" i="1"/>
  <c r="F8" i="1" l="1"/>
  <c r="F21" i="1"/>
  <c r="F5" i="1"/>
  <c r="F22" i="1"/>
  <c r="F6" i="1"/>
  <c r="F7" i="1"/>
  <c r="F10" i="1"/>
  <c r="F13" i="1"/>
  <c r="F12" i="1"/>
  <c r="F23" i="1"/>
  <c r="F11" i="1"/>
  <c r="F4" i="1"/>
  <c r="F24" i="1"/>
  <c r="F18" i="1"/>
  <c r="F16" i="1"/>
  <c r="F20" i="1"/>
  <c r="F19" i="1"/>
  <c r="F17" i="1"/>
  <c r="F15" i="1"/>
  <c r="F9" i="1"/>
  <c r="W25" i="1"/>
</calcChain>
</file>

<file path=xl/sharedStrings.xml><?xml version="1.0" encoding="utf-8"?>
<sst xmlns="http://schemas.openxmlformats.org/spreadsheetml/2006/main" count="181" uniqueCount="86">
  <si>
    <t>element</t>
  </si>
  <si>
    <t>ASM</t>
  </si>
  <si>
    <t>SBO</t>
  </si>
  <si>
    <t>largest bond order</t>
  </si>
  <si>
    <t>3d transition elements</t>
  </si>
  <si>
    <t>Sc</t>
  </si>
  <si>
    <t>hcp</t>
  </si>
  <si>
    <t>none</t>
  </si>
  <si>
    <t>Ti</t>
  </si>
  <si>
    <t>V</t>
  </si>
  <si>
    <t>bcc</t>
  </si>
  <si>
    <t>Cr</t>
  </si>
  <si>
    <t>anti-ferro</t>
  </si>
  <si>
    <r>
      <t>Mn</t>
    </r>
    <r>
      <rPr>
        <sz val="8"/>
        <color theme="1"/>
        <rFont val="Times New Roman"/>
        <family val="1"/>
      </rPr>
      <t> </t>
    </r>
  </si>
  <si>
    <t>Fe</t>
  </si>
  <si>
    <t>ferro</t>
  </si>
  <si>
    <t>Co</t>
  </si>
  <si>
    <t>Ni</t>
  </si>
  <si>
    <t>fcc</t>
  </si>
  <si>
    <t>Cu</t>
  </si>
  <si>
    <t>Zn</t>
  </si>
  <si>
    <t>5d transition elements</t>
  </si>
  <si>
    <t>Lu</t>
  </si>
  <si>
    <t>Hf</t>
  </si>
  <si>
    <t>Ta</t>
  </si>
  <si>
    <t>W</t>
  </si>
  <si>
    <t>Re</t>
  </si>
  <si>
    <t>Os</t>
  </si>
  <si>
    <t>Ir</t>
  </si>
  <si>
    <t>Pt</t>
  </si>
  <si>
    <t>Au</t>
  </si>
  <si>
    <t>Hg</t>
  </si>
  <si>
    <t>alpha</t>
  </si>
  <si>
    <r>
      <t>exp. density (g/cm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)</t>
    </r>
  </si>
  <si>
    <t>distort. hcp</t>
  </si>
  <si>
    <t>Notes:</t>
  </si>
  <si>
    <t>Avogrado constant</t>
  </si>
  <si>
    <t>chemicalgroup</t>
  </si>
  <si>
    <t>MW from CRC pages 12.216-12.217</t>
  </si>
  <si>
    <t>SCE</t>
  </si>
  <si>
    <t>SBO/SCE</t>
  </si>
  <si>
    <t>SBO/SOP</t>
  </si>
  <si>
    <t>SOP</t>
  </si>
  <si>
    <t>Pauling (Phys. Rev. 1938)</t>
  </si>
  <si>
    <t>incipient</t>
  </si>
  <si>
    <t>magnetic alignment</t>
  </si>
  <si>
    <t>Shull (Rev. Mod. Phys. 1953)</t>
  </si>
  <si>
    <t>~0.4</t>
  </si>
  <si>
    <t>Mn</t>
  </si>
  <si>
    <t>min</t>
  </si>
  <si>
    <t>avg</t>
  </si>
  <si>
    <t>max</t>
  </si>
  <si>
    <t>3.82-4.70</t>
  </si>
  <si>
    <t>X</t>
  </si>
  <si>
    <t>Y</t>
  </si>
  <si>
    <t>Z</t>
  </si>
  <si>
    <t>3.53-4.12</t>
  </si>
  <si>
    <t>1.08-1.14</t>
  </si>
  <si>
    <t>0-2.83</t>
  </si>
  <si>
    <t>Hobbs (Phys. Rev. B 2003)</t>
  </si>
  <si>
    <t>0-2.79</t>
  </si>
  <si>
    <t>3.21-6</t>
  </si>
  <si>
    <t>n.a.</t>
  </si>
  <si>
    <t>For Mn, the calc. ASMs are from Hobbs (Phys. Rev. B 2003)</t>
  </si>
  <si>
    <t>3.53-4.11</t>
  </si>
  <si>
    <t>heuristic SBO</t>
  </si>
  <si>
    <t>SBO difference</t>
  </si>
  <si>
    <t>3d avg diff:</t>
  </si>
  <si>
    <t>5d avg diff:</t>
  </si>
  <si>
    <t>rms diff:</t>
  </si>
  <si>
    <t>3d &amp; 5d avg diff:</t>
  </si>
  <si>
    <t>All exp. densities from CRC pages 12.216-12.217</t>
  </si>
  <si>
    <t>rhom.</t>
  </si>
  <si>
    <t>cryst. struct.</t>
  </si>
  <si>
    <t>squared SBO difference</t>
  </si>
  <si>
    <t>SBO difference (%)</t>
  </si>
  <si>
    <t>calc. SBO</t>
  </si>
  <si>
    <t>calc. ASM</t>
  </si>
  <si>
    <t>ASM reference</t>
  </si>
  <si>
    <t>exp. ASM</t>
  </si>
  <si>
    <t>MW (g/mol)</t>
  </si>
  <si>
    <t>molar dens. difference (%)</t>
  </si>
  <si>
    <t>calc. molar dens. (mol/L)</t>
  </si>
  <si>
    <t>calc vol/ion (Angs^-3)</t>
  </si>
  <si>
    <t>exp. molar dens (mol/L)</t>
  </si>
  <si>
    <t>st. dev.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</si>
</sst>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%"/>
  </numFmts>
  <fonts count="8" x14ac:knownFonts="1">
    <font>
      <sz val="10"/>
      <color theme="1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Calibri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0" fillId="0" borderId="0" xfId="0" applyNumberFormat="1"/>
    <xf numFmtId="2" fontId="1" fillId="0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quotePrefix="1" applyFont="1" applyBorder="1" applyAlignment="1">
      <alignment horizontal="center" vertical="center" wrapText="1"/>
    </xf>
    <xf numFmtId="0" fontId="1" fillId="2" borderId="4" xfId="0" quotePrefix="1" applyFont="1" applyFill="1" applyBorder="1" applyAlignment="1">
      <alignment horizontal="center" vertical="center" wrapText="1"/>
    </xf>
    <xf numFmtId="0" fontId="7" fillId="0" borderId="0" xfId="0" applyFont="1"/>
    <xf numFmtId="2" fontId="1" fillId="0" borderId="0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2" fontId="0" fillId="0" borderId="7" xfId="0" applyNumberFormat="1" applyFill="1" applyBorder="1"/>
    <xf numFmtId="9" fontId="0" fillId="0" borderId="7" xfId="0" applyNumberFormat="1" applyBorder="1"/>
    <xf numFmtId="2" fontId="0" fillId="0" borderId="7" xfId="0" quotePrefix="1" applyNumberFormat="1" applyFill="1" applyBorder="1" applyAlignment="1">
      <alignment horizontal="right"/>
    </xf>
    <xf numFmtId="2" fontId="1" fillId="2" borderId="4" xfId="0" applyNumberFormat="1" applyFont="1" applyFill="1" applyBorder="1" applyAlignment="1">
      <alignment horizontal="center" vertical="center" wrapText="1"/>
    </xf>
    <xf numFmtId="2" fontId="1" fillId="0" borderId="4" xfId="0" quotePrefix="1" applyNumberFormat="1" applyFont="1" applyFill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0" fontId="7" fillId="0" borderId="0" xfId="0" applyFont="1" applyFill="1" applyBorder="1"/>
    <xf numFmtId="165" fontId="0" fillId="0" borderId="0" xfId="0" applyNumberFormat="1" applyFill="1" applyBorder="1"/>
    <xf numFmtId="165" fontId="0" fillId="0" borderId="7" xfId="0" applyNumberFormat="1" applyBorder="1"/>
    <xf numFmtId="165" fontId="0" fillId="0" borderId="3" xfId="0" applyNumberFormat="1" applyBorder="1"/>
    <xf numFmtId="0" fontId="0" fillId="0" borderId="3" xfId="0" applyBorder="1"/>
    <xf numFmtId="0" fontId="1" fillId="2" borderId="7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65" fontId="0" fillId="0" borderId="0" xfId="0" applyNumberFormat="1" applyFont="1" applyFill="1"/>
    <xf numFmtId="2" fontId="1" fillId="0" borderId="4" xfId="0" quotePrefix="1" applyNumberFormat="1" applyFont="1" applyBorder="1" applyAlignment="1">
      <alignment horizontal="center" vertical="center" wrapText="1"/>
    </xf>
    <xf numFmtId="166" fontId="0" fillId="0" borderId="0" xfId="0" applyNumberFormat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abSelected="1" topLeftCell="A4" workbookViewId="0">
      <selection activeCell="H24" sqref="H24"/>
    </sheetView>
  </sheetViews>
  <sheetFormatPr defaultRowHeight="12.75" x14ac:dyDescent="0.2"/>
  <cols>
    <col min="4" max="4" width="13" customWidth="1"/>
    <col min="5" max="5" width="10.28515625" customWidth="1"/>
    <col min="6" max="7" width="13" customWidth="1"/>
    <col min="11" max="11" width="27.5703125" customWidth="1"/>
    <col min="14" max="14" width="15.140625" customWidth="1"/>
    <col min="15" max="16" width="12.140625" customWidth="1"/>
    <col min="17" max="17" width="10.42578125" customWidth="1"/>
    <col min="18" max="18" width="8.85546875" customWidth="1"/>
    <col min="19" max="21" width="7" customWidth="1"/>
    <col min="23" max="23" width="14.7109375" bestFit="1" customWidth="1"/>
    <col min="24" max="24" width="12.42578125" bestFit="1" customWidth="1"/>
  </cols>
  <sheetData>
    <row r="1" spans="1:25" ht="27.75" customHeight="1" x14ac:dyDescent="0.2">
      <c r="A1" s="36" t="s">
        <v>0</v>
      </c>
      <c r="B1" s="36" t="s">
        <v>37</v>
      </c>
      <c r="C1" s="36" t="s">
        <v>73</v>
      </c>
      <c r="D1" s="36" t="s">
        <v>84</v>
      </c>
      <c r="E1" s="36" t="s">
        <v>83</v>
      </c>
      <c r="F1" s="36" t="s">
        <v>82</v>
      </c>
      <c r="G1" s="36" t="s">
        <v>81</v>
      </c>
      <c r="H1" s="36" t="s">
        <v>33</v>
      </c>
      <c r="I1" s="36" t="s">
        <v>80</v>
      </c>
      <c r="J1" s="36" t="s">
        <v>79</v>
      </c>
      <c r="K1" s="36" t="s">
        <v>78</v>
      </c>
      <c r="L1" s="36" t="s">
        <v>77</v>
      </c>
      <c r="M1" s="36" t="s">
        <v>65</v>
      </c>
      <c r="N1" s="36" t="s">
        <v>76</v>
      </c>
      <c r="O1" s="40" t="s">
        <v>66</v>
      </c>
      <c r="P1" s="40" t="s">
        <v>75</v>
      </c>
      <c r="Q1" s="36" t="s">
        <v>45</v>
      </c>
      <c r="R1" s="36" t="s">
        <v>39</v>
      </c>
      <c r="S1" s="36" t="s">
        <v>40</v>
      </c>
      <c r="T1" s="36" t="s">
        <v>42</v>
      </c>
      <c r="U1" s="36" t="s">
        <v>41</v>
      </c>
      <c r="V1" s="36" t="s">
        <v>3</v>
      </c>
      <c r="W1" s="38" t="s">
        <v>74</v>
      </c>
      <c r="X1">
        <f>6.022140857*10^23</f>
        <v>6.0221408569999995E+23</v>
      </c>
      <c r="Y1" s="13" t="s">
        <v>36</v>
      </c>
    </row>
    <row r="2" spans="1:25" ht="27.75" customHeight="1" thickBot="1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41"/>
      <c r="P2" s="41"/>
      <c r="Q2" s="37"/>
      <c r="R2" s="37"/>
      <c r="S2" s="37"/>
      <c r="T2" s="37"/>
      <c r="U2" s="37"/>
      <c r="V2" s="37"/>
      <c r="W2" s="39"/>
    </row>
    <row r="3" spans="1:25" ht="16.5" customHeight="1" thickBot="1" x14ac:dyDescent="0.25">
      <c r="A3" s="34" t="s">
        <v>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26"/>
    </row>
    <row r="4" spans="1:25" ht="16.5" thickBot="1" x14ac:dyDescent="0.25">
      <c r="A4" s="1" t="s">
        <v>5</v>
      </c>
      <c r="B4" s="2">
        <v>3</v>
      </c>
      <c r="C4" s="2" t="s">
        <v>6</v>
      </c>
      <c r="D4" s="6">
        <f>1000*H4/I4</f>
        <v>66.509475932022411</v>
      </c>
      <c r="E4" s="2">
        <v>24.71</v>
      </c>
      <c r="F4" s="6">
        <f t="shared" ref="F4:F13" si="0">10^27/(E4*$X$1)</f>
        <v>67.201094311095275</v>
      </c>
      <c r="G4" s="21">
        <f>(F4-D4)/D4</f>
        <v>1.0398794598528318E-2</v>
      </c>
      <c r="H4" s="2">
        <v>2.99</v>
      </c>
      <c r="I4" s="2">
        <v>44.956000000000003</v>
      </c>
      <c r="J4" s="2">
        <v>0</v>
      </c>
      <c r="K4" s="2"/>
      <c r="L4" s="9">
        <v>0</v>
      </c>
      <c r="M4" s="4">
        <v>3</v>
      </c>
      <c r="N4" s="9">
        <v>2.7735449999999999</v>
      </c>
      <c r="O4" s="16">
        <f>N4-M4</f>
        <v>-0.22645500000000007</v>
      </c>
      <c r="P4" s="17">
        <f>O4/M4</f>
        <v>-7.5485000000000024E-2</v>
      </c>
      <c r="Q4" s="4" t="s">
        <v>44</v>
      </c>
      <c r="R4" s="9">
        <v>2.3930250000000002</v>
      </c>
      <c r="S4" s="9">
        <f>N4/R4</f>
        <v>1.1590121289999058</v>
      </c>
      <c r="T4" s="4">
        <v>2.2429497748999991</v>
      </c>
      <c r="U4" s="9">
        <f>N4/T4</f>
        <v>1.2365613492721463</v>
      </c>
      <c r="V4" s="9">
        <v>0.23730000000000001</v>
      </c>
      <c r="W4" s="24">
        <f>O4^2</f>
        <v>5.1281867025000032E-2</v>
      </c>
    </row>
    <row r="5" spans="1:25" ht="16.5" thickBot="1" x14ac:dyDescent="0.25">
      <c r="A5" s="1" t="s">
        <v>8</v>
      </c>
      <c r="B5" s="2">
        <v>4</v>
      </c>
      <c r="C5" s="2" t="s">
        <v>6</v>
      </c>
      <c r="D5" s="6">
        <f t="shared" ref="D5:D13" si="1">1000*H5/I5</f>
        <v>94.13583470867195</v>
      </c>
      <c r="E5" s="2">
        <v>17.34</v>
      </c>
      <c r="F5" s="6">
        <f t="shared" si="0"/>
        <v>95.763497141128283</v>
      </c>
      <c r="G5" s="21">
        <f t="shared" ref="G5:G13" si="2">(F5-D5)/D5</f>
        <v>1.7290572049353591E-2</v>
      </c>
      <c r="H5" s="2">
        <v>4.5060000000000002</v>
      </c>
      <c r="I5" s="2">
        <v>47.866999999999997</v>
      </c>
      <c r="J5" s="2">
        <v>0</v>
      </c>
      <c r="K5" s="2"/>
      <c r="L5" s="9">
        <v>0</v>
      </c>
      <c r="M5" s="4">
        <v>4</v>
      </c>
      <c r="N5" s="9">
        <v>3.5238019999999999</v>
      </c>
      <c r="O5" s="16">
        <f t="shared" ref="O5:O9" si="3">N5-M5</f>
        <v>-0.47619800000000012</v>
      </c>
      <c r="P5" s="17">
        <f>O5/M5</f>
        <v>-0.11904950000000003</v>
      </c>
      <c r="Q5" s="4" t="s">
        <v>7</v>
      </c>
      <c r="R5" s="9">
        <v>3.0938810000000001</v>
      </c>
      <c r="S5" s="9">
        <f t="shared" ref="S5:S9" si="4">N5/R5</f>
        <v>1.1389584796571037</v>
      </c>
      <c r="T5" s="4">
        <v>2.9932156469000004</v>
      </c>
      <c r="U5" s="9">
        <f t="shared" ref="U5:U9" si="5">N5/T5</f>
        <v>1.1772629892702569</v>
      </c>
      <c r="V5" s="9">
        <v>0.29920000000000002</v>
      </c>
      <c r="W5" s="24">
        <f t="shared" ref="W5:W24" si="6">O5^2</f>
        <v>0.22676453520400011</v>
      </c>
    </row>
    <row r="6" spans="1:25" ht="16.5" thickBot="1" x14ac:dyDescent="0.25">
      <c r="A6" s="1" t="s">
        <v>9</v>
      </c>
      <c r="B6" s="2">
        <v>5</v>
      </c>
      <c r="C6" s="2" t="s">
        <v>10</v>
      </c>
      <c r="D6" s="6">
        <f t="shared" si="1"/>
        <v>117.78100584978996</v>
      </c>
      <c r="E6" s="2">
        <v>13.47</v>
      </c>
      <c r="F6" s="6">
        <f t="shared" si="0"/>
        <v>123.27684041775532</v>
      </c>
      <c r="G6" s="21">
        <f t="shared" si="2"/>
        <v>4.6661467426881896E-2</v>
      </c>
      <c r="H6" s="6">
        <v>6</v>
      </c>
      <c r="I6" s="2">
        <v>50.942</v>
      </c>
      <c r="J6" s="2">
        <v>0</v>
      </c>
      <c r="K6" s="2"/>
      <c r="L6" s="9">
        <v>0</v>
      </c>
      <c r="M6" s="4">
        <v>5</v>
      </c>
      <c r="N6" s="9">
        <v>4.0966930000000001</v>
      </c>
      <c r="O6" s="16">
        <f t="shared" si="3"/>
        <v>-0.90330699999999986</v>
      </c>
      <c r="P6" s="17">
        <f>O6/M6</f>
        <v>-0.18066139999999997</v>
      </c>
      <c r="Q6" s="4" t="s">
        <v>7</v>
      </c>
      <c r="R6" s="9">
        <v>3.6202770000000002</v>
      </c>
      <c r="S6" s="9">
        <f t="shared" si="4"/>
        <v>1.1315965601527176</v>
      </c>
      <c r="T6" s="4">
        <v>3.5705120922000009</v>
      </c>
      <c r="U6" s="9">
        <f t="shared" si="5"/>
        <v>1.1473684710239389</v>
      </c>
      <c r="V6" s="9">
        <v>0.38879999999999998</v>
      </c>
      <c r="W6" s="24">
        <f t="shared" si="6"/>
        <v>0.81596353624899975</v>
      </c>
    </row>
    <row r="7" spans="1:25" ht="16.5" thickBot="1" x14ac:dyDescent="0.25">
      <c r="A7" s="1" t="s">
        <v>11</v>
      </c>
      <c r="B7" s="2">
        <v>6</v>
      </c>
      <c r="C7" s="2" t="s">
        <v>10</v>
      </c>
      <c r="D7" s="6">
        <f t="shared" si="1"/>
        <v>137.51057773674898</v>
      </c>
      <c r="E7" s="2">
        <v>11.77</v>
      </c>
      <c r="F7" s="6">
        <f t="shared" si="0"/>
        <v>141.08233138718475</v>
      </c>
      <c r="G7" s="21">
        <f t="shared" si="2"/>
        <v>2.5974392001127011E-2</v>
      </c>
      <c r="H7" s="2">
        <v>7.15</v>
      </c>
      <c r="I7" s="2">
        <v>51.996000000000002</v>
      </c>
      <c r="J7" s="2" t="s">
        <v>47</v>
      </c>
      <c r="K7" s="2" t="s">
        <v>46</v>
      </c>
      <c r="L7" s="9">
        <v>1.049634</v>
      </c>
      <c r="M7" s="4">
        <v>4.95</v>
      </c>
      <c r="N7" s="9">
        <v>4.3568319999999998</v>
      </c>
      <c r="O7" s="16">
        <f t="shared" si="3"/>
        <v>-0.59316800000000036</v>
      </c>
      <c r="P7" s="17">
        <f>O7/M7</f>
        <v>-0.11983191919191927</v>
      </c>
      <c r="Q7" s="4" t="s">
        <v>12</v>
      </c>
      <c r="R7" s="9">
        <v>3.878571</v>
      </c>
      <c r="S7" s="9">
        <f t="shared" si="4"/>
        <v>1.1233085587449605</v>
      </c>
      <c r="T7" s="4">
        <v>3.8574790383999957</v>
      </c>
      <c r="U7" s="9">
        <f t="shared" si="5"/>
        <v>1.1294505962648407</v>
      </c>
      <c r="V7" s="9">
        <v>0.4098</v>
      </c>
      <c r="W7" s="24">
        <f t="shared" si="6"/>
        <v>0.35184827622400044</v>
      </c>
    </row>
    <row r="8" spans="1:25" ht="32.25" thickBot="1" x14ac:dyDescent="0.3">
      <c r="A8" s="1" t="s">
        <v>13</v>
      </c>
      <c r="B8" s="2">
        <v>7</v>
      </c>
      <c r="C8" s="2" t="s">
        <v>32</v>
      </c>
      <c r="D8" s="6">
        <f t="shared" si="1"/>
        <v>132.87706141468564</v>
      </c>
      <c r="E8" s="2">
        <v>10.81</v>
      </c>
      <c r="F8" s="6">
        <f t="shared" si="0"/>
        <v>153.61138209316968</v>
      </c>
      <c r="G8" s="21">
        <f t="shared" si="2"/>
        <v>0.15604138485404878</v>
      </c>
      <c r="H8" s="2">
        <v>7.3</v>
      </c>
      <c r="I8" s="2">
        <v>54.938000000000002</v>
      </c>
      <c r="J8" s="12" t="s">
        <v>58</v>
      </c>
      <c r="K8" s="27" t="s">
        <v>59</v>
      </c>
      <c r="L8" s="9" t="s">
        <v>60</v>
      </c>
      <c r="M8" s="10" t="s">
        <v>61</v>
      </c>
      <c r="N8" s="19" t="s">
        <v>52</v>
      </c>
      <c r="O8" s="18" t="s">
        <v>62</v>
      </c>
      <c r="P8" s="17"/>
      <c r="Q8" s="2" t="s">
        <v>44</v>
      </c>
      <c r="R8" s="30" t="s">
        <v>56</v>
      </c>
      <c r="S8" s="20" t="s">
        <v>57</v>
      </c>
      <c r="T8" s="11" t="s">
        <v>64</v>
      </c>
      <c r="U8" s="20" t="s">
        <v>57</v>
      </c>
      <c r="V8" s="19">
        <v>0.72270000000000001</v>
      </c>
      <c r="W8" s="24"/>
    </row>
    <row r="9" spans="1:25" ht="16.5" thickBot="1" x14ac:dyDescent="0.25">
      <c r="A9" s="1" t="s">
        <v>14</v>
      </c>
      <c r="B9" s="2">
        <v>8</v>
      </c>
      <c r="C9" s="2" t="s">
        <v>10</v>
      </c>
      <c r="D9" s="6">
        <f t="shared" si="1"/>
        <v>140.92577670337542</v>
      </c>
      <c r="E9" s="2">
        <v>11.36</v>
      </c>
      <c r="F9" s="6">
        <f t="shared" si="0"/>
        <v>146.17421130520813</v>
      </c>
      <c r="G9" s="21">
        <f t="shared" si="2"/>
        <v>3.7242545151124247E-2</v>
      </c>
      <c r="H9" s="2">
        <v>7.87</v>
      </c>
      <c r="I9" s="2">
        <v>55.844999999999999</v>
      </c>
      <c r="J9" s="2">
        <v>2.2200000000000002</v>
      </c>
      <c r="K9" s="2" t="s">
        <v>43</v>
      </c>
      <c r="L9" s="9">
        <v>2.2060200000000001</v>
      </c>
      <c r="M9" s="4">
        <v>3.79</v>
      </c>
      <c r="N9" s="9">
        <v>3.9671050000000001</v>
      </c>
      <c r="O9" s="16">
        <f t="shared" si="3"/>
        <v>0.17710500000000007</v>
      </c>
      <c r="P9" s="17">
        <f>O9/M9</f>
        <v>4.6729551451187352E-2</v>
      </c>
      <c r="Q9" s="4" t="s">
        <v>15</v>
      </c>
      <c r="R9" s="9">
        <v>3.54806</v>
      </c>
      <c r="S9" s="9">
        <f t="shared" si="4"/>
        <v>1.1181053871693263</v>
      </c>
      <c r="T9" s="4">
        <v>3.5464825826000017</v>
      </c>
      <c r="U9" s="9">
        <f t="shared" si="5"/>
        <v>1.1186027021431559</v>
      </c>
      <c r="V9" s="9">
        <v>0.37219999999999998</v>
      </c>
      <c r="W9" s="24">
        <f t="shared" si="6"/>
        <v>3.1366181025000023E-2</v>
      </c>
    </row>
    <row r="10" spans="1:25" ht="16.5" thickBot="1" x14ac:dyDescent="0.25">
      <c r="A10" s="1" t="s">
        <v>16</v>
      </c>
      <c r="B10" s="2">
        <v>9</v>
      </c>
      <c r="C10" s="2" t="s">
        <v>6</v>
      </c>
      <c r="D10" s="6">
        <f t="shared" si="1"/>
        <v>150.34021685643017</v>
      </c>
      <c r="E10" s="2">
        <v>10.82</v>
      </c>
      <c r="F10" s="6">
        <f t="shared" si="0"/>
        <v>153.46941223910946</v>
      </c>
      <c r="G10" s="21">
        <f t="shared" si="2"/>
        <v>2.0814093847340665E-2</v>
      </c>
      <c r="H10" s="2">
        <v>8.86</v>
      </c>
      <c r="I10" s="2">
        <v>58.933</v>
      </c>
      <c r="J10" s="2">
        <v>1.71</v>
      </c>
      <c r="K10" s="2" t="s">
        <v>43</v>
      </c>
      <c r="L10" s="9">
        <v>1.6130800000000001</v>
      </c>
      <c r="M10" s="4">
        <v>3.39</v>
      </c>
      <c r="N10" s="9">
        <v>3.8332579999999998</v>
      </c>
      <c r="O10" s="16">
        <f>N10-M10</f>
        <v>0.44325799999999971</v>
      </c>
      <c r="P10" s="17">
        <f>O10/M10</f>
        <v>0.13075457227138634</v>
      </c>
      <c r="Q10" s="4" t="s">
        <v>15</v>
      </c>
      <c r="R10" s="9">
        <v>3.4592670000000001</v>
      </c>
      <c r="S10" s="9">
        <f>N10/R10</f>
        <v>1.1081127880559667</v>
      </c>
      <c r="T10" s="4">
        <v>3.4594451426000008</v>
      </c>
      <c r="U10" s="9">
        <f>N10/T10</f>
        <v>1.1080557262772648</v>
      </c>
      <c r="V10" s="9">
        <v>0.30740000000000001</v>
      </c>
      <c r="W10" s="24">
        <f t="shared" si="6"/>
        <v>0.19647765456399974</v>
      </c>
    </row>
    <row r="11" spans="1:25" ht="16.5" thickBot="1" x14ac:dyDescent="0.25">
      <c r="A11" s="1" t="s">
        <v>17</v>
      </c>
      <c r="B11" s="2">
        <v>10</v>
      </c>
      <c r="C11" s="2" t="s">
        <v>18</v>
      </c>
      <c r="D11" s="6">
        <f t="shared" si="1"/>
        <v>151.63648135212037</v>
      </c>
      <c r="E11" s="5">
        <v>10.9</v>
      </c>
      <c r="F11" s="6">
        <f t="shared" si="0"/>
        <v>152.34303123184995</v>
      </c>
      <c r="G11" s="21">
        <f t="shared" si="2"/>
        <v>4.6594979877492325E-3</v>
      </c>
      <c r="H11" s="5">
        <v>8.9</v>
      </c>
      <c r="I11" s="2">
        <v>58.692999999999998</v>
      </c>
      <c r="J11" s="2">
        <v>0.61</v>
      </c>
      <c r="K11" s="2" t="s">
        <v>43</v>
      </c>
      <c r="L11" s="9">
        <v>0.64213900000000002</v>
      </c>
      <c r="M11" s="4">
        <v>3.36</v>
      </c>
      <c r="N11" s="9">
        <v>3.5359430000000001</v>
      </c>
      <c r="O11" s="16">
        <f>N11-M11</f>
        <v>0.17594300000000018</v>
      </c>
      <c r="P11" s="17">
        <f>O11/M11</f>
        <v>5.2363988095238151E-2</v>
      </c>
      <c r="Q11" s="4" t="s">
        <v>15</v>
      </c>
      <c r="R11" s="9">
        <v>3.19401</v>
      </c>
      <c r="S11" s="9">
        <f>N11/R11</f>
        <v>1.1070544550580619</v>
      </c>
      <c r="T11" s="4">
        <v>3.1880573244000017</v>
      </c>
      <c r="U11" s="9">
        <f>N11/T11</f>
        <v>1.1091215245527215</v>
      </c>
      <c r="V11" s="9">
        <v>0.28079999999999999</v>
      </c>
      <c r="W11" s="24">
        <f t="shared" si="6"/>
        <v>3.0955939249000065E-2</v>
      </c>
    </row>
    <row r="12" spans="1:25" ht="16.5" thickBot="1" x14ac:dyDescent="0.25">
      <c r="A12" s="1" t="s">
        <v>19</v>
      </c>
      <c r="B12" s="2">
        <v>11</v>
      </c>
      <c r="C12" s="2" t="s">
        <v>18</v>
      </c>
      <c r="D12" s="6">
        <f t="shared" si="1"/>
        <v>141.00022031284425</v>
      </c>
      <c r="E12" s="5">
        <v>12</v>
      </c>
      <c r="F12" s="6">
        <f t="shared" si="0"/>
        <v>138.37825336893036</v>
      </c>
      <c r="G12" s="21">
        <f t="shared" si="2"/>
        <v>-1.859548118503929E-2</v>
      </c>
      <c r="H12" s="2">
        <v>8.9600000000000009</v>
      </c>
      <c r="I12" s="2">
        <v>63.545999999999999</v>
      </c>
      <c r="J12" s="2">
        <v>0</v>
      </c>
      <c r="K12" s="2"/>
      <c r="L12" s="9">
        <v>0</v>
      </c>
      <c r="M12" s="4">
        <v>3</v>
      </c>
      <c r="N12" s="9">
        <v>3.099348</v>
      </c>
      <c r="O12" s="16">
        <f>N12-M12</f>
        <v>9.9347999999999992E-2</v>
      </c>
      <c r="P12" s="17">
        <f>O12/M12</f>
        <v>3.3116E-2</v>
      </c>
      <c r="Q12" s="4" t="s">
        <v>7</v>
      </c>
      <c r="R12" s="9">
        <v>2.7878029999999998</v>
      </c>
      <c r="S12" s="9">
        <f>N12/R12</f>
        <v>1.1117528749341328</v>
      </c>
      <c r="T12" s="4">
        <v>2.7791001330000005</v>
      </c>
      <c r="U12" s="9">
        <f>N12/T12</f>
        <v>1.1152343750400588</v>
      </c>
      <c r="V12" s="9">
        <v>0.2475</v>
      </c>
      <c r="W12" s="24">
        <f t="shared" si="6"/>
        <v>9.8700251039999989E-3</v>
      </c>
    </row>
    <row r="13" spans="1:25" ht="32.25" thickBot="1" x14ac:dyDescent="0.25">
      <c r="A13" s="1" t="s">
        <v>20</v>
      </c>
      <c r="B13" s="2">
        <v>12</v>
      </c>
      <c r="C13" s="2" t="s">
        <v>34</v>
      </c>
      <c r="D13" s="6">
        <f t="shared" si="1"/>
        <v>109.11593759559499</v>
      </c>
      <c r="E13" s="5">
        <v>15.4</v>
      </c>
      <c r="F13" s="6">
        <f t="shared" si="0"/>
        <v>107.82721041734833</v>
      </c>
      <c r="G13" s="21">
        <f t="shared" si="2"/>
        <v>-1.1810622780174744E-2</v>
      </c>
      <c r="H13" s="2">
        <v>7.1340000000000003</v>
      </c>
      <c r="I13" s="2">
        <v>65.38</v>
      </c>
      <c r="J13" s="2">
        <v>0</v>
      </c>
      <c r="K13" s="2"/>
      <c r="L13" s="9">
        <v>0</v>
      </c>
      <c r="M13" s="2">
        <v>2</v>
      </c>
      <c r="N13" s="9">
        <v>2.8753350000000002</v>
      </c>
      <c r="O13" s="16">
        <f>N13-M13</f>
        <v>0.8753350000000002</v>
      </c>
      <c r="P13" s="17">
        <f>O13/M13</f>
        <v>0.4376675000000001</v>
      </c>
      <c r="Q13" s="2" t="s">
        <v>7</v>
      </c>
      <c r="R13" s="5">
        <v>2.4997509999999998</v>
      </c>
      <c r="S13" s="9">
        <f>N13/R13</f>
        <v>1.15024856475705</v>
      </c>
      <c r="T13" s="5">
        <v>2.4998645721000026</v>
      </c>
      <c r="U13" s="9">
        <f>N13/T13</f>
        <v>1.1501963074682022</v>
      </c>
      <c r="V13" s="9">
        <v>0.31219999999999998</v>
      </c>
      <c r="W13" s="24">
        <f t="shared" si="6"/>
        <v>0.7662113622250003</v>
      </c>
    </row>
    <row r="14" spans="1:25" ht="16.5" customHeight="1" thickBot="1" x14ac:dyDescent="0.25">
      <c r="A14" s="34" t="s">
        <v>21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25"/>
    </row>
    <row r="15" spans="1:25" ht="16.5" customHeight="1" thickBot="1" x14ac:dyDescent="0.25">
      <c r="A15" s="1" t="s">
        <v>22</v>
      </c>
      <c r="B15" s="2">
        <v>3</v>
      </c>
      <c r="C15" s="2" t="s">
        <v>6</v>
      </c>
      <c r="D15" s="6">
        <f>1000*H15/I15</f>
        <v>56.23917653043145</v>
      </c>
      <c r="E15" s="2">
        <v>29.27</v>
      </c>
      <c r="F15" s="6">
        <f t="shared" ref="F15:F24" si="7">10^27/(E15*$X$1)</f>
        <v>56.731774527747334</v>
      </c>
      <c r="G15" s="21">
        <f>(F15-D15)/D15</f>
        <v>8.7589831093870061E-3</v>
      </c>
      <c r="H15" s="2">
        <v>9.84</v>
      </c>
      <c r="I15" s="2">
        <v>174.96700000000001</v>
      </c>
      <c r="J15" s="2">
        <v>0</v>
      </c>
      <c r="K15" s="2"/>
      <c r="L15" s="2">
        <v>0</v>
      </c>
      <c r="M15" s="2">
        <v>3</v>
      </c>
      <c r="N15" s="9">
        <v>3.148657</v>
      </c>
      <c r="O15" s="16">
        <f>N15-M15</f>
        <v>0.14865700000000004</v>
      </c>
      <c r="P15" s="17">
        <f t="shared" ref="P15:P24" si="8">O15/M15</f>
        <v>4.9552333333333344E-2</v>
      </c>
      <c r="Q15" s="2" t="s">
        <v>7</v>
      </c>
      <c r="R15" s="5">
        <v>2.696501</v>
      </c>
      <c r="S15" s="9">
        <f>N15/R15</f>
        <v>1.1676824892703543</v>
      </c>
      <c r="T15" s="2">
        <v>2.5433592445000004</v>
      </c>
      <c r="U15" s="9">
        <f>N15/T15</f>
        <v>1.2379914504051885</v>
      </c>
      <c r="V15" s="9">
        <v>0.2742</v>
      </c>
      <c r="W15" s="24">
        <f t="shared" si="6"/>
        <v>2.2098903649000013E-2</v>
      </c>
    </row>
    <row r="16" spans="1:25" ht="16.5" thickBot="1" x14ac:dyDescent="0.25">
      <c r="A16" s="1" t="s">
        <v>23</v>
      </c>
      <c r="B16" s="2">
        <v>4</v>
      </c>
      <c r="C16" s="2" t="s">
        <v>6</v>
      </c>
      <c r="D16" s="6">
        <f t="shared" ref="D16:D24" si="9">1000*H16/I16</f>
        <v>74.513978374138603</v>
      </c>
      <c r="E16" s="2">
        <v>22.46</v>
      </c>
      <c r="F16" s="6">
        <f t="shared" si="7"/>
        <v>73.933171880105263</v>
      </c>
      <c r="G16" s="21">
        <f t="shared" ref="G16:G24" si="10">(F16-D16)/D16</f>
        <v>-7.7945978285722389E-3</v>
      </c>
      <c r="H16" s="2">
        <v>13.3</v>
      </c>
      <c r="I16" s="2">
        <v>178.49</v>
      </c>
      <c r="J16" s="2">
        <v>0</v>
      </c>
      <c r="K16" s="2"/>
      <c r="L16" s="2">
        <v>0</v>
      </c>
      <c r="M16" s="2">
        <v>4</v>
      </c>
      <c r="N16" s="9">
        <v>4.1609870000000004</v>
      </c>
      <c r="O16" s="16">
        <f>N16-M16</f>
        <v>0.16098700000000044</v>
      </c>
      <c r="P16" s="17">
        <f t="shared" si="8"/>
        <v>4.0246750000000109E-2</v>
      </c>
      <c r="Q16" s="2" t="s">
        <v>7</v>
      </c>
      <c r="R16" s="5">
        <v>3.5960610000000002</v>
      </c>
      <c r="S16" s="9">
        <f>N16/R16</f>
        <v>1.1570957778524893</v>
      </c>
      <c r="T16" s="2">
        <v>3.4677525020999989</v>
      </c>
      <c r="U16" s="9">
        <f>N16/T16</f>
        <v>1.1999088739695791</v>
      </c>
      <c r="V16" s="9">
        <v>0.36009999999999998</v>
      </c>
      <c r="W16" s="24">
        <f t="shared" si="6"/>
        <v>2.591681416900014E-2</v>
      </c>
    </row>
    <row r="17" spans="1:23" ht="16.5" thickBot="1" x14ac:dyDescent="0.25">
      <c r="A17" s="1" t="s">
        <v>24</v>
      </c>
      <c r="B17" s="2">
        <v>5</v>
      </c>
      <c r="C17" s="2" t="s">
        <v>10</v>
      </c>
      <c r="D17" s="6">
        <f t="shared" si="9"/>
        <v>90.633773238720508</v>
      </c>
      <c r="E17" s="2">
        <v>18.29</v>
      </c>
      <c r="F17" s="6">
        <f t="shared" si="7"/>
        <v>90.789449996017723</v>
      </c>
      <c r="G17" s="21">
        <f t="shared" si="10"/>
        <v>1.7176462121595388E-3</v>
      </c>
      <c r="H17" s="2">
        <v>16.399999999999999</v>
      </c>
      <c r="I17" s="2">
        <v>180.94800000000001</v>
      </c>
      <c r="J17" s="2">
        <v>0</v>
      </c>
      <c r="K17" s="2"/>
      <c r="L17" s="2">
        <v>0</v>
      </c>
      <c r="M17" s="2">
        <v>5</v>
      </c>
      <c r="N17" s="9">
        <v>5.0742060000000002</v>
      </c>
      <c r="O17" s="16">
        <f>N17-M17</f>
        <v>7.4206000000000216E-2</v>
      </c>
      <c r="P17" s="17">
        <f t="shared" si="8"/>
        <v>1.4841200000000044E-2</v>
      </c>
      <c r="Q17" s="2" t="s">
        <v>7</v>
      </c>
      <c r="R17" s="5">
        <v>4.3756360000000001</v>
      </c>
      <c r="S17" s="9">
        <f>N17/R17</f>
        <v>1.1596499343181197</v>
      </c>
      <c r="T17" s="2">
        <v>4.3022275332</v>
      </c>
      <c r="U17" s="9">
        <f>N17/T17</f>
        <v>1.1794369221159724</v>
      </c>
      <c r="V17" s="9">
        <v>0.49509999999999998</v>
      </c>
      <c r="W17" s="24">
        <f t="shared" si="6"/>
        <v>5.506530436000032E-3</v>
      </c>
    </row>
    <row r="18" spans="1:23" ht="16.5" thickBot="1" x14ac:dyDescent="0.25">
      <c r="A18" s="1" t="s">
        <v>25</v>
      </c>
      <c r="B18" s="2">
        <v>6</v>
      </c>
      <c r="C18" s="2" t="s">
        <v>10</v>
      </c>
      <c r="D18" s="6">
        <f t="shared" si="9"/>
        <v>104.98259355961706</v>
      </c>
      <c r="E18" s="2">
        <v>16.170000000000002</v>
      </c>
      <c r="F18" s="6">
        <f t="shared" si="7"/>
        <v>102.69258134985554</v>
      </c>
      <c r="G18" s="21">
        <f t="shared" si="10"/>
        <v>-2.1813256199096201E-2</v>
      </c>
      <c r="H18" s="2">
        <v>19.3</v>
      </c>
      <c r="I18" s="2">
        <v>183.84</v>
      </c>
      <c r="J18" s="2">
        <v>0</v>
      </c>
      <c r="K18" s="2"/>
      <c r="L18" s="2">
        <v>0</v>
      </c>
      <c r="M18" s="2">
        <v>6</v>
      </c>
      <c r="N18" s="9">
        <v>5.7703110000000004</v>
      </c>
      <c r="O18" s="16">
        <f>N18-M18</f>
        <v>-0.22968899999999959</v>
      </c>
      <c r="P18" s="17">
        <f t="shared" si="8"/>
        <v>-3.8281499999999934E-2</v>
      </c>
      <c r="Q18" s="2" t="s">
        <v>7</v>
      </c>
      <c r="R18" s="5">
        <v>4.9936429999999996</v>
      </c>
      <c r="S18" s="9">
        <f>N18/R18</f>
        <v>1.1555313425489169</v>
      </c>
      <c r="T18" s="2">
        <v>4.9720087679999958</v>
      </c>
      <c r="U18" s="9">
        <f>N18/T18</f>
        <v>1.1605592969058911</v>
      </c>
      <c r="V18" s="9">
        <v>0.56030000000000002</v>
      </c>
      <c r="W18" s="24">
        <f t="shared" si="6"/>
        <v>5.2757036720999809E-2</v>
      </c>
    </row>
    <row r="19" spans="1:23" ht="16.5" thickBot="1" x14ac:dyDescent="0.25">
      <c r="A19" s="1" t="s">
        <v>26</v>
      </c>
      <c r="B19" s="2">
        <v>7</v>
      </c>
      <c r="C19" s="2" t="s">
        <v>6</v>
      </c>
      <c r="D19" s="6">
        <f t="shared" si="9"/>
        <v>111.70364164612502</v>
      </c>
      <c r="E19" s="2">
        <v>14.94</v>
      </c>
      <c r="F19" s="6">
        <f t="shared" si="7"/>
        <v>111.14719146098824</v>
      </c>
      <c r="G19" s="21">
        <f t="shared" si="10"/>
        <v>-4.9814865203733081E-3</v>
      </c>
      <c r="H19" s="2">
        <v>20.8</v>
      </c>
      <c r="I19" s="2">
        <v>186.20699999999999</v>
      </c>
      <c r="J19" s="2">
        <v>0</v>
      </c>
      <c r="K19" s="2"/>
      <c r="L19" s="2">
        <v>0</v>
      </c>
      <c r="M19" s="2">
        <v>6</v>
      </c>
      <c r="N19" s="9">
        <v>5.8759810000000003</v>
      </c>
      <c r="O19" s="16">
        <f>N19-M19</f>
        <v>-0.12401899999999966</v>
      </c>
      <c r="P19" s="17">
        <f t="shared" si="8"/>
        <v>-2.0669833333333276E-2</v>
      </c>
      <c r="Q19" s="2" t="s">
        <v>7</v>
      </c>
      <c r="R19" s="5">
        <v>5.1571090000000002</v>
      </c>
      <c r="S19" s="9">
        <f>N19/R19</f>
        <v>1.1393943777414828</v>
      </c>
      <c r="T19" s="2">
        <v>5.1604311641000029</v>
      </c>
      <c r="U19" s="9">
        <f>N19/T19</f>
        <v>1.1386608624639589</v>
      </c>
      <c r="V19" s="9">
        <v>0.48370000000000002</v>
      </c>
      <c r="W19" s="24">
        <f t="shared" si="6"/>
        <v>1.5380712360999915E-2</v>
      </c>
    </row>
    <row r="20" spans="1:23" ht="16.5" thickBot="1" x14ac:dyDescent="0.25">
      <c r="A20" s="1" t="s">
        <v>27</v>
      </c>
      <c r="B20" s="2">
        <v>8</v>
      </c>
      <c r="C20" s="2" t="s">
        <v>6</v>
      </c>
      <c r="D20" s="6">
        <f t="shared" si="9"/>
        <v>118.73521526573096</v>
      </c>
      <c r="E20" s="2">
        <v>14.28</v>
      </c>
      <c r="F20" s="6">
        <f t="shared" si="7"/>
        <v>116.28424652851292</v>
      </c>
      <c r="G20" s="21">
        <f t="shared" si="10"/>
        <v>-2.0642306764111506E-2</v>
      </c>
      <c r="H20" s="2">
        <v>22.587</v>
      </c>
      <c r="I20" s="2">
        <v>190.23</v>
      </c>
      <c r="J20" s="2">
        <v>0</v>
      </c>
      <c r="K20" s="2"/>
      <c r="L20" s="2">
        <v>0</v>
      </c>
      <c r="M20" s="2">
        <v>6</v>
      </c>
      <c r="N20" s="9">
        <v>5.7197449999999996</v>
      </c>
      <c r="O20" s="16">
        <f t="shared" ref="O20:O24" si="11">N20-M20</f>
        <v>-0.28025500000000036</v>
      </c>
      <c r="P20" s="17">
        <f t="shared" si="8"/>
        <v>-4.6709166666666725E-2</v>
      </c>
      <c r="Q20" s="2" t="s">
        <v>7</v>
      </c>
      <c r="R20" s="5">
        <v>5.0215560000000004</v>
      </c>
      <c r="S20" s="9">
        <f t="shared" ref="S20:S24" si="12">N20/R20</f>
        <v>1.1390383777458619</v>
      </c>
      <c r="T20" s="2">
        <v>5.0275127483999968</v>
      </c>
      <c r="U20" s="9">
        <f t="shared" ref="U20:U24" si="13">N20/T20</f>
        <v>1.1376888107982035</v>
      </c>
      <c r="V20" s="9">
        <v>0.49170000000000003</v>
      </c>
      <c r="W20" s="24">
        <f t="shared" si="6"/>
        <v>7.85428650250002E-2</v>
      </c>
    </row>
    <row r="21" spans="1:23" ht="16.5" thickBot="1" x14ac:dyDescent="0.25">
      <c r="A21" s="1" t="s">
        <v>28</v>
      </c>
      <c r="B21" s="2">
        <v>9</v>
      </c>
      <c r="C21" s="2" t="s">
        <v>18</v>
      </c>
      <c r="D21" s="6">
        <f t="shared" si="9"/>
        <v>117.37775534942278</v>
      </c>
      <c r="E21" s="2">
        <v>14.52</v>
      </c>
      <c r="F21" s="6">
        <f t="shared" si="7"/>
        <v>114.3621928668846</v>
      </c>
      <c r="G21" s="21">
        <f t="shared" si="10"/>
        <v>-2.5691090049908809E-2</v>
      </c>
      <c r="H21" s="2">
        <v>22.562000000000001</v>
      </c>
      <c r="I21" s="2">
        <v>192.21700000000001</v>
      </c>
      <c r="J21" s="2">
        <v>0</v>
      </c>
      <c r="K21" s="2"/>
      <c r="L21" s="2">
        <v>0</v>
      </c>
      <c r="M21" s="2">
        <v>5</v>
      </c>
      <c r="N21" s="9">
        <v>5.1012810000000002</v>
      </c>
      <c r="O21" s="16">
        <f t="shared" si="11"/>
        <v>0.10128100000000018</v>
      </c>
      <c r="P21" s="17">
        <f t="shared" si="8"/>
        <v>2.0256200000000037E-2</v>
      </c>
      <c r="Q21" s="2" t="s">
        <v>7</v>
      </c>
      <c r="R21" s="5">
        <v>4.4779549999999997</v>
      </c>
      <c r="S21" s="9">
        <f t="shared" si="12"/>
        <v>1.1391988083846309</v>
      </c>
      <c r="T21" s="2">
        <v>4.4758089792</v>
      </c>
      <c r="U21" s="9">
        <f t="shared" si="13"/>
        <v>1.1397450212255922</v>
      </c>
      <c r="V21" s="9">
        <v>0.4123</v>
      </c>
      <c r="W21" s="24">
        <f t="shared" si="6"/>
        <v>1.0257840961000035E-2</v>
      </c>
    </row>
    <row r="22" spans="1:23" ht="16.5" thickBot="1" x14ac:dyDescent="0.25">
      <c r="A22" s="1" t="s">
        <v>29</v>
      </c>
      <c r="B22" s="2">
        <v>10</v>
      </c>
      <c r="C22" s="2" t="s">
        <v>18</v>
      </c>
      <c r="D22" s="6">
        <f t="shared" si="9"/>
        <v>110.20893563798158</v>
      </c>
      <c r="E22" s="2">
        <v>15.63</v>
      </c>
      <c r="F22" s="6">
        <f t="shared" si="7"/>
        <v>106.24050162681793</v>
      </c>
      <c r="G22" s="21">
        <f t="shared" si="10"/>
        <v>-3.6008278169016271E-2</v>
      </c>
      <c r="H22" s="2">
        <v>21.5</v>
      </c>
      <c r="I22" s="2">
        <v>195.084</v>
      </c>
      <c r="J22" s="2">
        <v>0</v>
      </c>
      <c r="K22" s="2"/>
      <c r="L22" s="2">
        <v>0</v>
      </c>
      <c r="M22" s="2">
        <v>4</v>
      </c>
      <c r="N22" s="9">
        <v>4.2039580000000001</v>
      </c>
      <c r="O22" s="16">
        <f t="shared" si="11"/>
        <v>0.20395800000000008</v>
      </c>
      <c r="P22" s="17">
        <f t="shared" si="8"/>
        <v>5.0989500000000021E-2</v>
      </c>
      <c r="Q22" s="2" t="s">
        <v>7</v>
      </c>
      <c r="R22" s="5">
        <v>3.6784789999999998</v>
      </c>
      <c r="S22" s="9">
        <f t="shared" si="12"/>
        <v>1.1428522495303086</v>
      </c>
      <c r="T22" s="2">
        <v>3.670260505199999</v>
      </c>
      <c r="U22" s="9">
        <f t="shared" si="13"/>
        <v>1.145411339070854</v>
      </c>
      <c r="V22" s="9">
        <v>0.34139999999999998</v>
      </c>
      <c r="W22" s="24">
        <f t="shared" si="6"/>
        <v>4.1598865764000036E-2</v>
      </c>
    </row>
    <row r="23" spans="1:23" ht="16.5" thickBot="1" x14ac:dyDescent="0.3">
      <c r="A23" s="1" t="s">
        <v>30</v>
      </c>
      <c r="B23" s="2">
        <v>11</v>
      </c>
      <c r="C23" s="2" t="s">
        <v>18</v>
      </c>
      <c r="D23" s="6">
        <f t="shared" si="9"/>
        <v>97.985957038488678</v>
      </c>
      <c r="E23" s="2">
        <v>17.940000000000001</v>
      </c>
      <c r="F23" s="6">
        <f t="shared" si="7"/>
        <v>92.560704594602242</v>
      </c>
      <c r="G23" s="21">
        <f t="shared" si="10"/>
        <v>-5.5367652752071478E-2</v>
      </c>
      <c r="H23" s="2">
        <v>19.3</v>
      </c>
      <c r="I23" s="2">
        <v>196.96700000000001</v>
      </c>
      <c r="J23" s="2">
        <v>0</v>
      </c>
      <c r="K23" s="2"/>
      <c r="L23" s="2">
        <v>0</v>
      </c>
      <c r="M23" s="2">
        <v>3</v>
      </c>
      <c r="N23" s="9">
        <v>3.4149769999999999</v>
      </c>
      <c r="O23" s="16">
        <f t="shared" si="11"/>
        <v>0.41497699999999993</v>
      </c>
      <c r="P23" s="17">
        <f t="shared" si="8"/>
        <v>0.13832566666666665</v>
      </c>
      <c r="Q23" s="2" t="s">
        <v>7</v>
      </c>
      <c r="R23" s="33">
        <v>2.993293</v>
      </c>
      <c r="S23" s="9">
        <f t="shared" si="12"/>
        <v>1.1408762857495074</v>
      </c>
      <c r="T23" s="5">
        <v>2.9874403308000002</v>
      </c>
      <c r="U23" s="9">
        <f t="shared" si="13"/>
        <v>1.1431113668755724</v>
      </c>
      <c r="V23" s="9">
        <v>0.27810000000000001</v>
      </c>
      <c r="W23" s="24">
        <f t="shared" si="6"/>
        <v>0.17220591052899994</v>
      </c>
    </row>
    <row r="24" spans="1:23" ht="16.5" thickBot="1" x14ac:dyDescent="0.25">
      <c r="A24" s="1" t="s">
        <v>31</v>
      </c>
      <c r="B24" s="2">
        <v>12</v>
      </c>
      <c r="C24" s="2" t="s">
        <v>72</v>
      </c>
      <c r="D24" s="6">
        <f t="shared" si="9"/>
        <v>67.468966548681394</v>
      </c>
      <c r="E24" s="2">
        <v>30.22</v>
      </c>
      <c r="F24" s="6">
        <f t="shared" si="7"/>
        <v>54.948346804340318</v>
      </c>
      <c r="G24" s="21">
        <f t="shared" si="10"/>
        <v>-0.18557598233414438</v>
      </c>
      <c r="H24" s="2">
        <v>13.5336</v>
      </c>
      <c r="I24" s="2">
        <v>200.59</v>
      </c>
      <c r="J24" s="2">
        <v>0</v>
      </c>
      <c r="K24" s="2"/>
      <c r="L24" s="2">
        <v>0</v>
      </c>
      <c r="M24" s="2">
        <v>2</v>
      </c>
      <c r="N24" s="9">
        <v>1.716488</v>
      </c>
      <c r="O24" s="16">
        <f t="shared" si="11"/>
        <v>-0.28351199999999999</v>
      </c>
      <c r="P24" s="17">
        <f t="shared" si="8"/>
        <v>-0.14175599999999999</v>
      </c>
      <c r="Q24" s="2" t="s">
        <v>7</v>
      </c>
      <c r="R24" s="5">
        <v>1.478218</v>
      </c>
      <c r="S24" s="9">
        <f t="shared" si="12"/>
        <v>1.1611873214911468</v>
      </c>
      <c r="T24" s="2">
        <v>1.4769764593999994</v>
      </c>
      <c r="U24" s="9">
        <f t="shared" si="13"/>
        <v>1.1621634109844234</v>
      </c>
      <c r="V24" s="9">
        <v>0.17019999999999999</v>
      </c>
      <c r="W24" s="24">
        <f t="shared" si="6"/>
        <v>8.0379054143999998E-2</v>
      </c>
    </row>
    <row r="25" spans="1:23" ht="15.75" x14ac:dyDescent="0.2">
      <c r="A25" s="3"/>
      <c r="F25" s="28" t="s">
        <v>50</v>
      </c>
      <c r="G25" s="31">
        <f>AVERAGE(G4:G13,G15:G24)</f>
        <v>-2.9360688672403963E-3</v>
      </c>
      <c r="H25" s="32"/>
      <c r="N25" s="13" t="s">
        <v>70</v>
      </c>
      <c r="O25" s="29">
        <f>(SUM(O4:O13)+SUM(O15:O24))/19</f>
        <v>-1.2713052631578894E-2</v>
      </c>
      <c r="V25" s="13" t="s">
        <v>69</v>
      </c>
      <c r="W25" s="15">
        <f>SQRT(SUM(W4:W7,W9:W24)/19)</f>
        <v>0.3963905510735859</v>
      </c>
    </row>
    <row r="26" spans="1:23" ht="15.75" x14ac:dyDescent="0.2">
      <c r="A26" s="7" t="s">
        <v>35</v>
      </c>
      <c r="F26" s="28" t="s">
        <v>85</v>
      </c>
      <c r="G26" s="31">
        <f>_xlfn.STDEV.S(G4:G13,G15:G24)</f>
        <v>6.0823561018120816E-2</v>
      </c>
      <c r="N26" s="13" t="s">
        <v>68</v>
      </c>
      <c r="O26" s="23">
        <f>AVERAGE(O15:O24)</f>
        <v>1.865910000000013E-2</v>
      </c>
      <c r="P26" s="22" t="s">
        <v>67</v>
      </c>
      <c r="Q26" s="15">
        <f>AVERAGE(O4:O7,O9:O13)</f>
        <v>-4.757100000000003E-2</v>
      </c>
      <c r="S26" s="7"/>
      <c r="U26" s="14"/>
    </row>
    <row r="27" spans="1:23" ht="126" x14ac:dyDescent="0.2">
      <c r="H27" s="7" t="s">
        <v>71</v>
      </c>
      <c r="I27" s="7" t="s">
        <v>38</v>
      </c>
      <c r="L27" s="7" t="s">
        <v>63</v>
      </c>
    </row>
  </sheetData>
  <mergeCells count="25">
    <mergeCell ref="G1:G2"/>
    <mergeCell ref="F1:F2"/>
    <mergeCell ref="E1:E2"/>
    <mergeCell ref="D1:D2"/>
    <mergeCell ref="W1:W2"/>
    <mergeCell ref="P1:P2"/>
    <mergeCell ref="O1:O2"/>
    <mergeCell ref="N1:N2"/>
    <mergeCell ref="L1:L2"/>
    <mergeCell ref="A14:V14"/>
    <mergeCell ref="S1:S2"/>
    <mergeCell ref="R1:R2"/>
    <mergeCell ref="A3:V3"/>
    <mergeCell ref="A1:A2"/>
    <mergeCell ref="B1:B2"/>
    <mergeCell ref="H1:H2"/>
    <mergeCell ref="M1:M2"/>
    <mergeCell ref="Q1:Q2"/>
    <mergeCell ref="V1:V2"/>
    <mergeCell ref="T1:T2"/>
    <mergeCell ref="U1:U2"/>
    <mergeCell ref="C1:C2"/>
    <mergeCell ref="K1:K2"/>
    <mergeCell ref="J1:J2"/>
    <mergeCell ref="I1:I2"/>
  </mergeCells>
  <pageMargins left="0.7" right="0.7" top="0.75" bottom="0.75" header="0.3" footer="0.3"/>
  <pageSetup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opLeftCell="A13" workbookViewId="0">
      <selection activeCell="H78" sqref="H78"/>
    </sheetView>
  </sheetViews>
  <sheetFormatPr defaultRowHeight="12.75" x14ac:dyDescent="0.2"/>
  <sheetData>
    <row r="1" spans="1:10" x14ac:dyDescent="0.2">
      <c r="B1" s="28" t="s">
        <v>53</v>
      </c>
      <c r="C1" s="28" t="s">
        <v>54</v>
      </c>
      <c r="D1" s="28" t="s">
        <v>55</v>
      </c>
      <c r="E1" s="28" t="s">
        <v>2</v>
      </c>
      <c r="F1" s="28" t="s">
        <v>1</v>
      </c>
      <c r="G1" s="28" t="s">
        <v>39</v>
      </c>
      <c r="H1" s="28" t="s">
        <v>40</v>
      </c>
      <c r="I1" s="28" t="s">
        <v>42</v>
      </c>
      <c r="J1" s="28" t="s">
        <v>41</v>
      </c>
    </row>
    <row r="2" spans="1:10" x14ac:dyDescent="0.2">
      <c r="A2" t="s">
        <v>48</v>
      </c>
      <c r="B2">
        <v>3.4E-5</v>
      </c>
      <c r="C2">
        <v>-3.4E-5</v>
      </c>
      <c r="D2">
        <v>6.7999999999999999E-5</v>
      </c>
      <c r="E2">
        <v>3.8234499999999998</v>
      </c>
      <c r="F2">
        <v>-2.2235999999999999E-2</v>
      </c>
      <c r="G2">
        <v>3.5308700000000002</v>
      </c>
      <c r="H2">
        <f>E2/G2</f>
        <v>1.0828634302593978</v>
      </c>
      <c r="I2">
        <v>3.5261984647999993</v>
      </c>
      <c r="J2">
        <f>E2/I2</f>
        <v>1.0842980161687694</v>
      </c>
    </row>
    <row r="3" spans="1:10" x14ac:dyDescent="0.2">
      <c r="A3" t="s">
        <v>48</v>
      </c>
      <c r="B3">
        <v>4.2795170000000002</v>
      </c>
      <c r="C3">
        <v>4.2797159999999996</v>
      </c>
      <c r="D3">
        <v>4.279541</v>
      </c>
      <c r="E3">
        <v>3.8235350000000001</v>
      </c>
      <c r="F3">
        <v>-2.3968E-2</v>
      </c>
      <c r="G3">
        <v>3.5309219999999999</v>
      </c>
      <c r="H3">
        <f t="shared" ref="H3:H59" si="0">E3/G3</f>
        <v>1.0828715559278852</v>
      </c>
      <c r="I3">
        <v>3.5262906013999999</v>
      </c>
      <c r="J3">
        <f t="shared" ref="J3:J59" si="1">E3/I3</f>
        <v>1.0842937897636653</v>
      </c>
    </row>
    <row r="4" spans="1:10" x14ac:dyDescent="0.2">
      <c r="A4" t="s">
        <v>48</v>
      </c>
      <c r="B4">
        <v>2.723017</v>
      </c>
      <c r="C4">
        <v>2.7232310000000002</v>
      </c>
      <c r="D4">
        <v>2.7230759999999998</v>
      </c>
      <c r="E4">
        <v>3.939282</v>
      </c>
      <c r="F4">
        <v>-2.1260000000000001E-2</v>
      </c>
      <c r="G4">
        <v>3.6016469999999998</v>
      </c>
      <c r="H4">
        <f t="shared" si="0"/>
        <v>1.0937446118400831</v>
      </c>
      <c r="I4">
        <v>3.6004288974999996</v>
      </c>
      <c r="J4">
        <f t="shared" si="1"/>
        <v>1.0941146491561844</v>
      </c>
    </row>
    <row r="5" spans="1:10" x14ac:dyDescent="0.2">
      <c r="A5" t="s">
        <v>48</v>
      </c>
      <c r="B5">
        <v>5.8360450000000004</v>
      </c>
      <c r="C5">
        <v>5.8362270000000001</v>
      </c>
      <c r="D5">
        <v>2.7230300000000001</v>
      </c>
      <c r="E5">
        <v>3.9392719999999999</v>
      </c>
      <c r="F5">
        <v>-1.5743E-2</v>
      </c>
      <c r="G5">
        <v>3.6016330000000001</v>
      </c>
      <c r="H5">
        <f t="shared" si="0"/>
        <v>1.0937460868444953</v>
      </c>
      <c r="I5">
        <v>3.600419867399999</v>
      </c>
      <c r="J5">
        <f t="shared" si="1"/>
        <v>1.0941146158169321</v>
      </c>
    </row>
    <row r="6" spans="1:10" x14ac:dyDescent="0.2">
      <c r="A6" t="s">
        <v>48</v>
      </c>
      <c r="B6">
        <v>5.8360820000000002</v>
      </c>
      <c r="C6">
        <v>2.7231399999999999</v>
      </c>
      <c r="D6">
        <v>5.8361260000000001</v>
      </c>
      <c r="E6">
        <v>3.939165</v>
      </c>
      <c r="F6">
        <v>-1.0788000000000001E-2</v>
      </c>
      <c r="G6">
        <v>3.601537</v>
      </c>
      <c r="H6">
        <f t="shared" si="0"/>
        <v>1.0937455314217235</v>
      </c>
      <c r="I6">
        <v>3.6003301116000008</v>
      </c>
      <c r="J6">
        <f t="shared" si="1"/>
        <v>1.0941121724667129</v>
      </c>
    </row>
    <row r="7" spans="1:10" x14ac:dyDescent="0.2">
      <c r="A7" t="s">
        <v>48</v>
      </c>
      <c r="B7">
        <v>2.723052</v>
      </c>
      <c r="C7">
        <v>5.836163</v>
      </c>
      <c r="D7">
        <v>5.8360079999999996</v>
      </c>
      <c r="E7">
        <v>3.9391479999999999</v>
      </c>
      <c r="F7">
        <v>-2.3136E-2</v>
      </c>
      <c r="G7">
        <v>3.601515</v>
      </c>
      <c r="H7">
        <f t="shared" si="0"/>
        <v>1.0937474923747368</v>
      </c>
      <c r="I7">
        <v>3.6003007771999997</v>
      </c>
      <c r="J7">
        <f t="shared" si="1"/>
        <v>1.0941163652064443</v>
      </c>
    </row>
    <row r="8" spans="1:10" x14ac:dyDescent="0.2">
      <c r="A8" t="s">
        <v>48</v>
      </c>
      <c r="B8">
        <v>7.002739</v>
      </c>
      <c r="C8">
        <v>7.0027749999999997</v>
      </c>
      <c r="D8">
        <v>7.0027530000000002</v>
      </c>
      <c r="E8">
        <v>3.9392</v>
      </c>
      <c r="F8">
        <v>-1.2547000000000001E-2</v>
      </c>
      <c r="G8">
        <v>3.601559</v>
      </c>
      <c r="H8">
        <f t="shared" si="0"/>
        <v>1.0937485683283268</v>
      </c>
      <c r="I8">
        <v>3.6003334740000001</v>
      </c>
      <c r="J8">
        <f t="shared" si="1"/>
        <v>1.0941208719823157</v>
      </c>
    </row>
    <row r="9" spans="1:10" x14ac:dyDescent="0.2">
      <c r="A9" t="s">
        <v>48</v>
      </c>
      <c r="B9">
        <v>1.5564910000000001</v>
      </c>
      <c r="C9">
        <v>1.556549</v>
      </c>
      <c r="D9">
        <v>7.002758</v>
      </c>
      <c r="E9">
        <v>3.9392849999999999</v>
      </c>
      <c r="F9">
        <v>-1.7493000000000002E-2</v>
      </c>
      <c r="G9">
        <v>3.6016490000000001</v>
      </c>
      <c r="H9">
        <f t="shared" si="0"/>
        <v>1.0937448374341863</v>
      </c>
      <c r="I9">
        <v>3.6004229812999995</v>
      </c>
      <c r="J9">
        <f t="shared" si="1"/>
        <v>1.0941172802362371</v>
      </c>
    </row>
    <row r="10" spans="1:10" x14ac:dyDescent="0.2">
      <c r="A10" t="s">
        <v>48</v>
      </c>
      <c r="B10">
        <v>1.5565530000000001</v>
      </c>
      <c r="C10">
        <v>7.0027100000000004</v>
      </c>
      <c r="D10">
        <v>1.556597</v>
      </c>
      <c r="E10">
        <v>3.9388969999999999</v>
      </c>
      <c r="F10">
        <v>-2.1853999999999998E-2</v>
      </c>
      <c r="G10">
        <v>3.601308</v>
      </c>
      <c r="H10">
        <f t="shared" si="0"/>
        <v>1.0937406631146238</v>
      </c>
      <c r="I10">
        <v>3.6000901700000001</v>
      </c>
      <c r="J10">
        <f t="shared" si="1"/>
        <v>1.094110651122941</v>
      </c>
    </row>
    <row r="11" spans="1:10" x14ac:dyDescent="0.2">
      <c r="A11" t="s">
        <v>48</v>
      </c>
      <c r="B11">
        <v>7.0027799999999996</v>
      </c>
      <c r="C11">
        <v>1.556521</v>
      </c>
      <c r="D11">
        <v>1.5564819999999999</v>
      </c>
      <c r="E11">
        <v>3.939111</v>
      </c>
      <c r="F11">
        <v>-1.303E-2</v>
      </c>
      <c r="G11">
        <v>3.6014889999999999</v>
      </c>
      <c r="H11">
        <f t="shared" si="0"/>
        <v>1.0937451148677673</v>
      </c>
      <c r="I11">
        <v>3.6002715758000008</v>
      </c>
      <c r="J11">
        <f t="shared" si="1"/>
        <v>1.0941149624593827</v>
      </c>
    </row>
    <row r="12" spans="1:10" x14ac:dyDescent="0.2">
      <c r="A12" t="s">
        <v>48</v>
      </c>
      <c r="B12">
        <v>3.0525289999999998</v>
      </c>
      <c r="C12">
        <v>3.0525609999999999</v>
      </c>
      <c r="D12">
        <v>0.32435700000000001</v>
      </c>
      <c r="E12">
        <v>4.3300390000000002</v>
      </c>
      <c r="F12">
        <v>2.8170000000000001E-3</v>
      </c>
      <c r="G12">
        <v>3.8798659999999998</v>
      </c>
      <c r="H12">
        <f t="shared" si="0"/>
        <v>1.1160279762239211</v>
      </c>
      <c r="I12">
        <v>3.8765923773999997</v>
      </c>
      <c r="J12">
        <f t="shared" si="1"/>
        <v>1.1169704158847167</v>
      </c>
    </row>
    <row r="13" spans="1:10" x14ac:dyDescent="0.2">
      <c r="A13" t="s">
        <v>48</v>
      </c>
      <c r="B13">
        <v>5.5067430000000002</v>
      </c>
      <c r="C13">
        <v>5.5066829999999998</v>
      </c>
      <c r="D13">
        <v>0.32439699999999999</v>
      </c>
      <c r="E13">
        <v>4.3300660000000004</v>
      </c>
      <c r="F13">
        <v>2.287E-3</v>
      </c>
      <c r="G13">
        <v>3.8798840000000001</v>
      </c>
      <c r="H13">
        <f t="shared" si="0"/>
        <v>1.116029757590691</v>
      </c>
      <c r="I13">
        <v>3.8766192411999989</v>
      </c>
      <c r="J13">
        <f t="shared" si="1"/>
        <v>1.1169696404487839</v>
      </c>
    </row>
    <row r="14" spans="1:10" x14ac:dyDescent="0.2">
      <c r="A14" t="s">
        <v>48</v>
      </c>
      <c r="B14">
        <v>5.5065140000000001</v>
      </c>
      <c r="C14">
        <v>3.0527829999999998</v>
      </c>
      <c r="D14">
        <v>8.2347020000000004</v>
      </c>
      <c r="E14">
        <v>4.3299669999999999</v>
      </c>
      <c r="F14">
        <v>2.5140000000000002E-3</v>
      </c>
      <c r="G14">
        <v>3.8797860000000002</v>
      </c>
      <c r="H14">
        <f t="shared" si="0"/>
        <v>1.1160324306546803</v>
      </c>
      <c r="I14">
        <v>3.8765301316</v>
      </c>
      <c r="J14">
        <f t="shared" si="1"/>
        <v>1.1169697778700995</v>
      </c>
    </row>
    <row r="15" spans="1:10" x14ac:dyDescent="0.2">
      <c r="A15" t="s">
        <v>48</v>
      </c>
      <c r="B15">
        <v>3.0527099999999998</v>
      </c>
      <c r="C15">
        <v>5.5064950000000001</v>
      </c>
      <c r="D15">
        <v>8.2346540000000008</v>
      </c>
      <c r="E15">
        <v>4.3297100000000004</v>
      </c>
      <c r="F15">
        <v>2.8879999999999999E-3</v>
      </c>
      <c r="G15">
        <v>3.8795389999999998</v>
      </c>
      <c r="H15">
        <f t="shared" si="0"/>
        <v>1.1160372405071841</v>
      </c>
      <c r="I15">
        <v>3.8762591241000015</v>
      </c>
      <c r="J15">
        <f t="shared" si="1"/>
        <v>1.1169815694417184</v>
      </c>
    </row>
    <row r="16" spans="1:10" x14ac:dyDescent="0.2">
      <c r="A16" t="s">
        <v>48</v>
      </c>
      <c r="B16">
        <v>0.324463</v>
      </c>
      <c r="C16">
        <v>3.0525660000000001</v>
      </c>
      <c r="D16">
        <v>3.0525790000000002</v>
      </c>
      <c r="E16">
        <v>4.3300859999999997</v>
      </c>
      <c r="F16">
        <v>2.0300000000000001E-3</v>
      </c>
      <c r="G16">
        <v>3.8799160000000001</v>
      </c>
      <c r="H16">
        <f t="shared" si="0"/>
        <v>1.1160257077730547</v>
      </c>
      <c r="I16">
        <v>3.8766415803999998</v>
      </c>
      <c r="J16">
        <f t="shared" si="1"/>
        <v>1.1169683630007425</v>
      </c>
    </row>
    <row r="17" spans="1:10" x14ac:dyDescent="0.2">
      <c r="A17" t="s">
        <v>48</v>
      </c>
      <c r="B17">
        <v>0.32445600000000002</v>
      </c>
      <c r="C17">
        <v>5.5066420000000003</v>
      </c>
      <c r="D17">
        <v>5.5066889999999997</v>
      </c>
      <c r="E17">
        <v>4.3299459999999996</v>
      </c>
      <c r="F17">
        <v>2.8860000000000001E-3</v>
      </c>
      <c r="G17">
        <v>3.879785</v>
      </c>
      <c r="H17">
        <f t="shared" si="0"/>
        <v>1.1160273056367813</v>
      </c>
      <c r="I17">
        <v>3.8765159002000003</v>
      </c>
      <c r="J17">
        <f t="shared" si="1"/>
        <v>1.1169684612351534</v>
      </c>
    </row>
    <row r="18" spans="1:10" x14ac:dyDescent="0.2">
      <c r="A18" t="s">
        <v>48</v>
      </c>
      <c r="B18">
        <v>8.2346800000000009</v>
      </c>
      <c r="C18">
        <v>5.5065609999999996</v>
      </c>
      <c r="D18">
        <v>3.0526710000000001</v>
      </c>
      <c r="E18">
        <v>4.3299279999999998</v>
      </c>
      <c r="F18">
        <v>2.049E-3</v>
      </c>
      <c r="G18">
        <v>3.8797380000000001</v>
      </c>
      <c r="H18">
        <f t="shared" si="0"/>
        <v>1.1160361859486387</v>
      </c>
      <c r="I18">
        <v>3.8764594402999997</v>
      </c>
      <c r="J18">
        <f t="shared" si="1"/>
        <v>1.1169800862575014</v>
      </c>
    </row>
    <row r="19" spans="1:10" x14ac:dyDescent="0.2">
      <c r="A19" t="s">
        <v>48</v>
      </c>
      <c r="B19">
        <v>8.2348110000000005</v>
      </c>
      <c r="C19">
        <v>3.0527519999999999</v>
      </c>
      <c r="D19">
        <v>5.5065229999999996</v>
      </c>
      <c r="E19">
        <v>4.3299810000000001</v>
      </c>
      <c r="F19">
        <v>2.019E-3</v>
      </c>
      <c r="G19">
        <v>3.8797929999999998</v>
      </c>
      <c r="H19">
        <f t="shared" si="0"/>
        <v>1.1160340255266197</v>
      </c>
      <c r="I19">
        <v>3.876548177100001</v>
      </c>
      <c r="J19">
        <f t="shared" si="1"/>
        <v>1.1169681897876493</v>
      </c>
    </row>
    <row r="20" spans="1:10" x14ac:dyDescent="0.2">
      <c r="A20" t="s">
        <v>48</v>
      </c>
      <c r="B20">
        <v>3.0526740000000001</v>
      </c>
      <c r="C20">
        <v>0.32457599999999998</v>
      </c>
      <c r="D20">
        <v>3.0527190000000002</v>
      </c>
      <c r="E20">
        <v>4.3299609999999999</v>
      </c>
      <c r="F20">
        <v>3.3119999999999998E-3</v>
      </c>
      <c r="G20">
        <v>3.8797700000000002</v>
      </c>
      <c r="H20">
        <f t="shared" si="0"/>
        <v>1.1160354866396718</v>
      </c>
      <c r="I20">
        <v>3.8765117091000003</v>
      </c>
      <c r="J20">
        <f t="shared" si="1"/>
        <v>1.1169735383064987</v>
      </c>
    </row>
    <row r="21" spans="1:10" x14ac:dyDescent="0.2">
      <c r="A21" t="s">
        <v>48</v>
      </c>
      <c r="B21">
        <v>5.5065039999999996</v>
      </c>
      <c r="C21">
        <v>0.32449499999999998</v>
      </c>
      <c r="D21">
        <v>5.5065080000000002</v>
      </c>
      <c r="E21">
        <v>4.3298649999999999</v>
      </c>
      <c r="F21">
        <v>1.9629999999999999E-3</v>
      </c>
      <c r="G21">
        <v>3.8796870000000001</v>
      </c>
      <c r="H21">
        <f t="shared" si="0"/>
        <v>1.1160346182565757</v>
      </c>
      <c r="I21">
        <v>3.8764720506000003</v>
      </c>
      <c r="J21">
        <f t="shared" si="1"/>
        <v>1.11696020079129</v>
      </c>
    </row>
    <row r="22" spans="1:10" x14ac:dyDescent="0.2">
      <c r="A22" t="s">
        <v>48</v>
      </c>
      <c r="B22">
        <v>3.052565</v>
      </c>
      <c r="C22">
        <v>8.2348560000000006</v>
      </c>
      <c r="D22">
        <v>5.5066860000000002</v>
      </c>
      <c r="E22">
        <v>4.3298639999999997</v>
      </c>
      <c r="F22">
        <v>2.5600000000000002E-3</v>
      </c>
      <c r="G22">
        <v>3.8797069999999998</v>
      </c>
      <c r="H22">
        <f t="shared" si="0"/>
        <v>1.1160286073149339</v>
      </c>
      <c r="I22">
        <v>3.8764726091999995</v>
      </c>
      <c r="J22">
        <f t="shared" si="1"/>
        <v>1.116959781870758</v>
      </c>
    </row>
    <row r="23" spans="1:10" x14ac:dyDescent="0.2">
      <c r="A23" t="s">
        <v>48</v>
      </c>
      <c r="B23">
        <v>5.5067349999999999</v>
      </c>
      <c r="C23">
        <v>8.2347999999999999</v>
      </c>
      <c r="D23">
        <v>3.0525739999999999</v>
      </c>
      <c r="E23">
        <v>4.3300460000000003</v>
      </c>
      <c r="F23">
        <v>2.7920000000000002E-3</v>
      </c>
      <c r="G23">
        <v>3.8798710000000001</v>
      </c>
      <c r="H23">
        <f t="shared" si="0"/>
        <v>1.1160283421794179</v>
      </c>
      <c r="I23">
        <v>3.876614033200001</v>
      </c>
      <c r="J23">
        <f t="shared" si="1"/>
        <v>1.1169659818895379</v>
      </c>
    </row>
    <row r="24" spans="1:10" x14ac:dyDescent="0.2">
      <c r="A24" t="s">
        <v>48</v>
      </c>
      <c r="B24">
        <v>7.3321829999999997</v>
      </c>
      <c r="C24">
        <v>7.3322690000000001</v>
      </c>
      <c r="D24">
        <v>4.604069</v>
      </c>
      <c r="E24">
        <v>4.3298480000000001</v>
      </c>
      <c r="F24">
        <v>2.1970000000000002E-3</v>
      </c>
      <c r="G24">
        <v>3.8796889999999999</v>
      </c>
      <c r="H24">
        <f t="shared" si="0"/>
        <v>1.1160296611403646</v>
      </c>
      <c r="I24">
        <v>3.8764348079999995</v>
      </c>
      <c r="J24">
        <f t="shared" si="1"/>
        <v>1.1169665464421763</v>
      </c>
    </row>
    <row r="25" spans="1:10" x14ac:dyDescent="0.2">
      <c r="A25" t="s">
        <v>48</v>
      </c>
      <c r="B25">
        <v>1.2269840000000001</v>
      </c>
      <c r="C25">
        <v>1.227098</v>
      </c>
      <c r="D25">
        <v>4.6040830000000001</v>
      </c>
      <c r="E25">
        <v>4.3301090000000002</v>
      </c>
      <c r="F25">
        <v>2.3600000000000001E-3</v>
      </c>
      <c r="G25">
        <v>3.8799199999999998</v>
      </c>
      <c r="H25">
        <f t="shared" si="0"/>
        <v>1.1160304851646428</v>
      </c>
      <c r="I25">
        <v>3.8766644207999992</v>
      </c>
      <c r="J25">
        <f t="shared" si="1"/>
        <v>1.1169677150199209</v>
      </c>
    </row>
    <row r="26" spans="1:10" x14ac:dyDescent="0.2">
      <c r="A26" t="s">
        <v>48</v>
      </c>
      <c r="B26">
        <v>1.2269509999999999</v>
      </c>
      <c r="C26">
        <v>7.3322929999999999</v>
      </c>
      <c r="D26">
        <v>3.9552679999999998</v>
      </c>
      <c r="E26">
        <v>4.3297499999999998</v>
      </c>
      <c r="F26">
        <v>3.039E-3</v>
      </c>
      <c r="G26">
        <v>3.8796029999999999</v>
      </c>
      <c r="H26">
        <f t="shared" si="0"/>
        <v>1.1160291400950044</v>
      </c>
      <c r="I26">
        <v>3.8763593671999996</v>
      </c>
      <c r="J26">
        <f t="shared" si="1"/>
        <v>1.1169630031303048</v>
      </c>
    </row>
    <row r="27" spans="1:10" x14ac:dyDescent="0.2">
      <c r="A27" t="s">
        <v>48</v>
      </c>
      <c r="B27">
        <v>7.3322580000000004</v>
      </c>
      <c r="C27">
        <v>1.226998</v>
      </c>
      <c r="D27">
        <v>3.95506</v>
      </c>
      <c r="E27">
        <v>4.3297929999999996</v>
      </c>
      <c r="F27">
        <v>2.0219999999999999E-3</v>
      </c>
      <c r="G27">
        <v>3.8796360000000001</v>
      </c>
      <c r="H27">
        <f t="shared" si="0"/>
        <v>1.1160307307180364</v>
      </c>
      <c r="I27">
        <v>3.8763950338999988</v>
      </c>
      <c r="J27">
        <f t="shared" si="1"/>
        <v>1.1169638187374937</v>
      </c>
    </row>
    <row r="28" spans="1:10" x14ac:dyDescent="0.2">
      <c r="A28" t="s">
        <v>48</v>
      </c>
      <c r="B28">
        <v>4.6041509999999999</v>
      </c>
      <c r="C28">
        <v>7.3322570000000002</v>
      </c>
      <c r="D28">
        <v>7.3321969999999999</v>
      </c>
      <c r="E28">
        <v>4.3296450000000002</v>
      </c>
      <c r="F28">
        <v>1.8339999999999999E-3</v>
      </c>
      <c r="G28">
        <v>3.8794930000000001</v>
      </c>
      <c r="H28">
        <f t="shared" si="0"/>
        <v>1.1160337188390339</v>
      </c>
      <c r="I28">
        <v>3.8762367472999992</v>
      </c>
      <c r="J28">
        <f t="shared" si="1"/>
        <v>1.1169712487287633</v>
      </c>
    </row>
    <row r="29" spans="1:10" x14ac:dyDescent="0.2">
      <c r="A29" t="s">
        <v>48</v>
      </c>
      <c r="B29">
        <v>4.6040890000000001</v>
      </c>
      <c r="C29">
        <v>1.2270430000000001</v>
      </c>
      <c r="D29">
        <v>1.226966</v>
      </c>
      <c r="E29">
        <v>4.3296489999999999</v>
      </c>
      <c r="F29">
        <v>2.2070000000000002E-3</v>
      </c>
      <c r="G29">
        <v>3.8795099999999998</v>
      </c>
      <c r="H29">
        <f t="shared" si="0"/>
        <v>1.1160298594410119</v>
      </c>
      <c r="I29">
        <v>3.8762684819000004</v>
      </c>
      <c r="J29">
        <f t="shared" si="1"/>
        <v>1.1169631361235766</v>
      </c>
    </row>
    <row r="30" spans="1:10" x14ac:dyDescent="0.2">
      <c r="A30" t="s">
        <v>48</v>
      </c>
      <c r="B30">
        <v>3.9550489999999998</v>
      </c>
      <c r="C30">
        <v>1.227071</v>
      </c>
      <c r="D30">
        <v>7.3322450000000003</v>
      </c>
      <c r="E30">
        <v>4.3298019999999999</v>
      </c>
      <c r="F30">
        <v>1.91E-3</v>
      </c>
      <c r="G30">
        <v>3.879651</v>
      </c>
      <c r="H30">
        <f t="shared" si="0"/>
        <v>1.1160287355744112</v>
      </c>
      <c r="I30">
        <v>3.8764026436000005</v>
      </c>
      <c r="J30">
        <f t="shared" si="1"/>
        <v>1.1169639477850859</v>
      </c>
    </row>
    <row r="31" spans="1:10" x14ac:dyDescent="0.2">
      <c r="A31" t="s">
        <v>48</v>
      </c>
      <c r="B31">
        <v>3.955317</v>
      </c>
      <c r="C31">
        <v>7.3322880000000001</v>
      </c>
      <c r="D31">
        <v>1.2269859999999999</v>
      </c>
      <c r="E31">
        <v>4.3298050000000003</v>
      </c>
      <c r="F31">
        <v>2.48E-3</v>
      </c>
      <c r="G31">
        <v>3.8796539999999999</v>
      </c>
      <c r="H31">
        <f t="shared" si="0"/>
        <v>1.1160286458534705</v>
      </c>
      <c r="I31">
        <v>3.8763937499000001</v>
      </c>
      <c r="J31">
        <f t="shared" si="1"/>
        <v>1.1169672843765412</v>
      </c>
    </row>
    <row r="32" spans="1:10" x14ac:dyDescent="0.2">
      <c r="A32" t="s">
        <v>48</v>
      </c>
      <c r="B32">
        <v>7.3322329999999996</v>
      </c>
      <c r="C32">
        <v>4.6041889999999999</v>
      </c>
      <c r="D32">
        <v>7.3322929999999999</v>
      </c>
      <c r="E32">
        <v>4.3297819999999998</v>
      </c>
      <c r="F32">
        <v>2.2590000000000002E-3</v>
      </c>
      <c r="G32">
        <v>3.8796349999999999</v>
      </c>
      <c r="H32">
        <f t="shared" si="0"/>
        <v>1.116028183063613</v>
      </c>
      <c r="I32">
        <v>3.8763674302000002</v>
      </c>
      <c r="J32">
        <f t="shared" si="1"/>
        <v>1.1169689349537759</v>
      </c>
    </row>
    <row r="33" spans="1:10" x14ac:dyDescent="0.2">
      <c r="A33" t="s">
        <v>48</v>
      </c>
      <c r="B33">
        <v>1.2269159999999999</v>
      </c>
      <c r="C33">
        <v>4.6039279999999998</v>
      </c>
      <c r="D33">
        <v>1.2269540000000001</v>
      </c>
      <c r="E33">
        <v>4.3298120000000004</v>
      </c>
      <c r="F33">
        <v>2.1099999999999999E-3</v>
      </c>
      <c r="G33">
        <v>3.879661</v>
      </c>
      <c r="H33">
        <f t="shared" si="0"/>
        <v>1.1160284365051483</v>
      </c>
      <c r="I33">
        <v>3.8763843451</v>
      </c>
      <c r="J33">
        <f t="shared" si="1"/>
        <v>1.1169718001449371</v>
      </c>
    </row>
    <row r="34" spans="1:10" x14ac:dyDescent="0.2">
      <c r="A34" t="s">
        <v>48</v>
      </c>
      <c r="B34">
        <v>7.3322079999999996</v>
      </c>
      <c r="C34">
        <v>3.9551889999999998</v>
      </c>
      <c r="D34">
        <v>1.2269890000000001</v>
      </c>
      <c r="E34">
        <v>4.3298709999999998</v>
      </c>
      <c r="F34">
        <v>1.658E-3</v>
      </c>
      <c r="G34">
        <v>3.8797090000000001</v>
      </c>
      <c r="H34">
        <f t="shared" si="0"/>
        <v>1.1160298362583378</v>
      </c>
      <c r="I34">
        <v>3.8764320454999992</v>
      </c>
      <c r="J34">
        <f t="shared" si="1"/>
        <v>1.1169732757282256</v>
      </c>
    </row>
    <row r="35" spans="1:10" x14ac:dyDescent="0.2">
      <c r="A35" t="s">
        <v>48</v>
      </c>
      <c r="B35">
        <v>1.2270099999999999</v>
      </c>
      <c r="C35">
        <v>3.9551210000000001</v>
      </c>
      <c r="D35">
        <v>7.3321740000000002</v>
      </c>
      <c r="E35">
        <v>4.330139</v>
      </c>
      <c r="F35">
        <v>2.8210000000000002E-3</v>
      </c>
      <c r="G35">
        <v>3.8799410000000001</v>
      </c>
      <c r="H35">
        <f t="shared" si="0"/>
        <v>1.1160321767779458</v>
      </c>
      <c r="I35">
        <v>3.8766328195000002</v>
      </c>
      <c r="J35">
        <f t="shared" si="1"/>
        <v>1.1169845589241263</v>
      </c>
    </row>
    <row r="36" spans="1:10" x14ac:dyDescent="0.2">
      <c r="A36" t="s">
        <v>48</v>
      </c>
      <c r="B36">
        <v>0.76119400000000004</v>
      </c>
      <c r="C36">
        <v>0.76109400000000005</v>
      </c>
      <c r="D36">
        <v>2.407251</v>
      </c>
      <c r="E36">
        <v>4.6948499999999997</v>
      </c>
      <c r="F36">
        <v>-1.44E-4</v>
      </c>
      <c r="G36">
        <v>4.1151900000000001</v>
      </c>
      <c r="H36">
        <f t="shared" si="0"/>
        <v>1.1408586237816478</v>
      </c>
      <c r="I36">
        <v>4.1064408591999992</v>
      </c>
      <c r="J36">
        <f t="shared" si="1"/>
        <v>1.1432893254706782</v>
      </c>
    </row>
    <row r="37" spans="1:10" x14ac:dyDescent="0.2">
      <c r="A37" t="s">
        <v>48</v>
      </c>
      <c r="B37">
        <v>7.7981629999999997</v>
      </c>
      <c r="C37">
        <v>7.7980609999999997</v>
      </c>
      <c r="D37">
        <v>2.4072100000000001</v>
      </c>
      <c r="E37">
        <v>4.6948650000000001</v>
      </c>
      <c r="F37">
        <v>-1.75E-4</v>
      </c>
      <c r="G37">
        <v>4.1151929999999997</v>
      </c>
      <c r="H37">
        <f t="shared" si="0"/>
        <v>1.1408614371185022</v>
      </c>
      <c r="I37">
        <v>4.1064361823999977</v>
      </c>
      <c r="J37">
        <f t="shared" si="1"/>
        <v>1.1432942803596904</v>
      </c>
    </row>
    <row r="38" spans="1:10" x14ac:dyDescent="0.2">
      <c r="A38" t="s">
        <v>48</v>
      </c>
      <c r="B38">
        <v>7.7980239999999998</v>
      </c>
      <c r="C38">
        <v>0.76122999999999996</v>
      </c>
      <c r="D38">
        <v>6.1519719999999998</v>
      </c>
      <c r="E38">
        <v>4.6948189999999999</v>
      </c>
      <c r="F38">
        <v>2.8E-5</v>
      </c>
      <c r="G38">
        <v>4.1151</v>
      </c>
      <c r="H38">
        <f t="shared" si="0"/>
        <v>1.1408760418944861</v>
      </c>
      <c r="I38">
        <v>4.1063128717999993</v>
      </c>
      <c r="J38">
        <f t="shared" si="1"/>
        <v>1.1433174106731008</v>
      </c>
    </row>
    <row r="39" spans="1:10" x14ac:dyDescent="0.2">
      <c r="A39" t="s">
        <v>48</v>
      </c>
      <c r="B39">
        <v>0.76108900000000002</v>
      </c>
      <c r="C39">
        <v>7.7981540000000003</v>
      </c>
      <c r="D39">
        <v>6.1521140000000001</v>
      </c>
      <c r="E39">
        <v>4.6945829999999997</v>
      </c>
      <c r="F39">
        <v>-3.88E-4</v>
      </c>
      <c r="G39">
        <v>4.1148819999999997</v>
      </c>
      <c r="H39">
        <f t="shared" si="0"/>
        <v>1.1408791309204007</v>
      </c>
      <c r="I39">
        <v>4.1061417961999966</v>
      </c>
      <c r="J39">
        <f t="shared" si="1"/>
        <v>1.1433075702218984</v>
      </c>
    </row>
    <row r="40" spans="1:10" x14ac:dyDescent="0.2">
      <c r="A40" t="s">
        <v>48</v>
      </c>
      <c r="B40">
        <v>2.4071989999999999</v>
      </c>
      <c r="C40">
        <v>0.76110500000000003</v>
      </c>
      <c r="D40">
        <v>0.76119400000000004</v>
      </c>
      <c r="E40">
        <v>4.6950440000000002</v>
      </c>
      <c r="F40">
        <v>-4.1100000000000002E-4</v>
      </c>
      <c r="G40">
        <v>4.1153139999999997</v>
      </c>
      <c r="H40">
        <f t="shared" si="0"/>
        <v>1.1408713891576683</v>
      </c>
      <c r="I40">
        <v>4.106522620899999</v>
      </c>
      <c r="J40">
        <f t="shared" si="1"/>
        <v>1.1433138042646454</v>
      </c>
    </row>
    <row r="41" spans="1:10" x14ac:dyDescent="0.2">
      <c r="A41" t="s">
        <v>48</v>
      </c>
      <c r="B41">
        <v>2.40727</v>
      </c>
      <c r="C41">
        <v>7.7981309999999997</v>
      </c>
      <c r="D41">
        <v>7.7982189999999996</v>
      </c>
      <c r="E41">
        <v>4.6945079999999999</v>
      </c>
      <c r="F41">
        <v>-8.0000000000000007E-5</v>
      </c>
      <c r="G41">
        <v>4.1148129999999998</v>
      </c>
      <c r="H41">
        <f t="shared" si="0"/>
        <v>1.1408800351316086</v>
      </c>
      <c r="I41">
        <v>4.1060933442000005</v>
      </c>
      <c r="J41">
        <f t="shared" si="1"/>
        <v>1.1433027957416397</v>
      </c>
    </row>
    <row r="42" spans="1:10" x14ac:dyDescent="0.2">
      <c r="A42" t="s">
        <v>48</v>
      </c>
      <c r="B42">
        <v>6.1522220000000001</v>
      </c>
      <c r="C42">
        <v>7.7980919999999996</v>
      </c>
      <c r="D42">
        <v>0.76114800000000005</v>
      </c>
      <c r="E42">
        <v>4.6946199999999996</v>
      </c>
      <c r="F42">
        <v>-1.5699999999999999E-4</v>
      </c>
      <c r="G42">
        <v>4.1149769999999997</v>
      </c>
      <c r="H42">
        <f t="shared" si="0"/>
        <v>1.1408617836746111</v>
      </c>
      <c r="I42">
        <v>4.1061854042000006</v>
      </c>
      <c r="J42">
        <f t="shared" si="1"/>
        <v>1.1433044390051459</v>
      </c>
    </row>
    <row r="43" spans="1:10" x14ac:dyDescent="0.2">
      <c r="A43" t="s">
        <v>48</v>
      </c>
      <c r="B43">
        <v>6.1519589999999997</v>
      </c>
      <c r="C43">
        <v>0.76123600000000002</v>
      </c>
      <c r="D43">
        <v>7.7980039999999997</v>
      </c>
      <c r="E43">
        <v>4.6947840000000003</v>
      </c>
      <c r="F43">
        <v>3.6000000000000001E-5</v>
      </c>
      <c r="G43">
        <v>4.1151119999999999</v>
      </c>
      <c r="H43">
        <f t="shared" si="0"/>
        <v>1.1408642097712043</v>
      </c>
      <c r="I43">
        <v>4.1063184786000022</v>
      </c>
      <c r="J43">
        <f t="shared" si="1"/>
        <v>1.1433073261284468</v>
      </c>
    </row>
    <row r="44" spans="1:10" x14ac:dyDescent="0.2">
      <c r="A44" t="s">
        <v>48</v>
      </c>
      <c r="B44">
        <v>0.76115500000000003</v>
      </c>
      <c r="C44">
        <v>2.407124</v>
      </c>
      <c r="D44">
        <v>0.76114400000000004</v>
      </c>
      <c r="E44">
        <v>4.6948879999999997</v>
      </c>
      <c r="F44">
        <v>1.9999999999999999E-6</v>
      </c>
      <c r="G44">
        <v>4.1152049999999996</v>
      </c>
      <c r="H44">
        <f t="shared" si="0"/>
        <v>1.1408636993782812</v>
      </c>
      <c r="I44">
        <v>4.1063983025999997</v>
      </c>
      <c r="J44">
        <f t="shared" si="1"/>
        <v>1.1433104277847068</v>
      </c>
    </row>
    <row r="45" spans="1:10" x14ac:dyDescent="0.2">
      <c r="A45" t="s">
        <v>48</v>
      </c>
      <c r="B45">
        <v>7.798025</v>
      </c>
      <c r="C45">
        <v>2.4073370000000001</v>
      </c>
      <c r="D45">
        <v>7.7980280000000004</v>
      </c>
      <c r="E45">
        <v>4.6948559999999997</v>
      </c>
      <c r="F45">
        <v>-1.5200000000000001E-4</v>
      </c>
      <c r="G45">
        <v>4.1151470000000003</v>
      </c>
      <c r="H45">
        <f t="shared" si="0"/>
        <v>1.1408720028713433</v>
      </c>
      <c r="I45">
        <v>4.1063559569999999</v>
      </c>
      <c r="J45">
        <f t="shared" si="1"/>
        <v>1.1433144250431575</v>
      </c>
    </row>
    <row r="46" spans="1:10" x14ac:dyDescent="0.2">
      <c r="A46" t="s">
        <v>48</v>
      </c>
      <c r="B46">
        <v>0.76116200000000001</v>
      </c>
      <c r="C46">
        <v>6.1519529999999998</v>
      </c>
      <c r="D46">
        <v>7.7981699999999998</v>
      </c>
      <c r="E46">
        <v>4.6946620000000001</v>
      </c>
      <c r="F46">
        <v>-3.48E-4</v>
      </c>
      <c r="G46">
        <v>4.1149849999999999</v>
      </c>
      <c r="H46">
        <f t="shared" si="0"/>
        <v>1.140869772307797</v>
      </c>
      <c r="I46">
        <v>4.1062323801000007</v>
      </c>
      <c r="J46">
        <f t="shared" si="1"/>
        <v>1.1433015877892594</v>
      </c>
    </row>
    <row r="47" spans="1:10" x14ac:dyDescent="0.2">
      <c r="A47" t="s">
        <v>48</v>
      </c>
      <c r="B47">
        <v>7.7981109999999996</v>
      </c>
      <c r="C47">
        <v>6.1520469999999996</v>
      </c>
      <c r="D47">
        <v>0.76124000000000003</v>
      </c>
      <c r="E47">
        <v>4.6946539999999999</v>
      </c>
      <c r="F47">
        <v>1.4E-5</v>
      </c>
      <c r="G47">
        <v>4.1149870000000002</v>
      </c>
      <c r="H47">
        <f t="shared" si="0"/>
        <v>1.1408672736997709</v>
      </c>
      <c r="I47">
        <v>4.1062185604000012</v>
      </c>
      <c r="J47">
        <f t="shared" si="1"/>
        <v>1.1433034873678709</v>
      </c>
    </row>
    <row r="48" spans="1:10" x14ac:dyDescent="0.2">
      <c r="A48" t="s">
        <v>48</v>
      </c>
      <c r="B48">
        <v>5.0407190000000002</v>
      </c>
      <c r="C48">
        <v>5.0408099999999996</v>
      </c>
      <c r="D48">
        <v>6.6867830000000001</v>
      </c>
      <c r="E48">
        <v>4.6946580000000004</v>
      </c>
      <c r="F48">
        <v>4.3999999999999999E-5</v>
      </c>
      <c r="G48">
        <v>4.1150149999999996</v>
      </c>
      <c r="H48">
        <f t="shared" si="0"/>
        <v>1.140860482890099</v>
      </c>
      <c r="I48">
        <v>4.1062633542999993</v>
      </c>
      <c r="J48">
        <f t="shared" si="1"/>
        <v>1.1432919895612261</v>
      </c>
    </row>
    <row r="49" spans="1:10" x14ac:dyDescent="0.2">
      <c r="A49" t="s">
        <v>48</v>
      </c>
      <c r="B49">
        <v>3.5184120000000001</v>
      </c>
      <c r="C49">
        <v>3.5185110000000002</v>
      </c>
      <c r="D49">
        <v>6.6867760000000001</v>
      </c>
      <c r="E49">
        <v>4.6949189999999996</v>
      </c>
      <c r="F49">
        <v>-1.5799999999999999E-4</v>
      </c>
      <c r="G49">
        <v>4.1152430000000004</v>
      </c>
      <c r="H49">
        <f t="shared" si="0"/>
        <v>1.1408606976550351</v>
      </c>
      <c r="I49">
        <v>4.1064718378999991</v>
      </c>
      <c r="J49">
        <f t="shared" si="1"/>
        <v>1.143297503386977</v>
      </c>
    </row>
    <row r="50" spans="1:10" x14ac:dyDescent="0.2">
      <c r="A50" t="s">
        <v>48</v>
      </c>
      <c r="B50">
        <v>3.5184099999999998</v>
      </c>
      <c r="C50">
        <v>5.040851</v>
      </c>
      <c r="D50">
        <v>1.872315</v>
      </c>
      <c r="E50">
        <v>4.6945050000000004</v>
      </c>
      <c r="F50">
        <v>-1.7799999999999999E-4</v>
      </c>
      <c r="G50">
        <v>4.1148059999999997</v>
      </c>
      <c r="H50">
        <f t="shared" si="0"/>
        <v>1.1408812468923202</v>
      </c>
      <c r="I50">
        <v>4.1060019444999982</v>
      </c>
      <c r="J50">
        <f t="shared" si="1"/>
        <v>1.1433275150510593</v>
      </c>
    </row>
    <row r="51" spans="1:10" x14ac:dyDescent="0.2">
      <c r="A51" t="s">
        <v>48</v>
      </c>
      <c r="B51">
        <v>5.0406969999999998</v>
      </c>
      <c r="C51">
        <v>3.5185979999999999</v>
      </c>
      <c r="D51">
        <v>1.8723399999999999</v>
      </c>
      <c r="E51">
        <v>4.694204</v>
      </c>
      <c r="F51">
        <v>-5.3999999999999998E-5</v>
      </c>
      <c r="G51">
        <v>4.1145560000000003</v>
      </c>
      <c r="H51">
        <f t="shared" si="0"/>
        <v>1.1408774118033633</v>
      </c>
      <c r="I51">
        <v>4.1058317929999992</v>
      </c>
      <c r="J51">
        <f t="shared" si="1"/>
        <v>1.1433015858085351</v>
      </c>
    </row>
    <row r="52" spans="1:10" x14ac:dyDescent="0.2">
      <c r="A52" t="s">
        <v>48</v>
      </c>
      <c r="B52">
        <v>6.68675</v>
      </c>
      <c r="C52">
        <v>5.0408379999999999</v>
      </c>
      <c r="D52">
        <v>5.0407339999999996</v>
      </c>
      <c r="E52">
        <v>4.6944610000000004</v>
      </c>
      <c r="F52">
        <v>-1.6699999999999999E-4</v>
      </c>
      <c r="G52">
        <v>4.1148400000000001</v>
      </c>
      <c r="H52">
        <f t="shared" si="0"/>
        <v>1.1408611270426068</v>
      </c>
      <c r="I52">
        <v>4.1060855265000002</v>
      </c>
      <c r="J52">
        <f t="shared" si="1"/>
        <v>1.1432935260852999</v>
      </c>
    </row>
    <row r="53" spans="1:10" x14ac:dyDescent="0.2">
      <c r="A53" t="s">
        <v>48</v>
      </c>
      <c r="B53">
        <v>6.686801</v>
      </c>
      <c r="C53">
        <v>3.5185149999999998</v>
      </c>
      <c r="D53">
        <v>3.518411</v>
      </c>
      <c r="E53">
        <v>4.6946190000000003</v>
      </c>
      <c r="F53">
        <v>1.9799999999999999E-4</v>
      </c>
      <c r="G53">
        <v>4.1149639999999996</v>
      </c>
      <c r="H53">
        <f t="shared" si="0"/>
        <v>1.1408651448712555</v>
      </c>
      <c r="I53">
        <v>4.1062123921999998</v>
      </c>
      <c r="J53">
        <f t="shared" si="1"/>
        <v>1.1432966811258265</v>
      </c>
    </row>
    <row r="54" spans="1:10" x14ac:dyDescent="0.2">
      <c r="A54" t="s">
        <v>48</v>
      </c>
      <c r="B54">
        <v>1.87236</v>
      </c>
      <c r="C54">
        <v>3.518551</v>
      </c>
      <c r="D54">
        <v>5.0407140000000004</v>
      </c>
      <c r="E54">
        <v>4.6948189999999999</v>
      </c>
      <c r="F54">
        <v>-1.8000000000000001E-4</v>
      </c>
      <c r="G54">
        <v>4.1151390000000001</v>
      </c>
      <c r="H54">
        <f t="shared" si="0"/>
        <v>1.1408652295827675</v>
      </c>
      <c r="I54">
        <v>4.1063471874999991</v>
      </c>
      <c r="J54">
        <f t="shared" si="1"/>
        <v>1.1433078562600234</v>
      </c>
    </row>
    <row r="55" spans="1:10" x14ac:dyDescent="0.2">
      <c r="A55" t="s">
        <v>48</v>
      </c>
      <c r="B55">
        <v>1.872285</v>
      </c>
      <c r="C55">
        <v>5.040832</v>
      </c>
      <c r="D55">
        <v>3.518424</v>
      </c>
      <c r="E55">
        <v>4.6948429999999997</v>
      </c>
      <c r="F55">
        <v>-2.5999999999999998E-5</v>
      </c>
      <c r="G55">
        <v>4.1151179999999998</v>
      </c>
      <c r="H55">
        <f t="shared" si="0"/>
        <v>1.1408768837248409</v>
      </c>
      <c r="I55">
        <v>4.1063265828999995</v>
      </c>
      <c r="J55">
        <f t="shared" si="1"/>
        <v>1.1433194377550882</v>
      </c>
    </row>
    <row r="56" spans="1:10" x14ac:dyDescent="0.2">
      <c r="A56" t="s">
        <v>48</v>
      </c>
      <c r="B56">
        <v>5.0406639999999996</v>
      </c>
      <c r="C56">
        <v>6.6868829999999999</v>
      </c>
      <c r="D56">
        <v>5.0406510000000004</v>
      </c>
      <c r="E56">
        <v>4.6944790000000003</v>
      </c>
      <c r="F56">
        <v>1.0900000000000001E-4</v>
      </c>
      <c r="G56">
        <v>4.1148040000000004</v>
      </c>
      <c r="H56">
        <f t="shared" si="0"/>
        <v>1.1408754827690455</v>
      </c>
      <c r="I56">
        <v>4.1060649514000005</v>
      </c>
      <c r="J56">
        <f t="shared" si="1"/>
        <v>1.143303638779356</v>
      </c>
    </row>
    <row r="57" spans="1:10" x14ac:dyDescent="0.2">
      <c r="A57" t="s">
        <v>48</v>
      </c>
      <c r="B57">
        <v>3.5184530000000001</v>
      </c>
      <c r="C57">
        <v>6.6869500000000004</v>
      </c>
      <c r="D57">
        <v>3.5184310000000001</v>
      </c>
      <c r="E57">
        <v>4.694534</v>
      </c>
      <c r="F57">
        <v>-3.7500000000000001E-4</v>
      </c>
      <c r="G57">
        <v>4.114846</v>
      </c>
      <c r="H57">
        <f t="shared" si="0"/>
        <v>1.1408772041529622</v>
      </c>
      <c r="I57">
        <v>4.1060199919000002</v>
      </c>
      <c r="J57">
        <f t="shared" si="1"/>
        <v>1.1433295525255525</v>
      </c>
    </row>
    <row r="58" spans="1:10" x14ac:dyDescent="0.2">
      <c r="A58" t="s">
        <v>48</v>
      </c>
      <c r="B58">
        <v>5.0407270000000004</v>
      </c>
      <c r="C58">
        <v>1.872465</v>
      </c>
      <c r="D58">
        <v>3.518472</v>
      </c>
      <c r="E58">
        <v>4.6947179999999999</v>
      </c>
      <c r="F58">
        <v>-1.8900000000000001E-4</v>
      </c>
      <c r="G58">
        <v>4.1150640000000003</v>
      </c>
      <c r="H58">
        <f t="shared" si="0"/>
        <v>1.1408614787036118</v>
      </c>
      <c r="I58">
        <v>4.1063114133000003</v>
      </c>
      <c r="J58">
        <f t="shared" si="1"/>
        <v>1.1432932204786515</v>
      </c>
    </row>
    <row r="59" spans="1:10" x14ac:dyDescent="0.2">
      <c r="A59" t="s">
        <v>48</v>
      </c>
      <c r="B59">
        <v>3.5184380000000002</v>
      </c>
      <c r="C59">
        <v>1.8725229999999999</v>
      </c>
      <c r="D59">
        <v>5.0407289999999998</v>
      </c>
      <c r="E59">
        <v>4.6947679999999998</v>
      </c>
      <c r="F59">
        <v>-2.3E-5</v>
      </c>
      <c r="G59">
        <v>4.1151140000000002</v>
      </c>
      <c r="H59">
        <f t="shared" si="0"/>
        <v>1.1408597671899248</v>
      </c>
      <c r="I59">
        <v>4.1063575213000005</v>
      </c>
      <c r="J59">
        <f t="shared" si="1"/>
        <v>1.1432925593175625</v>
      </c>
    </row>
    <row r="61" spans="1:10" x14ac:dyDescent="0.2">
      <c r="D61" s="13" t="s">
        <v>49</v>
      </c>
      <c r="E61" s="8">
        <f>MIN(E2:E59)</f>
        <v>3.8234499999999998</v>
      </c>
      <c r="F61" s="8">
        <f>MIN(F2:F59)</f>
        <v>-2.3968E-2</v>
      </c>
      <c r="G61" s="8">
        <f>MIN(G2:G59)</f>
        <v>3.5308700000000002</v>
      </c>
      <c r="H61" s="8">
        <f>MIN(H2:H59)</f>
        <v>1.0828634302593978</v>
      </c>
      <c r="I61" s="8">
        <f t="shared" ref="I61:J61" si="2">MIN(I2:I59)</f>
        <v>3.5261984647999993</v>
      </c>
      <c r="J61" s="8">
        <f t="shared" si="2"/>
        <v>1.0842937897636653</v>
      </c>
    </row>
    <row r="62" spans="1:10" x14ac:dyDescent="0.2">
      <c r="D62" s="13" t="s">
        <v>50</v>
      </c>
      <c r="E62" s="8">
        <f>AVERAGE(E2:E59)</f>
        <v>4.4094908448275847</v>
      </c>
      <c r="F62" s="8">
        <f>AVERAGE(F2:F59)</f>
        <v>-2.2037068965517249E-3</v>
      </c>
      <c r="G62" s="8">
        <f>AVERAGE(G2:G59)</f>
        <v>3.9266894310344829</v>
      </c>
      <c r="H62" s="8">
        <f>AVERAGE(H2:H59)</f>
        <v>1.122091081777268</v>
      </c>
      <c r="I62" s="8">
        <f t="shared" ref="I62:J62" si="3">AVERAGE(I2:I59)</f>
        <v>3.9213835593551734</v>
      </c>
      <c r="J62" s="8">
        <f t="shared" si="3"/>
        <v>1.123587872366282</v>
      </c>
    </row>
    <row r="63" spans="1:10" x14ac:dyDescent="0.2">
      <c r="D63" s="13" t="s">
        <v>51</v>
      </c>
      <c r="E63" s="8">
        <f>MAX(E2:E59)</f>
        <v>4.6950440000000002</v>
      </c>
      <c r="F63" s="8">
        <f>MAX(F2:F59)</f>
        <v>3.3119999999999998E-3</v>
      </c>
      <c r="G63" s="8">
        <f>MAX(G2:G59)</f>
        <v>4.1153139999999997</v>
      </c>
      <c r="H63" s="8">
        <f>MAX(H2:H59)</f>
        <v>1.1408812468923202</v>
      </c>
      <c r="I63" s="8">
        <f t="shared" ref="I63:J63" si="4">MAX(I2:I59)</f>
        <v>4.106522620899999</v>
      </c>
      <c r="J63" s="8">
        <f t="shared" si="4"/>
        <v>1.1433295525255525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Mn</vt:lpstr>
    </vt:vector>
  </TitlesOfParts>
  <Company>NMSU College of Engineering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Manz, Thomas</cp:lastModifiedBy>
  <dcterms:created xsi:type="dcterms:W3CDTF">2017-03-08T23:31:13Z</dcterms:created>
  <dcterms:modified xsi:type="dcterms:W3CDTF">2017-09-20T17:28:50Z</dcterms:modified>
</cp:coreProperties>
</file>