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2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lailaal-madhagi/Desktop/Chapter_1_XRS_APS_papers/CoverLetter_Draft_FINAL/Data/Fitted-data_Fityk/"/>
    </mc:Choice>
  </mc:AlternateContent>
  <xr:revisionPtr revIDLastSave="0" documentId="13_ncr:1_{DF5279EA-566D-BF48-964F-5CB44AEED433}" xr6:coauthVersionLast="33" xr6:coauthVersionMax="33" xr10:uidLastSave="{00000000-0000-0000-0000-000000000000}"/>
  <bookViews>
    <workbookView xWindow="700" yWindow="460" windowWidth="28100" windowHeight="17540" activeTab="1" xr2:uid="{00000000-000D-0000-FFFF-FFFF00000000}"/>
  </bookViews>
  <sheets>
    <sheet name="Nedge_380-450eV" sheetId="4" r:id="rId1"/>
    <sheet name="Cedge_275-320eV_3arctan" sheetId="9" r:id="rId2"/>
    <sheet name="Cedge_275-320eV_3arctan_Supp" sheetId="5" r:id="rId3"/>
  </sheets>
  <calcPr calcId="179017" concurrentCalc="0"/>
</workbook>
</file>

<file path=xl/calcChain.xml><?xml version="1.0" encoding="utf-8"?>
<calcChain xmlns="http://schemas.openxmlformats.org/spreadsheetml/2006/main">
  <c r="E61" i="9" l="1"/>
  <c r="E60" i="9"/>
  <c r="E59" i="9"/>
  <c r="O12" i="9"/>
  <c r="O7" i="9"/>
  <c r="O21" i="9"/>
  <c r="N12" i="9"/>
  <c r="N7" i="9"/>
  <c r="N21" i="9"/>
  <c r="L12" i="9"/>
  <c r="L7" i="9"/>
  <c r="L21" i="9"/>
  <c r="K12" i="9"/>
  <c r="K7" i="9"/>
  <c r="K21" i="9"/>
  <c r="J12" i="9"/>
  <c r="J7" i="9"/>
  <c r="J21" i="9"/>
  <c r="O11" i="9"/>
  <c r="O20" i="9"/>
  <c r="N11" i="9"/>
  <c r="N20" i="9"/>
  <c r="L11" i="9"/>
  <c r="L20" i="9"/>
  <c r="K11" i="9"/>
  <c r="K20" i="9"/>
  <c r="J11" i="9"/>
  <c r="J20" i="9"/>
  <c r="O10" i="9"/>
  <c r="O19" i="9"/>
  <c r="N10" i="9"/>
  <c r="N19" i="9"/>
  <c r="L10" i="9"/>
  <c r="L19" i="9"/>
  <c r="K10" i="9"/>
  <c r="K19" i="9"/>
  <c r="J10" i="9"/>
  <c r="J19" i="9"/>
  <c r="O18" i="9"/>
  <c r="N18" i="9"/>
  <c r="L18" i="9"/>
  <c r="K18" i="9"/>
  <c r="J18" i="9"/>
  <c r="O6" i="9"/>
  <c r="O17" i="9"/>
  <c r="N6" i="9"/>
  <c r="N17" i="9"/>
  <c r="L6" i="9"/>
  <c r="L17" i="9"/>
  <c r="K6" i="9"/>
  <c r="K17" i="9"/>
  <c r="J6" i="9"/>
  <c r="J17" i="9"/>
  <c r="O16" i="9"/>
  <c r="N16" i="9"/>
  <c r="L16" i="9"/>
  <c r="K16" i="9"/>
  <c r="J16" i="9"/>
  <c r="O5" i="9"/>
  <c r="O15" i="9"/>
  <c r="N5" i="9"/>
  <c r="N15" i="9"/>
  <c r="L5" i="9"/>
  <c r="L15" i="9"/>
  <c r="K5" i="9"/>
  <c r="K15" i="9"/>
  <c r="J5" i="9"/>
  <c r="J15" i="9"/>
  <c r="O14" i="9"/>
  <c r="N14" i="9"/>
  <c r="L14" i="9"/>
  <c r="K14" i="9"/>
  <c r="J14" i="9"/>
  <c r="O13" i="9"/>
  <c r="N13" i="9"/>
  <c r="L13" i="9"/>
  <c r="K13" i="9"/>
  <c r="J13" i="9"/>
  <c r="O9" i="9"/>
  <c r="N9" i="9"/>
  <c r="M9" i="9"/>
  <c r="L9" i="9"/>
  <c r="K9" i="9"/>
  <c r="J9" i="9"/>
  <c r="O8" i="9"/>
  <c r="N8" i="9"/>
  <c r="L8" i="9"/>
  <c r="K8" i="9"/>
  <c r="J8" i="9"/>
  <c r="E6" i="9"/>
  <c r="E5" i="9"/>
  <c r="O3" i="9"/>
  <c r="O2" i="9"/>
  <c r="O4" i="9"/>
  <c r="N3" i="9"/>
  <c r="N2" i="9"/>
  <c r="N4" i="9"/>
  <c r="L3" i="9"/>
  <c r="L2" i="9"/>
  <c r="L4" i="9"/>
  <c r="K3" i="9"/>
  <c r="K2" i="9"/>
  <c r="K4" i="9"/>
  <c r="J3" i="9"/>
  <c r="J2" i="9"/>
  <c r="J4" i="9"/>
  <c r="E4" i="9"/>
  <c r="E51" i="4"/>
  <c r="E50" i="4"/>
  <c r="E60" i="5"/>
  <c r="E61" i="5"/>
  <c r="E59" i="5"/>
  <c r="E47" i="5"/>
  <c r="E48" i="5"/>
  <c r="E46" i="5"/>
  <c r="E32" i="5"/>
  <c r="E33" i="5"/>
  <c r="E31" i="5"/>
  <c r="E18" i="5"/>
  <c r="E19" i="5"/>
  <c r="E17" i="5"/>
  <c r="E5" i="5"/>
  <c r="E6" i="5"/>
  <c r="E4" i="5"/>
  <c r="E63" i="4"/>
  <c r="E62" i="4"/>
  <c r="E40" i="4"/>
  <c r="E39" i="4"/>
  <c r="E29" i="4"/>
  <c r="E28" i="4"/>
  <c r="E17" i="4"/>
  <c r="E16" i="4"/>
  <c r="E6" i="4"/>
  <c r="E5" i="4"/>
  <c r="J2" i="5"/>
  <c r="J3" i="5"/>
  <c r="J4" i="5"/>
  <c r="O7" i="5"/>
  <c r="O6" i="5"/>
  <c r="O5" i="5"/>
  <c r="N12" i="5"/>
  <c r="N11" i="5"/>
  <c r="N10" i="5"/>
  <c r="N7" i="5"/>
  <c r="N6" i="5"/>
  <c r="N5" i="5"/>
  <c r="J7" i="5"/>
  <c r="J6" i="5"/>
  <c r="J5" i="5"/>
  <c r="K7" i="5"/>
  <c r="K6" i="5"/>
  <c r="K5" i="5"/>
  <c r="L7" i="5"/>
  <c r="L6" i="5"/>
  <c r="L5" i="5"/>
  <c r="I9" i="4"/>
  <c r="I8" i="4"/>
  <c r="I6" i="4"/>
  <c r="I5" i="4"/>
  <c r="I3" i="4"/>
  <c r="I2" i="4"/>
  <c r="M9" i="4"/>
  <c r="M8" i="4"/>
  <c r="M6" i="4"/>
  <c r="M5" i="4"/>
  <c r="M3" i="4"/>
  <c r="M2" i="4"/>
  <c r="L9" i="4"/>
  <c r="L8" i="4"/>
  <c r="L6" i="4"/>
  <c r="L5" i="4"/>
  <c r="K9" i="4"/>
  <c r="K8" i="4"/>
  <c r="K6" i="4"/>
  <c r="K5" i="4"/>
  <c r="K3" i="4"/>
  <c r="K2" i="4"/>
  <c r="J6" i="4"/>
  <c r="J5" i="4"/>
  <c r="J7" i="4"/>
  <c r="N9" i="4"/>
  <c r="N8" i="4"/>
  <c r="N6" i="4"/>
  <c r="N5" i="4"/>
  <c r="N3" i="4"/>
  <c r="N2" i="4"/>
  <c r="L2" i="4"/>
  <c r="L3" i="4"/>
  <c r="O12" i="5"/>
  <c r="O11" i="5"/>
  <c r="O10" i="5"/>
  <c r="O3" i="5"/>
  <c r="O2" i="5"/>
  <c r="N3" i="5"/>
  <c r="N2" i="5"/>
  <c r="L12" i="5"/>
  <c r="L11" i="5"/>
  <c r="L10" i="5"/>
  <c r="L3" i="5"/>
  <c r="L2" i="5"/>
  <c r="K12" i="5"/>
  <c r="K11" i="5"/>
  <c r="K10" i="5"/>
  <c r="K9" i="5"/>
  <c r="L9" i="5"/>
  <c r="M9" i="5"/>
  <c r="N9" i="5"/>
  <c r="O9" i="5"/>
  <c r="K3" i="5"/>
  <c r="K2" i="5"/>
  <c r="J12" i="5"/>
  <c r="J11" i="5"/>
  <c r="J10" i="5"/>
  <c r="J9" i="5"/>
  <c r="J8" i="5"/>
  <c r="J9" i="4"/>
  <c r="J8" i="4"/>
  <c r="J10" i="4"/>
  <c r="J3" i="4"/>
  <c r="J2" i="4"/>
  <c r="K20" i="5"/>
  <c r="N4" i="5"/>
  <c r="O4" i="5"/>
  <c r="N8" i="5"/>
  <c r="O8" i="5"/>
  <c r="N13" i="5"/>
  <c r="O13" i="5"/>
  <c r="N14" i="5"/>
  <c r="O14" i="5"/>
  <c r="N15" i="5"/>
  <c r="O15" i="5"/>
  <c r="N16" i="5"/>
  <c r="O16" i="5"/>
  <c r="N17" i="5"/>
  <c r="O17" i="5"/>
  <c r="N18" i="5"/>
  <c r="O18" i="5"/>
  <c r="N19" i="5"/>
  <c r="O19" i="5"/>
  <c r="N20" i="5"/>
  <c r="O20" i="5"/>
  <c r="N21" i="5"/>
  <c r="O21" i="5"/>
  <c r="K10" i="4"/>
  <c r="L21" i="5"/>
  <c r="K21" i="5"/>
  <c r="L20" i="5"/>
  <c r="K19" i="5"/>
  <c r="L19" i="5"/>
  <c r="K18" i="5"/>
  <c r="L18" i="5"/>
  <c r="K17" i="5"/>
  <c r="L17" i="5"/>
  <c r="K16" i="5"/>
  <c r="L16" i="5"/>
  <c r="K15" i="5"/>
  <c r="L15" i="5"/>
  <c r="K14" i="5"/>
  <c r="L14" i="5"/>
  <c r="K13" i="5"/>
  <c r="L13" i="5"/>
  <c r="J20" i="5"/>
  <c r="J19" i="5"/>
  <c r="J21" i="5"/>
  <c r="J18" i="5"/>
  <c r="J17" i="5"/>
  <c r="J16" i="5"/>
  <c r="J15" i="5"/>
  <c r="J14" i="5"/>
  <c r="J13" i="5"/>
  <c r="K8" i="5"/>
  <c r="L8" i="5"/>
  <c r="K4" i="5"/>
  <c r="L4" i="5"/>
  <c r="I12" i="4"/>
  <c r="I13" i="4"/>
  <c r="I10" i="4"/>
  <c r="I11" i="4"/>
  <c r="I7" i="4"/>
  <c r="I4" i="4"/>
  <c r="L4" i="4"/>
  <c r="N13" i="4"/>
  <c r="M13" i="4"/>
  <c r="L13" i="4"/>
  <c r="K13" i="4"/>
  <c r="J13" i="4"/>
  <c r="N12" i="4"/>
  <c r="M12" i="4"/>
  <c r="L12" i="4"/>
  <c r="K12" i="4"/>
  <c r="J12" i="4"/>
  <c r="N11" i="4"/>
  <c r="M11" i="4"/>
  <c r="L11" i="4"/>
  <c r="K11" i="4"/>
  <c r="J11" i="4"/>
  <c r="N10" i="4"/>
  <c r="M10" i="4"/>
  <c r="L10" i="4"/>
  <c r="N7" i="4"/>
  <c r="M7" i="4"/>
  <c r="L7" i="4"/>
  <c r="K7" i="4"/>
  <c r="N4" i="4"/>
  <c r="M4" i="4"/>
  <c r="K4" i="4"/>
  <c r="J4" i="4"/>
</calcChain>
</file>

<file path=xl/sharedStrings.xml><?xml version="1.0" encoding="utf-8"?>
<sst xmlns="http://schemas.openxmlformats.org/spreadsheetml/2006/main" count="543" uniqueCount="242">
  <si>
    <t># PeakType</t>
  </si>
  <si>
    <t>Center</t>
  </si>
  <si>
    <t>Height</t>
  </si>
  <si>
    <t>Area</t>
  </si>
  <si>
    <t>FWHM</t>
  </si>
  <si>
    <t>parameters...</t>
  </si>
  <si>
    <t>%_25  Gaussian</t>
  </si>
  <si>
    <t>%_26  Gaussian</t>
  </si>
  <si>
    <t>%_27  Atan</t>
  </si>
  <si>
    <t>x</t>
  </si>
  <si>
    <t>%_28  Atan</t>
  </si>
  <si>
    <t>%_29  Gaussian</t>
  </si>
  <si>
    <t>%_30  Gaussian</t>
  </si>
  <si>
    <t>Imidazole_13degC_Nedge</t>
  </si>
  <si>
    <t>Imidazole_35 degC_Nedge</t>
  </si>
  <si>
    <t>%_11  Gaussian</t>
  </si>
  <si>
    <t>%_12  Gaussian</t>
  </si>
  <si>
    <t>%_17  Gaussian</t>
  </si>
  <si>
    <t>%_7  Gaussian</t>
  </si>
  <si>
    <t>Imidazole_Solid_Nedge</t>
  </si>
  <si>
    <t>%_23  Gaussian</t>
  </si>
  <si>
    <t>%_21  Atan</t>
  </si>
  <si>
    <t>%_19  Gaussian</t>
  </si>
  <si>
    <t>%_18  Gaussian</t>
  </si>
  <si>
    <t>Imidazole_20degC_Nedge</t>
  </si>
  <si>
    <t>Imidazole_20degC_after-Crystallization_Nedge</t>
  </si>
  <si>
    <t>Solution 35</t>
  </si>
  <si>
    <t>solution 20</t>
  </si>
  <si>
    <t>solution 13</t>
  </si>
  <si>
    <t>solution 20 after crystallization</t>
  </si>
  <si>
    <t>solid</t>
  </si>
  <si>
    <t>Gaussian 1</t>
  </si>
  <si>
    <t>Gaussian 2</t>
  </si>
  <si>
    <t>Gaussian 2 - Gaussian 1</t>
  </si>
  <si>
    <t>Atan 2- Atan1</t>
  </si>
  <si>
    <t>Gas</t>
  </si>
  <si>
    <t>%_1  Gaussian</t>
  </si>
  <si>
    <t>%_2  Gaussian</t>
  </si>
  <si>
    <t>%_3  Atan</t>
  </si>
  <si>
    <t>%_4  Atan</t>
  </si>
  <si>
    <t>%_5  Gaussian</t>
  </si>
  <si>
    <t>%_6  Gaussian</t>
  </si>
  <si>
    <t>%_8  Gaussian</t>
  </si>
  <si>
    <t>%_9  Atan</t>
  </si>
  <si>
    <t>%_10  Atan</t>
  </si>
  <si>
    <t>%_13  Gaussian</t>
  </si>
  <si>
    <t>%_14  Gaussian</t>
  </si>
  <si>
    <t>%_15  Atan</t>
  </si>
  <si>
    <t>%_16  Atan</t>
  </si>
  <si>
    <t>%_24  Gaussian</t>
  </si>
  <si>
    <t>%_22  Atan</t>
  </si>
  <si>
    <t>%_20  Gaussian</t>
  </si>
  <si>
    <t>σ1 (C-N)</t>
  </si>
  <si>
    <t>σ2 (C-N)</t>
  </si>
  <si>
    <t>Atan 1 (IP N3)</t>
  </si>
  <si>
    <t>Atan 2 (IP N1)</t>
  </si>
  <si>
    <t>σ1-IP(N3) (N3-C4)</t>
  </si>
  <si>
    <t>σ2-IP(N3) (N3-C2)</t>
  </si>
  <si>
    <t>σ1-IP(N1) (N1-C5)</t>
  </si>
  <si>
    <t>σ2-IP(N1) (N1-C2)</t>
  </si>
  <si>
    <t xml:space="preserve"> 1.39797 400.042 0.428701</t>
  </si>
  <si>
    <t xml:space="preserve"> 1.25597 401.467 0.580593</t>
  </si>
  <si>
    <t xml:space="preserve"> 0.497736 402.792 0.77587</t>
  </si>
  <si>
    <t xml:space="preserve"> 0.497736 404.216 0.77587</t>
  </si>
  <si>
    <t xml:space="preserve"> 0.361214 406.977 1.7362</t>
  </si>
  <si>
    <t xml:space="preserve"> 0.46371 412.419 4.27979</t>
  </si>
  <si>
    <t xml:space="preserve"> 1.499 399.986 0.445668</t>
  </si>
  <si>
    <t xml:space="preserve"> 1.34146 401.61 0.588538</t>
  </si>
  <si>
    <t xml:space="preserve"> 0.506494 402.568 0.465675</t>
  </si>
  <si>
    <t xml:space="preserve"> 0.506494 404.192 0.465675</t>
  </si>
  <si>
    <t xml:space="preserve"> 0.506171 412.181 3.88842</t>
  </si>
  <si>
    <t xml:space="preserve"> 0.387913 406.787 1.22475</t>
  </si>
  <si>
    <t>%_39  Atan</t>
  </si>
  <si>
    <t xml:space="preserve"> 1.51044 400.057 0.427788</t>
  </si>
  <si>
    <t xml:space="preserve"> 1.34184 401.652 0.555942</t>
  </si>
  <si>
    <t xml:space="preserve"> 0.512485 402.591 0.638018</t>
  </si>
  <si>
    <t xml:space="preserve"> 0.512485 404.186 0.638018</t>
  </si>
  <si>
    <t xml:space="preserve"> 0.462482 412.239 3.94266</t>
  </si>
  <si>
    <t xml:space="preserve"> 0.390573 406.759 1.1902</t>
  </si>
  <si>
    <t xml:space="preserve"> 1.48281 399.956 0.416386</t>
  </si>
  <si>
    <t xml:space="preserve"> 1.30932 401.509 0.591047</t>
  </si>
  <si>
    <t xml:space="preserve"> 0.490148 403.072 0.468524</t>
  </si>
  <si>
    <t xml:space="preserve"> 0.490148 404.625 0.468524</t>
  </si>
  <si>
    <t xml:space="preserve"> 0.535316 406.933 0.995718</t>
  </si>
  <si>
    <t xml:space="preserve"> 0.518603 411.694 3.18177</t>
  </si>
  <si>
    <t>%_33  Gaussian</t>
  </si>
  <si>
    <t>%_28  Gaussian</t>
  </si>
  <si>
    <t>%_20  Atan</t>
  </si>
  <si>
    <t>%_19  Atan</t>
  </si>
  <si>
    <t>%_32  Atan</t>
  </si>
  <si>
    <t>%_48  Atan</t>
  </si>
  <si>
    <t>%_51  Gaussian</t>
  </si>
  <si>
    <t>%_52  Gaussian</t>
  </si>
  <si>
    <t>%_84  Gaussian</t>
  </si>
  <si>
    <t>%_95  Gaussian</t>
  </si>
  <si>
    <t>%_24  Atan</t>
  </si>
  <si>
    <t>%_31  Atan</t>
  </si>
  <si>
    <t>%_49  Gaussian</t>
  </si>
  <si>
    <t>%_50  Gaussian</t>
  </si>
  <si>
    <t>%_90  Gaussian</t>
  </si>
  <si>
    <t>%_97  Gaussian</t>
  </si>
  <si>
    <t>%_103  Gaussian</t>
  </si>
  <si>
    <t>%_114  Gaussian</t>
  </si>
  <si>
    <t>%_113  Gaussian</t>
  </si>
  <si>
    <t>%_112  Gaussian</t>
  </si>
  <si>
    <t>%_111  Gaussian</t>
  </si>
  <si>
    <t>%_110  Gaussian</t>
  </si>
  <si>
    <t>%_109  Atan</t>
  </si>
  <si>
    <t>%_108  Atan</t>
  </si>
  <si>
    <t>%_107  Atan</t>
  </si>
  <si>
    <t>%_106  Gaussian</t>
  </si>
  <si>
    <t xml:space="preserve"> 1.59943 286.782 0.547942</t>
  </si>
  <si>
    <t xml:space="preserve"> 0.333871 290.48 0.391603</t>
  </si>
  <si>
    <t xml:space="preserve"> 0.333871 290.86 0.391603</t>
  </si>
  <si>
    <t xml:space="preserve"> 0.333871 291.631 0.391603</t>
  </si>
  <si>
    <t xml:space="preserve"> 0.134352 292.759 0.64262</t>
  </si>
  <si>
    <t xml:space="preserve"> 0.117693 297.709 1.03458</t>
  </si>
  <si>
    <t xml:space="preserve"> 0.128045 301.641 3.37462</t>
  </si>
  <si>
    <t xml:space="preserve"> 0.168576 285.095 -0.390324</t>
  </si>
  <si>
    <t>%_118  Gaussian</t>
  </si>
  <si>
    <t xml:space="preserve"> 0.503222 289.418 1.74318</t>
  </si>
  <si>
    <t xml:space="preserve"> 0.334471 290.48 0.571226</t>
  </si>
  <si>
    <t xml:space="preserve"> 0.334471 290.88 0.571226</t>
  </si>
  <si>
    <t xml:space="preserve"> 0.334471 291.58 0.571226</t>
  </si>
  <si>
    <t xml:space="preserve"> 0.134231 297.772 1.02713</t>
  </si>
  <si>
    <t xml:space="preserve"> 0.141483 300.867 2.96579</t>
  </si>
  <si>
    <t xml:space="preserve"> 0.486929 289.425 1.55796</t>
  </si>
  <si>
    <t xml:space="preserve"> 0.197755 292.483 0.967185</t>
  </si>
  <si>
    <t xml:space="preserve"> 0.101005 285.174 0.30383</t>
  </si>
  <si>
    <t>%_122  Gaussian</t>
  </si>
  <si>
    <t xml:space="preserve"> 1.66899 286.803 0.560085</t>
  </si>
  <si>
    <t xml:space="preserve"> 1.63827 286.825 0.549224</t>
  </si>
  <si>
    <t xml:space="preserve"> 0.334477 290.48 0.673114</t>
  </si>
  <si>
    <t xml:space="preserve"> 0.334477 290.88 0.673114</t>
  </si>
  <si>
    <t xml:space="preserve"> 0.334477 291.58 0.673114</t>
  </si>
  <si>
    <t xml:space="preserve"> 0.134421 297.769 1.32142</t>
  </si>
  <si>
    <t xml:space="preserve"> 0.138278 301.352 2.74266</t>
  </si>
  <si>
    <t xml:space="preserve"> 0.493276 289.466 1.72182</t>
  </si>
  <si>
    <t xml:space="preserve"> 0.182062 292.697 1.04233</t>
  </si>
  <si>
    <t xml:space="preserve"> 0.149683 285.149 0.361528</t>
  </si>
  <si>
    <t>Imidazole_gas_phase</t>
  </si>
  <si>
    <t>%_100  Atan</t>
  </si>
  <si>
    <t>%_101  Atan</t>
  </si>
  <si>
    <t>%_102  Atan</t>
  </si>
  <si>
    <t>%_105  Gaussian</t>
  </si>
  <si>
    <t>%_116  Gaussian</t>
  </si>
  <si>
    <t>%_117  Gaussian</t>
  </si>
  <si>
    <t>%_125  Gaussian</t>
  </si>
  <si>
    <t>%_119  Gaussian</t>
  </si>
  <si>
    <t>%_121  Gaussian</t>
  </si>
  <si>
    <t>%_55  Gaussian</t>
  </si>
  <si>
    <t>%_56  Gaussian</t>
  </si>
  <si>
    <t>%_57  Gaussian</t>
  </si>
  <si>
    <t>%_58  Atan</t>
  </si>
  <si>
    <t>%_59  Atan</t>
  </si>
  <si>
    <t>%_61  Gaussian</t>
  </si>
  <si>
    <t>%_66  Gaussian</t>
  </si>
  <si>
    <t>Atan 1 (IP C4)</t>
  </si>
  <si>
    <t>Atan 2 (IP C5)</t>
  </si>
  <si>
    <t>Atan 3 (IP C2)</t>
  </si>
  <si>
    <t>Atan 2 - Atan 1</t>
  </si>
  <si>
    <t>σ3 (C-N)</t>
  </si>
  <si>
    <t xml:space="preserve">σ3-IP(C4) </t>
  </si>
  <si>
    <t xml:space="preserve">σ2-IP(C4) </t>
  </si>
  <si>
    <t xml:space="preserve">σ1-IP(C4) </t>
  </si>
  <si>
    <t xml:space="preserve">σ1-IP(C5) </t>
  </si>
  <si>
    <t xml:space="preserve">σ2-IP(C5) </t>
  </si>
  <si>
    <t xml:space="preserve">σ3-IP(C5) </t>
  </si>
  <si>
    <t xml:space="preserve">σ1-IP(C2) </t>
  </si>
  <si>
    <t xml:space="preserve">σ2-IP(C2) </t>
  </si>
  <si>
    <t xml:space="preserve">σ3-IP(C2) </t>
  </si>
  <si>
    <t xml:space="preserve"> 1.91466 286.741 0.518234</t>
  </si>
  <si>
    <t xml:space="preserve"> 0.322737 289.424 0.218098</t>
  </si>
  <si>
    <t xml:space="preserve"> 0.322737 290.065 0.218098</t>
  </si>
  <si>
    <t xml:space="preserve"> 0.322737 290.887 0.218098</t>
  </si>
  <si>
    <t xml:space="preserve"> 0.167699 292.786 0.777918</t>
  </si>
  <si>
    <t xml:space="preserve"> 0.128291 297.323 1.99599</t>
  </si>
  <si>
    <t xml:space="preserve"> 0.189355 301.206 3.93968</t>
  </si>
  <si>
    <t xml:space="preserve"> 0.547964 288.784 1.17452</t>
  </si>
  <si>
    <t xml:space="preserve"> 0.328854 290.266 0.237605</t>
  </si>
  <si>
    <t xml:space="preserve"> 0.328854 290.841 0.237605</t>
  </si>
  <si>
    <t xml:space="preserve"> 0.328854 291.69 0.237605</t>
  </si>
  <si>
    <t xml:space="preserve"> 0.194285 297.987 1.5992</t>
  </si>
  <si>
    <t xml:space="preserve"> 0.1574 301.266 3.49717</t>
  </si>
  <si>
    <t xml:space="preserve"> 2.15254 286.827 0.569799</t>
  </si>
  <si>
    <t xml:space="preserve"> 0.273433 292.103 1.21253</t>
  </si>
  <si>
    <t xml:space="preserve"> 0.637421 286.32 0.272127</t>
  </si>
  <si>
    <t xml:space="preserve"> 0.511289 289.297 1.67211</t>
  </si>
  <si>
    <t>%_16  Gaussian</t>
  </si>
  <si>
    <t xml:space="preserve"> 0.230211 287.989 0.502004</t>
  </si>
  <si>
    <t>Imidazole_Solid_Cedge</t>
  </si>
  <si>
    <t>Imidazole_35 degC_Cedge</t>
  </si>
  <si>
    <t>Imidazole_20degC_Cedge</t>
  </si>
  <si>
    <t>Imidazole_13degC_Cedge</t>
  </si>
  <si>
    <t>C4-C5</t>
  </si>
  <si>
    <t>C2-H</t>
  </si>
  <si>
    <t>N1-C5</t>
  </si>
  <si>
    <t>C4-H</t>
  </si>
  <si>
    <t>C5-H</t>
  </si>
  <si>
    <t>C4-N3</t>
  </si>
  <si>
    <t>C2-N</t>
  </si>
  <si>
    <t>Atan 3 - Atan 2</t>
  </si>
  <si>
    <t xml:space="preserve"> 1.54352 400.049 0.438175</t>
  </si>
  <si>
    <t xml:space="preserve"> 1.36831 401.681 0.573623</t>
  </si>
  <si>
    <t xml:space="preserve"> 0.516948 402.661 0.581848</t>
  </si>
  <si>
    <t xml:space="preserve"> 0.516948 404.293 0.581848</t>
  </si>
  <si>
    <t xml:space="preserve"> 0.471336 412.029 4.16292</t>
  </si>
  <si>
    <t xml:space="preserve"> 0.388955 406.616 1.15369</t>
  </si>
  <si>
    <t xml:space="preserve"> 1.98673 399.872 0.445861</t>
  </si>
  <si>
    <t xml:space="preserve"> 1.87656 402.316 0.59401</t>
  </si>
  <si>
    <t xml:space="preserve"> 0.567854 401.073 0.42668</t>
  </si>
  <si>
    <t xml:space="preserve"> 0.502979 403.859 0.435023</t>
  </si>
  <si>
    <t xml:space="preserve"> 0.502979 406.303 0.435023</t>
  </si>
  <si>
    <t xml:space="preserve"> 0.40592 406.003 1.61511</t>
  </si>
  <si>
    <t xml:space="preserve"> 0.467236 412.349 4.94375</t>
  </si>
  <si>
    <t xml:space="preserve"> 1.6399 286.787 0.554455</t>
  </si>
  <si>
    <t xml:space="preserve"> 0.295334 289.497 0.531652</t>
  </si>
  <si>
    <t xml:space="preserve"> 0.295334 289.897 0.531652</t>
  </si>
  <si>
    <t xml:space="preserve"> 0.295334 290.697 0.531652</t>
  </si>
  <si>
    <t xml:space="preserve"> 0.208237 292.566 0.900244</t>
  </si>
  <si>
    <t xml:space="preserve"> 0.0975227 297.655 0.838364</t>
  </si>
  <si>
    <t xml:space="preserve"> 0.241795 301.302 6.19815</t>
  </si>
  <si>
    <t xml:space="preserve"> 0.164338 285.106 -0.379567</t>
  </si>
  <si>
    <t xml:space="preserve"> 0.377168 288.769 1.09908</t>
  </si>
  <si>
    <t xml:space="preserve"> 0.327941 289.497 0.810797</t>
  </si>
  <si>
    <t xml:space="preserve"> 0.327941 289.897 0.810797</t>
  </si>
  <si>
    <t xml:space="preserve"> 0.327941 290.697 0.810797</t>
  </si>
  <si>
    <t xml:space="preserve"> 0.119706 297.768 0.974954</t>
  </si>
  <si>
    <t xml:space="preserve"> 0.164615 300.68 3.67929</t>
  </si>
  <si>
    <t xml:space="preserve"> 0.322584 288.86 1.0955</t>
  </si>
  <si>
    <t xml:space="preserve"> 0.227114 292.497 0.944382</t>
  </si>
  <si>
    <t xml:space="preserve"> 0.0838049 285.185 0.260566</t>
  </si>
  <si>
    <t xml:space="preserve"> 1.67639 286.808 0.558641</t>
  </si>
  <si>
    <t xml:space="preserve"> 1.65487 286.826 0.548972</t>
  </si>
  <si>
    <t xml:space="preserve"> 0.333406 289.497 0.787041</t>
  </si>
  <si>
    <t xml:space="preserve"> 0.333406 289.897 0.787041</t>
  </si>
  <si>
    <t xml:space="preserve"> 0.333406 290.697 0.787041</t>
  </si>
  <si>
    <t xml:space="preserve"> 0.123814 297.729 1.2513</t>
  </si>
  <si>
    <t xml:space="preserve"> 0.143645 301.191 2.98757</t>
  </si>
  <si>
    <t xml:space="preserve"> 0.344392 288.827 1.23216</t>
  </si>
  <si>
    <t xml:space="preserve"> 0.200244 292.612 1.02323</t>
  </si>
  <si>
    <t xml:space="preserve"> 0.142802 285.17 0.337528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</si>
</sst>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164" fontId="0" fillId="0" borderId="0" xfId="0" applyNumberFormat="1" applyBorder="1"/>
    <xf numFmtId="164" fontId="0" fillId="0" borderId="16" xfId="0" applyNumberFormat="1" applyBorder="1"/>
    <xf numFmtId="164" fontId="0" fillId="0" borderId="0" xfId="0" applyNumberFormat="1"/>
    <xf numFmtId="164" fontId="0" fillId="0" borderId="0" xfId="0" applyNumberFormat="1" applyAlignment="1"/>
    <xf numFmtId="0" fontId="0" fillId="0" borderId="0" xfId="0" applyFill="1" applyBorder="1" applyAlignment="1">
      <alignment wrapText="1"/>
    </xf>
    <xf numFmtId="164" fontId="0" fillId="0" borderId="0" xfId="0" applyNumberFormat="1" applyBorder="1" applyAlignment="1">
      <alignment wrapText="1"/>
    </xf>
    <xf numFmtId="0" fontId="0" fillId="0" borderId="0" xfId="0" applyFill="1" applyBorder="1" applyAlignment="1"/>
    <xf numFmtId="164" fontId="0" fillId="0" borderId="0" xfId="0" applyNumberFormat="1" applyBorder="1" applyAlignment="1"/>
    <xf numFmtId="0" fontId="0" fillId="0" borderId="13" xfId="0" applyBorder="1" applyAlignment="1"/>
    <xf numFmtId="0" fontId="0" fillId="0" borderId="14" xfId="0" applyBorder="1" applyAlignment="1"/>
    <xf numFmtId="165" fontId="0" fillId="0" borderId="0" xfId="0" applyNumberFormat="1" applyBorder="1"/>
    <xf numFmtId="165" fontId="0" fillId="0" borderId="16" xfId="0" applyNumberFormat="1" applyBorder="1"/>
    <xf numFmtId="165" fontId="0" fillId="0" borderId="0" xfId="0" applyNumberFormat="1"/>
    <xf numFmtId="165" fontId="0" fillId="0" borderId="0" xfId="0" applyNumberFormat="1" applyAlignment="1"/>
    <xf numFmtId="165" fontId="0" fillId="0" borderId="0" xfId="0" applyNumberFormat="1" applyFill="1" applyBorder="1" applyAlignment="1">
      <alignment wrapText="1"/>
    </xf>
    <xf numFmtId="165" fontId="0" fillId="0" borderId="0" xfId="0" applyNumberFormat="1" applyAlignment="1">
      <alignment wrapText="1"/>
    </xf>
    <xf numFmtId="165" fontId="0" fillId="0" borderId="0" xfId="0" applyNumberFormat="1" applyBorder="1" applyAlignment="1">
      <alignment wrapText="1"/>
    </xf>
    <xf numFmtId="165" fontId="0" fillId="0" borderId="0" xfId="0" applyNumberFormat="1" applyBorder="1" applyAlignment="1"/>
    <xf numFmtId="164" fontId="0" fillId="0" borderId="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3.0000000000000006E-2"/>
          </c:errBars>
          <c:yVal>
            <c:numRef>
              <c:f>'Nedge_380-450eV'!$J$4:$N$4</c:f>
              <c:numCache>
                <c:formatCode>0.000</c:formatCode>
                <c:ptCount val="5"/>
                <c:pt idx="0">
                  <c:v>1.6240000000000236</c:v>
                </c:pt>
                <c:pt idx="1">
                  <c:v>1.5949999999999704</c:v>
                </c:pt>
                <c:pt idx="2">
                  <c:v>1.632000000000005</c:v>
                </c:pt>
                <c:pt idx="3">
                  <c:v>1.5529999999999973</c:v>
                </c:pt>
                <c:pt idx="4">
                  <c:v>1.4250000000000114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52-874F-A23D-8655364BD6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666560"/>
        <c:axId val="97668096"/>
      </c:scatterChart>
      <c:valAx>
        <c:axId val="97666560"/>
        <c:scaling>
          <c:orientation val="minMax"/>
        </c:scaling>
        <c:delete val="0"/>
        <c:axPos val="b"/>
        <c:majorTickMark val="out"/>
        <c:minorTickMark val="none"/>
        <c:tickLblPos val="nextTo"/>
        <c:crossAx val="97668096"/>
        <c:crosses val="autoZero"/>
        <c:crossBetween val="midCat"/>
      </c:valAx>
      <c:valAx>
        <c:axId val="97668096"/>
        <c:scaling>
          <c:orientation val="minMax"/>
          <c:max val="1.8"/>
          <c:min val="1.2"/>
        </c:scaling>
        <c:delete val="0"/>
        <c:axPos val="l"/>
        <c:numFmt formatCode="0.000" sourceLinked="1"/>
        <c:majorTickMark val="out"/>
        <c:minorTickMark val="none"/>
        <c:tickLblPos val="nextTo"/>
        <c:crossAx val="976665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258537</xdr:colOff>
      <xdr:row>15</xdr:row>
      <xdr:rowOff>186417</xdr:rowOff>
    </xdr:from>
    <xdr:to>
      <xdr:col>13</xdr:col>
      <xdr:colOff>244930</xdr:colOff>
      <xdr:row>29</xdr:row>
      <xdr:rowOff>166688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6"/>
  <sheetViews>
    <sheetView zoomScale="85" zoomScaleNormal="85" workbookViewId="0">
      <selection activeCell="J15" sqref="J15"/>
    </sheetView>
  </sheetViews>
  <sheetFormatPr baseColWidth="10" defaultColWidth="8.83203125" defaultRowHeight="15" x14ac:dyDescent="0.2"/>
  <cols>
    <col min="1" max="1" width="16.83203125" customWidth="1"/>
    <col min="2" max="2" width="9.1640625" style="21"/>
    <col min="3" max="5" width="9.1640625" style="11"/>
    <col min="6" max="6" width="30.1640625" customWidth="1"/>
    <col min="8" max="8" width="18.6640625" customWidth="1"/>
    <col min="9" max="9" width="12.83203125" style="21" customWidth="1"/>
    <col min="10" max="10" width="15.83203125" style="24" customWidth="1"/>
    <col min="11" max="11" width="12.83203125" style="21" customWidth="1"/>
    <col min="12" max="12" width="11.5" style="21" customWidth="1"/>
    <col min="13" max="13" width="15.6640625" style="21" customWidth="1"/>
    <col min="14" max="14" width="13.1640625" style="21" customWidth="1"/>
    <col min="20" max="20" width="17.1640625" customWidth="1"/>
  </cols>
  <sheetData>
    <row r="1" spans="1:14" s="2" customFormat="1" ht="64.5" customHeight="1" x14ac:dyDescent="0.2">
      <c r="A1" s="28" t="s">
        <v>19</v>
      </c>
      <c r="B1" s="29"/>
      <c r="C1" s="29"/>
      <c r="D1" s="29"/>
      <c r="E1" s="29"/>
      <c r="F1" s="30"/>
      <c r="H1" s="1"/>
      <c r="I1" s="24" t="s">
        <v>35</v>
      </c>
      <c r="J1" s="24" t="s">
        <v>26</v>
      </c>
      <c r="K1" s="24" t="s">
        <v>27</v>
      </c>
      <c r="L1" s="24" t="s">
        <v>28</v>
      </c>
      <c r="M1" s="24" t="s">
        <v>29</v>
      </c>
      <c r="N1" s="24" t="s">
        <v>30</v>
      </c>
    </row>
    <row r="2" spans="1:14" x14ac:dyDescent="0.2">
      <c r="A2" s="3" t="s">
        <v>0</v>
      </c>
      <c r="B2" s="19" t="s">
        <v>1</v>
      </c>
      <c r="C2" s="4" t="s">
        <v>2</v>
      </c>
      <c r="D2" s="9" t="s">
        <v>3</v>
      </c>
      <c r="E2" s="9" t="s">
        <v>4</v>
      </c>
      <c r="F2" s="5" t="s">
        <v>5</v>
      </c>
      <c r="H2" s="13" t="s">
        <v>31</v>
      </c>
      <c r="I2" s="23">
        <f>B59</f>
        <v>399.87200000000001</v>
      </c>
      <c r="J2" s="25">
        <f>B14</f>
        <v>399.98599999999999</v>
      </c>
      <c r="K2" s="25">
        <f>B26</f>
        <v>400.05700000000002</v>
      </c>
      <c r="L2" s="25">
        <f>B37</f>
        <v>400.04899999999998</v>
      </c>
      <c r="M2" s="25">
        <f>B48</f>
        <v>399.95600000000002</v>
      </c>
      <c r="N2" s="25">
        <f>B3</f>
        <v>400.04199999999997</v>
      </c>
    </row>
    <row r="3" spans="1:14" x14ac:dyDescent="0.2">
      <c r="A3" s="3" t="s">
        <v>36</v>
      </c>
      <c r="B3" s="19">
        <v>400.04199999999997</v>
      </c>
      <c r="C3" s="4">
        <v>1.3979699999999999</v>
      </c>
      <c r="D3" s="9">
        <v>1.27589</v>
      </c>
      <c r="E3" s="9">
        <v>0.857402</v>
      </c>
      <c r="F3" s="5" t="s">
        <v>60</v>
      </c>
      <c r="G3" s="21"/>
      <c r="H3" s="1" t="s">
        <v>32</v>
      </c>
      <c r="I3" s="24">
        <f>B60</f>
        <v>402.31599999999997</v>
      </c>
      <c r="J3" s="25">
        <f>B15</f>
        <v>401.61</v>
      </c>
      <c r="K3" s="25">
        <f>B27</f>
        <v>401.65199999999999</v>
      </c>
      <c r="L3" s="25">
        <f>B38</f>
        <v>401.68099999999998</v>
      </c>
      <c r="M3" s="25">
        <f>B49</f>
        <v>401.50900000000001</v>
      </c>
      <c r="N3" s="25">
        <f>B4</f>
        <v>401.46699999999998</v>
      </c>
    </row>
    <row r="4" spans="1:14" x14ac:dyDescent="0.2">
      <c r="A4" s="3" t="s">
        <v>37</v>
      </c>
      <c r="B4" s="19">
        <v>401.46699999999998</v>
      </c>
      <c r="C4" s="4">
        <v>1.25597</v>
      </c>
      <c r="D4" s="9">
        <v>1.55243</v>
      </c>
      <c r="E4" s="9">
        <v>1.1611899999999999</v>
      </c>
      <c r="F4" s="5" t="s">
        <v>61</v>
      </c>
      <c r="G4" s="21"/>
      <c r="H4" s="1" t="s">
        <v>33</v>
      </c>
      <c r="I4" s="24">
        <f t="shared" ref="I4:N4" si="0">I3-I2</f>
        <v>2.44399999999996</v>
      </c>
      <c r="J4" s="24">
        <f t="shared" si="0"/>
        <v>1.6240000000000236</v>
      </c>
      <c r="K4" s="24">
        <f t="shared" si="0"/>
        <v>1.5949999999999704</v>
      </c>
      <c r="L4" s="24">
        <f t="shared" si="0"/>
        <v>1.632000000000005</v>
      </c>
      <c r="M4" s="24">
        <f t="shared" si="0"/>
        <v>1.5529999999999973</v>
      </c>
      <c r="N4" s="24">
        <f t="shared" si="0"/>
        <v>1.4250000000000114</v>
      </c>
    </row>
    <row r="5" spans="1:14" x14ac:dyDescent="0.2">
      <c r="A5" s="3" t="s">
        <v>38</v>
      </c>
      <c r="B5" s="19">
        <v>402.79199999999997</v>
      </c>
      <c r="C5" s="4" t="s">
        <v>9</v>
      </c>
      <c r="D5" s="9" t="s">
        <v>9</v>
      </c>
      <c r="E5" s="9">
        <f>0.77587*2</f>
        <v>1.5517399999999999</v>
      </c>
      <c r="F5" s="5" t="s">
        <v>62</v>
      </c>
      <c r="G5" s="21"/>
      <c r="H5" s="13" t="s">
        <v>54</v>
      </c>
      <c r="I5" s="23">
        <f>B62</f>
        <v>403.85899999999998</v>
      </c>
      <c r="J5" s="25">
        <f>B16</f>
        <v>402.56799999999998</v>
      </c>
      <c r="K5" s="25">
        <f>B28</f>
        <v>402.59100000000001</v>
      </c>
      <c r="L5" s="25">
        <f>B39</f>
        <v>402.661</v>
      </c>
      <c r="M5" s="25">
        <f>B50</f>
        <v>403.072</v>
      </c>
      <c r="N5" s="25">
        <f>B5</f>
        <v>402.79199999999997</v>
      </c>
    </row>
    <row r="6" spans="1:14" x14ac:dyDescent="0.2">
      <c r="A6" s="3" t="s">
        <v>39</v>
      </c>
      <c r="B6" s="19">
        <v>404.21600000000001</v>
      </c>
      <c r="C6" s="4" t="s">
        <v>9</v>
      </c>
      <c r="D6" s="9" t="s">
        <v>9</v>
      </c>
      <c r="E6" s="9">
        <f>0.77587*2</f>
        <v>1.5517399999999999</v>
      </c>
      <c r="F6" s="5" t="s">
        <v>63</v>
      </c>
      <c r="G6" s="21"/>
      <c r="H6" s="13" t="s">
        <v>55</v>
      </c>
      <c r="I6" s="23">
        <f>B63</f>
        <v>406.303</v>
      </c>
      <c r="J6" s="25">
        <f>B17</f>
        <v>404.19200000000001</v>
      </c>
      <c r="K6" s="25">
        <f>B29</f>
        <v>404.18599999999998</v>
      </c>
      <c r="L6" s="25">
        <f>B40</f>
        <v>404.29300000000001</v>
      </c>
      <c r="M6" s="25">
        <f>B51</f>
        <v>404.625</v>
      </c>
      <c r="N6" s="25">
        <f>B6</f>
        <v>404.21600000000001</v>
      </c>
    </row>
    <row r="7" spans="1:14" x14ac:dyDescent="0.2">
      <c r="A7" s="3" t="s">
        <v>40</v>
      </c>
      <c r="B7" s="19">
        <v>406.97699999999998</v>
      </c>
      <c r="C7" s="4">
        <v>0.36121399999999998</v>
      </c>
      <c r="D7" s="9">
        <v>1.33514</v>
      </c>
      <c r="E7" s="9">
        <v>3.4723899999999999</v>
      </c>
      <c r="F7" s="5" t="s">
        <v>64</v>
      </c>
      <c r="G7" s="21"/>
      <c r="H7" s="13" t="s">
        <v>34</v>
      </c>
      <c r="I7" s="23">
        <f t="shared" ref="I7:N7" si="1">I6-I5</f>
        <v>2.4440000000000168</v>
      </c>
      <c r="J7" s="24">
        <f>J6-J5</f>
        <v>1.6240000000000236</v>
      </c>
      <c r="K7" s="24">
        <f t="shared" si="1"/>
        <v>1.5949999999999704</v>
      </c>
      <c r="L7" s="24">
        <f t="shared" si="1"/>
        <v>1.632000000000005</v>
      </c>
      <c r="M7" s="24">
        <f t="shared" si="1"/>
        <v>1.5529999999999973</v>
      </c>
      <c r="N7" s="24">
        <f t="shared" si="1"/>
        <v>1.424000000000035</v>
      </c>
    </row>
    <row r="8" spans="1:14" ht="16" thickBot="1" x14ac:dyDescent="0.25">
      <c r="A8" s="6" t="s">
        <v>41</v>
      </c>
      <c r="B8" s="20">
        <v>412.41899999999998</v>
      </c>
      <c r="C8" s="7">
        <v>0.46371000000000001</v>
      </c>
      <c r="D8" s="10">
        <v>4.2250399999999999</v>
      </c>
      <c r="E8" s="10">
        <v>8.5595800000000004</v>
      </c>
      <c r="F8" s="8" t="s">
        <v>65</v>
      </c>
      <c r="G8" s="21"/>
      <c r="H8" s="14" t="s">
        <v>52</v>
      </c>
      <c r="I8" s="25">
        <f>B64</f>
        <v>406.00299999999999</v>
      </c>
      <c r="J8" s="25">
        <f>B19</f>
        <v>406.78699999999998</v>
      </c>
      <c r="K8" s="25">
        <f>B31</f>
        <v>406.75900000000001</v>
      </c>
      <c r="L8" s="25">
        <f>B42</f>
        <v>406.61599999999999</v>
      </c>
      <c r="M8" s="25">
        <f>B52</f>
        <v>406.93299999999999</v>
      </c>
      <c r="N8" s="25">
        <f>B7</f>
        <v>406.97699999999998</v>
      </c>
    </row>
    <row r="9" spans="1:14" x14ac:dyDescent="0.2">
      <c r="G9" s="21"/>
      <c r="H9" s="14" t="s">
        <v>53</v>
      </c>
      <c r="I9" s="25">
        <f>B65</f>
        <v>412.34899999999999</v>
      </c>
      <c r="J9" s="25">
        <f>B18</f>
        <v>412.18099999999998</v>
      </c>
      <c r="K9" s="25">
        <f>B30</f>
        <v>412.23899999999998</v>
      </c>
      <c r="L9" s="25">
        <f>B41</f>
        <v>412.029</v>
      </c>
      <c r="M9" s="25">
        <f>B53</f>
        <v>411.69400000000002</v>
      </c>
      <c r="N9" s="25">
        <f>B8</f>
        <v>412.41899999999998</v>
      </c>
    </row>
    <row r="10" spans="1:14" x14ac:dyDescent="0.2">
      <c r="G10" s="21"/>
      <c r="H10" s="1" t="s">
        <v>56</v>
      </c>
      <c r="I10" s="24">
        <f>I8-I5</f>
        <v>2.1440000000000055</v>
      </c>
      <c r="J10" s="24">
        <f>J8-J5</f>
        <v>4.2189999999999941</v>
      </c>
      <c r="K10" s="24">
        <f>K8-K5</f>
        <v>4.1680000000000064</v>
      </c>
      <c r="L10" s="24">
        <f t="shared" ref="L10:N10" si="2">L8-L5</f>
        <v>3.9549999999999841</v>
      </c>
      <c r="M10" s="24">
        <f t="shared" si="2"/>
        <v>3.86099999999999</v>
      </c>
      <c r="N10" s="24">
        <f t="shared" si="2"/>
        <v>4.1850000000000023</v>
      </c>
    </row>
    <row r="11" spans="1:14" ht="16" thickBot="1" x14ac:dyDescent="0.25">
      <c r="G11" s="21"/>
      <c r="H11" s="1" t="s">
        <v>57</v>
      </c>
      <c r="I11" s="24">
        <f>I9-I5</f>
        <v>8.4900000000000091</v>
      </c>
      <c r="J11" s="24">
        <f>J9-J5</f>
        <v>9.6129999999999995</v>
      </c>
      <c r="K11" s="24">
        <f t="shared" ref="K11:N11" si="3">K9-K5</f>
        <v>9.6479999999999677</v>
      </c>
      <c r="L11" s="24">
        <f t="shared" si="3"/>
        <v>9.367999999999995</v>
      </c>
      <c r="M11" s="24">
        <f t="shared" si="3"/>
        <v>8.6220000000000141</v>
      </c>
      <c r="N11" s="24">
        <f t="shared" si="3"/>
        <v>9.6270000000000095</v>
      </c>
    </row>
    <row r="12" spans="1:14" x14ac:dyDescent="0.2">
      <c r="A12" s="31" t="s">
        <v>14</v>
      </c>
      <c r="B12" s="32"/>
      <c r="C12" s="32"/>
      <c r="D12" s="32"/>
      <c r="E12" s="32"/>
      <c r="F12" s="33"/>
      <c r="G12" s="21"/>
      <c r="H12" s="1" t="s">
        <v>58</v>
      </c>
      <c r="I12" s="24">
        <f>I8-I6</f>
        <v>-0.30000000000001137</v>
      </c>
      <c r="J12" s="24">
        <f>J8-J6</f>
        <v>2.5949999999999704</v>
      </c>
      <c r="K12" s="24">
        <f t="shared" ref="K12:N12" si="4">K8-K6</f>
        <v>2.5730000000000359</v>
      </c>
      <c r="L12" s="24">
        <f t="shared" si="4"/>
        <v>2.3229999999999791</v>
      </c>
      <c r="M12" s="24">
        <f t="shared" si="4"/>
        <v>2.3079999999999927</v>
      </c>
      <c r="N12" s="24">
        <f t="shared" si="4"/>
        <v>2.7609999999999673</v>
      </c>
    </row>
    <row r="13" spans="1:14" x14ac:dyDescent="0.2">
      <c r="A13" s="3" t="s">
        <v>0</v>
      </c>
      <c r="B13" s="19" t="s">
        <v>1</v>
      </c>
      <c r="C13" s="9" t="s">
        <v>2</v>
      </c>
      <c r="D13" s="9" t="s">
        <v>3</v>
      </c>
      <c r="E13" s="9" t="s">
        <v>4</v>
      </c>
      <c r="F13" s="5" t="s">
        <v>5</v>
      </c>
      <c r="G13" s="21"/>
      <c r="H13" s="1" t="s">
        <v>59</v>
      </c>
      <c r="I13" s="24">
        <f>I9-I6</f>
        <v>6.0459999999999923</v>
      </c>
      <c r="J13" s="24">
        <f>J9-J6</f>
        <v>7.9889999999999759</v>
      </c>
      <c r="K13" s="24">
        <f t="shared" ref="K13:N13" si="5">K9-K6</f>
        <v>8.0529999999999973</v>
      </c>
      <c r="L13" s="24">
        <f t="shared" si="5"/>
        <v>7.73599999999999</v>
      </c>
      <c r="M13" s="24">
        <f t="shared" si="5"/>
        <v>7.0690000000000168</v>
      </c>
      <c r="N13" s="24">
        <f t="shared" si="5"/>
        <v>8.2029999999999745</v>
      </c>
    </row>
    <row r="14" spans="1:14" x14ac:dyDescent="0.2">
      <c r="A14" s="3" t="s">
        <v>18</v>
      </c>
      <c r="B14" s="19">
        <v>399.98599999999999</v>
      </c>
      <c r="C14" s="9">
        <v>1.4990000000000001</v>
      </c>
      <c r="D14" s="9">
        <v>1.42225</v>
      </c>
      <c r="E14" s="9">
        <v>0.89133499999999999</v>
      </c>
      <c r="F14" s="5" t="s">
        <v>66</v>
      </c>
      <c r="G14" s="21"/>
      <c r="J14" s="21"/>
    </row>
    <row r="15" spans="1:14" x14ac:dyDescent="0.2">
      <c r="A15" s="3" t="s">
        <v>42</v>
      </c>
      <c r="B15" s="19">
        <v>401.61</v>
      </c>
      <c r="C15" s="9">
        <v>1.3414600000000001</v>
      </c>
      <c r="D15" s="9">
        <v>1.68079</v>
      </c>
      <c r="E15" s="9">
        <v>1.1770799999999999</v>
      </c>
      <c r="F15" s="5" t="s">
        <v>67</v>
      </c>
      <c r="G15" s="21"/>
    </row>
    <row r="16" spans="1:14" x14ac:dyDescent="0.2">
      <c r="A16" s="3" t="s">
        <v>43</v>
      </c>
      <c r="B16" s="19">
        <v>402.56799999999998</v>
      </c>
      <c r="C16" s="9" t="s">
        <v>9</v>
      </c>
      <c r="D16" s="9" t="s">
        <v>9</v>
      </c>
      <c r="E16" s="9">
        <f>0.465675*2</f>
        <v>0.93135000000000001</v>
      </c>
      <c r="F16" s="5" t="s">
        <v>68</v>
      </c>
      <c r="G16" s="21"/>
    </row>
    <row r="17" spans="1:10" x14ac:dyDescent="0.2">
      <c r="A17" s="3" t="s">
        <v>44</v>
      </c>
      <c r="B17" s="19">
        <v>404.19200000000001</v>
      </c>
      <c r="C17" s="9" t="s">
        <v>9</v>
      </c>
      <c r="D17" s="9" t="s">
        <v>9</v>
      </c>
      <c r="E17" s="9">
        <f>0.465675*2</f>
        <v>0.93135000000000001</v>
      </c>
      <c r="F17" s="5" t="s">
        <v>69</v>
      </c>
      <c r="G17" s="21"/>
      <c r="J17" s="21"/>
    </row>
    <row r="18" spans="1:10" x14ac:dyDescent="0.2">
      <c r="A18" s="3" t="s">
        <v>15</v>
      </c>
      <c r="B18" s="19">
        <v>412.18099999999998</v>
      </c>
      <c r="C18" s="9">
        <v>0.50617100000000004</v>
      </c>
      <c r="D18" s="9">
        <v>4.1901900000000003</v>
      </c>
      <c r="E18" s="9">
        <v>7.77684</v>
      </c>
      <c r="F18" s="5" t="s">
        <v>70</v>
      </c>
      <c r="G18" s="21"/>
      <c r="J18" s="21"/>
    </row>
    <row r="19" spans="1:10" ht="16" thickBot="1" x14ac:dyDescent="0.25">
      <c r="A19" s="6" t="s">
        <v>16</v>
      </c>
      <c r="B19" s="20">
        <v>406.78699999999998</v>
      </c>
      <c r="C19" s="10">
        <v>0.38791300000000001</v>
      </c>
      <c r="D19" s="10">
        <v>1.01145</v>
      </c>
      <c r="E19" s="10">
        <v>2.4495100000000001</v>
      </c>
      <c r="F19" s="8" t="s">
        <v>71</v>
      </c>
      <c r="G19" s="21"/>
      <c r="J19" s="21"/>
    </row>
    <row r="20" spans="1:10" x14ac:dyDescent="0.2">
      <c r="A20" s="2"/>
      <c r="B20" s="22"/>
      <c r="C20" s="12"/>
      <c r="D20" s="12"/>
      <c r="E20" s="12"/>
      <c r="F20" s="2"/>
      <c r="G20" s="21"/>
      <c r="J20" s="21"/>
    </row>
    <row r="21" spans="1:10" x14ac:dyDescent="0.2">
      <c r="G21" s="21"/>
      <c r="J21" s="21"/>
    </row>
    <row r="22" spans="1:10" x14ac:dyDescent="0.2">
      <c r="G22" s="21"/>
      <c r="J22" s="21"/>
    </row>
    <row r="23" spans="1:10" ht="16" thickBot="1" x14ac:dyDescent="0.25">
      <c r="G23" s="21"/>
      <c r="J23" s="21"/>
    </row>
    <row r="24" spans="1:10" x14ac:dyDescent="0.2">
      <c r="A24" s="28" t="s">
        <v>24</v>
      </c>
      <c r="B24" s="29"/>
      <c r="C24" s="29"/>
      <c r="D24" s="29"/>
      <c r="E24" s="29"/>
      <c r="F24" s="30"/>
      <c r="G24" s="21"/>
      <c r="J24" s="21"/>
    </row>
    <row r="25" spans="1:10" x14ac:dyDescent="0.2">
      <c r="A25" s="3" t="s">
        <v>0</v>
      </c>
      <c r="B25" s="19" t="s">
        <v>1</v>
      </c>
      <c r="C25" s="9" t="s">
        <v>2</v>
      </c>
      <c r="D25" s="9" t="s">
        <v>3</v>
      </c>
      <c r="E25" s="9" t="s">
        <v>4</v>
      </c>
      <c r="F25" s="5" t="s">
        <v>5</v>
      </c>
      <c r="G25" s="21"/>
      <c r="J25" s="21"/>
    </row>
    <row r="26" spans="1:10" x14ac:dyDescent="0.2">
      <c r="A26" s="3" t="s">
        <v>45</v>
      </c>
      <c r="B26" s="19">
        <v>400.05700000000002</v>
      </c>
      <c r="C26" s="9">
        <v>1.51044</v>
      </c>
      <c r="D26" s="9">
        <v>1.3755999999999999</v>
      </c>
      <c r="E26" s="9">
        <v>0.85557499999999997</v>
      </c>
      <c r="F26" s="5" t="s">
        <v>73</v>
      </c>
      <c r="G26" s="21"/>
      <c r="J26" s="21"/>
    </row>
    <row r="27" spans="1:10" x14ac:dyDescent="0.2">
      <c r="A27" s="3" t="s">
        <v>46</v>
      </c>
      <c r="B27" s="19">
        <v>401.65199999999999</v>
      </c>
      <c r="C27" s="9">
        <v>1.3418399999999999</v>
      </c>
      <c r="D27" s="9">
        <v>1.58815</v>
      </c>
      <c r="E27" s="9">
        <v>1.11188</v>
      </c>
      <c r="F27" s="5" t="s">
        <v>74</v>
      </c>
      <c r="G27" s="21"/>
      <c r="J27" s="21"/>
    </row>
    <row r="28" spans="1:10" x14ac:dyDescent="0.2">
      <c r="A28" s="3" t="s">
        <v>47</v>
      </c>
      <c r="B28" s="19">
        <v>402.59100000000001</v>
      </c>
      <c r="C28" s="9" t="s">
        <v>9</v>
      </c>
      <c r="D28" s="9" t="s">
        <v>9</v>
      </c>
      <c r="E28" s="9">
        <f>0.638018*2</f>
        <v>1.2760359999999999</v>
      </c>
      <c r="F28" s="5" t="s">
        <v>75</v>
      </c>
      <c r="G28" s="21"/>
      <c r="J28" s="21"/>
    </row>
    <row r="29" spans="1:10" x14ac:dyDescent="0.2">
      <c r="A29" s="3" t="s">
        <v>48</v>
      </c>
      <c r="B29" s="19">
        <v>404.18599999999998</v>
      </c>
      <c r="C29" s="9" t="s">
        <v>9</v>
      </c>
      <c r="D29" s="9" t="s">
        <v>9</v>
      </c>
      <c r="E29" s="9">
        <f>0.638018*2</f>
        <v>1.2760359999999999</v>
      </c>
      <c r="F29" s="5" t="s">
        <v>76</v>
      </c>
      <c r="G29" s="21"/>
      <c r="J29" s="21"/>
    </row>
    <row r="30" spans="1:10" x14ac:dyDescent="0.2">
      <c r="A30" s="3" t="s">
        <v>17</v>
      </c>
      <c r="B30" s="19">
        <v>412.23899999999998</v>
      </c>
      <c r="C30" s="9">
        <v>0.462482</v>
      </c>
      <c r="D30" s="9">
        <v>3.88191</v>
      </c>
      <c r="E30" s="9">
        <v>7.8853099999999996</v>
      </c>
      <c r="F30" s="5" t="s">
        <v>77</v>
      </c>
      <c r="G30" s="21"/>
      <c r="J30" s="21"/>
    </row>
    <row r="31" spans="1:10" ht="16" thickBot="1" x14ac:dyDescent="0.25">
      <c r="A31" s="6" t="s">
        <v>23</v>
      </c>
      <c r="B31" s="20">
        <v>406.75900000000001</v>
      </c>
      <c r="C31" s="10">
        <v>0.390573</v>
      </c>
      <c r="D31" s="10">
        <v>0.98965999999999998</v>
      </c>
      <c r="E31" s="10">
        <v>2.3804099999999999</v>
      </c>
      <c r="F31" s="8" t="s">
        <v>78</v>
      </c>
      <c r="G31" s="21"/>
      <c r="J31" s="21"/>
    </row>
    <row r="32" spans="1:10" x14ac:dyDescent="0.2">
      <c r="G32" s="21"/>
      <c r="J32" s="21"/>
    </row>
    <row r="33" spans="1:14" x14ac:dyDescent="0.2">
      <c r="G33" s="21"/>
      <c r="J33" s="21"/>
    </row>
    <row r="34" spans="1:14" ht="16" thickBot="1" x14ac:dyDescent="0.25">
      <c r="G34" s="21"/>
      <c r="J34" s="21"/>
    </row>
    <row r="35" spans="1:14" x14ac:dyDescent="0.2">
      <c r="A35" s="28" t="s">
        <v>13</v>
      </c>
      <c r="B35" s="29"/>
      <c r="C35" s="29"/>
      <c r="D35" s="29"/>
      <c r="E35" s="29"/>
      <c r="F35" s="30"/>
      <c r="G35" s="21"/>
      <c r="J35" s="21"/>
    </row>
    <row r="36" spans="1:14" x14ac:dyDescent="0.2">
      <c r="A36" s="3" t="s">
        <v>0</v>
      </c>
      <c r="B36" s="19" t="s">
        <v>1</v>
      </c>
      <c r="C36" s="4" t="s">
        <v>2</v>
      </c>
      <c r="D36" s="9" t="s">
        <v>3</v>
      </c>
      <c r="E36" s="9" t="s">
        <v>4</v>
      </c>
      <c r="F36" s="5" t="s">
        <v>5</v>
      </c>
      <c r="G36" s="21"/>
      <c r="J36" s="21"/>
    </row>
    <row r="37" spans="1:14" x14ac:dyDescent="0.2">
      <c r="A37" s="3" t="s">
        <v>22</v>
      </c>
      <c r="B37" s="19">
        <v>400.04899999999998</v>
      </c>
      <c r="C37" s="4">
        <v>1.54352</v>
      </c>
      <c r="D37" s="9">
        <v>1.4398599999999999</v>
      </c>
      <c r="E37" s="9">
        <v>0.87635099999999999</v>
      </c>
      <c r="F37" s="5" t="s">
        <v>202</v>
      </c>
      <c r="G37" s="21"/>
      <c r="J37" s="21"/>
    </row>
    <row r="38" spans="1:14" x14ac:dyDescent="0.2">
      <c r="A38" s="3" t="s">
        <v>51</v>
      </c>
      <c r="B38" s="19">
        <v>401.68099999999998</v>
      </c>
      <c r="C38" s="4">
        <v>1.3683099999999999</v>
      </c>
      <c r="D38" s="9">
        <v>1.67099</v>
      </c>
      <c r="E38" s="9">
        <v>1.1472500000000001</v>
      </c>
      <c r="F38" s="5" t="s">
        <v>203</v>
      </c>
      <c r="G38" s="21"/>
      <c r="J38" s="21"/>
    </row>
    <row r="39" spans="1:14" x14ac:dyDescent="0.2">
      <c r="A39" s="3" t="s">
        <v>21</v>
      </c>
      <c r="B39" s="19">
        <v>402.661</v>
      </c>
      <c r="C39" s="4" t="s">
        <v>9</v>
      </c>
      <c r="D39" s="9" t="s">
        <v>9</v>
      </c>
      <c r="E39" s="9">
        <f>0.581848*2</f>
        <v>1.1636960000000001</v>
      </c>
      <c r="F39" s="5" t="s">
        <v>204</v>
      </c>
      <c r="G39" s="21"/>
      <c r="J39" s="21"/>
    </row>
    <row r="40" spans="1:14" x14ac:dyDescent="0.2">
      <c r="A40" s="3" t="s">
        <v>50</v>
      </c>
      <c r="B40" s="19">
        <v>404.29300000000001</v>
      </c>
      <c r="C40" s="4" t="s">
        <v>9</v>
      </c>
      <c r="D40" s="9" t="s">
        <v>9</v>
      </c>
      <c r="E40" s="9">
        <f>0.581848*2</f>
        <v>1.1636960000000001</v>
      </c>
      <c r="F40" s="5" t="s">
        <v>205</v>
      </c>
      <c r="G40" s="21"/>
      <c r="J40" s="21"/>
    </row>
    <row r="41" spans="1:14" x14ac:dyDescent="0.2">
      <c r="A41" s="3" t="s">
        <v>20</v>
      </c>
      <c r="B41" s="19">
        <v>412.029</v>
      </c>
      <c r="C41" s="4">
        <v>0.47133599999999998</v>
      </c>
      <c r="D41" s="9">
        <v>4.1772600000000004</v>
      </c>
      <c r="E41" s="9">
        <v>8.3258399999999995</v>
      </c>
      <c r="F41" s="5" t="s">
        <v>206</v>
      </c>
      <c r="G41" s="21"/>
      <c r="J41" s="21"/>
    </row>
    <row r="42" spans="1:14" ht="16" thickBot="1" x14ac:dyDescent="0.25">
      <c r="A42" s="6" t="s">
        <v>49</v>
      </c>
      <c r="B42" s="20">
        <v>406.61599999999999</v>
      </c>
      <c r="C42" s="7">
        <v>0.388955</v>
      </c>
      <c r="D42" s="10">
        <v>0.95532499999999998</v>
      </c>
      <c r="E42" s="10">
        <v>2.3073800000000002</v>
      </c>
      <c r="F42" s="8" t="s">
        <v>207</v>
      </c>
      <c r="G42" s="21"/>
      <c r="I42"/>
      <c r="J42"/>
      <c r="K42"/>
      <c r="L42"/>
      <c r="M42"/>
      <c r="N42"/>
    </row>
    <row r="43" spans="1:14" x14ac:dyDescent="0.2">
      <c r="G43" s="21"/>
      <c r="I43"/>
      <c r="J43"/>
      <c r="K43"/>
      <c r="L43"/>
      <c r="M43"/>
      <c r="N43"/>
    </row>
    <row r="44" spans="1:14" x14ac:dyDescent="0.2">
      <c r="G44" s="21"/>
      <c r="I44"/>
      <c r="J44"/>
      <c r="K44"/>
      <c r="L44"/>
      <c r="M44"/>
      <c r="N44"/>
    </row>
    <row r="45" spans="1:14" ht="16" thickBot="1" x14ac:dyDescent="0.25">
      <c r="G45" s="21"/>
      <c r="I45"/>
      <c r="J45"/>
      <c r="K45"/>
      <c r="L45"/>
      <c r="M45"/>
      <c r="N45"/>
    </row>
    <row r="46" spans="1:14" s="1" customFormat="1" ht="21" customHeight="1" x14ac:dyDescent="0.2">
      <c r="A46" s="31" t="s">
        <v>25</v>
      </c>
      <c r="B46" s="32"/>
      <c r="C46" s="32"/>
      <c r="D46" s="32"/>
      <c r="E46" s="32"/>
      <c r="F46" s="33"/>
      <c r="G46" s="24"/>
    </row>
    <row r="47" spans="1:14" x14ac:dyDescent="0.2">
      <c r="A47" s="3" t="s">
        <v>0</v>
      </c>
      <c r="B47" s="19" t="s">
        <v>1</v>
      </c>
      <c r="C47" s="9" t="s">
        <v>2</v>
      </c>
      <c r="D47" s="9" t="s">
        <v>3</v>
      </c>
      <c r="E47" s="9" t="s">
        <v>4</v>
      </c>
      <c r="F47" s="5" t="s">
        <v>5</v>
      </c>
      <c r="G47" s="21"/>
      <c r="I47"/>
      <c r="J47"/>
      <c r="K47"/>
      <c r="L47"/>
      <c r="M47"/>
      <c r="N47"/>
    </row>
    <row r="48" spans="1:14" x14ac:dyDescent="0.2">
      <c r="A48" s="3" t="s">
        <v>6</v>
      </c>
      <c r="B48" s="19">
        <v>399.95600000000002</v>
      </c>
      <c r="C48" s="9">
        <v>1.48281</v>
      </c>
      <c r="D48" s="9">
        <v>1.3144499999999999</v>
      </c>
      <c r="E48" s="9">
        <v>0.83277299999999999</v>
      </c>
      <c r="F48" s="5" t="s">
        <v>79</v>
      </c>
      <c r="G48" s="21"/>
      <c r="I48"/>
      <c r="J48"/>
      <c r="K48"/>
      <c r="L48"/>
      <c r="M48"/>
      <c r="N48"/>
    </row>
    <row r="49" spans="1:14" x14ac:dyDescent="0.2">
      <c r="A49" s="3" t="s">
        <v>7</v>
      </c>
      <c r="B49" s="19">
        <v>401.50900000000001</v>
      </c>
      <c r="C49" s="9">
        <v>1.30932</v>
      </c>
      <c r="D49" s="9">
        <v>1.64751</v>
      </c>
      <c r="E49" s="9">
        <v>1.1820900000000001</v>
      </c>
      <c r="F49" s="5" t="s">
        <v>80</v>
      </c>
      <c r="G49" s="21"/>
      <c r="I49"/>
      <c r="J49"/>
      <c r="K49"/>
      <c r="L49"/>
      <c r="M49"/>
      <c r="N49"/>
    </row>
    <row r="50" spans="1:14" x14ac:dyDescent="0.2">
      <c r="A50" s="3" t="s">
        <v>8</v>
      </c>
      <c r="B50" s="19">
        <v>403.072</v>
      </c>
      <c r="C50" s="9" t="s">
        <v>9</v>
      </c>
      <c r="D50" s="9" t="s">
        <v>9</v>
      </c>
      <c r="E50" s="9">
        <f>0.468524*2</f>
        <v>0.93704799999999999</v>
      </c>
      <c r="F50" s="5" t="s">
        <v>81</v>
      </c>
      <c r="I50"/>
      <c r="J50"/>
      <c r="K50"/>
      <c r="L50"/>
      <c r="M50"/>
      <c r="N50"/>
    </row>
    <row r="51" spans="1:14" x14ac:dyDescent="0.2">
      <c r="A51" s="3" t="s">
        <v>10</v>
      </c>
      <c r="B51" s="19">
        <v>404.625</v>
      </c>
      <c r="C51" s="9" t="s">
        <v>9</v>
      </c>
      <c r="D51" s="9" t="s">
        <v>9</v>
      </c>
      <c r="E51" s="9">
        <f>0.468524*2</f>
        <v>0.93704799999999999</v>
      </c>
      <c r="F51" s="5" t="s">
        <v>82</v>
      </c>
      <c r="I51"/>
      <c r="J51"/>
      <c r="K51"/>
      <c r="L51"/>
      <c r="M51"/>
      <c r="N51"/>
    </row>
    <row r="52" spans="1:14" x14ac:dyDescent="0.2">
      <c r="A52" s="3" t="s">
        <v>11</v>
      </c>
      <c r="B52" s="19">
        <v>406.93299999999999</v>
      </c>
      <c r="C52" s="9">
        <v>0.53531600000000001</v>
      </c>
      <c r="D52" s="9">
        <v>1.1347700000000001</v>
      </c>
      <c r="E52" s="9">
        <v>1.9914400000000001</v>
      </c>
      <c r="F52" s="5" t="s">
        <v>83</v>
      </c>
      <c r="I52"/>
      <c r="J52"/>
      <c r="K52"/>
      <c r="L52"/>
      <c r="M52"/>
      <c r="N52"/>
    </row>
    <row r="53" spans="1:14" ht="16" thickBot="1" x14ac:dyDescent="0.25">
      <c r="A53" s="6" t="s">
        <v>12</v>
      </c>
      <c r="B53" s="20">
        <v>411.69400000000002</v>
      </c>
      <c r="C53" s="10">
        <v>0.51860300000000004</v>
      </c>
      <c r="D53" s="10">
        <v>3.5129100000000002</v>
      </c>
      <c r="E53" s="10">
        <v>6.3635400000000004</v>
      </c>
      <c r="F53" s="8" t="s">
        <v>84</v>
      </c>
      <c r="I53"/>
      <c r="J53"/>
      <c r="K53"/>
      <c r="L53"/>
      <c r="M53"/>
      <c r="N53"/>
    </row>
    <row r="54" spans="1:14" x14ac:dyDescent="0.2">
      <c r="I54"/>
      <c r="J54"/>
      <c r="K54"/>
      <c r="L54"/>
      <c r="M54"/>
      <c r="N54"/>
    </row>
    <row r="55" spans="1:14" x14ac:dyDescent="0.2">
      <c r="I55"/>
      <c r="J55"/>
      <c r="K55"/>
      <c r="L55"/>
      <c r="M55"/>
      <c r="N55"/>
    </row>
    <row r="56" spans="1:14" ht="16" thickBot="1" x14ac:dyDescent="0.25">
      <c r="I56"/>
      <c r="J56"/>
      <c r="K56"/>
      <c r="L56"/>
      <c r="M56"/>
      <c r="N56"/>
    </row>
    <row r="57" spans="1:14" x14ac:dyDescent="0.2">
      <c r="A57" s="28" t="s">
        <v>140</v>
      </c>
      <c r="B57" s="29"/>
      <c r="C57" s="29"/>
      <c r="D57" s="29"/>
      <c r="E57" s="29"/>
      <c r="F57" s="30"/>
      <c r="I57"/>
      <c r="J57"/>
      <c r="K57"/>
      <c r="L57"/>
      <c r="M57"/>
      <c r="N57"/>
    </row>
    <row r="58" spans="1:14" x14ac:dyDescent="0.2">
      <c r="A58" s="3" t="s">
        <v>0</v>
      </c>
      <c r="B58" s="19" t="s">
        <v>1</v>
      </c>
      <c r="C58" s="9" t="s">
        <v>2</v>
      </c>
      <c r="D58" s="9" t="s">
        <v>3</v>
      </c>
      <c r="E58" s="9" t="s">
        <v>4</v>
      </c>
      <c r="F58" s="5" t="s">
        <v>5</v>
      </c>
      <c r="I58"/>
      <c r="J58"/>
      <c r="K58"/>
      <c r="L58"/>
      <c r="M58"/>
      <c r="N58"/>
    </row>
    <row r="59" spans="1:14" x14ac:dyDescent="0.2">
      <c r="A59" s="3" t="s">
        <v>150</v>
      </c>
      <c r="B59" s="19">
        <v>399.87200000000001</v>
      </c>
      <c r="C59" s="9">
        <v>1.9867300000000001</v>
      </c>
      <c r="D59" s="9">
        <v>1.8858200000000001</v>
      </c>
      <c r="E59" s="9">
        <v>0.89172200000000001</v>
      </c>
      <c r="F59" s="5" t="s">
        <v>208</v>
      </c>
      <c r="I59"/>
      <c r="J59"/>
      <c r="K59"/>
      <c r="L59"/>
      <c r="M59"/>
      <c r="N59"/>
    </row>
    <row r="60" spans="1:14" x14ac:dyDescent="0.2">
      <c r="A60" s="3" t="s">
        <v>151</v>
      </c>
      <c r="B60" s="19">
        <v>402.31599999999997</v>
      </c>
      <c r="C60" s="9">
        <v>1.87656</v>
      </c>
      <c r="D60" s="9">
        <v>2.3731200000000001</v>
      </c>
      <c r="E60" s="9">
        <v>1.1880200000000001</v>
      </c>
      <c r="F60" s="5" t="s">
        <v>209</v>
      </c>
      <c r="I60"/>
      <c r="J60"/>
      <c r="K60"/>
      <c r="L60"/>
      <c r="M60"/>
      <c r="N60"/>
    </row>
    <row r="61" spans="1:14" x14ac:dyDescent="0.2">
      <c r="A61" s="3" t="s">
        <v>152</v>
      </c>
      <c r="B61" s="19">
        <v>401.07299999999998</v>
      </c>
      <c r="C61" s="9">
        <v>0.56785399999999997</v>
      </c>
      <c r="D61" s="9">
        <v>0.51582399999999995</v>
      </c>
      <c r="E61" s="9">
        <v>0.85336000000000001</v>
      </c>
      <c r="F61" s="5" t="s">
        <v>210</v>
      </c>
      <c r="I61"/>
      <c r="J61"/>
      <c r="K61"/>
      <c r="L61"/>
      <c r="M61"/>
      <c r="N61"/>
    </row>
    <row r="62" spans="1:14" x14ac:dyDescent="0.2">
      <c r="A62" s="3" t="s">
        <v>153</v>
      </c>
      <c r="B62" s="19">
        <v>403.85899999999998</v>
      </c>
      <c r="C62" s="9" t="s">
        <v>9</v>
      </c>
      <c r="D62" s="9" t="s">
        <v>9</v>
      </c>
      <c r="E62" s="9">
        <f>0.435023*2</f>
        <v>0.87004599999999999</v>
      </c>
      <c r="F62" s="5" t="s">
        <v>211</v>
      </c>
      <c r="G62" s="27"/>
      <c r="I62"/>
      <c r="J62"/>
      <c r="K62"/>
      <c r="L62"/>
      <c r="M62"/>
      <c r="N62"/>
    </row>
    <row r="63" spans="1:14" x14ac:dyDescent="0.2">
      <c r="A63" s="3" t="s">
        <v>154</v>
      </c>
      <c r="B63" s="19">
        <v>406.303</v>
      </c>
      <c r="C63" s="9" t="s">
        <v>9</v>
      </c>
      <c r="D63" s="9" t="s">
        <v>9</v>
      </c>
      <c r="E63" s="9">
        <f>0.435023*2</f>
        <v>0.87004599999999999</v>
      </c>
      <c r="F63" s="5" t="s">
        <v>212</v>
      </c>
      <c r="I63"/>
      <c r="J63"/>
      <c r="K63"/>
      <c r="L63"/>
      <c r="M63"/>
      <c r="N63"/>
    </row>
    <row r="64" spans="1:14" x14ac:dyDescent="0.2">
      <c r="A64" s="3" t="s">
        <v>155</v>
      </c>
      <c r="B64" s="19">
        <v>406.00299999999999</v>
      </c>
      <c r="C64" s="9">
        <v>0.40592</v>
      </c>
      <c r="D64" s="9">
        <v>1.39574</v>
      </c>
      <c r="E64" s="9">
        <v>3.23021</v>
      </c>
      <c r="F64" s="5" t="s">
        <v>213</v>
      </c>
      <c r="I64"/>
      <c r="J64"/>
      <c r="K64"/>
      <c r="L64"/>
      <c r="M64"/>
      <c r="N64"/>
    </row>
    <row r="65" spans="1:14" ht="16" thickBot="1" x14ac:dyDescent="0.25">
      <c r="A65" s="6" t="s">
        <v>156</v>
      </c>
      <c r="B65" s="20">
        <v>412.34899999999999</v>
      </c>
      <c r="C65" s="10">
        <v>0.46723599999999998</v>
      </c>
      <c r="D65" s="10">
        <v>4.9176299999999999</v>
      </c>
      <c r="E65" s="10">
        <v>9.8875100000000007</v>
      </c>
      <c r="F65" s="8" t="s">
        <v>214</v>
      </c>
      <c r="I65"/>
      <c r="J65"/>
      <c r="K65"/>
      <c r="L65"/>
      <c r="M65"/>
      <c r="N65"/>
    </row>
    <row r="66" spans="1:14" x14ac:dyDescent="0.2">
      <c r="I66"/>
      <c r="J66"/>
      <c r="K66"/>
      <c r="L66"/>
      <c r="M66"/>
      <c r="N66"/>
    </row>
  </sheetData>
  <mergeCells count="6">
    <mergeCell ref="A57:F57"/>
    <mergeCell ref="A1:F1"/>
    <mergeCell ref="A12:F12"/>
    <mergeCell ref="A24:F24"/>
    <mergeCell ref="A35:F35"/>
    <mergeCell ref="A46:F46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441E5-6F1C-2A49-A079-299CC67F46F1}">
  <dimension ref="A1:O68"/>
  <sheetViews>
    <sheetView tabSelected="1" topLeftCell="A11" zoomScaleNormal="100" workbookViewId="0">
      <selection activeCell="B42" sqref="B42"/>
    </sheetView>
  </sheetViews>
  <sheetFormatPr baseColWidth="10" defaultColWidth="8.83203125" defaultRowHeight="15" x14ac:dyDescent="0.2"/>
  <cols>
    <col min="1" max="1" width="15.33203125" customWidth="1"/>
    <col min="2" max="2" width="10.6640625" style="21" customWidth="1"/>
    <col min="6" max="6" width="30" customWidth="1"/>
    <col min="9" max="9" width="16.33203125" customWidth="1"/>
    <col min="10" max="10" width="11.6640625" style="24" customWidth="1"/>
    <col min="11" max="15" width="11.6640625" style="21" customWidth="1"/>
  </cols>
  <sheetData>
    <row r="1" spans="1:15" s="2" customFormat="1" x14ac:dyDescent="0.2">
      <c r="A1" s="28" t="s">
        <v>190</v>
      </c>
      <c r="B1" s="29"/>
      <c r="C1" s="29"/>
      <c r="D1" s="29"/>
      <c r="E1" s="29"/>
      <c r="F1" s="30"/>
      <c r="J1" s="24" t="s">
        <v>35</v>
      </c>
      <c r="K1" s="22" t="s">
        <v>26</v>
      </c>
      <c r="L1" s="22" t="s">
        <v>30</v>
      </c>
      <c r="M1" s="22"/>
      <c r="N1" s="22" t="s">
        <v>27</v>
      </c>
      <c r="O1" s="22" t="s">
        <v>28</v>
      </c>
    </row>
    <row r="2" spans="1:15" x14ac:dyDescent="0.2">
      <c r="A2" s="3" t="s">
        <v>0</v>
      </c>
      <c r="B2" s="19" t="s">
        <v>1</v>
      </c>
      <c r="C2" s="4" t="s">
        <v>2</v>
      </c>
      <c r="D2" s="4" t="s">
        <v>3</v>
      </c>
      <c r="E2" s="4" t="s">
        <v>4</v>
      </c>
      <c r="F2" s="5" t="s">
        <v>5</v>
      </c>
      <c r="I2" t="s">
        <v>31</v>
      </c>
      <c r="J2" s="23">
        <f>(B66+B64)/2</f>
        <v>286.57349999999997</v>
      </c>
      <c r="K2" s="19">
        <f>B16</f>
        <v>286.78699999999998</v>
      </c>
      <c r="L2" s="19">
        <f>B3</f>
        <v>286.74099999999999</v>
      </c>
      <c r="M2" s="19"/>
      <c r="N2" s="19">
        <f>B39</f>
        <v>286.80799999999999</v>
      </c>
      <c r="O2" s="19">
        <f>B45</f>
        <v>286.82600000000002</v>
      </c>
    </row>
    <row r="3" spans="1:15" x14ac:dyDescent="0.2">
      <c r="A3" s="3" t="s">
        <v>23</v>
      </c>
      <c r="B3" s="19">
        <v>286.74099999999999</v>
      </c>
      <c r="C3" s="4">
        <v>1.91466</v>
      </c>
      <c r="D3" s="4">
        <v>2.1124100000000001</v>
      </c>
      <c r="E3" s="4">
        <v>1.03647</v>
      </c>
      <c r="F3" s="5" t="s">
        <v>171</v>
      </c>
      <c r="I3" t="s">
        <v>32</v>
      </c>
      <c r="J3" s="24">
        <f>B67</f>
        <v>289.29700000000003</v>
      </c>
      <c r="K3" s="19">
        <f>B24</f>
        <v>288.76900000000001</v>
      </c>
      <c r="L3" s="19">
        <f>B10</f>
        <v>288.78399999999999</v>
      </c>
      <c r="M3" s="19"/>
      <c r="N3" s="19">
        <f>B36</f>
        <v>288.86</v>
      </c>
      <c r="O3" s="19">
        <f>B51</f>
        <v>288.827</v>
      </c>
    </row>
    <row r="4" spans="1:15" ht="30" x14ac:dyDescent="0.2">
      <c r="A4" s="3" t="s">
        <v>87</v>
      </c>
      <c r="B4" s="19">
        <v>289.42399999999998</v>
      </c>
      <c r="C4" s="4" t="s">
        <v>9</v>
      </c>
      <c r="D4" s="4" t="s">
        <v>9</v>
      </c>
      <c r="E4" s="4">
        <f>0.218098*2</f>
        <v>0.43619599999999997</v>
      </c>
      <c r="F4" s="5" t="s">
        <v>172</v>
      </c>
      <c r="I4" s="1" t="s">
        <v>33</v>
      </c>
      <c r="J4" s="24">
        <f>J3-J2</f>
        <v>2.7235000000000582</v>
      </c>
      <c r="K4" s="24">
        <f t="shared" ref="K4:L4" si="0">K3-K2</f>
        <v>1.9820000000000277</v>
      </c>
      <c r="L4" s="24">
        <f t="shared" si="0"/>
        <v>2.0430000000000064</v>
      </c>
      <c r="M4" s="24"/>
      <c r="N4" s="24">
        <f>N3-N2</f>
        <v>2.0520000000000209</v>
      </c>
      <c r="O4" s="24">
        <f>O3-O2</f>
        <v>2.0009999999999764</v>
      </c>
    </row>
    <row r="5" spans="1:15" x14ac:dyDescent="0.2">
      <c r="A5" s="3" t="s">
        <v>21</v>
      </c>
      <c r="B5" s="19">
        <v>290.065</v>
      </c>
      <c r="C5" s="4" t="s">
        <v>9</v>
      </c>
      <c r="D5" s="4" t="s">
        <v>9</v>
      </c>
      <c r="E5" s="4">
        <f t="shared" ref="E5:E6" si="1">0.218098*2</f>
        <v>0.43619599999999997</v>
      </c>
      <c r="F5" s="5" t="s">
        <v>173</v>
      </c>
      <c r="I5" s="15" t="s">
        <v>157</v>
      </c>
      <c r="J5" s="23">
        <f>B59</f>
        <v>290.26600000000002</v>
      </c>
      <c r="K5" s="19">
        <f>B17</f>
        <v>289.49700000000001</v>
      </c>
      <c r="L5" s="22">
        <f>B4</f>
        <v>289.42399999999998</v>
      </c>
      <c r="M5" s="22"/>
      <c r="N5" s="19">
        <f>B31</f>
        <v>289.49700000000001</v>
      </c>
      <c r="O5" s="19">
        <f>B46</f>
        <v>289.49700000000001</v>
      </c>
    </row>
    <row r="6" spans="1:15" x14ac:dyDescent="0.2">
      <c r="A6" s="3" t="s">
        <v>50</v>
      </c>
      <c r="B6" s="19">
        <v>290.887</v>
      </c>
      <c r="C6" s="4" t="s">
        <v>9</v>
      </c>
      <c r="D6" s="4" t="s">
        <v>9</v>
      </c>
      <c r="E6" s="4">
        <f t="shared" si="1"/>
        <v>0.43619599999999997</v>
      </c>
      <c r="F6" s="5" t="s">
        <v>174</v>
      </c>
      <c r="I6" s="15" t="s">
        <v>158</v>
      </c>
      <c r="J6" s="23">
        <f>B60</f>
        <v>290.84100000000001</v>
      </c>
      <c r="K6" s="19">
        <f>B18</f>
        <v>289.89699999999999</v>
      </c>
      <c r="L6" s="19">
        <f>B5</f>
        <v>290.065</v>
      </c>
      <c r="M6" s="19"/>
      <c r="N6" s="19">
        <f>B32</f>
        <v>289.89699999999999</v>
      </c>
      <c r="O6" s="19">
        <f>B47</f>
        <v>289.89699999999999</v>
      </c>
    </row>
    <row r="7" spans="1:15" x14ac:dyDescent="0.2">
      <c r="A7" s="3" t="s">
        <v>20</v>
      </c>
      <c r="B7" s="19">
        <v>292.786</v>
      </c>
      <c r="C7" s="4">
        <v>0.16769899999999999</v>
      </c>
      <c r="D7" s="4">
        <v>0.27773199999999998</v>
      </c>
      <c r="E7" s="4">
        <v>1.5558399999999999</v>
      </c>
      <c r="F7" s="5" t="s">
        <v>175</v>
      </c>
      <c r="I7" s="15" t="s">
        <v>159</v>
      </c>
      <c r="J7" s="23">
        <f>B61</f>
        <v>291.69</v>
      </c>
      <c r="K7" s="22">
        <f>B19</f>
        <v>290.697</v>
      </c>
      <c r="L7" s="19">
        <f>B6</f>
        <v>290.887</v>
      </c>
      <c r="M7" s="19"/>
      <c r="N7" s="22">
        <f>B33</f>
        <v>290.697</v>
      </c>
      <c r="O7" s="22">
        <f>B48</f>
        <v>290.697</v>
      </c>
    </row>
    <row r="8" spans="1:15" x14ac:dyDescent="0.2">
      <c r="A8" s="3" t="s">
        <v>86</v>
      </c>
      <c r="B8" s="19">
        <v>297.32299999999998</v>
      </c>
      <c r="C8" s="4">
        <v>0.12829099999999999</v>
      </c>
      <c r="D8" s="4">
        <v>0.54515100000000005</v>
      </c>
      <c r="E8" s="4">
        <v>3.9919699999999998</v>
      </c>
      <c r="F8" s="5" t="s">
        <v>176</v>
      </c>
      <c r="I8" s="15" t="s">
        <v>160</v>
      </c>
      <c r="J8" s="25">
        <f>J6-J5</f>
        <v>0.57499999999998863</v>
      </c>
      <c r="K8" s="25">
        <f t="shared" ref="K8:O9" si="2">K6-K5</f>
        <v>0.39999999999997726</v>
      </c>
      <c r="L8" s="25">
        <f t="shared" si="2"/>
        <v>0.64100000000001955</v>
      </c>
      <c r="M8" s="25"/>
      <c r="N8" s="25">
        <f>N6-N5</f>
        <v>0.39999999999997726</v>
      </c>
      <c r="O8" s="25">
        <f>O6-O5</f>
        <v>0.39999999999997726</v>
      </c>
    </row>
    <row r="9" spans="1:15" x14ac:dyDescent="0.2">
      <c r="A9" s="3" t="s">
        <v>12</v>
      </c>
      <c r="B9" s="19">
        <v>301.20600000000002</v>
      </c>
      <c r="C9" s="4">
        <v>0.189355</v>
      </c>
      <c r="D9" s="4">
        <v>1.5881799999999999</v>
      </c>
      <c r="E9" s="4">
        <v>7.8793499999999996</v>
      </c>
      <c r="F9" s="5" t="s">
        <v>177</v>
      </c>
      <c r="I9" s="15" t="s">
        <v>201</v>
      </c>
      <c r="J9" s="25">
        <f>J7-J6</f>
        <v>0.84899999999998954</v>
      </c>
      <c r="K9" s="25">
        <f t="shared" si="2"/>
        <v>0.80000000000001137</v>
      </c>
      <c r="L9" s="25">
        <f t="shared" si="2"/>
        <v>0.82200000000000273</v>
      </c>
      <c r="M9" s="25">
        <f t="shared" si="2"/>
        <v>0</v>
      </c>
      <c r="N9" s="25">
        <f t="shared" si="2"/>
        <v>0.80000000000001137</v>
      </c>
      <c r="O9" s="25">
        <f t="shared" si="2"/>
        <v>0.80000000000001137</v>
      </c>
    </row>
    <row r="10" spans="1:15" ht="16" thickBot="1" x14ac:dyDescent="0.25">
      <c r="A10" s="6" t="s">
        <v>85</v>
      </c>
      <c r="B10" s="20">
        <v>288.78399999999999</v>
      </c>
      <c r="C10" s="7">
        <v>0.54796400000000001</v>
      </c>
      <c r="D10" s="7">
        <v>1.3701700000000001</v>
      </c>
      <c r="E10" s="7">
        <v>2.34904</v>
      </c>
      <c r="F10" s="8" t="s">
        <v>178</v>
      </c>
      <c r="I10" s="16" t="s">
        <v>52</v>
      </c>
      <c r="J10" s="24">
        <f>B65</f>
        <v>292.10300000000001</v>
      </c>
      <c r="K10" s="21">
        <f>B20</f>
        <v>292.56599999999997</v>
      </c>
      <c r="L10" s="21">
        <f>B7</f>
        <v>292.786</v>
      </c>
      <c r="N10" s="21">
        <f>B37</f>
        <v>292.49700000000001</v>
      </c>
      <c r="O10" s="21">
        <f>B52</f>
        <v>292.61200000000002</v>
      </c>
    </row>
    <row r="11" spans="1:15" x14ac:dyDescent="0.2">
      <c r="A11" s="4"/>
      <c r="B11" s="19"/>
      <c r="C11" s="4"/>
      <c r="D11" s="4"/>
      <c r="E11" s="4"/>
      <c r="F11" s="4"/>
      <c r="I11" s="16" t="s">
        <v>53</v>
      </c>
      <c r="J11" s="24">
        <f>B62</f>
        <v>297.98700000000002</v>
      </c>
      <c r="K11" s="21">
        <f>B21</f>
        <v>297.65499999999997</v>
      </c>
      <c r="L11" s="21">
        <f>B8</f>
        <v>297.32299999999998</v>
      </c>
      <c r="N11" s="21">
        <f>B34</f>
        <v>297.76799999999997</v>
      </c>
      <c r="O11" s="21">
        <f>B49</f>
        <v>297.72899999999998</v>
      </c>
    </row>
    <row r="12" spans="1:15" x14ac:dyDescent="0.2">
      <c r="A12" s="4"/>
      <c r="B12" s="19"/>
      <c r="C12" s="4"/>
      <c r="D12" s="4"/>
      <c r="E12" s="4"/>
      <c r="F12" s="4"/>
      <c r="I12" s="16" t="s">
        <v>161</v>
      </c>
      <c r="J12" s="24">
        <f>B63</f>
        <v>301.26600000000002</v>
      </c>
      <c r="K12" s="21">
        <f>B22</f>
        <v>301.30200000000002</v>
      </c>
      <c r="L12" s="21">
        <f>B9</f>
        <v>301.20600000000002</v>
      </c>
      <c r="N12" s="21">
        <f>B35</f>
        <v>300.68</v>
      </c>
      <c r="O12" s="21">
        <f>B50</f>
        <v>301.19099999999997</v>
      </c>
    </row>
    <row r="13" spans="1:15" ht="16" thickBot="1" x14ac:dyDescent="0.25">
      <c r="C13" s="11"/>
      <c r="D13" s="11"/>
      <c r="E13" s="11"/>
      <c r="I13" s="2" t="s">
        <v>164</v>
      </c>
      <c r="J13" s="24">
        <f>J10-J5</f>
        <v>1.8369999999999891</v>
      </c>
      <c r="K13" s="24">
        <f t="shared" ref="K13:L13" si="3">K10-K5</f>
        <v>3.06899999999996</v>
      </c>
      <c r="L13" s="24">
        <f t="shared" si="3"/>
        <v>3.3620000000000232</v>
      </c>
      <c r="M13" s="24" t="s">
        <v>197</v>
      </c>
      <c r="N13" s="24">
        <f>N10-N5</f>
        <v>3</v>
      </c>
      <c r="O13" s="24">
        <f>O10-O5</f>
        <v>3.1150000000000091</v>
      </c>
    </row>
    <row r="14" spans="1:15" x14ac:dyDescent="0.2">
      <c r="A14" s="31" t="s">
        <v>191</v>
      </c>
      <c r="B14" s="32"/>
      <c r="C14" s="32"/>
      <c r="D14" s="32"/>
      <c r="E14" s="32"/>
      <c r="F14" s="33"/>
      <c r="I14" s="2" t="s">
        <v>163</v>
      </c>
      <c r="J14" s="24">
        <f>J11-J5</f>
        <v>7.7210000000000036</v>
      </c>
      <c r="K14" s="24">
        <f t="shared" ref="K14:L14" si="4">K11-K5</f>
        <v>8.1579999999999586</v>
      </c>
      <c r="L14" s="24">
        <f t="shared" si="4"/>
        <v>7.8990000000000009</v>
      </c>
      <c r="M14" s="24" t="s">
        <v>194</v>
      </c>
      <c r="N14" s="24">
        <f>N11-N5</f>
        <v>8.2709999999999582</v>
      </c>
      <c r="O14" s="24">
        <f>O11-O5</f>
        <v>8.2319999999999709</v>
      </c>
    </row>
    <row r="15" spans="1:15" x14ac:dyDescent="0.2">
      <c r="A15" s="3" t="s">
        <v>0</v>
      </c>
      <c r="B15" s="19" t="s">
        <v>1</v>
      </c>
      <c r="C15" s="9" t="s">
        <v>2</v>
      </c>
      <c r="D15" s="9" t="s">
        <v>3</v>
      </c>
      <c r="E15" s="9" t="s">
        <v>4</v>
      </c>
      <c r="F15" s="5" t="s">
        <v>5</v>
      </c>
      <c r="I15" s="2" t="s">
        <v>162</v>
      </c>
      <c r="J15" s="24">
        <f>J12-J5</f>
        <v>11</v>
      </c>
      <c r="K15" s="24">
        <f t="shared" ref="K15:L15" si="5">K12-K5</f>
        <v>11.805000000000007</v>
      </c>
      <c r="L15" s="24">
        <f t="shared" si="5"/>
        <v>11.782000000000039</v>
      </c>
      <c r="M15" s="24" t="s">
        <v>199</v>
      </c>
      <c r="N15" s="24">
        <f>N12-N5</f>
        <v>11.182999999999993</v>
      </c>
      <c r="O15" s="24">
        <f>O12-O5</f>
        <v>11.69399999999996</v>
      </c>
    </row>
    <row r="16" spans="1:15" x14ac:dyDescent="0.2">
      <c r="A16" s="3" t="s">
        <v>17</v>
      </c>
      <c r="B16" s="19">
        <v>286.78699999999998</v>
      </c>
      <c r="C16" s="9">
        <v>1.6398999999999999</v>
      </c>
      <c r="D16" s="9">
        <v>1.93573</v>
      </c>
      <c r="E16" s="9">
        <v>1.1089100000000001</v>
      </c>
      <c r="F16" s="5" t="s">
        <v>215</v>
      </c>
      <c r="I16" s="2" t="s">
        <v>165</v>
      </c>
      <c r="J16" s="24">
        <f>J10-J6</f>
        <v>1.2620000000000005</v>
      </c>
      <c r="K16" s="24">
        <f t="shared" ref="K16:L16" si="6">K10-K6</f>
        <v>2.6689999999999827</v>
      </c>
      <c r="L16" s="24">
        <f t="shared" si="6"/>
        <v>2.7210000000000036</v>
      </c>
      <c r="M16" s="24" t="s">
        <v>198</v>
      </c>
      <c r="N16" s="24">
        <f>N10-N6</f>
        <v>2.6000000000000227</v>
      </c>
      <c r="O16" s="24">
        <f>O10-O6</f>
        <v>2.7150000000000318</v>
      </c>
    </row>
    <row r="17" spans="1:15" x14ac:dyDescent="0.2">
      <c r="A17" s="3" t="s">
        <v>88</v>
      </c>
      <c r="B17" s="19">
        <v>289.49700000000001</v>
      </c>
      <c r="C17" s="9" t="s">
        <v>9</v>
      </c>
      <c r="D17" s="9" t="s">
        <v>9</v>
      </c>
      <c r="E17" s="9" t="s">
        <v>9</v>
      </c>
      <c r="F17" s="5" t="s">
        <v>216</v>
      </c>
      <c r="I17" s="2" t="s">
        <v>166</v>
      </c>
      <c r="J17" s="24">
        <f>J11-J6</f>
        <v>7.146000000000015</v>
      </c>
      <c r="K17" s="24">
        <f t="shared" ref="K17:L18" si="7">K11-K6</f>
        <v>7.7579999999999814</v>
      </c>
      <c r="L17" s="24">
        <f t="shared" si="7"/>
        <v>7.2579999999999814</v>
      </c>
      <c r="M17" s="24" t="s">
        <v>194</v>
      </c>
      <c r="N17" s="24">
        <f>N11-N6</f>
        <v>7.8709999999999809</v>
      </c>
      <c r="O17" s="24">
        <f>O11-O6</f>
        <v>7.8319999999999936</v>
      </c>
    </row>
    <row r="18" spans="1:15" x14ac:dyDescent="0.2">
      <c r="A18" s="3" t="s">
        <v>89</v>
      </c>
      <c r="B18" s="19">
        <v>289.89699999999999</v>
      </c>
      <c r="C18" s="9" t="s">
        <v>9</v>
      </c>
      <c r="D18" s="9" t="s">
        <v>9</v>
      </c>
      <c r="E18" s="9" t="s">
        <v>9</v>
      </c>
      <c r="F18" s="5" t="s">
        <v>217</v>
      </c>
      <c r="I18" s="2" t="s">
        <v>167</v>
      </c>
      <c r="J18" s="24">
        <f>J12-J7</f>
        <v>9.5760000000000218</v>
      </c>
      <c r="K18" s="24">
        <f t="shared" si="7"/>
        <v>10.605000000000018</v>
      </c>
      <c r="L18" s="24">
        <f t="shared" si="7"/>
        <v>10.319000000000017</v>
      </c>
      <c r="M18" s="24" t="s">
        <v>196</v>
      </c>
      <c r="N18" s="24">
        <f>N12-N7</f>
        <v>9.9830000000000041</v>
      </c>
      <c r="O18" s="24">
        <f>O12-O7</f>
        <v>10.493999999999971</v>
      </c>
    </row>
    <row r="19" spans="1:15" x14ac:dyDescent="0.2">
      <c r="A19" s="3" t="s">
        <v>90</v>
      </c>
      <c r="B19" s="19">
        <v>290.697</v>
      </c>
      <c r="C19" s="9" t="s">
        <v>9</v>
      </c>
      <c r="D19" s="9" t="s">
        <v>9</v>
      </c>
      <c r="E19" s="9" t="s">
        <v>9</v>
      </c>
      <c r="F19" s="5" t="s">
        <v>218</v>
      </c>
      <c r="I19" s="2" t="s">
        <v>168</v>
      </c>
      <c r="J19" s="24">
        <f>J10-J7</f>
        <v>0.41300000000001091</v>
      </c>
      <c r="K19" s="24">
        <f t="shared" ref="K19:L19" si="8">K10-K7</f>
        <v>1.8689999999999714</v>
      </c>
      <c r="L19" s="24">
        <f t="shared" si="8"/>
        <v>1.8990000000000009</v>
      </c>
      <c r="M19" s="24" t="s">
        <v>195</v>
      </c>
      <c r="N19" s="24">
        <f>N10-N7</f>
        <v>1.8000000000000114</v>
      </c>
      <c r="O19" s="24">
        <f>O10-O7</f>
        <v>1.9150000000000205</v>
      </c>
    </row>
    <row r="20" spans="1:15" x14ac:dyDescent="0.2">
      <c r="A20" s="3" t="s">
        <v>91</v>
      </c>
      <c r="B20" s="19">
        <v>292.56599999999997</v>
      </c>
      <c r="C20" s="9">
        <v>0.20823700000000001</v>
      </c>
      <c r="D20" s="9">
        <v>0.39909800000000001</v>
      </c>
      <c r="E20" s="9">
        <v>1.8004899999999999</v>
      </c>
      <c r="F20" s="5" t="s">
        <v>219</v>
      </c>
      <c r="I20" s="2" t="s">
        <v>169</v>
      </c>
      <c r="J20" s="24">
        <f>J11-J7</f>
        <v>6.2970000000000255</v>
      </c>
      <c r="K20" s="24">
        <f>K11-K7</f>
        <v>6.95799999999997</v>
      </c>
      <c r="L20" s="24">
        <f t="shared" ref="L20" si="9">L11-L7</f>
        <v>6.4359999999999786</v>
      </c>
      <c r="M20" s="24"/>
      <c r="N20" s="24">
        <f>N11-N7</f>
        <v>7.0709999999999695</v>
      </c>
      <c r="O20" s="24">
        <f>O11-O7</f>
        <v>7.0319999999999823</v>
      </c>
    </row>
    <row r="21" spans="1:15" x14ac:dyDescent="0.2">
      <c r="A21" s="3" t="s">
        <v>92</v>
      </c>
      <c r="B21" s="19">
        <v>297.65499999999997</v>
      </c>
      <c r="C21" s="9">
        <v>9.7522700000000004E-2</v>
      </c>
      <c r="D21" s="9">
        <v>0.17406099999999999</v>
      </c>
      <c r="E21" s="9">
        <v>1.6767300000000001</v>
      </c>
      <c r="F21" s="5" t="s">
        <v>220</v>
      </c>
      <c r="I21" s="2" t="s">
        <v>170</v>
      </c>
      <c r="J21" s="24">
        <f>J12-J7</f>
        <v>9.5760000000000218</v>
      </c>
      <c r="K21" s="24">
        <f t="shared" ref="K21:L21" si="10">K12-K7</f>
        <v>10.605000000000018</v>
      </c>
      <c r="L21" s="24">
        <f t="shared" si="10"/>
        <v>10.319000000000017</v>
      </c>
      <c r="M21" s="24" t="s">
        <v>200</v>
      </c>
      <c r="N21" s="24">
        <f>N12-N7</f>
        <v>9.9830000000000041</v>
      </c>
      <c r="O21" s="24">
        <f>O12-O7</f>
        <v>10.493999999999971</v>
      </c>
    </row>
    <row r="22" spans="1:15" x14ac:dyDescent="0.2">
      <c r="A22" s="17" t="s">
        <v>93</v>
      </c>
      <c r="B22" s="26">
        <v>301.30200000000002</v>
      </c>
      <c r="C22" s="16">
        <v>0.24179500000000001</v>
      </c>
      <c r="D22" s="16">
        <v>3.1905999999999999</v>
      </c>
      <c r="E22" s="16">
        <v>12.3963</v>
      </c>
      <c r="F22" s="18" t="s">
        <v>221</v>
      </c>
      <c r="J22" s="21"/>
    </row>
    <row r="23" spans="1:15" x14ac:dyDescent="0.2">
      <c r="A23" s="3" t="s">
        <v>94</v>
      </c>
      <c r="B23" s="19">
        <v>285.10599999999999</v>
      </c>
      <c r="C23" s="9">
        <v>0.16433800000000001</v>
      </c>
      <c r="D23" s="9">
        <v>0.132797</v>
      </c>
      <c r="E23" s="9">
        <v>0.75913399999999998</v>
      </c>
      <c r="F23" s="5" t="s">
        <v>222</v>
      </c>
    </row>
    <row r="24" spans="1:15" ht="16" thickBot="1" x14ac:dyDescent="0.25">
      <c r="A24" s="6" t="s">
        <v>119</v>
      </c>
      <c r="B24" s="20">
        <v>288.76900000000001</v>
      </c>
      <c r="C24" s="10">
        <v>0.377168</v>
      </c>
      <c r="D24" s="10">
        <v>0.88252299999999995</v>
      </c>
      <c r="E24" s="10">
        <v>2.1981600000000001</v>
      </c>
      <c r="F24" s="8" t="s">
        <v>223</v>
      </c>
    </row>
    <row r="25" spans="1:15" x14ac:dyDescent="0.2">
      <c r="C25" s="11"/>
      <c r="D25" s="11"/>
      <c r="E25" s="11"/>
      <c r="G25" s="11"/>
    </row>
    <row r="26" spans="1:15" x14ac:dyDescent="0.2">
      <c r="C26" s="11"/>
      <c r="D26" s="11"/>
      <c r="E26" s="11"/>
    </row>
    <row r="27" spans="1:15" x14ac:dyDescent="0.2">
      <c r="C27" s="11"/>
      <c r="D27" s="11"/>
      <c r="E27" s="11"/>
    </row>
    <row r="28" spans="1:15" ht="16" thickBot="1" x14ac:dyDescent="0.25">
      <c r="C28" s="11"/>
      <c r="D28" s="11"/>
      <c r="E28" s="11"/>
    </row>
    <row r="29" spans="1:15" x14ac:dyDescent="0.2">
      <c r="A29" s="28" t="s">
        <v>192</v>
      </c>
      <c r="B29" s="29"/>
      <c r="C29" s="29"/>
      <c r="D29" s="29"/>
      <c r="E29" s="29"/>
      <c r="F29" s="30"/>
    </row>
    <row r="30" spans="1:15" x14ac:dyDescent="0.2">
      <c r="A30" s="3" t="s">
        <v>0</v>
      </c>
      <c r="B30" s="19" t="s">
        <v>1</v>
      </c>
      <c r="C30" s="9" t="s">
        <v>2</v>
      </c>
      <c r="D30" s="9" t="s">
        <v>3</v>
      </c>
      <c r="E30" s="9" t="s">
        <v>4</v>
      </c>
      <c r="F30" s="5" t="s">
        <v>5</v>
      </c>
    </row>
    <row r="31" spans="1:15" x14ac:dyDescent="0.2">
      <c r="A31" s="3" t="s">
        <v>95</v>
      </c>
      <c r="B31" s="19">
        <v>289.49700000000001</v>
      </c>
      <c r="C31" s="9" t="s">
        <v>9</v>
      </c>
      <c r="D31" s="9" t="s">
        <v>9</v>
      </c>
      <c r="E31" s="9" t="s">
        <v>9</v>
      </c>
      <c r="F31" s="5" t="s">
        <v>224</v>
      </c>
      <c r="G31" s="11"/>
    </row>
    <row r="32" spans="1:15" x14ac:dyDescent="0.2">
      <c r="A32" s="3" t="s">
        <v>96</v>
      </c>
      <c r="B32" s="19">
        <v>289.89699999999999</v>
      </c>
      <c r="C32" s="9" t="s">
        <v>9</v>
      </c>
      <c r="D32" s="9" t="s">
        <v>9</v>
      </c>
      <c r="E32" s="9" t="s">
        <v>9</v>
      </c>
      <c r="F32" s="5" t="s">
        <v>225</v>
      </c>
    </row>
    <row r="33" spans="1:6" x14ac:dyDescent="0.2">
      <c r="A33" s="3" t="s">
        <v>72</v>
      </c>
      <c r="B33" s="19">
        <v>290.697</v>
      </c>
      <c r="C33" s="9" t="s">
        <v>9</v>
      </c>
      <c r="D33" s="9" t="s">
        <v>9</v>
      </c>
      <c r="E33" s="9" t="s">
        <v>9</v>
      </c>
      <c r="F33" s="5" t="s">
        <v>226</v>
      </c>
    </row>
    <row r="34" spans="1:6" x14ac:dyDescent="0.2">
      <c r="A34" s="3" t="s">
        <v>97</v>
      </c>
      <c r="B34" s="19">
        <v>297.76799999999997</v>
      </c>
      <c r="C34" s="9">
        <v>0.11970600000000001</v>
      </c>
      <c r="D34" s="9">
        <v>0.24846299999999999</v>
      </c>
      <c r="E34" s="9">
        <v>1.94991</v>
      </c>
      <c r="F34" s="5" t="s">
        <v>227</v>
      </c>
    </row>
    <row r="35" spans="1:6" x14ac:dyDescent="0.2">
      <c r="A35" s="3" t="s">
        <v>98</v>
      </c>
      <c r="B35" s="19">
        <v>300.68</v>
      </c>
      <c r="C35" s="9">
        <v>0.16461500000000001</v>
      </c>
      <c r="D35" s="9">
        <v>1.28942</v>
      </c>
      <c r="E35" s="9">
        <v>7.3585799999999999</v>
      </c>
      <c r="F35" s="5" t="s">
        <v>228</v>
      </c>
    </row>
    <row r="36" spans="1:6" x14ac:dyDescent="0.2">
      <c r="A36" s="3" t="s">
        <v>99</v>
      </c>
      <c r="B36" s="19">
        <v>288.86</v>
      </c>
      <c r="C36" s="9">
        <v>0.32258399999999998</v>
      </c>
      <c r="D36" s="9">
        <v>0.75234500000000004</v>
      </c>
      <c r="E36" s="9">
        <v>2.1909999999999998</v>
      </c>
      <c r="F36" s="5" t="s">
        <v>229</v>
      </c>
    </row>
    <row r="37" spans="1:6" x14ac:dyDescent="0.2">
      <c r="A37" s="3" t="s">
        <v>100</v>
      </c>
      <c r="B37" s="19">
        <v>292.49700000000001</v>
      </c>
      <c r="C37" s="9">
        <v>0.22711400000000001</v>
      </c>
      <c r="D37" s="9">
        <v>0.45662000000000003</v>
      </c>
      <c r="E37" s="9">
        <v>1.88876</v>
      </c>
      <c r="F37" s="5" t="s">
        <v>230</v>
      </c>
    </row>
    <row r="38" spans="1:6" x14ac:dyDescent="0.2">
      <c r="A38" s="3" t="s">
        <v>101</v>
      </c>
      <c r="B38" s="19">
        <v>285.185</v>
      </c>
      <c r="C38" s="9">
        <v>8.3804900000000002E-2</v>
      </c>
      <c r="D38" s="9">
        <v>4.6489000000000003E-2</v>
      </c>
      <c r="E38" s="9">
        <v>0.52113299999999996</v>
      </c>
      <c r="F38" s="5" t="s">
        <v>231</v>
      </c>
    </row>
    <row r="39" spans="1:6" ht="16" thickBot="1" x14ac:dyDescent="0.25">
      <c r="A39" s="6" t="s">
        <v>129</v>
      </c>
      <c r="B39" s="20">
        <v>286.80799999999999</v>
      </c>
      <c r="C39" s="10">
        <v>1.67639</v>
      </c>
      <c r="D39" s="10">
        <v>1.9937499999999999</v>
      </c>
      <c r="E39" s="10">
        <v>1.1172800000000001</v>
      </c>
      <c r="F39" s="8" t="s">
        <v>232</v>
      </c>
    </row>
    <row r="40" spans="1:6" x14ac:dyDescent="0.2">
      <c r="C40" s="11"/>
      <c r="D40" s="11"/>
      <c r="E40" s="11"/>
    </row>
    <row r="41" spans="1:6" x14ac:dyDescent="0.2">
      <c r="C41" s="11"/>
      <c r="D41" s="11"/>
      <c r="E41" s="11"/>
    </row>
    <row r="42" spans="1:6" ht="16" thickBot="1" x14ac:dyDescent="0.25">
      <c r="C42" s="11"/>
      <c r="D42" s="11"/>
      <c r="E42" s="11"/>
    </row>
    <row r="43" spans="1:6" x14ac:dyDescent="0.2">
      <c r="A43" s="28" t="s">
        <v>193</v>
      </c>
      <c r="B43" s="29"/>
      <c r="C43" s="29"/>
      <c r="D43" s="29"/>
      <c r="E43" s="29"/>
      <c r="F43" s="30"/>
    </row>
    <row r="44" spans="1:6" x14ac:dyDescent="0.2">
      <c r="A44" s="3" t="s">
        <v>0</v>
      </c>
      <c r="B44" s="19" t="s">
        <v>1</v>
      </c>
      <c r="C44" s="4" t="s">
        <v>2</v>
      </c>
      <c r="D44" s="4" t="s">
        <v>3</v>
      </c>
      <c r="E44" s="4" t="s">
        <v>4</v>
      </c>
      <c r="F44" s="5" t="s">
        <v>5</v>
      </c>
    </row>
    <row r="45" spans="1:6" x14ac:dyDescent="0.2">
      <c r="A45" s="3" t="s">
        <v>110</v>
      </c>
      <c r="B45" s="19">
        <v>286.82600000000002</v>
      </c>
      <c r="C45" s="4">
        <v>1.6548700000000001</v>
      </c>
      <c r="D45" s="4">
        <v>1.9340900000000001</v>
      </c>
      <c r="E45" s="4">
        <v>1.0979399999999999</v>
      </c>
      <c r="F45" s="5" t="s">
        <v>233</v>
      </c>
    </row>
    <row r="46" spans="1:6" x14ac:dyDescent="0.2">
      <c r="A46" s="3" t="s">
        <v>109</v>
      </c>
      <c r="B46" s="19">
        <v>289.49700000000001</v>
      </c>
      <c r="C46" s="4" t="s">
        <v>9</v>
      </c>
      <c r="D46" s="4" t="s">
        <v>9</v>
      </c>
      <c r="E46" s="4" t="s">
        <v>9</v>
      </c>
      <c r="F46" s="5" t="s">
        <v>234</v>
      </c>
    </row>
    <row r="47" spans="1:6" x14ac:dyDescent="0.2">
      <c r="A47" s="3" t="s">
        <v>108</v>
      </c>
      <c r="B47" s="19">
        <v>289.89699999999999</v>
      </c>
      <c r="C47" s="4" t="s">
        <v>9</v>
      </c>
      <c r="D47" s="4" t="s">
        <v>9</v>
      </c>
      <c r="E47" s="4" t="s">
        <v>9</v>
      </c>
      <c r="F47" s="5" t="s">
        <v>235</v>
      </c>
    </row>
    <row r="48" spans="1:6" x14ac:dyDescent="0.2">
      <c r="A48" s="3" t="s">
        <v>107</v>
      </c>
      <c r="B48" s="19">
        <v>290.697</v>
      </c>
      <c r="C48" s="4" t="s">
        <v>9</v>
      </c>
      <c r="D48" s="4" t="s">
        <v>9</v>
      </c>
      <c r="E48" s="4" t="s">
        <v>9</v>
      </c>
      <c r="F48" s="5" t="s">
        <v>236</v>
      </c>
    </row>
    <row r="49" spans="1:6" x14ac:dyDescent="0.2">
      <c r="A49" s="3" t="s">
        <v>106</v>
      </c>
      <c r="B49" s="19">
        <v>297.72899999999998</v>
      </c>
      <c r="C49" s="4">
        <v>0.12381399999999999</v>
      </c>
      <c r="D49" s="4">
        <v>0.32983299999999999</v>
      </c>
      <c r="E49" s="4">
        <v>2.5026099999999998</v>
      </c>
      <c r="F49" s="5" t="s">
        <v>237</v>
      </c>
    </row>
    <row r="50" spans="1:6" x14ac:dyDescent="0.2">
      <c r="A50" s="3" t="s">
        <v>105</v>
      </c>
      <c r="B50" s="19">
        <v>301.19099999999997</v>
      </c>
      <c r="C50" s="4">
        <v>0.14364499999999999</v>
      </c>
      <c r="D50" s="4">
        <v>0.913632</v>
      </c>
      <c r="E50" s="4">
        <v>5.9751300000000001</v>
      </c>
      <c r="F50" s="5" t="s">
        <v>238</v>
      </c>
    </row>
    <row r="51" spans="1:6" x14ac:dyDescent="0.2">
      <c r="A51" s="3" t="s">
        <v>104</v>
      </c>
      <c r="B51" s="19">
        <v>288.827</v>
      </c>
      <c r="C51" s="4">
        <v>0.34439199999999998</v>
      </c>
      <c r="D51" s="4">
        <v>0.90340299999999996</v>
      </c>
      <c r="E51" s="4">
        <v>2.4643099999999998</v>
      </c>
      <c r="F51" s="5" t="s">
        <v>239</v>
      </c>
    </row>
    <row r="52" spans="1:6" x14ac:dyDescent="0.2">
      <c r="A52" s="3" t="s">
        <v>103</v>
      </c>
      <c r="B52" s="19">
        <v>292.61200000000002</v>
      </c>
      <c r="C52" s="4">
        <v>0.20024400000000001</v>
      </c>
      <c r="D52" s="4">
        <v>0.43620999999999999</v>
      </c>
      <c r="E52" s="4">
        <v>2.0464600000000002</v>
      </c>
      <c r="F52" s="5" t="s">
        <v>240</v>
      </c>
    </row>
    <row r="53" spans="1:6" ht="16" thickBot="1" x14ac:dyDescent="0.25">
      <c r="A53" s="6" t="s">
        <v>102</v>
      </c>
      <c r="B53" s="20">
        <v>285.17</v>
      </c>
      <c r="C53" s="7">
        <v>0.14280200000000001</v>
      </c>
      <c r="D53" s="7">
        <v>0.102614</v>
      </c>
      <c r="E53" s="7">
        <v>0.67505700000000002</v>
      </c>
      <c r="F53" s="8" t="s">
        <v>241</v>
      </c>
    </row>
    <row r="56" spans="1:6" ht="16" thickBot="1" x14ac:dyDescent="0.25"/>
    <row r="57" spans="1:6" x14ac:dyDescent="0.2">
      <c r="A57" s="28" t="s">
        <v>140</v>
      </c>
      <c r="B57" s="29"/>
      <c r="C57" s="29"/>
      <c r="D57" s="29"/>
      <c r="E57" s="29"/>
      <c r="F57" s="30"/>
    </row>
    <row r="58" spans="1:6" x14ac:dyDescent="0.2">
      <c r="A58" s="3" t="s">
        <v>0</v>
      </c>
      <c r="B58" s="19" t="s">
        <v>1</v>
      </c>
      <c r="C58" s="4" t="s">
        <v>2</v>
      </c>
      <c r="D58" s="4" t="s">
        <v>3</v>
      </c>
      <c r="E58" s="4" t="s">
        <v>4</v>
      </c>
      <c r="F58" s="5" t="s">
        <v>5</v>
      </c>
    </row>
    <row r="59" spans="1:6" x14ac:dyDescent="0.2">
      <c r="A59" s="3" t="s">
        <v>141</v>
      </c>
      <c r="B59" s="19">
        <v>290.26600000000002</v>
      </c>
      <c r="C59" s="4" t="s">
        <v>9</v>
      </c>
      <c r="D59" s="4" t="s">
        <v>9</v>
      </c>
      <c r="E59" s="4">
        <f>0.237605*2</f>
        <v>0.47521000000000002</v>
      </c>
      <c r="F59" s="5" t="s">
        <v>179</v>
      </c>
    </row>
    <row r="60" spans="1:6" x14ac:dyDescent="0.2">
      <c r="A60" s="3" t="s">
        <v>142</v>
      </c>
      <c r="B60" s="19">
        <v>290.84100000000001</v>
      </c>
      <c r="C60" s="4" t="s">
        <v>9</v>
      </c>
      <c r="D60" s="4" t="s">
        <v>9</v>
      </c>
      <c r="E60" s="4">
        <f t="shared" ref="E60:E61" si="11">0.237605*2</f>
        <v>0.47521000000000002</v>
      </c>
      <c r="F60" s="5" t="s">
        <v>180</v>
      </c>
    </row>
    <row r="61" spans="1:6" x14ac:dyDescent="0.2">
      <c r="A61" s="3" t="s">
        <v>143</v>
      </c>
      <c r="B61" s="19">
        <v>291.69</v>
      </c>
      <c r="C61" s="4" t="s">
        <v>9</v>
      </c>
      <c r="D61" s="4" t="s">
        <v>9</v>
      </c>
      <c r="E61" s="4">
        <f t="shared" si="11"/>
        <v>0.47521000000000002</v>
      </c>
      <c r="F61" s="5" t="s">
        <v>181</v>
      </c>
    </row>
    <row r="62" spans="1:6" x14ac:dyDescent="0.2">
      <c r="A62" s="3" t="s">
        <v>144</v>
      </c>
      <c r="B62" s="19">
        <v>297.98700000000002</v>
      </c>
      <c r="C62" s="4">
        <v>0.19428500000000001</v>
      </c>
      <c r="D62" s="4">
        <v>0.66146099999999997</v>
      </c>
      <c r="E62" s="4">
        <v>3.1983899999999998</v>
      </c>
      <c r="F62" s="5" t="s">
        <v>182</v>
      </c>
    </row>
    <row r="63" spans="1:6" x14ac:dyDescent="0.2">
      <c r="A63" s="3" t="s">
        <v>145</v>
      </c>
      <c r="B63" s="19">
        <v>301.26600000000002</v>
      </c>
      <c r="C63" s="4">
        <v>0.15740000000000001</v>
      </c>
      <c r="D63" s="4">
        <v>1.17188</v>
      </c>
      <c r="E63" s="4">
        <v>6.9943400000000002</v>
      </c>
      <c r="F63" s="5" t="s">
        <v>183</v>
      </c>
    </row>
    <row r="64" spans="1:6" x14ac:dyDescent="0.2">
      <c r="A64" s="3" t="s">
        <v>146</v>
      </c>
      <c r="B64" s="19">
        <v>286.827</v>
      </c>
      <c r="C64" s="4">
        <v>2.1525400000000001</v>
      </c>
      <c r="D64" s="4">
        <v>2.61117</v>
      </c>
      <c r="E64" s="4">
        <v>1.1395999999999999</v>
      </c>
      <c r="F64" s="5" t="s">
        <v>184</v>
      </c>
    </row>
    <row r="65" spans="1:6" x14ac:dyDescent="0.2">
      <c r="A65" s="3" t="s">
        <v>147</v>
      </c>
      <c r="B65" s="19">
        <v>292.10300000000001</v>
      </c>
      <c r="C65" s="4">
        <v>0.27343299999999998</v>
      </c>
      <c r="D65" s="4">
        <v>0.70583600000000002</v>
      </c>
      <c r="E65" s="4">
        <v>2.4250500000000001</v>
      </c>
      <c r="F65" s="5" t="s">
        <v>185</v>
      </c>
    </row>
    <row r="66" spans="1:6" x14ac:dyDescent="0.2">
      <c r="A66" s="3" t="s">
        <v>148</v>
      </c>
      <c r="B66" s="19">
        <v>286.32</v>
      </c>
      <c r="C66" s="4">
        <v>0.63742100000000002</v>
      </c>
      <c r="D66" s="4">
        <v>0.36928299999999997</v>
      </c>
      <c r="E66" s="4">
        <v>0.54425299999999999</v>
      </c>
      <c r="F66" s="5" t="s">
        <v>186</v>
      </c>
    </row>
    <row r="67" spans="1:6" x14ac:dyDescent="0.2">
      <c r="A67" s="3" t="s">
        <v>149</v>
      </c>
      <c r="B67" s="19">
        <v>289.29700000000003</v>
      </c>
      <c r="C67" s="4">
        <v>0.51128899999999999</v>
      </c>
      <c r="D67" s="4">
        <v>1.82009</v>
      </c>
      <c r="E67" s="4">
        <v>3.34422</v>
      </c>
      <c r="F67" s="5" t="s">
        <v>187</v>
      </c>
    </row>
    <row r="68" spans="1:6" ht="16" thickBot="1" x14ac:dyDescent="0.25">
      <c r="A68" s="6" t="s">
        <v>188</v>
      </c>
      <c r="B68" s="20">
        <v>287.98899999999998</v>
      </c>
      <c r="C68" s="7">
        <v>0.230211</v>
      </c>
      <c r="D68" s="7">
        <v>0.246034</v>
      </c>
      <c r="E68" s="7">
        <v>1.0040100000000001</v>
      </c>
      <c r="F68" s="8" t="s">
        <v>189</v>
      </c>
    </row>
  </sheetData>
  <mergeCells count="5">
    <mergeCell ref="A1:F1"/>
    <mergeCell ref="A14:F14"/>
    <mergeCell ref="A29:F29"/>
    <mergeCell ref="A43:F43"/>
    <mergeCell ref="A57:F5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8"/>
  <sheetViews>
    <sheetView zoomScaleNormal="100" workbookViewId="0">
      <selection activeCell="G31" sqref="G31"/>
    </sheetView>
  </sheetViews>
  <sheetFormatPr baseColWidth="10" defaultColWidth="8.83203125" defaultRowHeight="15" x14ac:dyDescent="0.2"/>
  <cols>
    <col min="1" max="1" width="15.33203125" customWidth="1"/>
    <col min="2" max="2" width="10.6640625" style="21" customWidth="1"/>
    <col min="6" max="6" width="30" customWidth="1"/>
    <col min="9" max="9" width="16.33203125" customWidth="1"/>
    <col min="10" max="10" width="11.6640625" style="24" customWidth="1"/>
    <col min="11" max="15" width="11.6640625" style="21" customWidth="1"/>
  </cols>
  <sheetData>
    <row r="1" spans="1:15" s="2" customFormat="1" x14ac:dyDescent="0.2">
      <c r="A1" s="28" t="s">
        <v>190</v>
      </c>
      <c r="B1" s="29"/>
      <c r="C1" s="29"/>
      <c r="D1" s="29"/>
      <c r="E1" s="29"/>
      <c r="F1" s="30"/>
      <c r="J1" s="24" t="s">
        <v>35</v>
      </c>
      <c r="K1" s="22" t="s">
        <v>26</v>
      </c>
      <c r="L1" s="22" t="s">
        <v>30</v>
      </c>
      <c r="M1" s="22"/>
      <c r="N1" s="22" t="s">
        <v>27</v>
      </c>
      <c r="O1" s="22" t="s">
        <v>28</v>
      </c>
    </row>
    <row r="2" spans="1:15" x14ac:dyDescent="0.2">
      <c r="A2" s="3" t="s">
        <v>0</v>
      </c>
      <c r="B2" s="19" t="s">
        <v>1</v>
      </c>
      <c r="C2" s="4" t="s">
        <v>2</v>
      </c>
      <c r="D2" s="4" t="s">
        <v>3</v>
      </c>
      <c r="E2" s="4" t="s">
        <v>4</v>
      </c>
      <c r="F2" s="5" t="s">
        <v>5</v>
      </c>
      <c r="I2" t="s">
        <v>31</v>
      </c>
      <c r="J2" s="23">
        <f>(B66+B64)/2</f>
        <v>286.57349999999997</v>
      </c>
      <c r="K2" s="19">
        <f>B16</f>
        <v>286.78199999999998</v>
      </c>
      <c r="L2" s="19">
        <f>B3</f>
        <v>286.74099999999999</v>
      </c>
      <c r="M2" s="19"/>
      <c r="N2" s="19">
        <f>B39</f>
        <v>286.803</v>
      </c>
      <c r="O2" s="19">
        <f>B45</f>
        <v>286.82499999999999</v>
      </c>
    </row>
    <row r="3" spans="1:15" x14ac:dyDescent="0.2">
      <c r="A3" s="3" t="s">
        <v>23</v>
      </c>
      <c r="B3" s="19">
        <v>286.74099999999999</v>
      </c>
      <c r="C3" s="4">
        <v>1.91466</v>
      </c>
      <c r="D3" s="4">
        <v>2.1124100000000001</v>
      </c>
      <c r="E3" s="4">
        <v>1.03647</v>
      </c>
      <c r="F3" s="5" t="s">
        <v>171</v>
      </c>
      <c r="I3" t="s">
        <v>32</v>
      </c>
      <c r="J3" s="24">
        <f>B67</f>
        <v>289.29700000000003</v>
      </c>
      <c r="K3" s="19">
        <f>B24</f>
        <v>289.41800000000001</v>
      </c>
      <c r="L3" s="19">
        <f>B10</f>
        <v>288.78399999999999</v>
      </c>
      <c r="M3" s="19"/>
      <c r="N3" s="19">
        <f>B36</f>
        <v>289.42500000000001</v>
      </c>
      <c r="O3" s="19">
        <f>B51</f>
        <v>289.46600000000001</v>
      </c>
    </row>
    <row r="4" spans="1:15" ht="30" x14ac:dyDescent="0.2">
      <c r="A4" s="3" t="s">
        <v>87</v>
      </c>
      <c r="B4" s="19">
        <v>289.42399999999998</v>
      </c>
      <c r="C4" s="4" t="s">
        <v>9</v>
      </c>
      <c r="D4" s="4" t="s">
        <v>9</v>
      </c>
      <c r="E4" s="4">
        <f>0.218098*2</f>
        <v>0.43619599999999997</v>
      </c>
      <c r="F4" s="5" t="s">
        <v>172</v>
      </c>
      <c r="I4" s="1" t="s">
        <v>33</v>
      </c>
      <c r="J4" s="24">
        <f>J3-J2</f>
        <v>2.7235000000000582</v>
      </c>
      <c r="K4" s="24">
        <f t="shared" ref="K4:L4" si="0">K3-K2</f>
        <v>2.6360000000000241</v>
      </c>
      <c r="L4" s="24">
        <f t="shared" si="0"/>
        <v>2.0430000000000064</v>
      </c>
      <c r="M4" s="24"/>
      <c r="N4" s="24">
        <f>N3-N2</f>
        <v>2.6220000000000141</v>
      </c>
      <c r="O4" s="24">
        <f>O3-O2</f>
        <v>2.6410000000000196</v>
      </c>
    </row>
    <row r="5" spans="1:15" x14ac:dyDescent="0.2">
      <c r="A5" s="3" t="s">
        <v>21</v>
      </c>
      <c r="B5" s="19">
        <v>290.065</v>
      </c>
      <c r="C5" s="4" t="s">
        <v>9</v>
      </c>
      <c r="D5" s="4" t="s">
        <v>9</v>
      </c>
      <c r="E5" s="4">
        <f t="shared" ref="E5:E6" si="1">0.218098*2</f>
        <v>0.43619599999999997</v>
      </c>
      <c r="F5" s="5" t="s">
        <v>173</v>
      </c>
      <c r="I5" s="15" t="s">
        <v>157</v>
      </c>
      <c r="J5" s="23">
        <f>B59</f>
        <v>290.26600000000002</v>
      </c>
      <c r="K5" s="19">
        <f>B17</f>
        <v>290.48</v>
      </c>
      <c r="L5" s="22">
        <f>B4</f>
        <v>289.42399999999998</v>
      </c>
      <c r="M5" s="22"/>
      <c r="N5" s="19">
        <f>B31</f>
        <v>290.48</v>
      </c>
      <c r="O5" s="19">
        <f>B46</f>
        <v>290.48</v>
      </c>
    </row>
    <row r="6" spans="1:15" x14ac:dyDescent="0.2">
      <c r="A6" s="3" t="s">
        <v>50</v>
      </c>
      <c r="B6" s="19">
        <v>290.887</v>
      </c>
      <c r="C6" s="4" t="s">
        <v>9</v>
      </c>
      <c r="D6" s="4" t="s">
        <v>9</v>
      </c>
      <c r="E6" s="4">
        <f t="shared" si="1"/>
        <v>0.43619599999999997</v>
      </c>
      <c r="F6" s="5" t="s">
        <v>174</v>
      </c>
      <c r="I6" s="15" t="s">
        <v>158</v>
      </c>
      <c r="J6" s="23">
        <f>B60</f>
        <v>290.84100000000001</v>
      </c>
      <c r="K6" s="19">
        <f>B18</f>
        <v>290.86</v>
      </c>
      <c r="L6" s="19">
        <f>B5</f>
        <v>290.065</v>
      </c>
      <c r="M6" s="19"/>
      <c r="N6" s="19">
        <f>B32</f>
        <v>290.88</v>
      </c>
      <c r="O6" s="19">
        <f>B47</f>
        <v>290.88</v>
      </c>
    </row>
    <row r="7" spans="1:15" x14ac:dyDescent="0.2">
      <c r="A7" s="3" t="s">
        <v>20</v>
      </c>
      <c r="B7" s="19">
        <v>292.786</v>
      </c>
      <c r="C7" s="4">
        <v>0.16769899999999999</v>
      </c>
      <c r="D7" s="4">
        <v>0.27773199999999998</v>
      </c>
      <c r="E7" s="4">
        <v>1.5558399999999999</v>
      </c>
      <c r="F7" s="5" t="s">
        <v>175</v>
      </c>
      <c r="I7" s="15" t="s">
        <v>159</v>
      </c>
      <c r="J7" s="23">
        <f>B61</f>
        <v>291.69</v>
      </c>
      <c r="K7" s="22">
        <f>B19</f>
        <v>291.63099999999997</v>
      </c>
      <c r="L7" s="19">
        <f>B6</f>
        <v>290.887</v>
      </c>
      <c r="M7" s="19"/>
      <c r="N7" s="22">
        <f>B33</f>
        <v>291.58</v>
      </c>
      <c r="O7" s="22">
        <f>B48</f>
        <v>291.58</v>
      </c>
    </row>
    <row r="8" spans="1:15" x14ac:dyDescent="0.2">
      <c r="A8" s="3" t="s">
        <v>86</v>
      </c>
      <c r="B8" s="19">
        <v>297.32299999999998</v>
      </c>
      <c r="C8" s="4">
        <v>0.12829099999999999</v>
      </c>
      <c r="D8" s="4">
        <v>0.54515100000000005</v>
      </c>
      <c r="E8" s="4">
        <v>3.9919699999999998</v>
      </c>
      <c r="F8" s="5" t="s">
        <v>176</v>
      </c>
      <c r="I8" s="15" t="s">
        <v>160</v>
      </c>
      <c r="J8" s="25">
        <f>J6-J5</f>
        <v>0.57499999999998863</v>
      </c>
      <c r="K8" s="25">
        <f t="shared" ref="K8:L8" si="2">K6-K5</f>
        <v>0.37999999999999545</v>
      </c>
      <c r="L8" s="25">
        <f t="shared" si="2"/>
        <v>0.64100000000001955</v>
      </c>
      <c r="M8" s="25"/>
      <c r="N8" s="25">
        <f>N6-N5</f>
        <v>0.39999999999997726</v>
      </c>
      <c r="O8" s="25">
        <f>O6-O5</f>
        <v>0.39999999999997726</v>
      </c>
    </row>
    <row r="9" spans="1:15" x14ac:dyDescent="0.2">
      <c r="A9" s="3" t="s">
        <v>12</v>
      </c>
      <c r="B9" s="19">
        <v>301.20600000000002</v>
      </c>
      <c r="C9" s="4">
        <v>0.189355</v>
      </c>
      <c r="D9" s="4">
        <v>1.5881799999999999</v>
      </c>
      <c r="E9" s="4">
        <v>7.8793499999999996</v>
      </c>
      <c r="F9" s="5" t="s">
        <v>177</v>
      </c>
      <c r="I9" s="15" t="s">
        <v>201</v>
      </c>
      <c r="J9" s="25">
        <f>J7-J6</f>
        <v>0.84899999999998954</v>
      </c>
      <c r="K9" s="25">
        <f t="shared" ref="K9:O9" si="3">K7-K6</f>
        <v>0.77099999999995816</v>
      </c>
      <c r="L9" s="25">
        <f t="shared" si="3"/>
        <v>0.82200000000000273</v>
      </c>
      <c r="M9" s="25">
        <f t="shared" si="3"/>
        <v>0</v>
      </c>
      <c r="N9" s="25">
        <f t="shared" si="3"/>
        <v>0.69999999999998863</v>
      </c>
      <c r="O9" s="25">
        <f t="shared" si="3"/>
        <v>0.69999999999998863</v>
      </c>
    </row>
    <row r="10" spans="1:15" ht="16" thickBot="1" x14ac:dyDescent="0.25">
      <c r="A10" s="6" t="s">
        <v>85</v>
      </c>
      <c r="B10" s="20">
        <v>288.78399999999999</v>
      </c>
      <c r="C10" s="7">
        <v>0.54796400000000001</v>
      </c>
      <c r="D10" s="7">
        <v>1.3701700000000001</v>
      </c>
      <c r="E10" s="7">
        <v>2.34904</v>
      </c>
      <c r="F10" s="8" t="s">
        <v>178</v>
      </c>
      <c r="I10" s="16" t="s">
        <v>52</v>
      </c>
      <c r="J10" s="24">
        <f>B65</f>
        <v>292.10300000000001</v>
      </c>
      <c r="K10" s="21">
        <f>B20</f>
        <v>292.75900000000001</v>
      </c>
      <c r="L10" s="21">
        <f>B7</f>
        <v>292.786</v>
      </c>
      <c r="N10" s="21">
        <f>B37</f>
        <v>292.483</v>
      </c>
      <c r="O10" s="21">
        <f>B52</f>
        <v>292.697</v>
      </c>
    </row>
    <row r="11" spans="1:15" x14ac:dyDescent="0.2">
      <c r="A11" s="4"/>
      <c r="B11" s="19"/>
      <c r="C11" s="4"/>
      <c r="D11" s="4"/>
      <c r="E11" s="4"/>
      <c r="F11" s="4"/>
      <c r="I11" s="16" t="s">
        <v>53</v>
      </c>
      <c r="J11" s="24">
        <f>B62</f>
        <v>297.98700000000002</v>
      </c>
      <c r="K11" s="21">
        <f>B21</f>
        <v>297.709</v>
      </c>
      <c r="L11" s="21">
        <f>B8</f>
        <v>297.32299999999998</v>
      </c>
      <c r="N11" s="21">
        <f>B34</f>
        <v>297.77199999999999</v>
      </c>
      <c r="O11" s="21">
        <f>B49</f>
        <v>297.76900000000001</v>
      </c>
    </row>
    <row r="12" spans="1:15" x14ac:dyDescent="0.2">
      <c r="A12" s="4"/>
      <c r="B12" s="19"/>
      <c r="C12" s="4"/>
      <c r="D12" s="4"/>
      <c r="E12" s="4"/>
      <c r="F12" s="4"/>
      <c r="I12" s="16" t="s">
        <v>161</v>
      </c>
      <c r="J12" s="24">
        <f>B63</f>
        <v>301.26600000000002</v>
      </c>
      <c r="K12" s="21">
        <f>B22</f>
        <v>301.64100000000002</v>
      </c>
      <c r="L12" s="21">
        <f>B9</f>
        <v>301.20600000000002</v>
      </c>
      <c r="N12" s="21">
        <f>B35</f>
        <v>300.86700000000002</v>
      </c>
      <c r="O12" s="21">
        <f>B50</f>
        <v>301.35199999999998</v>
      </c>
    </row>
    <row r="13" spans="1:15" ht="16" thickBot="1" x14ac:dyDescent="0.25">
      <c r="C13" s="11"/>
      <c r="D13" s="11"/>
      <c r="E13" s="11"/>
      <c r="I13" s="2" t="s">
        <v>164</v>
      </c>
      <c r="J13" s="24">
        <f>J10-J5</f>
        <v>1.8369999999999891</v>
      </c>
      <c r="K13" s="24">
        <f t="shared" ref="K13:L13" si="4">K10-K5</f>
        <v>2.2789999999999964</v>
      </c>
      <c r="L13" s="24">
        <f t="shared" si="4"/>
        <v>3.3620000000000232</v>
      </c>
      <c r="M13" s="24" t="s">
        <v>197</v>
      </c>
      <c r="N13" s="24">
        <f>N10-N5</f>
        <v>2.0029999999999859</v>
      </c>
      <c r="O13" s="24">
        <f>O10-O5</f>
        <v>2.2169999999999845</v>
      </c>
    </row>
    <row r="14" spans="1:15" x14ac:dyDescent="0.2">
      <c r="A14" s="31" t="s">
        <v>191</v>
      </c>
      <c r="B14" s="32"/>
      <c r="C14" s="32"/>
      <c r="D14" s="32"/>
      <c r="E14" s="32"/>
      <c r="F14" s="33"/>
      <c r="I14" s="2" t="s">
        <v>163</v>
      </c>
      <c r="J14" s="24">
        <f>J11-J5</f>
        <v>7.7210000000000036</v>
      </c>
      <c r="K14" s="24">
        <f t="shared" ref="K14:L14" si="5">K11-K5</f>
        <v>7.228999999999985</v>
      </c>
      <c r="L14" s="24">
        <f t="shared" si="5"/>
        <v>7.8990000000000009</v>
      </c>
      <c r="M14" s="24" t="s">
        <v>194</v>
      </c>
      <c r="N14" s="24">
        <f>N11-N5</f>
        <v>7.2919999999999732</v>
      </c>
      <c r="O14" s="24">
        <f>O11-O5</f>
        <v>7.2889999999999873</v>
      </c>
    </row>
    <row r="15" spans="1:15" x14ac:dyDescent="0.2">
      <c r="A15" s="3" t="s">
        <v>0</v>
      </c>
      <c r="B15" s="19" t="s">
        <v>1</v>
      </c>
      <c r="C15" s="9" t="s">
        <v>2</v>
      </c>
      <c r="D15" s="9" t="s">
        <v>3</v>
      </c>
      <c r="E15" s="9" t="s">
        <v>4</v>
      </c>
      <c r="F15" s="5" t="s">
        <v>5</v>
      </c>
      <c r="I15" s="2" t="s">
        <v>162</v>
      </c>
      <c r="J15" s="24">
        <f>J12-J5</f>
        <v>11</v>
      </c>
      <c r="K15" s="24">
        <f t="shared" ref="K15:L15" si="6">K12-K5</f>
        <v>11.161000000000001</v>
      </c>
      <c r="L15" s="24">
        <f t="shared" si="6"/>
        <v>11.782000000000039</v>
      </c>
      <c r="M15" s="24" t="s">
        <v>199</v>
      </c>
      <c r="N15" s="24">
        <f>N12-N5</f>
        <v>10.387</v>
      </c>
      <c r="O15" s="24">
        <f>O12-O5</f>
        <v>10.871999999999957</v>
      </c>
    </row>
    <row r="16" spans="1:15" x14ac:dyDescent="0.2">
      <c r="A16" s="3" t="s">
        <v>17</v>
      </c>
      <c r="B16" s="19">
        <v>286.78199999999998</v>
      </c>
      <c r="C16" s="9">
        <v>1.5994299999999999</v>
      </c>
      <c r="D16" s="9">
        <v>1.86578</v>
      </c>
      <c r="E16" s="9">
        <v>1.09588</v>
      </c>
      <c r="F16" s="5" t="s">
        <v>111</v>
      </c>
      <c r="I16" s="2" t="s">
        <v>165</v>
      </c>
      <c r="J16" s="24">
        <f>J10-J6</f>
        <v>1.2620000000000005</v>
      </c>
      <c r="K16" s="24">
        <f t="shared" ref="K16:L16" si="7">K10-K6</f>
        <v>1.8990000000000009</v>
      </c>
      <c r="L16" s="24">
        <f t="shared" si="7"/>
        <v>2.7210000000000036</v>
      </c>
      <c r="M16" s="24" t="s">
        <v>198</v>
      </c>
      <c r="N16" s="24">
        <f>N10-N6</f>
        <v>1.6030000000000086</v>
      </c>
      <c r="O16" s="24">
        <f>O10-O6</f>
        <v>1.8170000000000073</v>
      </c>
    </row>
    <row r="17" spans="1:15" x14ac:dyDescent="0.2">
      <c r="A17" s="3" t="s">
        <v>88</v>
      </c>
      <c r="B17" s="19">
        <v>290.48</v>
      </c>
      <c r="C17" s="9" t="s">
        <v>9</v>
      </c>
      <c r="D17" s="9" t="s">
        <v>9</v>
      </c>
      <c r="E17" s="9">
        <f>0.391603*2</f>
        <v>0.78320599999999996</v>
      </c>
      <c r="F17" s="5" t="s">
        <v>112</v>
      </c>
      <c r="I17" s="2" t="s">
        <v>166</v>
      </c>
      <c r="J17" s="24">
        <f>J11-J6</f>
        <v>7.146000000000015</v>
      </c>
      <c r="K17" s="24">
        <f t="shared" ref="K17:L17" si="8">K11-K6</f>
        <v>6.8489999999999895</v>
      </c>
      <c r="L17" s="24">
        <f t="shared" si="8"/>
        <v>7.2579999999999814</v>
      </c>
      <c r="M17" s="24" t="s">
        <v>194</v>
      </c>
      <c r="N17" s="24">
        <f>N11-N6</f>
        <v>6.8919999999999959</v>
      </c>
      <c r="O17" s="24">
        <f>O11-O6</f>
        <v>6.88900000000001</v>
      </c>
    </row>
    <row r="18" spans="1:15" x14ac:dyDescent="0.2">
      <c r="A18" s="3" t="s">
        <v>89</v>
      </c>
      <c r="B18" s="19">
        <v>290.86</v>
      </c>
      <c r="C18" s="9" t="s">
        <v>9</v>
      </c>
      <c r="D18" s="9" t="s">
        <v>9</v>
      </c>
      <c r="E18" s="9">
        <f t="shared" ref="E18:E19" si="9">0.391603*2</f>
        <v>0.78320599999999996</v>
      </c>
      <c r="F18" s="5" t="s">
        <v>113</v>
      </c>
      <c r="I18" s="2" t="s">
        <v>167</v>
      </c>
      <c r="J18" s="24">
        <f>J12-J7</f>
        <v>9.5760000000000218</v>
      </c>
      <c r="K18" s="24">
        <f t="shared" ref="K18:L18" si="10">K12-K7</f>
        <v>10.010000000000048</v>
      </c>
      <c r="L18" s="24">
        <f t="shared" si="10"/>
        <v>10.319000000000017</v>
      </c>
      <c r="M18" s="24" t="s">
        <v>196</v>
      </c>
      <c r="N18" s="24">
        <f>N12-N7</f>
        <v>9.2870000000000346</v>
      </c>
      <c r="O18" s="24">
        <f>O12-O7</f>
        <v>9.7719999999999914</v>
      </c>
    </row>
    <row r="19" spans="1:15" x14ac:dyDescent="0.2">
      <c r="A19" s="3" t="s">
        <v>90</v>
      </c>
      <c r="B19" s="19">
        <v>291.63099999999997</v>
      </c>
      <c r="C19" s="9" t="s">
        <v>9</v>
      </c>
      <c r="D19" s="9" t="s">
        <v>9</v>
      </c>
      <c r="E19" s="9">
        <f t="shared" si="9"/>
        <v>0.78320599999999996</v>
      </c>
      <c r="F19" s="5" t="s">
        <v>114</v>
      </c>
      <c r="I19" s="2" t="s">
        <v>168</v>
      </c>
      <c r="J19" s="24">
        <f>J10-J7</f>
        <v>0.41300000000001091</v>
      </c>
      <c r="K19" s="24">
        <f t="shared" ref="K19:L19" si="11">K10-K7</f>
        <v>1.1280000000000427</v>
      </c>
      <c r="L19" s="24">
        <f t="shared" si="11"/>
        <v>1.8990000000000009</v>
      </c>
      <c r="M19" s="24" t="s">
        <v>195</v>
      </c>
      <c r="N19" s="24">
        <f>N10-N7</f>
        <v>0.90300000000002001</v>
      </c>
      <c r="O19" s="24">
        <f>O10-O7</f>
        <v>1.1170000000000186</v>
      </c>
    </row>
    <row r="20" spans="1:15" x14ac:dyDescent="0.2">
      <c r="A20" s="3" t="s">
        <v>91</v>
      </c>
      <c r="B20" s="19">
        <v>292.75900000000001</v>
      </c>
      <c r="C20" s="9">
        <v>0.134352</v>
      </c>
      <c r="D20" s="9">
        <v>0.183807</v>
      </c>
      <c r="E20" s="9">
        <v>1.2852399999999999</v>
      </c>
      <c r="F20" s="5" t="s">
        <v>115</v>
      </c>
      <c r="I20" s="2" t="s">
        <v>169</v>
      </c>
      <c r="J20" s="24">
        <f>J11-J7</f>
        <v>6.2970000000000255</v>
      </c>
      <c r="K20" s="24">
        <f>K11-K7</f>
        <v>6.0780000000000314</v>
      </c>
      <c r="L20" s="24">
        <f t="shared" ref="L20" si="12">L11-L7</f>
        <v>6.4359999999999786</v>
      </c>
      <c r="M20" s="24"/>
      <c r="N20" s="24">
        <f>N11-N7</f>
        <v>6.1920000000000073</v>
      </c>
      <c r="O20" s="24">
        <f>O11-O7</f>
        <v>6.1890000000000214</v>
      </c>
    </row>
    <row r="21" spans="1:15" x14ac:dyDescent="0.2">
      <c r="A21" s="3" t="s">
        <v>92</v>
      </c>
      <c r="B21" s="19">
        <v>297.709</v>
      </c>
      <c r="C21" s="9">
        <v>0.11769300000000001</v>
      </c>
      <c r="D21" s="9">
        <v>0.25922400000000001</v>
      </c>
      <c r="E21" s="9">
        <v>2.06915</v>
      </c>
      <c r="F21" s="5" t="s">
        <v>116</v>
      </c>
      <c r="I21" s="2" t="s">
        <v>170</v>
      </c>
      <c r="J21" s="24">
        <f>J12-J7</f>
        <v>9.5760000000000218</v>
      </c>
      <c r="K21" s="24">
        <f t="shared" ref="K21:L21" si="13">K12-K7</f>
        <v>10.010000000000048</v>
      </c>
      <c r="L21" s="24">
        <f t="shared" si="13"/>
        <v>10.319000000000017</v>
      </c>
      <c r="M21" s="24" t="s">
        <v>200</v>
      </c>
      <c r="N21" s="24">
        <f>N12-N7</f>
        <v>9.2870000000000346</v>
      </c>
      <c r="O21" s="24">
        <f>O12-O7</f>
        <v>9.7719999999999914</v>
      </c>
    </row>
    <row r="22" spans="1:15" x14ac:dyDescent="0.2">
      <c r="A22" s="17" t="s">
        <v>93</v>
      </c>
      <c r="B22" s="26">
        <v>301.64100000000002</v>
      </c>
      <c r="C22" s="16">
        <v>0.12804499999999999</v>
      </c>
      <c r="D22" s="16">
        <v>0.91991999999999996</v>
      </c>
      <c r="E22" s="16">
        <v>6.7492400000000004</v>
      </c>
      <c r="F22" s="18" t="s">
        <v>117</v>
      </c>
      <c r="J22" s="21"/>
    </row>
    <row r="23" spans="1:15" x14ac:dyDescent="0.2">
      <c r="A23" s="3" t="s">
        <v>94</v>
      </c>
      <c r="B23" s="19">
        <v>285.09500000000003</v>
      </c>
      <c r="C23" s="9">
        <v>0.168576</v>
      </c>
      <c r="D23" s="9">
        <v>0.14008200000000001</v>
      </c>
      <c r="E23" s="9">
        <v>0.78064699999999998</v>
      </c>
      <c r="F23" s="5" t="s">
        <v>118</v>
      </c>
    </row>
    <row r="24" spans="1:15" ht="16" thickBot="1" x14ac:dyDescent="0.25">
      <c r="A24" s="6" t="s">
        <v>119</v>
      </c>
      <c r="B24" s="20">
        <v>289.41800000000001</v>
      </c>
      <c r="C24" s="10">
        <v>0.50322199999999995</v>
      </c>
      <c r="D24" s="10">
        <v>1.86751</v>
      </c>
      <c r="E24" s="10">
        <v>3.4863499999999998</v>
      </c>
      <c r="F24" s="8" t="s">
        <v>120</v>
      </c>
    </row>
    <row r="25" spans="1:15" x14ac:dyDescent="0.2">
      <c r="C25" s="11"/>
      <c r="D25" s="11"/>
      <c r="E25" s="11"/>
    </row>
    <row r="26" spans="1:15" x14ac:dyDescent="0.2">
      <c r="C26" s="11"/>
      <c r="D26" s="11"/>
      <c r="E26" s="11"/>
    </row>
    <row r="27" spans="1:15" x14ac:dyDescent="0.2">
      <c r="C27" s="11"/>
      <c r="D27" s="11"/>
      <c r="E27" s="11"/>
    </row>
    <row r="28" spans="1:15" ht="16" thickBot="1" x14ac:dyDescent="0.25">
      <c r="C28" s="11"/>
      <c r="D28" s="11"/>
      <c r="E28" s="11"/>
    </row>
    <row r="29" spans="1:15" x14ac:dyDescent="0.2">
      <c r="A29" s="28" t="s">
        <v>192</v>
      </c>
      <c r="B29" s="29"/>
      <c r="C29" s="29"/>
      <c r="D29" s="29"/>
      <c r="E29" s="29"/>
      <c r="F29" s="30"/>
    </row>
    <row r="30" spans="1:15" x14ac:dyDescent="0.2">
      <c r="A30" s="3" t="s">
        <v>0</v>
      </c>
      <c r="B30" s="19" t="s">
        <v>1</v>
      </c>
      <c r="C30" s="9" t="s">
        <v>2</v>
      </c>
      <c r="D30" s="9" t="s">
        <v>3</v>
      </c>
      <c r="E30" s="9" t="s">
        <v>4</v>
      </c>
      <c r="F30" s="5" t="s">
        <v>5</v>
      </c>
    </row>
    <row r="31" spans="1:15" x14ac:dyDescent="0.2">
      <c r="A31" s="3" t="s">
        <v>95</v>
      </c>
      <c r="B31" s="19">
        <v>290.48</v>
      </c>
      <c r="C31" s="9" t="s">
        <v>9</v>
      </c>
      <c r="D31" s="9" t="s">
        <v>9</v>
      </c>
      <c r="E31" s="9">
        <f>0.571226*2</f>
        <v>1.142452</v>
      </c>
      <c r="F31" s="5" t="s">
        <v>121</v>
      </c>
    </row>
    <row r="32" spans="1:15" x14ac:dyDescent="0.2">
      <c r="A32" s="3" t="s">
        <v>96</v>
      </c>
      <c r="B32" s="19">
        <v>290.88</v>
      </c>
      <c r="C32" s="9" t="s">
        <v>9</v>
      </c>
      <c r="D32" s="9" t="s">
        <v>9</v>
      </c>
      <c r="E32" s="9">
        <f t="shared" ref="E32:E33" si="14">0.571226*2</f>
        <v>1.142452</v>
      </c>
      <c r="F32" s="5" t="s">
        <v>122</v>
      </c>
    </row>
    <row r="33" spans="1:6" x14ac:dyDescent="0.2">
      <c r="A33" s="3" t="s">
        <v>72</v>
      </c>
      <c r="B33" s="19">
        <v>291.58</v>
      </c>
      <c r="C33" s="9" t="s">
        <v>9</v>
      </c>
      <c r="D33" s="9" t="s">
        <v>9</v>
      </c>
      <c r="E33" s="9">
        <f t="shared" si="14"/>
        <v>1.142452</v>
      </c>
      <c r="F33" s="5" t="s">
        <v>123</v>
      </c>
    </row>
    <row r="34" spans="1:6" x14ac:dyDescent="0.2">
      <c r="A34" s="3" t="s">
        <v>97</v>
      </c>
      <c r="B34" s="19">
        <v>297.77199999999999</v>
      </c>
      <c r="C34" s="9">
        <v>0.13423099999999999</v>
      </c>
      <c r="D34" s="9">
        <v>0.29352299999999998</v>
      </c>
      <c r="E34" s="9">
        <v>2.0542699999999998</v>
      </c>
      <c r="F34" s="5" t="s">
        <v>124</v>
      </c>
    </row>
    <row r="35" spans="1:6" x14ac:dyDescent="0.2">
      <c r="A35" s="3" t="s">
        <v>98</v>
      </c>
      <c r="B35" s="19">
        <v>300.86700000000002</v>
      </c>
      <c r="C35" s="9">
        <v>0.141483</v>
      </c>
      <c r="D35" s="9">
        <v>0.89331700000000003</v>
      </c>
      <c r="E35" s="9">
        <v>5.9315699999999998</v>
      </c>
      <c r="F35" s="5" t="s">
        <v>125</v>
      </c>
    </row>
    <row r="36" spans="1:6" x14ac:dyDescent="0.2">
      <c r="A36" s="3" t="s">
        <v>99</v>
      </c>
      <c r="B36" s="19">
        <v>289.42500000000001</v>
      </c>
      <c r="C36" s="9">
        <v>0.486929</v>
      </c>
      <c r="D36" s="9">
        <v>1.61504</v>
      </c>
      <c r="E36" s="9">
        <v>3.11592</v>
      </c>
      <c r="F36" s="5" t="s">
        <v>126</v>
      </c>
    </row>
    <row r="37" spans="1:6" x14ac:dyDescent="0.2">
      <c r="A37" s="3" t="s">
        <v>100</v>
      </c>
      <c r="B37" s="19">
        <v>292.483</v>
      </c>
      <c r="C37" s="9">
        <v>0.19775499999999999</v>
      </c>
      <c r="D37" s="9">
        <v>0.407192</v>
      </c>
      <c r="E37" s="9">
        <v>1.9343699999999999</v>
      </c>
      <c r="F37" s="5" t="s">
        <v>127</v>
      </c>
    </row>
    <row r="38" spans="1:6" x14ac:dyDescent="0.2">
      <c r="A38" s="3" t="s">
        <v>101</v>
      </c>
      <c r="B38" s="19">
        <v>285.17399999999998</v>
      </c>
      <c r="C38" s="9">
        <v>0.101005</v>
      </c>
      <c r="D38" s="9">
        <v>6.5333699999999995E-2</v>
      </c>
      <c r="E38" s="9">
        <v>0.60765999999999998</v>
      </c>
      <c r="F38" s="5" t="s">
        <v>128</v>
      </c>
    </row>
    <row r="39" spans="1:6" ht="16" thickBot="1" x14ac:dyDescent="0.25">
      <c r="A39" s="6" t="s">
        <v>129</v>
      </c>
      <c r="B39" s="20">
        <v>286.803</v>
      </c>
      <c r="C39" s="10">
        <v>1.66899</v>
      </c>
      <c r="D39" s="10">
        <v>1.99007</v>
      </c>
      <c r="E39" s="10">
        <v>1.1201700000000001</v>
      </c>
      <c r="F39" s="8" t="s">
        <v>130</v>
      </c>
    </row>
    <row r="40" spans="1:6" x14ac:dyDescent="0.2">
      <c r="C40" s="11"/>
      <c r="D40" s="11"/>
      <c r="E40" s="11"/>
    </row>
    <row r="41" spans="1:6" x14ac:dyDescent="0.2">
      <c r="C41" s="11"/>
      <c r="D41" s="11"/>
      <c r="E41" s="11"/>
    </row>
    <row r="42" spans="1:6" ht="16" thickBot="1" x14ac:dyDescent="0.25">
      <c r="C42" s="11"/>
      <c r="D42" s="11"/>
      <c r="E42" s="11"/>
    </row>
    <row r="43" spans="1:6" x14ac:dyDescent="0.2">
      <c r="A43" s="28" t="s">
        <v>193</v>
      </c>
      <c r="B43" s="29"/>
      <c r="C43" s="29"/>
      <c r="D43" s="29"/>
      <c r="E43" s="29"/>
      <c r="F43" s="30"/>
    </row>
    <row r="44" spans="1:6" x14ac:dyDescent="0.2">
      <c r="A44" s="3" t="s">
        <v>0</v>
      </c>
      <c r="B44" s="19" t="s">
        <v>1</v>
      </c>
      <c r="C44" s="4" t="s">
        <v>2</v>
      </c>
      <c r="D44" s="4" t="s">
        <v>3</v>
      </c>
      <c r="E44" s="4" t="s">
        <v>4</v>
      </c>
      <c r="F44" s="5" t="s">
        <v>5</v>
      </c>
    </row>
    <row r="45" spans="1:6" x14ac:dyDescent="0.2">
      <c r="A45" s="3" t="s">
        <v>110</v>
      </c>
      <c r="B45" s="19">
        <v>286.82499999999999</v>
      </c>
      <c r="C45" s="4">
        <v>1.6382699999999999</v>
      </c>
      <c r="D45" s="4">
        <v>1.9155599999999999</v>
      </c>
      <c r="E45" s="4">
        <v>1.0984499999999999</v>
      </c>
      <c r="F45" s="5" t="s">
        <v>131</v>
      </c>
    </row>
    <row r="46" spans="1:6" x14ac:dyDescent="0.2">
      <c r="A46" s="3" t="s">
        <v>109</v>
      </c>
      <c r="B46" s="19">
        <v>290.48</v>
      </c>
      <c r="C46" s="4" t="s">
        <v>9</v>
      </c>
      <c r="D46" s="4" t="s">
        <v>9</v>
      </c>
      <c r="E46" s="4">
        <f>0.673114*2</f>
        <v>1.346228</v>
      </c>
      <c r="F46" s="5" t="s">
        <v>132</v>
      </c>
    </row>
    <row r="47" spans="1:6" x14ac:dyDescent="0.2">
      <c r="A47" s="3" t="s">
        <v>108</v>
      </c>
      <c r="B47" s="19">
        <v>290.88</v>
      </c>
      <c r="C47" s="4" t="s">
        <v>9</v>
      </c>
      <c r="D47" s="4" t="s">
        <v>9</v>
      </c>
      <c r="E47" s="4">
        <f t="shared" ref="E47:E48" si="15">0.673114*2</f>
        <v>1.346228</v>
      </c>
      <c r="F47" s="5" t="s">
        <v>133</v>
      </c>
    </row>
    <row r="48" spans="1:6" x14ac:dyDescent="0.2">
      <c r="A48" s="3" t="s">
        <v>107</v>
      </c>
      <c r="B48" s="19">
        <v>291.58</v>
      </c>
      <c r="C48" s="4" t="s">
        <v>9</v>
      </c>
      <c r="D48" s="4" t="s">
        <v>9</v>
      </c>
      <c r="E48" s="4">
        <f t="shared" si="15"/>
        <v>1.346228</v>
      </c>
      <c r="F48" s="5" t="s">
        <v>134</v>
      </c>
    </row>
    <row r="49" spans="1:6" x14ac:dyDescent="0.2">
      <c r="A49" s="3" t="s">
        <v>106</v>
      </c>
      <c r="B49" s="19">
        <v>297.76900000000001</v>
      </c>
      <c r="C49" s="4">
        <v>0.13442100000000001</v>
      </c>
      <c r="D49" s="4">
        <v>0.37815399999999999</v>
      </c>
      <c r="E49" s="4">
        <v>2.64283</v>
      </c>
      <c r="F49" s="5" t="s">
        <v>135</v>
      </c>
    </row>
    <row r="50" spans="1:6" x14ac:dyDescent="0.2">
      <c r="A50" s="3" t="s">
        <v>105</v>
      </c>
      <c r="B50" s="19">
        <v>301.35199999999998</v>
      </c>
      <c r="C50" s="4">
        <v>0.13827800000000001</v>
      </c>
      <c r="D50" s="4">
        <v>0.80739899999999998</v>
      </c>
      <c r="E50" s="4">
        <v>5.4853300000000003</v>
      </c>
      <c r="F50" s="5" t="s">
        <v>136</v>
      </c>
    </row>
    <row r="51" spans="1:6" x14ac:dyDescent="0.2">
      <c r="A51" s="3" t="s">
        <v>104</v>
      </c>
      <c r="B51" s="19">
        <v>289.46600000000001</v>
      </c>
      <c r="C51" s="4">
        <v>0.49327599999999999</v>
      </c>
      <c r="D51" s="4">
        <v>1.8081700000000001</v>
      </c>
      <c r="E51" s="4">
        <v>3.4436399999999998</v>
      </c>
      <c r="F51" s="5" t="s">
        <v>137</v>
      </c>
    </row>
    <row r="52" spans="1:6" x14ac:dyDescent="0.2">
      <c r="A52" s="3" t="s">
        <v>103</v>
      </c>
      <c r="B52" s="19">
        <v>292.697</v>
      </c>
      <c r="C52" s="4">
        <v>0.182062</v>
      </c>
      <c r="D52" s="4">
        <v>0.40400399999999997</v>
      </c>
      <c r="E52" s="4">
        <v>2.08466</v>
      </c>
      <c r="F52" s="5" t="s">
        <v>138</v>
      </c>
    </row>
    <row r="53" spans="1:6" ht="16" thickBot="1" x14ac:dyDescent="0.25">
      <c r="A53" s="6" t="s">
        <v>102</v>
      </c>
      <c r="B53" s="20">
        <v>285.149</v>
      </c>
      <c r="C53" s="7">
        <v>0.14968300000000001</v>
      </c>
      <c r="D53" s="7">
        <v>0.115206</v>
      </c>
      <c r="E53" s="7">
        <v>0.723055</v>
      </c>
      <c r="F53" s="8" t="s">
        <v>139</v>
      </c>
    </row>
    <row r="56" spans="1:6" ht="16" thickBot="1" x14ac:dyDescent="0.25"/>
    <row r="57" spans="1:6" x14ac:dyDescent="0.2">
      <c r="A57" s="28" t="s">
        <v>140</v>
      </c>
      <c r="B57" s="29"/>
      <c r="C57" s="29"/>
      <c r="D57" s="29"/>
      <c r="E57" s="29"/>
      <c r="F57" s="30"/>
    </row>
    <row r="58" spans="1:6" x14ac:dyDescent="0.2">
      <c r="A58" s="3" t="s">
        <v>0</v>
      </c>
      <c r="B58" s="19" t="s">
        <v>1</v>
      </c>
      <c r="C58" s="4" t="s">
        <v>2</v>
      </c>
      <c r="D58" s="4" t="s">
        <v>3</v>
      </c>
      <c r="E58" s="4" t="s">
        <v>4</v>
      </c>
      <c r="F58" s="5" t="s">
        <v>5</v>
      </c>
    </row>
    <row r="59" spans="1:6" x14ac:dyDescent="0.2">
      <c r="A59" s="3" t="s">
        <v>141</v>
      </c>
      <c r="B59" s="19">
        <v>290.26600000000002</v>
      </c>
      <c r="C59" s="4" t="s">
        <v>9</v>
      </c>
      <c r="D59" s="4" t="s">
        <v>9</v>
      </c>
      <c r="E59" s="4">
        <f>0.237605*2</f>
        <v>0.47521000000000002</v>
      </c>
      <c r="F59" s="5" t="s">
        <v>179</v>
      </c>
    </row>
    <row r="60" spans="1:6" x14ac:dyDescent="0.2">
      <c r="A60" s="3" t="s">
        <v>142</v>
      </c>
      <c r="B60" s="19">
        <v>290.84100000000001</v>
      </c>
      <c r="C60" s="4" t="s">
        <v>9</v>
      </c>
      <c r="D60" s="4" t="s">
        <v>9</v>
      </c>
      <c r="E60" s="4">
        <f t="shared" ref="E60:E61" si="16">0.237605*2</f>
        <v>0.47521000000000002</v>
      </c>
      <c r="F60" s="5" t="s">
        <v>180</v>
      </c>
    </row>
    <row r="61" spans="1:6" x14ac:dyDescent="0.2">
      <c r="A61" s="3" t="s">
        <v>143</v>
      </c>
      <c r="B61" s="19">
        <v>291.69</v>
      </c>
      <c r="C61" s="4" t="s">
        <v>9</v>
      </c>
      <c r="D61" s="4" t="s">
        <v>9</v>
      </c>
      <c r="E61" s="4">
        <f t="shared" si="16"/>
        <v>0.47521000000000002</v>
      </c>
      <c r="F61" s="5" t="s">
        <v>181</v>
      </c>
    </row>
    <row r="62" spans="1:6" x14ac:dyDescent="0.2">
      <c r="A62" s="3" t="s">
        <v>144</v>
      </c>
      <c r="B62" s="19">
        <v>297.98700000000002</v>
      </c>
      <c r="C62" s="4">
        <v>0.19428500000000001</v>
      </c>
      <c r="D62" s="4">
        <v>0.66146099999999997</v>
      </c>
      <c r="E62" s="4">
        <v>3.1983899999999998</v>
      </c>
      <c r="F62" s="5" t="s">
        <v>182</v>
      </c>
    </row>
    <row r="63" spans="1:6" x14ac:dyDescent="0.2">
      <c r="A63" s="3" t="s">
        <v>145</v>
      </c>
      <c r="B63" s="19">
        <v>301.26600000000002</v>
      </c>
      <c r="C63" s="4">
        <v>0.15740000000000001</v>
      </c>
      <c r="D63" s="4">
        <v>1.17188</v>
      </c>
      <c r="E63" s="4">
        <v>6.9943400000000002</v>
      </c>
      <c r="F63" s="5" t="s">
        <v>183</v>
      </c>
    </row>
    <row r="64" spans="1:6" x14ac:dyDescent="0.2">
      <c r="A64" s="3" t="s">
        <v>146</v>
      </c>
      <c r="B64" s="19">
        <v>286.827</v>
      </c>
      <c r="C64" s="4">
        <v>2.1525400000000001</v>
      </c>
      <c r="D64" s="4">
        <v>2.61117</v>
      </c>
      <c r="E64" s="4">
        <v>1.1395999999999999</v>
      </c>
      <c r="F64" s="5" t="s">
        <v>184</v>
      </c>
    </row>
    <row r="65" spans="1:6" x14ac:dyDescent="0.2">
      <c r="A65" s="3" t="s">
        <v>147</v>
      </c>
      <c r="B65" s="19">
        <v>292.10300000000001</v>
      </c>
      <c r="C65" s="4">
        <v>0.27343299999999998</v>
      </c>
      <c r="D65" s="4">
        <v>0.70583600000000002</v>
      </c>
      <c r="E65" s="4">
        <v>2.4250500000000001</v>
      </c>
      <c r="F65" s="5" t="s">
        <v>185</v>
      </c>
    </row>
    <row r="66" spans="1:6" x14ac:dyDescent="0.2">
      <c r="A66" s="3" t="s">
        <v>148</v>
      </c>
      <c r="B66" s="19">
        <v>286.32</v>
      </c>
      <c r="C66" s="4">
        <v>0.63742100000000002</v>
      </c>
      <c r="D66" s="4">
        <v>0.36928299999999997</v>
      </c>
      <c r="E66" s="4">
        <v>0.54425299999999999</v>
      </c>
      <c r="F66" s="5" t="s">
        <v>186</v>
      </c>
    </row>
    <row r="67" spans="1:6" x14ac:dyDescent="0.2">
      <c r="A67" s="3" t="s">
        <v>149</v>
      </c>
      <c r="B67" s="19">
        <v>289.29700000000003</v>
      </c>
      <c r="C67" s="4">
        <v>0.51128899999999999</v>
      </c>
      <c r="D67" s="4">
        <v>1.82009</v>
      </c>
      <c r="E67" s="4">
        <v>3.34422</v>
      </c>
      <c r="F67" s="5" t="s">
        <v>187</v>
      </c>
    </row>
    <row r="68" spans="1:6" ht="16" thickBot="1" x14ac:dyDescent="0.25">
      <c r="A68" s="6" t="s">
        <v>188</v>
      </c>
      <c r="B68" s="20">
        <v>287.98899999999998</v>
      </c>
      <c r="C68" s="7">
        <v>0.230211</v>
      </c>
      <c r="D68" s="7">
        <v>0.246034</v>
      </c>
      <c r="E68" s="7">
        <v>1.0040100000000001</v>
      </c>
      <c r="F68" s="8" t="s">
        <v>189</v>
      </c>
    </row>
  </sheetData>
  <mergeCells count="5">
    <mergeCell ref="A1:F1"/>
    <mergeCell ref="A14:F14"/>
    <mergeCell ref="A29:F29"/>
    <mergeCell ref="A43:F43"/>
    <mergeCell ref="A57:F5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Nedge_380-450eV</vt:lpstr>
      <vt:lpstr>Cedge_275-320eV_3arctan</vt:lpstr>
      <vt:lpstr>Cedge_275-320eV_3arctan_Supp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Al-Madhagi, Laila (-,RAL,CEO)</dc:creator>
  <cp:lastModifiedBy>Laila Al-Madhagi [fy11lham]</cp:lastModifiedBy>
  <dcterms:created xsi:type="dcterms:W3CDTF">2018-01-16T16:22:39Z</dcterms:created>
  <dcterms:modified xsi:type="dcterms:W3CDTF">2018-07-26T16:55:10Z</dcterms:modified>
</cp:coreProperties>
</file>