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6B365935-3C8F-774F-A8FD-1422BA12919C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B6" i="3"/>
  <c r="D6" i="3" s="1"/>
  <c r="D34" i="2"/>
  <c r="C34" i="2"/>
  <c r="B34" i="2"/>
  <c r="D30" i="2"/>
  <c r="B30" i="2"/>
  <c r="D21" i="2"/>
  <c r="D19" i="2"/>
  <c r="B19" i="2"/>
  <c r="H17" i="2"/>
  <c r="C21" i="2" s="1"/>
  <c r="D12" i="2"/>
  <c r="I11" i="2" s="1"/>
  <c r="C12" i="2"/>
  <c r="I9" i="2" s="1"/>
  <c r="B12" i="2"/>
  <c r="H11" i="2"/>
  <c r="I10" i="2"/>
  <c r="H10" i="2"/>
  <c r="D10" i="2"/>
  <c r="C10" i="2"/>
  <c r="B10" i="2"/>
  <c r="H9" i="2"/>
  <c r="D8" i="2"/>
  <c r="B8" i="2"/>
  <c r="X9" i="1"/>
  <c r="V9" i="1"/>
  <c r="U9" i="1"/>
  <c r="R9" i="1"/>
  <c r="N9" i="1"/>
  <c r="G9" i="1" s="1"/>
  <c r="L9" i="1"/>
  <c r="M9" i="1" s="1"/>
  <c r="E9" i="1" s="1"/>
  <c r="C9" i="1"/>
  <c r="X8" i="1"/>
  <c r="V8" i="1"/>
  <c r="U8" i="1"/>
  <c r="R8" i="1"/>
  <c r="O8" i="1"/>
  <c r="Q8" i="1" s="1"/>
  <c r="M8" i="1"/>
  <c r="E8" i="1" s="1"/>
  <c r="L8" i="1"/>
  <c r="N8" i="1" s="1"/>
  <c r="G8" i="1" s="1"/>
  <c r="X7" i="1"/>
  <c r="V7" i="1"/>
  <c r="U7" i="1"/>
  <c r="R7" i="1"/>
  <c r="L7" i="1"/>
  <c r="O7" i="1" s="1"/>
  <c r="X6" i="1"/>
  <c r="V6" i="1"/>
  <c r="U6" i="1"/>
  <c r="F6" i="1" s="1"/>
  <c r="R6" i="1"/>
  <c r="O6" i="1"/>
  <c r="S6" i="1" s="1"/>
  <c r="N6" i="1"/>
  <c r="G6" i="1" s="1"/>
  <c r="M6" i="1"/>
  <c r="E6" i="1" s="1"/>
  <c r="L6" i="1"/>
  <c r="C6" i="1"/>
  <c r="X5" i="1"/>
  <c r="V5" i="1"/>
  <c r="U5" i="1"/>
  <c r="R5" i="1"/>
  <c r="N5" i="1"/>
  <c r="L5" i="1"/>
  <c r="O5" i="1" s="1"/>
  <c r="G5" i="1"/>
  <c r="C5" i="1"/>
  <c r="X4" i="1"/>
  <c r="V4" i="1"/>
  <c r="U4" i="1"/>
  <c r="R4" i="1"/>
  <c r="N4" i="1"/>
  <c r="G4" i="1" s="1"/>
  <c r="M4" i="1"/>
  <c r="E4" i="1" s="1"/>
  <c r="L4" i="1"/>
  <c r="O4" i="1" s="1"/>
  <c r="C4" i="1"/>
  <c r="X3" i="1"/>
  <c r="V3" i="1"/>
  <c r="N3" i="1"/>
  <c r="G3" i="1" s="1"/>
  <c r="L3" i="1"/>
  <c r="M3" i="1" s="1"/>
  <c r="E3" i="1" s="1"/>
  <c r="C3" i="1"/>
  <c r="X2" i="1"/>
  <c r="C8" i="2" s="1"/>
  <c r="V2" i="1"/>
  <c r="O2" i="1"/>
  <c r="Q2" i="1" s="1"/>
  <c r="N2" i="1"/>
  <c r="G2" i="1" s="1"/>
  <c r="M2" i="1"/>
  <c r="E2" i="1" s="1"/>
  <c r="L2" i="1"/>
  <c r="C2" i="1"/>
  <c r="S7" i="1" l="1"/>
  <c r="F7" i="1" s="1"/>
  <c r="Q7" i="1"/>
  <c r="D7" i="1" s="1"/>
  <c r="AB2" i="1"/>
  <c r="D8" i="1"/>
  <c r="H8" i="1"/>
  <c r="AB8" i="1" s="1"/>
  <c r="S4" i="1"/>
  <c r="F4" i="1" s="1"/>
  <c r="AA4" i="1" s="1"/>
  <c r="Q4" i="1"/>
  <c r="AA6" i="1"/>
  <c r="Q5" i="1"/>
  <c r="S5" i="1"/>
  <c r="F5" i="1" s="1"/>
  <c r="H2" i="1"/>
  <c r="D2" i="1"/>
  <c r="Z2" i="1" s="1"/>
  <c r="Q6" i="1"/>
  <c r="M7" i="1"/>
  <c r="E7" i="1" s="1"/>
  <c r="S8" i="1"/>
  <c r="F8" i="1" s="1"/>
  <c r="AA8" i="1" s="1"/>
  <c r="S2" i="1"/>
  <c r="F2" i="1" s="1"/>
  <c r="AA2" i="1" s="1"/>
  <c r="C7" i="1"/>
  <c r="N7" i="1"/>
  <c r="G7" i="1" s="1"/>
  <c r="C30" i="2"/>
  <c r="O3" i="1"/>
  <c r="O9" i="1"/>
  <c r="M5" i="1"/>
  <c r="E5" i="1" s="1"/>
  <c r="C6" i="3"/>
  <c r="C19" i="2"/>
  <c r="B32" i="2"/>
  <c r="C8" i="1"/>
  <c r="C32" i="2"/>
  <c r="B21" i="2"/>
  <c r="D32" i="2"/>
  <c r="D5" i="1" l="1"/>
  <c r="Z5" i="1" s="1"/>
  <c r="H5" i="1"/>
  <c r="AB5" i="1" s="1"/>
  <c r="S3" i="1"/>
  <c r="F3" i="1" s="1"/>
  <c r="AA3" i="1" s="1"/>
  <c r="Q3" i="1"/>
  <c r="H7" i="1"/>
  <c r="AA5" i="1"/>
  <c r="D6" i="1"/>
  <c r="Z6" i="1" s="1"/>
  <c r="H6" i="1"/>
  <c r="AB6" i="1" s="1"/>
  <c r="Z7" i="1"/>
  <c r="AA7" i="1"/>
  <c r="S9" i="1"/>
  <c r="F9" i="1" s="1"/>
  <c r="AA9" i="1" s="1"/>
  <c r="Q9" i="1"/>
  <c r="Z8" i="1"/>
  <c r="AB7" i="1"/>
  <c r="H4" i="1"/>
  <c r="AB4" i="1" s="1"/>
  <c r="D4" i="1"/>
  <c r="Z4" i="1" s="1"/>
  <c r="D9" i="1" l="1"/>
  <c r="Z9" i="1" s="1"/>
  <c r="H9" i="1"/>
  <c r="AB9" i="1" s="1"/>
  <c r="D3" i="1"/>
  <c r="Z3" i="1" s="1"/>
  <c r="H3" i="1"/>
  <c r="AB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</rPr>
          <t xml:space="preserve">Reported yield (80%)
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</rPr>
          <t>lead chloride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</rPr>
          <t>Thioacetamide</t>
        </r>
      </text>
    </comment>
  </commentList>
</comments>
</file>

<file path=xl/sharedStrings.xml><?xml version="1.0" encoding="utf-8"?>
<sst xmlns="http://schemas.openxmlformats.org/spreadsheetml/2006/main" count="204" uniqueCount="132">
  <si>
    <t>Material</t>
  </si>
  <si>
    <t>Factory Assumption</t>
  </si>
  <si>
    <t>Tool</t>
  </si>
  <si>
    <t>Process</t>
  </si>
  <si>
    <t>Nominal Usage (Unit/g)</t>
  </si>
  <si>
    <t>Nominal Cost ($/Unit)</t>
  </si>
  <si>
    <t>Low Usage (Unit/g)</t>
  </si>
  <si>
    <t>Low Cost ($/Unit)</t>
  </si>
  <si>
    <t>High Usage (Unit/g)</t>
  </si>
  <si>
    <t>High Cost ($/Unit)</t>
  </si>
  <si>
    <t>Unit</t>
  </si>
  <si>
    <t>Nominal and Low sources</t>
  </si>
  <si>
    <t>Nominal</t>
  </si>
  <si>
    <t>Low</t>
  </si>
  <si>
    <t>High</t>
  </si>
  <si>
    <t>Units</t>
  </si>
  <si>
    <t>Notes</t>
  </si>
  <si>
    <t>Nominal Value</t>
  </si>
  <si>
    <t>Low Value</t>
  </si>
  <si>
    <t>High Value</t>
  </si>
  <si>
    <t>Description</t>
  </si>
  <si>
    <t>Synthesis</t>
  </si>
  <si>
    <t>Electricity Cost</t>
  </si>
  <si>
    <t>cost for electricity [$/kWh]</t>
  </si>
  <si>
    <t>Usage per synthesis LAB [unit]</t>
  </si>
  <si>
    <t>https://www.eia.gov/electricity/monthly/epm_table_grapher.php?t=epmt_5_6_a</t>
  </si>
  <si>
    <t>Step yield</t>
  </si>
  <si>
    <t>Electricity for Services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</si>
  <si>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</si>
  <si>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</si>
  <si>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</si>
  <si>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</si>
  <si>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Tool Cost</t>
  </si>
  <si>
    <t>Building Cost</t>
  </si>
  <si>
    <t>cost of building [$/m^2]</t>
  </si>
  <si>
    <t>Operator Labor Rate</t>
  </si>
  <si>
    <t>$M</t>
  </si>
  <si>
    <t>Estimate from QDV</t>
  </si>
  <si>
    <t>Default yield low [%]</t>
  </si>
  <si>
    <t>Usage per synthesis NOM [unit]</t>
  </si>
  <si>
    <t>Usage per synthesis LOW [unit]</t>
  </si>
  <si>
    <t>Usage per synthesis HIGH [unit]</t>
  </si>
  <si>
    <t>Facility Cost</t>
  </si>
  <si>
    <t>% of tool cost</t>
  </si>
  <si>
    <t>Estimate assuming blowers/N2/etc. already in place</t>
  </si>
  <si>
    <t>Default yield nominal [%]</t>
  </si>
  <si>
    <t>3-month usage (274 syntheses) [kilo-unit]</t>
  </si>
  <si>
    <t>operator labor rate [$/hr]</t>
  </si>
  <si>
    <t>$33 weighted-average direct labor rate for 1 senior scientist (46) and 2 techs (27) * (100% + 40% for fringe benefits)</t>
  </si>
  <si>
    <t>Floor Space</t>
  </si>
  <si>
    <t>m^2</t>
  </si>
  <si>
    <t>Estimate</t>
  </si>
  <si>
    <t>Default yield high [%]</t>
  </si>
  <si>
    <t>Purchase amount for Nominal [kilo-unit]</t>
  </si>
  <si>
    <t>Spare Parts</t>
  </si>
  <si>
    <t>% capex/yr</t>
  </si>
  <si>
    <t>Number of steps</t>
  </si>
  <si>
    <t>Electricity Usage</t>
  </si>
  <si>
    <t>kW</t>
  </si>
  <si>
    <t>Throughput</t>
  </si>
  <si>
    <t>Maintenance Technician Labor Rate</t>
  </si>
  <si>
    <t>maintenance technician labor rate [$/hr]</t>
  </si>
  <si>
    <t>Dummy values; assume all maintenance is performed by operators</t>
  </si>
  <si>
    <t>Increase in purchase amount for Nominal/High [# of decades]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</si>
  <si>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</si>
  <si>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</si>
  <si>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</si>
  <si>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Purchase amount for Low [kilo-unit]</t>
  </si>
  <si>
    <t>Increase in purchase amount for Low [# of decades]</t>
  </si>
  <si>
    <t>Nominal Cost before economies of scale ($/Unit)</t>
  </si>
  <si>
    <t>Facilities Depreciation Time</t>
  </si>
  <si>
    <t>Low Cost before economies of scale ($/Unit)</t>
  </si>
  <si>
    <t>High Cost before economies of scale ($/Unit)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</si>
  <si>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</si>
  <si>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</si>
  <si>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Equipment Depreciation Time</t>
  </si>
  <si>
    <t>depreciation time for equipment and facilities [yr]</t>
  </si>
  <si>
    <t>Cell PCE</t>
  </si>
  <si>
    <t>cell active area power conversion efficiency [%]</t>
  </si>
  <si>
    <t>Unused here (used for $/m2 to $/W calculation for PV manufacturing model)</t>
  </si>
  <si>
    <t>QD mass per synthesis NOM [g]</t>
  </si>
  <si>
    <t>QD mass per synthesis LOW [g]</t>
  </si>
  <si>
    <t>GFF</t>
  </si>
  <si>
    <t>module geometric fill factor</t>
  </si>
  <si>
    <t>QD mass per synthesis HIGH [g]</t>
  </si>
  <si>
    <t>Nominal $/g</t>
  </si>
  <si>
    <t>g/h</t>
  </si>
  <si>
    <t>Number of Operating Hours</t>
  </si>
  <si>
    <t>Low $/g</t>
  </si>
  <si>
    <t>High $/g</t>
  </si>
  <si>
    <t>PbCl2</t>
  </si>
  <si>
    <t>number of hours factory operates per year (utilization)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</si>
  <si>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</si>
  <si>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</si>
  <si>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</si>
  <si>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</si>
  <si>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</si>
  <si>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20/50/80% capacity utilization; only contributes to factory annual throughput</t>
  </si>
  <si>
    <t>%</t>
  </si>
  <si>
    <t>Capacity utilization of entire factory is already accounted for in factory assumptions</t>
  </si>
  <si>
    <t>Low yield [%]</t>
  </si>
  <si>
    <t>Operation Staff</t>
  </si>
  <si>
    <t>Number of staff</t>
  </si>
  <si>
    <t>Nominal yield [%]</t>
  </si>
  <si>
    <t>g</t>
  </si>
  <si>
    <t>Aladdin ≥99.99%, Alfa Aesar 99%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</si>
  <si>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</si>
  <si>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</si>
  <si>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</si>
  <si>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</si>
  <si>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</si>
  <si>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</si>
  <si>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</si>
  <si>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</si>
  <si>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Effective time per synthesis high [hr]</t>
  </si>
  <si>
    <t>Total number of operators</t>
  </si>
  <si>
    <t>Operators per step</t>
  </si>
  <si>
    <t>Oleylamine</t>
  </si>
  <si>
    <t>Nominal/high estimates from QDV</t>
  </si>
  <si>
    <t>Cleaning</t>
  </si>
  <si>
    <t>mL</t>
  </si>
  <si>
    <t>SA 70%, SA ≥98%</t>
  </si>
  <si>
    <t>TAA</t>
  </si>
  <si>
    <t>SA 98%</t>
  </si>
  <si>
    <t>Butanol</t>
  </si>
  <si>
    <t>Millipore Sigma ≥99.4%</t>
  </si>
  <si>
    <t>Ethanol</t>
  </si>
  <si>
    <t>Millipore Sigma ≥99.5%</t>
  </si>
  <si>
    <t>Acetone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</si>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</sst>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2" borderId="0" xfId="0" applyFont="1" applyFill="1" applyAlignment="1"/>
    <xf numFmtId="0" fontId="4" fillId="0" borderId="0" xfId="0" applyFont="1"/>
    <xf numFmtId="0" fontId="8" fillId="2" borderId="0" xfId="0" applyFont="1" applyFill="1"/>
    <xf numFmtId="0" fontId="5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/>
    <xf numFmtId="0" fontId="5" fillId="0" borderId="0" xfId="0" applyFont="1" applyAlignment="1"/>
    <xf numFmtId="0" fontId="3" fillId="3" borderId="1" xfId="0" applyFont="1" applyFill="1" applyBorder="1" applyAlignment="1">
      <alignment wrapText="1"/>
    </xf>
    <xf numFmtId="0" fontId="5" fillId="2" borderId="0" xfId="0" applyFont="1" applyFill="1" applyAlignment="1"/>
    <xf numFmtId="0" fontId="3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2" fillId="0" borderId="2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0" fillId="0" borderId="0" xfId="0" applyFont="1" applyAlignment="1"/>
    <xf numFmtId="0" fontId="9" fillId="0" borderId="0" xfId="0" applyFont="1" applyAlignment="1"/>
    <xf numFmtId="0" fontId="0" fillId="0" borderId="0" xfId="0" applyFont="1" applyAlignment="1">
      <alignment horizontal="right"/>
    </xf>
    <xf numFmtId="0" fontId="5" fillId="0" borderId="3" xfId="0" applyFont="1" applyBorder="1" applyAlignment="1"/>
    <xf numFmtId="164" fontId="0" fillId="0" borderId="1" xfId="0" applyNumberFormat="1" applyFont="1" applyBorder="1" applyAlignment="1">
      <alignment horizontal="right"/>
    </xf>
    <xf numFmtId="10" fontId="5" fillId="2" borderId="0" xfId="0" applyNumberFormat="1" applyFont="1" applyFill="1"/>
    <xf numFmtId="164" fontId="9" fillId="0" borderId="2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/>
    <xf numFmtId="164" fontId="0" fillId="3" borderId="1" xfId="0" applyNumberFormat="1" applyFont="1" applyFill="1" applyBorder="1" applyAlignment="1">
      <alignment horizontal="right"/>
    </xf>
    <xf numFmtId="164" fontId="8" fillId="0" borderId="0" xfId="0" applyNumberFormat="1" applyFont="1"/>
    <xf numFmtId="164" fontId="8" fillId="0" borderId="2" xfId="0" applyNumberFormat="1" applyFont="1" applyBorder="1"/>
    <xf numFmtId="165" fontId="5" fillId="0" borderId="1" xfId="0" applyNumberFormat="1" applyFont="1" applyBorder="1" applyAlignment="1">
      <alignment horizontal="right"/>
    </xf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2" borderId="0" xfId="0" applyFont="1" applyFill="1" applyAlignment="1"/>
    <xf numFmtId="166" fontId="5" fillId="0" borderId="0" xfId="0" applyNumberFormat="1" applyFont="1" applyAlignment="1">
      <alignment horizontal="right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8" fillId="0" borderId="0" xfId="0" applyFont="1" applyAlignment="1"/>
    <xf numFmtId="0" fontId="2" fillId="2" borderId="0" xfId="0" applyFont="1" applyFill="1"/>
    <xf numFmtId="0" fontId="4" fillId="0" borderId="2" xfId="0" applyFont="1" applyBorder="1" applyAlignment="1"/>
    <xf numFmtId="2" fontId="5" fillId="4" borderId="1" xfId="0" applyNumberFormat="1" applyFont="1" applyFill="1" applyBorder="1" applyAlignment="1">
      <alignment horizontal="right"/>
    </xf>
    <xf numFmtId="2" fontId="5" fillId="4" borderId="0" xfId="0" applyNumberFormat="1" applyFont="1" applyFill="1" applyAlignment="1">
      <alignment horizontal="right"/>
    </xf>
    <xf numFmtId="0" fontId="9" fillId="0" borderId="0" xfId="0" applyFont="1" applyAlignment="1"/>
    <xf numFmtId="0" fontId="9" fillId="0" borderId="2" xfId="0" applyFont="1" applyBorder="1" applyAlignment="1"/>
    <xf numFmtId="164" fontId="9" fillId="0" borderId="0" xfId="0" applyNumberFormat="1" applyFont="1" applyAlignment="1">
      <alignment horizontal="right"/>
    </xf>
    <xf numFmtId="0" fontId="5" fillId="0" borderId="2" xfId="0" applyFont="1" applyBorder="1" applyAlignment="1"/>
    <xf numFmtId="164" fontId="9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5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/>
    <xf numFmtId="0" fontId="5" fillId="3" borderId="0" xfId="0" applyFont="1" applyFill="1" applyAlignment="1"/>
    <xf numFmtId="0" fontId="5" fillId="0" borderId="2" xfId="0" applyFont="1" applyBorder="1" applyAlignment="1"/>
    <xf numFmtId="0" fontId="5" fillId="4" borderId="1" xfId="0" applyFont="1" applyFill="1" applyBorder="1" applyAlignment="1"/>
    <xf numFmtId="0" fontId="5" fillId="4" borderId="0" xfId="0" applyFont="1" applyFill="1" applyAlignme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G5" sqref="G5"/>
    </sheetView>
  </sheetViews>
  <sheetFormatPr baseColWidth="10" defaultColWidth="14.5" defaultRowHeight="15.75" customHeight="1" x14ac:dyDescent="0.15"/>
  <cols>
    <col min="1" max="1" width="10.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6.5" customWidth="1"/>
    <col min="18" max="18" width="9.5" customWidth="1"/>
    <col min="19" max="19" width="15.83203125" customWidth="1"/>
    <col min="20" max="22" width="13.1640625" customWidth="1"/>
    <col min="23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1" t="s">
        <v>0</v>
      </c>
      <c r="B1" s="1" t="s">
        <v>3</v>
      </c>
      <c r="C1" s="2" t="s">
        <v>4</v>
      </c>
      <c r="D1" s="3" t="s">
        <v>5</v>
      </c>
      <c r="E1" s="4" t="s">
        <v>6</v>
      </c>
      <c r="F1" s="4" t="s">
        <v>7</v>
      </c>
      <c r="G1" s="2" t="s">
        <v>8</v>
      </c>
      <c r="H1" s="3" t="s">
        <v>9</v>
      </c>
      <c r="I1" s="1" t="s">
        <v>10</v>
      </c>
      <c r="J1" s="16" t="s">
        <v>11</v>
      </c>
      <c r="K1" s="27" t="s">
        <v>24</v>
      </c>
      <c r="L1" s="16" t="s">
        <v>39</v>
      </c>
      <c r="M1" s="16" t="s">
        <v>40</v>
      </c>
      <c r="N1" s="29" t="s">
        <v>41</v>
      </c>
      <c r="O1" s="30" t="s">
        <v>46</v>
      </c>
      <c r="P1" s="32" t="s">
        <v>53</v>
      </c>
      <c r="Q1" s="33" t="s">
        <v>63</v>
      </c>
      <c r="R1" s="32" t="s">
        <v>67</v>
      </c>
      <c r="S1" s="33" t="s">
        <v>68</v>
      </c>
      <c r="T1" s="33" t="s">
        <v>69</v>
      </c>
      <c r="U1" s="33" t="s">
        <v>71</v>
      </c>
      <c r="V1" s="35" t="s">
        <v>72</v>
      </c>
      <c r="W1" s="16" t="s">
        <v>80</v>
      </c>
      <c r="X1" s="16" t="s">
        <v>81</v>
      </c>
      <c r="Y1" s="29" t="s">
        <v>84</v>
      </c>
      <c r="Z1" s="36" t="s">
        <v>85</v>
      </c>
      <c r="AA1" s="37" t="s">
        <v>88</v>
      </c>
      <c r="AB1" s="37" t="s">
        <v>89</v>
      </c>
      <c r="AC1" s="38"/>
      <c r="AD1" s="38"/>
    </row>
    <row r="2" spans="1:30" ht="15.75" customHeight="1" x14ac:dyDescent="0.15">
      <c r="A2" s="13" t="s">
        <v>90</v>
      </c>
      <c r="B2" s="13" t="s">
        <v>21</v>
      </c>
      <c r="C2" s="43">
        <f t="shared" ref="C2:C9" si="0">L2/W2</f>
        <v>2.3736262116040958</v>
      </c>
      <c r="D2" s="45">
        <f t="shared" ref="D2:D9" si="1">T2*0.5^Q2</f>
        <v>7.4809307853117651E-2</v>
      </c>
      <c r="E2" s="46">
        <f t="shared" ref="E2:E9" si="2">M2/Y2</f>
        <v>1.8989528178243775</v>
      </c>
      <c r="F2" s="45">
        <f t="shared" ref="F2:F9" si="3">U2*0.2^S2</f>
        <v>6.2128471679299864E-3</v>
      </c>
      <c r="G2" s="43">
        <f t="shared" ref="G2:G9" si="4">N2/X2</f>
        <v>2.3736262116040958</v>
      </c>
      <c r="H2" s="45">
        <f t="shared" ref="H2:H9" si="5">V2*0.7^Q2</f>
        <v>0.16111353130136552</v>
      </c>
      <c r="I2" s="13" t="s">
        <v>104</v>
      </c>
      <c r="J2" s="17" t="s">
        <v>105</v>
      </c>
      <c r="K2" s="48">
        <v>33.372</v>
      </c>
      <c r="L2" s="46">
        <f t="shared" ref="L2:L9" si="6">K2*10.42</f>
        <v>347.73624000000001</v>
      </c>
      <c r="M2" s="49">
        <f t="shared" ref="M2:M9" si="7">L2</f>
        <v>347.73624000000001</v>
      </c>
      <c r="N2" s="50">
        <f t="shared" ref="N2:N9" si="8">L2</f>
        <v>347.73624000000001</v>
      </c>
      <c r="O2" s="51">
        <f t="shared" ref="O2:O7" si="9">L2*274/1000</f>
        <v>95.279729759999995</v>
      </c>
      <c r="P2" s="54">
        <v>0.5</v>
      </c>
      <c r="Q2" s="56">
        <f t="shared" ref="Q2:Q9" si="10">MAX(0,LOG($O2/P2))</f>
        <v>2.2800305123596591</v>
      </c>
      <c r="R2" s="54">
        <v>2</v>
      </c>
      <c r="S2" s="56">
        <f t="shared" ref="S2:S9" si="11">MAX(0,LOG($O2/R2))</f>
        <v>1.6779705210316969</v>
      </c>
      <c r="T2" s="58">
        <v>0.36334</v>
      </c>
      <c r="U2" s="58">
        <v>9.2499999999999999E-2</v>
      </c>
      <c r="V2" s="59">
        <f t="shared" ref="V2:V9" si="12">T2</f>
        <v>0.36334</v>
      </c>
      <c r="W2" s="60">
        <v>146.5</v>
      </c>
      <c r="X2">
        <f t="shared" ref="X2:X9" si="13">W2</f>
        <v>146.5</v>
      </c>
      <c r="Y2" s="62">
        <v>183.12</v>
      </c>
      <c r="Z2" s="63">
        <f t="shared" ref="Z2:Z9" si="14">C2*D2</f>
        <v>0.17756933399212019</v>
      </c>
      <c r="AA2" s="64">
        <f t="shared" ref="AA2:AA9" si="15">E2*F2</f>
        <v>1.1797903636252851E-2</v>
      </c>
      <c r="AB2" s="64">
        <f t="shared" ref="AB2:AB9" si="16">G2*H2</f>
        <v>0.38242330094101817</v>
      </c>
      <c r="AC2" s="21"/>
      <c r="AD2" s="21"/>
    </row>
    <row r="3" spans="1:30" ht="15.75" customHeight="1" x14ac:dyDescent="0.15">
      <c r="A3" s="13" t="s">
        <v>117</v>
      </c>
      <c r="B3" s="13" t="s">
        <v>21</v>
      </c>
      <c r="C3" s="43">
        <f t="shared" si="0"/>
        <v>34.140614334470989</v>
      </c>
      <c r="D3" s="45">
        <f t="shared" si="1"/>
        <v>2.028058750179465E-2</v>
      </c>
      <c r="E3" s="46">
        <f t="shared" si="2"/>
        <v>27.313237221494102</v>
      </c>
      <c r="F3" s="45">
        <f t="shared" si="3"/>
        <v>1.4969123121082214E-3</v>
      </c>
      <c r="G3" s="43">
        <f t="shared" si="4"/>
        <v>34.140614334470989</v>
      </c>
      <c r="H3" s="45">
        <f t="shared" si="5"/>
        <v>6.256261831355768E-2</v>
      </c>
      <c r="I3" s="13" t="s">
        <v>120</v>
      </c>
      <c r="J3" s="17" t="s">
        <v>121</v>
      </c>
      <c r="K3" s="48">
        <v>480</v>
      </c>
      <c r="L3" s="46">
        <f t="shared" si="6"/>
        <v>5001.6000000000004</v>
      </c>
      <c r="M3" s="49">
        <f t="shared" si="7"/>
        <v>5001.6000000000004</v>
      </c>
      <c r="N3" s="50">
        <f t="shared" si="8"/>
        <v>5001.6000000000004</v>
      </c>
      <c r="O3" s="51">
        <f t="shared" si="9"/>
        <v>1370.4384000000002</v>
      </c>
      <c r="P3" s="54">
        <v>0.61499999999999999</v>
      </c>
      <c r="Q3" s="56">
        <f t="shared" si="10"/>
        <v>3.3479844033840642</v>
      </c>
      <c r="R3" s="54">
        <v>1.845</v>
      </c>
      <c r="S3" s="56">
        <f t="shared" si="11"/>
        <v>2.8708631486644016</v>
      </c>
      <c r="T3" s="58">
        <v>0.20650199999999999</v>
      </c>
      <c r="U3" s="58">
        <v>0.152</v>
      </c>
      <c r="V3" s="59">
        <f t="shared" si="12"/>
        <v>0.20650199999999999</v>
      </c>
      <c r="W3" s="60">
        <v>146.5</v>
      </c>
      <c r="X3">
        <f t="shared" si="13"/>
        <v>146.5</v>
      </c>
      <c r="Y3" s="62">
        <v>183.12</v>
      </c>
      <c r="Z3" s="63">
        <f t="shared" si="14"/>
        <v>0.69239171637526364</v>
      </c>
      <c r="AA3" s="64">
        <f t="shared" si="15"/>
        <v>4.0885521080387073E-2</v>
      </c>
      <c r="AB3" s="64">
        <f t="shared" si="16"/>
        <v>2.1359262235978846</v>
      </c>
      <c r="AC3" s="21"/>
      <c r="AD3" s="21"/>
    </row>
    <row r="4" spans="1:30" ht="15.75" customHeight="1" x14ac:dyDescent="0.15">
      <c r="A4" s="65" t="s">
        <v>122</v>
      </c>
      <c r="B4" s="66" t="s">
        <v>21</v>
      </c>
      <c r="C4" s="67">
        <f t="shared" si="0"/>
        <v>0.21374869624573378</v>
      </c>
      <c r="D4" s="45">
        <f t="shared" si="1"/>
        <v>0.20526697467237251</v>
      </c>
      <c r="E4" s="67">
        <f t="shared" si="2"/>
        <v>0.17100362603757097</v>
      </c>
      <c r="F4" s="45">
        <f t="shared" si="3"/>
        <v>6.6229812017548795E-2</v>
      </c>
      <c r="G4" s="67">
        <f t="shared" si="4"/>
        <v>0.21374869624573378</v>
      </c>
      <c r="H4" s="45">
        <f t="shared" si="5"/>
        <v>0.31096914984883384</v>
      </c>
      <c r="I4" s="65" t="s">
        <v>104</v>
      </c>
      <c r="J4" s="68" t="s">
        <v>123</v>
      </c>
      <c r="K4" s="69">
        <v>3.0051999999999999</v>
      </c>
      <c r="L4" s="46">
        <f t="shared" si="6"/>
        <v>31.314183999999997</v>
      </c>
      <c r="M4" s="49">
        <f t="shared" si="7"/>
        <v>31.314183999999997</v>
      </c>
      <c r="N4" s="50">
        <f t="shared" si="8"/>
        <v>31.314183999999997</v>
      </c>
      <c r="O4" s="51">
        <f t="shared" si="9"/>
        <v>8.5800864160000003</v>
      </c>
      <c r="P4" s="54">
        <v>0.5</v>
      </c>
      <c r="Q4" s="56">
        <f t="shared" si="10"/>
        <v>1.2345216576155948</v>
      </c>
      <c r="R4" s="70">
        <f t="shared" ref="R4:R9" si="17">P4</f>
        <v>0.5</v>
      </c>
      <c r="S4" s="56">
        <f t="shared" si="11"/>
        <v>1.2345216576155948</v>
      </c>
      <c r="T4" s="58">
        <v>0.48299999999999998</v>
      </c>
      <c r="U4" s="71">
        <f t="shared" ref="U4:U9" si="18">T4</f>
        <v>0.48299999999999998</v>
      </c>
      <c r="V4" s="59">
        <f t="shared" si="12"/>
        <v>0.48299999999999998</v>
      </c>
      <c r="W4" s="60">
        <v>146.5</v>
      </c>
      <c r="X4">
        <f t="shared" si="13"/>
        <v>146.5</v>
      </c>
      <c r="Y4" s="62">
        <v>183.12</v>
      </c>
      <c r="Z4" s="63">
        <f t="shared" si="14"/>
        <v>4.3875548218525684E-2</v>
      </c>
      <c r="AA4" s="64">
        <f t="shared" si="15"/>
        <v>1.1325538006787537E-2</v>
      </c>
      <c r="AB4" s="64">
        <f t="shared" si="16"/>
        <v>6.6469250352832451E-2</v>
      </c>
      <c r="AC4" s="72"/>
      <c r="AD4" s="72"/>
    </row>
    <row r="5" spans="1:30" ht="15.75" customHeight="1" x14ac:dyDescent="0.15">
      <c r="A5" s="40" t="s">
        <v>124</v>
      </c>
      <c r="B5" s="66" t="s">
        <v>111</v>
      </c>
      <c r="C5" s="67">
        <f t="shared" si="0"/>
        <v>30.076932880641635</v>
      </c>
      <c r="D5" s="45">
        <f t="shared" si="1"/>
        <v>1.5095396286713542E-2</v>
      </c>
      <c r="E5" s="67">
        <f t="shared" si="2"/>
        <v>24.062203292999122</v>
      </c>
      <c r="F5" s="45">
        <f t="shared" si="3"/>
        <v>7.3813576281870725E-3</v>
      </c>
      <c r="G5" s="67">
        <f t="shared" si="4"/>
        <v>30.076932880641635</v>
      </c>
      <c r="H5" s="45">
        <f t="shared" si="5"/>
        <v>1.963089416606224E-2</v>
      </c>
      <c r="I5" s="40" t="s">
        <v>120</v>
      </c>
      <c r="J5" s="68" t="s">
        <v>125</v>
      </c>
      <c r="K5" s="48">
        <v>422.8666667</v>
      </c>
      <c r="L5" s="46">
        <f t="shared" si="6"/>
        <v>4406.2706670139996</v>
      </c>
      <c r="M5" s="49">
        <f t="shared" si="7"/>
        <v>4406.2706670139996</v>
      </c>
      <c r="N5" s="50">
        <f t="shared" si="8"/>
        <v>4406.2706670139996</v>
      </c>
      <c r="O5" s="51">
        <f t="shared" si="9"/>
        <v>1207.3181627618358</v>
      </c>
      <c r="P5" s="70">
        <v>200</v>
      </c>
      <c r="Q5" s="56">
        <f t="shared" si="10"/>
        <v>0.78079173849592898</v>
      </c>
      <c r="R5" s="70">
        <f t="shared" si="17"/>
        <v>200</v>
      </c>
      <c r="S5" s="56">
        <f t="shared" si="11"/>
        <v>0.78079173849592898</v>
      </c>
      <c r="T5" s="71">
        <v>2.5935E-2</v>
      </c>
      <c r="U5" s="71">
        <f t="shared" si="18"/>
        <v>2.5935E-2</v>
      </c>
      <c r="V5" s="59">
        <f t="shared" si="12"/>
        <v>2.5935E-2</v>
      </c>
      <c r="W5" s="60">
        <v>146.5</v>
      </c>
      <c r="X5">
        <f t="shared" si="13"/>
        <v>146.5</v>
      </c>
      <c r="Y5" s="62">
        <v>183.12</v>
      </c>
      <c r="Z5" s="63">
        <f t="shared" si="14"/>
        <v>0.45402322092217018</v>
      </c>
      <c r="AA5" s="64">
        <f t="shared" si="15"/>
        <v>0.17761172782776716</v>
      </c>
      <c r="AB5" s="64">
        <f t="shared" si="16"/>
        <v>0.59043708621963342</v>
      </c>
      <c r="AC5" s="72"/>
      <c r="AD5" s="72"/>
    </row>
    <row r="6" spans="1:30" ht="15.75" customHeight="1" x14ac:dyDescent="0.15">
      <c r="A6" s="40" t="s">
        <v>126</v>
      </c>
      <c r="B6" s="66" t="s">
        <v>111</v>
      </c>
      <c r="C6" s="67">
        <f t="shared" si="0"/>
        <v>59.518470989761092</v>
      </c>
      <c r="D6" s="45">
        <f t="shared" si="1"/>
        <v>9.3895856161013928E-3</v>
      </c>
      <c r="E6" s="67">
        <f t="shared" si="2"/>
        <v>47.616076889471387</v>
      </c>
      <c r="F6" s="45">
        <f t="shared" si="3"/>
        <v>3.3556198146424731E-3</v>
      </c>
      <c r="G6" s="67">
        <f t="shared" si="4"/>
        <v>59.518470989761092</v>
      </c>
      <c r="H6" s="45">
        <f t="shared" si="5"/>
        <v>1.3700721981919597E-2</v>
      </c>
      <c r="I6" s="40" t="s">
        <v>120</v>
      </c>
      <c r="J6" s="68" t="s">
        <v>127</v>
      </c>
      <c r="K6" s="48">
        <v>836.8</v>
      </c>
      <c r="L6" s="46">
        <f t="shared" si="6"/>
        <v>8719.4560000000001</v>
      </c>
      <c r="M6" s="49">
        <f t="shared" si="7"/>
        <v>8719.4560000000001</v>
      </c>
      <c r="N6" s="50">
        <f t="shared" si="8"/>
        <v>8719.4560000000001</v>
      </c>
      <c r="O6" s="51">
        <f t="shared" si="9"/>
        <v>2389.130944</v>
      </c>
      <c r="P6" s="70">
        <v>180</v>
      </c>
      <c r="Q6" s="56">
        <f t="shared" si="10"/>
        <v>1.1229674482037866</v>
      </c>
      <c r="R6" s="70">
        <f t="shared" si="17"/>
        <v>180</v>
      </c>
      <c r="S6" s="56">
        <f t="shared" si="11"/>
        <v>1.1229674482037866</v>
      </c>
      <c r="T6" s="71">
        <v>2.0449999999999999E-2</v>
      </c>
      <c r="U6" s="71">
        <f t="shared" si="18"/>
        <v>2.0449999999999999E-2</v>
      </c>
      <c r="V6" s="59">
        <f t="shared" si="12"/>
        <v>2.0449999999999999E-2</v>
      </c>
      <c r="W6" s="60">
        <v>146.5</v>
      </c>
      <c r="X6">
        <f t="shared" si="13"/>
        <v>146.5</v>
      </c>
      <c r="Y6" s="62">
        <v>183.12</v>
      </c>
      <c r="Z6" s="63">
        <f t="shared" si="14"/>
        <v>0.55885377909780876</v>
      </c>
      <c r="AA6" s="64">
        <f t="shared" si="15"/>
        <v>0.15978145110584971</v>
      </c>
      <c r="AB6" s="64">
        <f t="shared" si="16"/>
        <v>0.81544602381966358</v>
      </c>
      <c r="AC6" s="72"/>
      <c r="AD6" s="72"/>
    </row>
    <row r="7" spans="1:30" ht="15.75" customHeight="1" x14ac:dyDescent="0.15">
      <c r="A7" s="40" t="s">
        <v>128</v>
      </c>
      <c r="B7" s="66" t="s">
        <v>111</v>
      </c>
      <c r="C7" s="67">
        <f t="shared" si="0"/>
        <v>189.40738655194536</v>
      </c>
      <c r="D7" s="45">
        <f t="shared" si="1"/>
        <v>5.0207293912096522E-3</v>
      </c>
      <c r="E7" s="67">
        <f t="shared" si="2"/>
        <v>151.53004658071208</v>
      </c>
      <c r="F7" s="45">
        <f t="shared" si="3"/>
        <v>1.180427902564223E-3</v>
      </c>
      <c r="G7" s="67">
        <f t="shared" si="4"/>
        <v>189.40738655194536</v>
      </c>
      <c r="H7" s="45">
        <f t="shared" si="5"/>
        <v>8.5436323206327797E-3</v>
      </c>
      <c r="I7" s="40" t="s">
        <v>120</v>
      </c>
      <c r="J7" s="68" t="s">
        <v>127</v>
      </c>
      <c r="K7" s="48">
        <v>2662.9733329999999</v>
      </c>
      <c r="L7" s="46">
        <f t="shared" si="6"/>
        <v>27748.182129859997</v>
      </c>
      <c r="M7" s="49">
        <f t="shared" si="7"/>
        <v>27748.182129859997</v>
      </c>
      <c r="N7" s="50">
        <f t="shared" si="8"/>
        <v>27748.182129859997</v>
      </c>
      <c r="O7" s="51">
        <f t="shared" si="9"/>
        <v>7603.0019035816385</v>
      </c>
      <c r="P7" s="70">
        <v>200</v>
      </c>
      <c r="Q7" s="56">
        <f t="shared" si="10"/>
        <v>1.5799551035581263</v>
      </c>
      <c r="R7" s="70">
        <f t="shared" si="17"/>
        <v>200</v>
      </c>
      <c r="S7" s="56">
        <f t="shared" si="11"/>
        <v>1.5799551035581263</v>
      </c>
      <c r="T7" s="71">
        <v>1.5010000000000001E-2</v>
      </c>
      <c r="U7" s="71">
        <f t="shared" si="18"/>
        <v>1.5010000000000001E-2</v>
      </c>
      <c r="V7" s="59">
        <f t="shared" si="12"/>
        <v>1.5010000000000001E-2</v>
      </c>
      <c r="W7" s="60">
        <v>146.5</v>
      </c>
      <c r="X7">
        <f t="shared" si="13"/>
        <v>146.5</v>
      </c>
      <c r="Y7" s="62">
        <v>183.12</v>
      </c>
      <c r="Z7" s="63">
        <f t="shared" si="14"/>
        <v>0.95096323257355986</v>
      </c>
      <c r="AA7" s="64">
        <f t="shared" si="15"/>
        <v>0.17887029506072896</v>
      </c>
      <c r="AB7" s="64">
        <f t="shared" si="16"/>
        <v>1.6182270695117869</v>
      </c>
      <c r="AC7" s="72"/>
      <c r="AD7" s="72"/>
    </row>
    <row r="8" spans="1:30" ht="15.75" customHeight="1" x14ac:dyDescent="0.15">
      <c r="A8" s="13" t="s">
        <v>129</v>
      </c>
      <c r="B8" s="13" t="s">
        <v>111</v>
      </c>
      <c r="C8" s="43">
        <f t="shared" si="0"/>
        <v>111.59713310580204</v>
      </c>
      <c r="D8" s="45">
        <f t="shared" si="1"/>
        <v>3.0760494127816266E-3</v>
      </c>
      <c r="E8" s="46">
        <f t="shared" si="2"/>
        <v>89.280144167758849</v>
      </c>
      <c r="F8" s="45">
        <f t="shared" si="3"/>
        <v>8.6519992630373183E-4</v>
      </c>
      <c r="G8" s="43">
        <f t="shared" si="4"/>
        <v>111.59713310580204</v>
      </c>
      <c r="H8" s="45">
        <f t="shared" si="5"/>
        <v>4.9009634223757146E-3</v>
      </c>
      <c r="I8" s="13" t="s">
        <v>120</v>
      </c>
      <c r="J8" s="17" t="s">
        <v>130</v>
      </c>
      <c r="K8" s="48">
        <v>1569</v>
      </c>
      <c r="L8" s="46">
        <f t="shared" si="6"/>
        <v>16348.98</v>
      </c>
      <c r="M8" s="49">
        <f t="shared" si="7"/>
        <v>16348.98</v>
      </c>
      <c r="N8" s="50">
        <f t="shared" si="8"/>
        <v>16348.98</v>
      </c>
      <c r="O8" s="51">
        <f>(L8+L9)*274/1000</f>
        <v>4845.6417760000004</v>
      </c>
      <c r="P8" s="70">
        <v>200</v>
      </c>
      <c r="Q8" s="56">
        <f t="shared" si="10"/>
        <v>1.3843213092144908</v>
      </c>
      <c r="R8" s="70">
        <f t="shared" si="17"/>
        <v>200</v>
      </c>
      <c r="S8" s="56">
        <f t="shared" si="11"/>
        <v>1.3843213092144908</v>
      </c>
      <c r="T8" s="58">
        <v>8.0300000000000007E-3</v>
      </c>
      <c r="U8" s="71">
        <f t="shared" si="18"/>
        <v>8.0300000000000007E-3</v>
      </c>
      <c r="V8" s="59">
        <f t="shared" si="12"/>
        <v>8.0300000000000007E-3</v>
      </c>
      <c r="W8" s="60">
        <v>146.5</v>
      </c>
      <c r="X8">
        <f t="shared" si="13"/>
        <v>146.5</v>
      </c>
      <c r="Y8" s="62">
        <v>183.12</v>
      </c>
      <c r="Z8" s="63">
        <f t="shared" si="14"/>
        <v>0.34327829575821539</v>
      </c>
      <c r="AA8" s="64">
        <f t="shared" si="15"/>
        <v>7.7245174154331506E-2</v>
      </c>
      <c r="AB8" s="64">
        <f t="shared" si="16"/>
        <v>0.54693346739352977</v>
      </c>
      <c r="AC8" s="21"/>
      <c r="AD8" s="21"/>
    </row>
    <row r="9" spans="1:30" ht="15.75" customHeight="1" x14ac:dyDescent="0.15">
      <c r="A9" s="13" t="s">
        <v>129</v>
      </c>
      <c r="B9" s="13" t="s">
        <v>119</v>
      </c>
      <c r="C9" s="43">
        <f t="shared" si="0"/>
        <v>9.1183890784982928</v>
      </c>
      <c r="D9" s="45">
        <f t="shared" si="1"/>
        <v>3.0760494127816266E-3</v>
      </c>
      <c r="E9" s="46">
        <f t="shared" si="2"/>
        <v>7.2949104412407157</v>
      </c>
      <c r="F9" s="45">
        <f t="shared" si="3"/>
        <v>8.6519992630373183E-4</v>
      </c>
      <c r="G9" s="43">
        <f t="shared" si="4"/>
        <v>9.1183890784982928</v>
      </c>
      <c r="H9" s="45">
        <f t="shared" si="5"/>
        <v>4.9009634223757146E-3</v>
      </c>
      <c r="I9" s="13" t="s">
        <v>120</v>
      </c>
      <c r="J9" s="17" t="s">
        <v>130</v>
      </c>
      <c r="K9" s="48">
        <v>128.19999999999999</v>
      </c>
      <c r="L9" s="46">
        <f t="shared" si="6"/>
        <v>1335.8439999999998</v>
      </c>
      <c r="M9" s="49">
        <f t="shared" si="7"/>
        <v>1335.8439999999998</v>
      </c>
      <c r="N9" s="50">
        <f t="shared" si="8"/>
        <v>1335.8439999999998</v>
      </c>
      <c r="O9" s="51">
        <f>O8</f>
        <v>4845.6417760000004</v>
      </c>
      <c r="P9" s="70">
        <v>200</v>
      </c>
      <c r="Q9" s="56">
        <f t="shared" si="10"/>
        <v>1.3843213092144908</v>
      </c>
      <c r="R9" s="70">
        <f t="shared" si="17"/>
        <v>200</v>
      </c>
      <c r="S9" s="56">
        <f t="shared" si="11"/>
        <v>1.3843213092144908</v>
      </c>
      <c r="T9" s="58">
        <v>8.0300000000000007E-3</v>
      </c>
      <c r="U9" s="71">
        <f t="shared" si="18"/>
        <v>8.0300000000000007E-3</v>
      </c>
      <c r="V9" s="59">
        <f t="shared" si="12"/>
        <v>8.0300000000000007E-3</v>
      </c>
      <c r="W9" s="60">
        <v>146.5</v>
      </c>
      <c r="X9">
        <f t="shared" si="13"/>
        <v>146.5</v>
      </c>
      <c r="Y9" s="62">
        <v>183.12</v>
      </c>
      <c r="Z9" s="63">
        <f t="shared" si="14"/>
        <v>2.8048615370429072E-2</v>
      </c>
      <c r="AA9" s="64">
        <f t="shared" si="15"/>
        <v>6.3115559761537914E-3</v>
      </c>
      <c r="AB9" s="64">
        <f t="shared" si="16"/>
        <v>4.4688891344710331E-2</v>
      </c>
      <c r="AC9" s="21"/>
      <c r="AD9" s="21"/>
    </row>
    <row r="10" spans="1:30" ht="15.75" customHeight="1" x14ac:dyDescent="0.15">
      <c r="A10" s="13"/>
      <c r="B10" s="13"/>
      <c r="C10" s="43"/>
      <c r="D10" s="45"/>
      <c r="E10" s="46"/>
      <c r="F10" s="46"/>
      <c r="G10" s="43"/>
      <c r="H10" s="74"/>
      <c r="I10" s="75"/>
      <c r="J10" s="17"/>
      <c r="K10" s="48"/>
      <c r="L10" s="46"/>
      <c r="M10" s="21"/>
      <c r="N10" s="76"/>
      <c r="O10" s="51"/>
      <c r="P10" s="77"/>
      <c r="Q10" s="56"/>
      <c r="R10" s="77"/>
      <c r="S10" s="56"/>
      <c r="T10" s="78"/>
      <c r="U10" s="78"/>
      <c r="V10" s="79"/>
      <c r="W10" s="21"/>
      <c r="X10" s="21"/>
      <c r="Y10" s="76"/>
      <c r="Z10" s="63"/>
      <c r="AA10" s="64"/>
      <c r="AB10" s="64"/>
      <c r="AC10" s="21"/>
      <c r="AD10" s="21"/>
    </row>
    <row r="11" spans="1:30" ht="15.75" customHeight="1" x14ac:dyDescent="0.15">
      <c r="A11" s="13"/>
      <c r="B11" s="13"/>
      <c r="C11" s="43"/>
      <c r="D11" s="45"/>
      <c r="E11" s="46"/>
      <c r="F11" s="46"/>
      <c r="G11" s="43"/>
      <c r="H11" s="74"/>
      <c r="I11" s="75"/>
      <c r="J11" s="17"/>
      <c r="K11" s="48"/>
      <c r="L11" s="46"/>
      <c r="M11" s="21"/>
      <c r="N11" s="76"/>
      <c r="O11" s="51"/>
      <c r="P11" s="77"/>
      <c r="Q11" s="56"/>
      <c r="R11" s="77"/>
      <c r="S11" s="56"/>
      <c r="T11" s="78"/>
      <c r="U11" s="78"/>
      <c r="V11" s="79"/>
      <c r="W11" s="21"/>
      <c r="X11" s="21"/>
      <c r="Y11" s="76"/>
      <c r="Z11" s="63"/>
      <c r="AA11" s="64"/>
      <c r="AB11" s="64"/>
      <c r="AC11" s="21"/>
      <c r="AD11" s="21"/>
    </row>
    <row r="12" spans="1:30" ht="15.75" customHeight="1" x14ac:dyDescent="0.15">
      <c r="A12" s="13"/>
      <c r="B12" s="13"/>
      <c r="C12" s="43"/>
      <c r="D12" s="45"/>
      <c r="E12" s="46"/>
      <c r="F12" s="46"/>
      <c r="G12" s="43"/>
      <c r="H12" s="74"/>
      <c r="I12" s="75"/>
      <c r="J12" s="17"/>
      <c r="K12" s="48"/>
      <c r="L12" s="46"/>
      <c r="M12" s="21"/>
      <c r="N12" s="76"/>
      <c r="O12" s="51"/>
      <c r="P12" s="77"/>
      <c r="Q12" s="56"/>
      <c r="R12" s="77"/>
      <c r="S12" s="56"/>
      <c r="T12" s="78"/>
      <c r="U12" s="78"/>
      <c r="V12" s="79"/>
      <c r="W12" s="21"/>
      <c r="X12" s="21"/>
      <c r="Y12" s="76"/>
      <c r="Z12" s="63"/>
      <c r="AA12" s="64"/>
      <c r="AB12" s="64"/>
      <c r="AC12" s="21"/>
      <c r="AD12" s="21"/>
    </row>
    <row r="13" spans="1:30" ht="15.75" customHeight="1" x14ac:dyDescent="0.15">
      <c r="A13" s="13"/>
      <c r="B13" s="13"/>
      <c r="C13" s="43"/>
      <c r="D13" s="74"/>
      <c r="E13" s="46"/>
      <c r="F13" s="46"/>
      <c r="G13" s="43"/>
      <c r="H13" s="74"/>
      <c r="I13" s="75"/>
      <c r="J13" s="17"/>
      <c r="K13" s="48"/>
      <c r="L13" s="46"/>
      <c r="M13" s="21"/>
      <c r="N13" s="76"/>
      <c r="O13" s="80"/>
      <c r="P13" s="81"/>
      <c r="Q13" s="72"/>
      <c r="R13" s="81"/>
      <c r="S13" s="72"/>
      <c r="T13" s="72"/>
      <c r="U13" s="72"/>
      <c r="V13" s="82"/>
      <c r="W13" s="21"/>
      <c r="X13" s="21"/>
      <c r="Y13" s="76"/>
      <c r="Z13" s="63"/>
      <c r="AA13" s="64"/>
      <c r="AB13" s="64"/>
      <c r="AC13" s="21"/>
      <c r="AD13" s="21"/>
    </row>
    <row r="14" spans="1:30" ht="15.75" customHeight="1" x14ac:dyDescent="0.15">
      <c r="A14" s="13"/>
      <c r="B14" s="13"/>
      <c r="C14" s="43"/>
      <c r="D14" s="74"/>
      <c r="E14" s="46"/>
      <c r="F14" s="46"/>
      <c r="G14" s="43"/>
      <c r="H14" s="74"/>
      <c r="I14" s="75"/>
      <c r="J14" s="17"/>
      <c r="K14" s="48"/>
      <c r="L14" s="46"/>
      <c r="M14" s="21"/>
      <c r="N14" s="76"/>
      <c r="O14" s="80"/>
      <c r="P14" s="81"/>
      <c r="Q14" s="72"/>
      <c r="R14" s="81"/>
      <c r="S14" s="72"/>
      <c r="T14" s="72"/>
      <c r="U14" s="72"/>
      <c r="V14" s="82"/>
      <c r="W14" s="21"/>
      <c r="X14" s="21"/>
      <c r="Y14" s="76"/>
      <c r="Z14" s="63"/>
      <c r="AA14" s="64"/>
      <c r="AB14" s="64"/>
      <c r="AC14" s="21"/>
      <c r="AD14" s="21"/>
    </row>
    <row r="15" spans="1:30" ht="15.75" customHeight="1" x14ac:dyDescent="0.15">
      <c r="A15" s="13"/>
      <c r="B15" s="13"/>
      <c r="C15" s="43"/>
      <c r="D15" s="74"/>
      <c r="E15" s="46"/>
      <c r="F15" s="46"/>
      <c r="G15" s="43"/>
      <c r="H15" s="74"/>
      <c r="I15" s="75"/>
      <c r="J15" s="17"/>
      <c r="K15" s="48"/>
      <c r="L15" s="46"/>
      <c r="M15" s="21"/>
      <c r="N15" s="76"/>
      <c r="O15" s="80"/>
      <c r="P15" s="81"/>
      <c r="Q15" s="72"/>
      <c r="R15" s="81"/>
      <c r="S15" s="72"/>
      <c r="T15" s="72"/>
      <c r="U15" s="72"/>
      <c r="V15" s="82"/>
      <c r="W15" s="21"/>
      <c r="X15" s="21"/>
      <c r="Y15" s="76"/>
      <c r="Z15" s="63"/>
      <c r="AA15" s="64"/>
      <c r="AB15" s="64"/>
      <c r="AC15" s="21"/>
      <c r="AD15" s="21"/>
    </row>
    <row r="16" spans="1:30" ht="15.75" customHeight="1" x14ac:dyDescent="0.15">
      <c r="A16" s="13"/>
      <c r="B16" s="13"/>
      <c r="C16" s="43"/>
      <c r="D16" s="74"/>
      <c r="E16" s="46"/>
      <c r="F16" s="46"/>
      <c r="G16" s="43"/>
      <c r="H16" s="74"/>
      <c r="I16" s="75"/>
      <c r="J16" s="17"/>
      <c r="K16" s="48"/>
      <c r="L16" s="46"/>
      <c r="M16" s="21"/>
      <c r="N16" s="76"/>
      <c r="O16" s="80"/>
      <c r="P16" s="81"/>
      <c r="Q16" s="72"/>
      <c r="R16" s="81"/>
      <c r="S16" s="72"/>
      <c r="T16" s="72"/>
      <c r="U16" s="72"/>
      <c r="V16" s="82"/>
      <c r="W16" s="21"/>
      <c r="X16" s="21"/>
      <c r="Y16" s="76"/>
      <c r="Z16" s="83"/>
      <c r="AA16" s="84"/>
      <c r="AB16" s="84"/>
      <c r="AC16" s="21"/>
      <c r="AD16" s="21"/>
    </row>
    <row r="17" spans="1:30" ht="15.75" customHeight="1" x14ac:dyDescent="0.15">
      <c r="A17" s="13"/>
      <c r="B17" s="13"/>
      <c r="C17" s="43"/>
      <c r="D17" s="74"/>
      <c r="E17" s="46"/>
      <c r="F17" s="46"/>
      <c r="G17" s="43"/>
      <c r="H17" s="74"/>
      <c r="I17" s="75"/>
      <c r="J17" s="17"/>
      <c r="K17" s="48"/>
      <c r="L17" s="46"/>
      <c r="M17" s="21"/>
      <c r="N17" s="76"/>
      <c r="O17" s="80"/>
      <c r="P17" s="81"/>
      <c r="Q17" s="72"/>
      <c r="R17" s="81"/>
      <c r="S17" s="72"/>
      <c r="T17" s="72"/>
      <c r="U17" s="72"/>
      <c r="V17" s="82"/>
      <c r="W17" s="21"/>
      <c r="X17" s="21"/>
      <c r="Y17" s="76"/>
      <c r="Z17" s="83"/>
      <c r="AA17" s="84"/>
      <c r="AB17" s="84"/>
      <c r="AC17" s="21"/>
      <c r="AD17" s="21"/>
    </row>
    <row r="18" spans="1:30" ht="15.75" customHeight="1" x14ac:dyDescent="0.15">
      <c r="A18" s="13"/>
      <c r="B18" s="13"/>
      <c r="C18" s="43"/>
      <c r="D18" s="74"/>
      <c r="E18" s="46"/>
      <c r="F18" s="46"/>
      <c r="G18" s="43"/>
      <c r="H18" s="74"/>
      <c r="I18" s="75"/>
      <c r="J18" s="17"/>
      <c r="K18" s="48"/>
      <c r="L18" s="46"/>
      <c r="M18" s="21"/>
      <c r="N18" s="76"/>
      <c r="O18" s="80"/>
      <c r="P18" s="81"/>
      <c r="Q18" s="72"/>
      <c r="R18" s="81"/>
      <c r="S18" s="72"/>
      <c r="T18" s="72"/>
      <c r="U18" s="72"/>
      <c r="V18" s="82"/>
      <c r="W18" s="21"/>
      <c r="X18" s="21"/>
      <c r="Y18" s="76"/>
      <c r="Z18" s="83"/>
      <c r="AA18" s="84"/>
      <c r="AB18" s="84"/>
      <c r="AC18" s="21"/>
      <c r="AD18" s="21"/>
    </row>
    <row r="19" spans="1:30" ht="15.75" customHeight="1" x14ac:dyDescent="0.15">
      <c r="A19" s="13"/>
      <c r="B19" s="13"/>
      <c r="C19" s="43"/>
      <c r="D19" s="74"/>
      <c r="E19" s="46"/>
      <c r="F19" s="46"/>
      <c r="G19" s="43"/>
      <c r="H19" s="74"/>
      <c r="I19" s="75"/>
      <c r="J19" s="17"/>
      <c r="K19" s="48"/>
      <c r="L19" s="46"/>
      <c r="M19" s="21"/>
      <c r="N19" s="76"/>
      <c r="O19" s="80"/>
      <c r="P19" s="81"/>
      <c r="Q19" s="72"/>
      <c r="R19" s="81"/>
      <c r="S19" s="72"/>
      <c r="T19" s="72"/>
      <c r="U19" s="72"/>
      <c r="V19" s="82"/>
      <c r="W19" s="21"/>
      <c r="X19" s="21"/>
      <c r="Y19" s="76"/>
      <c r="Z19" s="83"/>
      <c r="AA19" s="84"/>
      <c r="AB19" s="84"/>
      <c r="AC19" s="21"/>
      <c r="AD19" s="21"/>
    </row>
    <row r="20" spans="1:30" ht="15.75" customHeight="1" x14ac:dyDescent="0.15">
      <c r="A20" s="21"/>
      <c r="B20" s="21"/>
      <c r="C20" s="85"/>
      <c r="D20" s="86"/>
      <c r="E20" s="87"/>
      <c r="F20" s="87"/>
      <c r="G20" s="85"/>
      <c r="H20" s="86"/>
      <c r="I20" s="21"/>
      <c r="J20" s="21"/>
      <c r="K20" s="88"/>
      <c r="L20" s="87"/>
      <c r="M20" s="21"/>
      <c r="N20" s="76"/>
      <c r="O20" s="80"/>
      <c r="P20" s="81"/>
      <c r="Q20" s="72"/>
      <c r="R20" s="81"/>
      <c r="S20" s="72"/>
      <c r="T20" s="72"/>
      <c r="U20" s="72"/>
      <c r="V20" s="82"/>
      <c r="W20" s="21"/>
      <c r="X20" s="21"/>
      <c r="Y20" s="76"/>
      <c r="Z20" s="83"/>
      <c r="AA20" s="84"/>
      <c r="AB20" s="84"/>
      <c r="AC20" s="21"/>
      <c r="AD20" s="2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5" t="s">
        <v>2</v>
      </c>
      <c r="B1" s="5" t="s">
        <v>12</v>
      </c>
      <c r="C1" s="6" t="s">
        <v>13</v>
      </c>
      <c r="D1" s="6" t="s">
        <v>14</v>
      </c>
      <c r="E1" s="5" t="s">
        <v>15</v>
      </c>
      <c r="F1" s="8" t="s">
        <v>16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.75" customHeight="1" x14ac:dyDescent="0.15">
      <c r="A2" s="6" t="s">
        <v>21</v>
      </c>
      <c r="B2" s="6" t="s">
        <v>21</v>
      </c>
      <c r="C2" s="12"/>
      <c r="D2" s="14"/>
      <c r="E2" s="14"/>
      <c r="F2" s="18"/>
      <c r="G2" s="20" t="s">
        <v>26</v>
      </c>
      <c r="H2" s="22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customHeight="1" x14ac:dyDescent="0.15">
      <c r="A3" s="12" t="s">
        <v>32</v>
      </c>
      <c r="B3" s="24">
        <v>0.02</v>
      </c>
      <c r="C3" s="24">
        <v>0.01</v>
      </c>
      <c r="D3" s="24">
        <v>0.03</v>
      </c>
      <c r="E3" s="25" t="s">
        <v>36</v>
      </c>
      <c r="F3" s="26" t="s">
        <v>37</v>
      </c>
      <c r="G3" s="28" t="s">
        <v>38</v>
      </c>
      <c r="H3" s="28">
        <v>100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15">
      <c r="A4" s="12" t="s">
        <v>42</v>
      </c>
      <c r="B4" s="24">
        <v>50</v>
      </c>
      <c r="C4" s="24">
        <v>10</v>
      </c>
      <c r="D4" s="24">
        <v>100</v>
      </c>
      <c r="E4" s="25" t="s">
        <v>43</v>
      </c>
      <c r="F4" s="26" t="s">
        <v>44</v>
      </c>
      <c r="G4" s="28" t="s">
        <v>45</v>
      </c>
      <c r="H4" s="28">
        <v>100</v>
      </c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15">
      <c r="A5" s="12" t="s">
        <v>49</v>
      </c>
      <c r="B5" s="24">
        <v>10</v>
      </c>
      <c r="C5" s="24">
        <v>5</v>
      </c>
      <c r="D5" s="24">
        <v>15</v>
      </c>
      <c r="E5" s="25" t="s">
        <v>50</v>
      </c>
      <c r="F5" s="26" t="s">
        <v>51</v>
      </c>
      <c r="G5" s="28" t="s">
        <v>52</v>
      </c>
      <c r="H5" s="28">
        <v>100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.75" customHeight="1" x14ac:dyDescent="0.15">
      <c r="A6" s="12" t="s">
        <v>54</v>
      </c>
      <c r="B6" s="24">
        <v>3</v>
      </c>
      <c r="C6" s="24">
        <v>2</v>
      </c>
      <c r="D6" s="24">
        <v>4</v>
      </c>
      <c r="E6" s="25" t="s">
        <v>55</v>
      </c>
      <c r="F6" s="26" t="s">
        <v>37</v>
      </c>
      <c r="G6" s="28" t="s">
        <v>56</v>
      </c>
      <c r="H6" s="28">
        <v>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5.75" customHeight="1" x14ac:dyDescent="0.15">
      <c r="A7" s="12" t="s">
        <v>57</v>
      </c>
      <c r="B7" s="24">
        <v>0.04</v>
      </c>
      <c r="C7" s="24">
        <v>0.02</v>
      </c>
      <c r="D7" s="24">
        <v>0.06</v>
      </c>
      <c r="E7" s="25" t="s">
        <v>58</v>
      </c>
      <c r="F7" s="26" t="s">
        <v>51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.75" customHeight="1" x14ac:dyDescent="0.15">
      <c r="A8" s="12" t="s">
        <v>59</v>
      </c>
      <c r="B8" s="34">
        <f>Materials!W$2/$H$13</f>
        <v>36.625</v>
      </c>
      <c r="C8" s="34">
        <f>Materials!X$2/$H$15</f>
        <v>18.3125</v>
      </c>
      <c r="D8" s="34">
        <f>Materials!Y$2/$H$14</f>
        <v>91.56</v>
      </c>
      <c r="E8" s="39" t="s">
        <v>86</v>
      </c>
      <c r="F8" s="18" t="s">
        <v>92</v>
      </c>
      <c r="G8" s="20" t="s">
        <v>93</v>
      </c>
      <c r="H8" s="20" t="s">
        <v>94</v>
      </c>
      <c r="I8" s="20" t="s">
        <v>95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15">
      <c r="A9" s="12" t="s">
        <v>96</v>
      </c>
      <c r="B9" s="41">
        <v>0</v>
      </c>
      <c r="C9" s="41">
        <v>0</v>
      </c>
      <c r="D9" s="41">
        <v>0</v>
      </c>
      <c r="E9" s="12" t="s">
        <v>98</v>
      </c>
      <c r="F9" s="18" t="s">
        <v>99</v>
      </c>
      <c r="G9" s="28" t="s">
        <v>100</v>
      </c>
      <c r="H9" s="44">
        <f t="shared" ref="H9:H11" si="0">(H3/100)^$H$6</f>
        <v>1</v>
      </c>
      <c r="I9" s="44">
        <f>PRODUCT(C12,C23,C34,C45,C56,C67,C78,C89,C100,C111,C122,C133,C144,C155,C166,C177,C188,C199,C210,C221,C232,C243,C254,C265,C276)/100^$H$6</f>
        <v>0.8</v>
      </c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15">
      <c r="A10" s="12" t="s">
        <v>101</v>
      </c>
      <c r="B10" s="24">
        <f t="shared" ref="B10:D10" si="1">$H$17</f>
        <v>1</v>
      </c>
      <c r="C10" s="24">
        <f t="shared" si="1"/>
        <v>1</v>
      </c>
      <c r="D10" s="24">
        <f t="shared" si="1"/>
        <v>1</v>
      </c>
      <c r="E10" s="47" t="s">
        <v>102</v>
      </c>
      <c r="F10" s="23"/>
      <c r="G10" s="28" t="s">
        <v>103</v>
      </c>
      <c r="H10" s="44">
        <f t="shared" si="0"/>
        <v>1</v>
      </c>
      <c r="I10" s="44">
        <f>PRODUCT(B12,B23,B34,B45,B56,B67,B78,B89,B100,B111,B122,B133,B144,B155,B166,B177,B188,B199,B210,B221,B232,B243,B254,B265,B276)/100^$H$6</f>
        <v>0.9</v>
      </c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15">
      <c r="A11" s="12" t="s">
        <v>106</v>
      </c>
      <c r="B11" s="41">
        <v>0</v>
      </c>
      <c r="C11" s="41">
        <v>0</v>
      </c>
      <c r="D11" s="41">
        <v>0</v>
      </c>
      <c r="E11" s="47" t="s">
        <v>102</v>
      </c>
      <c r="F11" s="23"/>
      <c r="G11" s="28" t="s">
        <v>107</v>
      </c>
      <c r="H11" s="44">
        <f t="shared" si="0"/>
        <v>1</v>
      </c>
      <c r="I11" s="44">
        <f>PRODUCT(D12,D23,D34,D45,D56,D67,D78,D89,D100,D111,D122,D133,D144,D155,D166,D177,D188,D199,D210,D221,D232,D243,D254,D265,D276)/100^$H$6</f>
        <v>0.95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15">
      <c r="A12" s="12" t="s">
        <v>108</v>
      </c>
      <c r="B12" s="41">
        <f>$H$4</f>
        <v>100</v>
      </c>
      <c r="C12" s="41">
        <f>$H$3</f>
        <v>100</v>
      </c>
      <c r="D12" s="41">
        <f>$H$5</f>
        <v>100</v>
      </c>
      <c r="E12" s="47" t="s">
        <v>109</v>
      </c>
      <c r="F12" s="18" t="s">
        <v>110</v>
      </c>
      <c r="G12" s="18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15">
      <c r="A13" s="6" t="s">
        <v>111</v>
      </c>
      <c r="B13" s="6" t="s">
        <v>111</v>
      </c>
      <c r="C13" s="12"/>
      <c r="D13" s="14"/>
      <c r="E13" s="14"/>
      <c r="F13" s="18"/>
      <c r="G13" s="52" t="s">
        <v>112</v>
      </c>
      <c r="H13" s="53">
        <v>4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15">
      <c r="A14" s="12" t="s">
        <v>32</v>
      </c>
      <c r="B14" s="24">
        <v>0.02</v>
      </c>
      <c r="C14" s="24">
        <v>0.01</v>
      </c>
      <c r="D14" s="24">
        <v>0.03</v>
      </c>
      <c r="E14" s="25" t="s">
        <v>36</v>
      </c>
      <c r="F14" s="26" t="s">
        <v>37</v>
      </c>
      <c r="G14" s="55" t="s">
        <v>113</v>
      </c>
      <c r="H14" s="57">
        <v>2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15">
      <c r="A15" s="12" t="s">
        <v>42</v>
      </c>
      <c r="B15" s="24">
        <v>50</v>
      </c>
      <c r="C15" s="24">
        <v>10</v>
      </c>
      <c r="D15" s="24">
        <v>100</v>
      </c>
      <c r="E15" s="25" t="s">
        <v>43</v>
      </c>
      <c r="F15" s="26" t="s">
        <v>44</v>
      </c>
      <c r="G15" s="55" t="s">
        <v>114</v>
      </c>
      <c r="H15" s="57">
        <v>8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15">
      <c r="A16" s="12" t="s">
        <v>49</v>
      </c>
      <c r="B16" s="24">
        <v>10</v>
      </c>
      <c r="C16" s="24">
        <v>5</v>
      </c>
      <c r="D16" s="24">
        <v>15</v>
      </c>
      <c r="E16" s="25" t="s">
        <v>50</v>
      </c>
      <c r="F16" s="26" t="s">
        <v>51</v>
      </c>
      <c r="G16" s="28" t="s">
        <v>115</v>
      </c>
      <c r="H16" s="28">
        <v>3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15">
      <c r="A17" s="12" t="s">
        <v>54</v>
      </c>
      <c r="B17" s="24">
        <v>3</v>
      </c>
      <c r="C17" s="24">
        <v>2</v>
      </c>
      <c r="D17" s="24">
        <v>4</v>
      </c>
      <c r="E17" s="25" t="s">
        <v>55</v>
      </c>
      <c r="F17" s="26" t="s">
        <v>37</v>
      </c>
      <c r="G17" s="20" t="s">
        <v>116</v>
      </c>
      <c r="H17" s="61">
        <f>H16/H6</f>
        <v>1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15">
      <c r="A18" s="12" t="s">
        <v>57</v>
      </c>
      <c r="B18" s="24">
        <v>0.04</v>
      </c>
      <c r="C18" s="24">
        <v>0.02</v>
      </c>
      <c r="D18" s="24">
        <v>0.06</v>
      </c>
      <c r="E18" s="25" t="s">
        <v>58</v>
      </c>
      <c r="F18" s="26" t="s">
        <v>51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15">
      <c r="A19" s="12" t="s">
        <v>59</v>
      </c>
      <c r="B19" s="34">
        <f>Materials!W$2/$H$13</f>
        <v>36.625</v>
      </c>
      <c r="C19" s="34">
        <f>Materials!X$2/$H$15</f>
        <v>18.3125</v>
      </c>
      <c r="D19" s="34">
        <f>Materials!Y$2/$H$14</f>
        <v>91.56</v>
      </c>
      <c r="E19" s="39" t="s">
        <v>86</v>
      </c>
      <c r="F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15">
      <c r="A20" s="12" t="s">
        <v>96</v>
      </c>
      <c r="B20" s="41">
        <v>0</v>
      </c>
      <c r="C20" s="41">
        <v>0</v>
      </c>
      <c r="D20" s="41">
        <v>0</v>
      </c>
      <c r="E20" s="12" t="s">
        <v>98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15">
      <c r="A21" s="12" t="s">
        <v>101</v>
      </c>
      <c r="B21" s="24">
        <f t="shared" ref="B21:D21" si="2">$H$17</f>
        <v>1</v>
      </c>
      <c r="C21" s="24">
        <f t="shared" si="2"/>
        <v>1</v>
      </c>
      <c r="D21" s="24">
        <f t="shared" si="2"/>
        <v>1</v>
      </c>
      <c r="E21" s="47" t="s">
        <v>102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15">
      <c r="A22" s="12" t="s">
        <v>106</v>
      </c>
      <c r="B22" s="41">
        <v>0</v>
      </c>
      <c r="C22" s="41">
        <v>0</v>
      </c>
      <c r="D22" s="41">
        <v>0</v>
      </c>
      <c r="E22" s="47" t="s">
        <v>102</v>
      </c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15">
      <c r="A23" s="12" t="s">
        <v>108</v>
      </c>
      <c r="B23" s="24">
        <v>90</v>
      </c>
      <c r="C23" s="24">
        <v>80</v>
      </c>
      <c r="D23" s="34">
        <v>95</v>
      </c>
      <c r="E23" s="25" t="s">
        <v>109</v>
      </c>
      <c r="F23" s="42" t="s">
        <v>118</v>
      </c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15">
      <c r="A24" s="6" t="s">
        <v>119</v>
      </c>
      <c r="B24" s="6" t="s">
        <v>119</v>
      </c>
      <c r="C24" s="12"/>
      <c r="D24" s="14"/>
      <c r="E24" s="14"/>
      <c r="G24" s="18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15">
      <c r="A25" s="12" t="s">
        <v>32</v>
      </c>
      <c r="B25" s="41">
        <v>0</v>
      </c>
      <c r="C25" s="41">
        <v>0</v>
      </c>
      <c r="D25" s="41">
        <v>0</v>
      </c>
      <c r="E25" s="12" t="s">
        <v>36</v>
      </c>
      <c r="F25" s="18"/>
      <c r="G25" s="18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15">
      <c r="A26" s="12" t="s">
        <v>42</v>
      </c>
      <c r="B26" s="41">
        <v>0</v>
      </c>
      <c r="C26" s="41">
        <v>0</v>
      </c>
      <c r="D26" s="41">
        <v>0</v>
      </c>
      <c r="E26" s="12" t="s">
        <v>43</v>
      </c>
      <c r="F26" s="18"/>
      <c r="G26" s="18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15">
      <c r="A27" s="12" t="s">
        <v>49</v>
      </c>
      <c r="B27" s="41">
        <v>0</v>
      </c>
      <c r="C27" s="41">
        <v>0</v>
      </c>
      <c r="D27" s="41">
        <v>0</v>
      </c>
      <c r="E27" s="12" t="s">
        <v>50</v>
      </c>
      <c r="F27" s="18"/>
      <c r="G27" s="18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15">
      <c r="A28" s="12" t="s">
        <v>54</v>
      </c>
      <c r="B28" s="41">
        <v>0</v>
      </c>
      <c r="C28" s="41">
        <v>0</v>
      </c>
      <c r="D28" s="41">
        <v>0</v>
      </c>
      <c r="E28" s="12" t="s">
        <v>55</v>
      </c>
      <c r="F28" s="18"/>
      <c r="G28" s="18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15">
      <c r="A29" s="12" t="s">
        <v>57</v>
      </c>
      <c r="B29" s="41">
        <v>0</v>
      </c>
      <c r="C29" s="41">
        <v>0</v>
      </c>
      <c r="D29" s="41">
        <v>0</v>
      </c>
      <c r="E29" s="12" t="s">
        <v>58</v>
      </c>
      <c r="F29" s="18"/>
      <c r="G29" s="18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15">
      <c r="A30" s="12" t="s">
        <v>59</v>
      </c>
      <c r="B30" s="34">
        <f>Materials!W$2/$H$13</f>
        <v>36.625</v>
      </c>
      <c r="C30" s="34">
        <f>Materials!X$2/$H$15</f>
        <v>18.3125</v>
      </c>
      <c r="D30" s="34">
        <f>Materials!Y$2/$H$14</f>
        <v>91.56</v>
      </c>
      <c r="E30" s="39" t="s">
        <v>86</v>
      </c>
      <c r="F30" s="18"/>
      <c r="G30" s="18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15">
      <c r="A31" s="12" t="s">
        <v>96</v>
      </c>
      <c r="B31" s="41">
        <v>0</v>
      </c>
      <c r="C31" s="41">
        <v>0</v>
      </c>
      <c r="D31" s="41">
        <v>0</v>
      </c>
      <c r="E31" s="12" t="s">
        <v>98</v>
      </c>
      <c r="F31" s="18"/>
      <c r="G31" s="18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15">
      <c r="A32" s="12" t="s">
        <v>101</v>
      </c>
      <c r="B32" s="24">
        <f t="shared" ref="B32:D32" si="3">$H$17</f>
        <v>1</v>
      </c>
      <c r="C32" s="24">
        <f t="shared" si="3"/>
        <v>1</v>
      </c>
      <c r="D32" s="24">
        <f t="shared" si="3"/>
        <v>1</v>
      </c>
      <c r="E32" s="47" t="s">
        <v>102</v>
      </c>
      <c r="F32" s="18"/>
      <c r="G32" s="18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15">
      <c r="A33" s="12" t="s">
        <v>106</v>
      </c>
      <c r="B33" s="41">
        <v>0</v>
      </c>
      <c r="C33" s="41">
        <v>0</v>
      </c>
      <c r="D33" s="41">
        <v>0</v>
      </c>
      <c r="E33" s="47" t="s">
        <v>102</v>
      </c>
      <c r="F33" s="18"/>
      <c r="G33" s="18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15">
      <c r="A34" s="12" t="s">
        <v>108</v>
      </c>
      <c r="B34" s="41">
        <f>$H$4</f>
        <v>100</v>
      </c>
      <c r="C34" s="41">
        <f>$H$3</f>
        <v>100</v>
      </c>
      <c r="D34" s="41">
        <f>$H$5</f>
        <v>100</v>
      </c>
      <c r="E34" s="47" t="s">
        <v>109</v>
      </c>
      <c r="F34" s="18"/>
      <c r="G34" s="18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15">
      <c r="A35" s="6"/>
      <c r="B35" s="6"/>
      <c r="C35" s="12"/>
      <c r="D35" s="14"/>
      <c r="E35" s="14"/>
      <c r="F35" s="18"/>
      <c r="G35" s="18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15">
      <c r="A36" s="12"/>
      <c r="B36" s="41"/>
      <c r="C36" s="41"/>
      <c r="D36" s="41"/>
      <c r="E36" s="12"/>
      <c r="F36" s="18"/>
      <c r="G36" s="18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15">
      <c r="A37" s="12"/>
      <c r="B37" s="41"/>
      <c r="C37" s="41"/>
      <c r="D37" s="41"/>
      <c r="E37" s="12"/>
      <c r="F37" s="18"/>
      <c r="G37" s="18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15">
      <c r="A38" s="12"/>
      <c r="B38" s="41"/>
      <c r="C38" s="41"/>
      <c r="D38" s="41"/>
      <c r="E38" s="12"/>
      <c r="F38" s="18"/>
      <c r="G38" s="18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15">
      <c r="A39" s="12"/>
      <c r="B39" s="41"/>
      <c r="C39" s="41"/>
      <c r="D39" s="41"/>
      <c r="E39" s="12"/>
      <c r="F39" s="18"/>
      <c r="G39" s="18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15">
      <c r="A40" s="12"/>
      <c r="B40" s="41"/>
      <c r="C40" s="41"/>
      <c r="D40" s="41"/>
      <c r="E40" s="12"/>
      <c r="F40" s="18"/>
      <c r="G40" s="18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15">
      <c r="A41" s="12"/>
      <c r="B41" s="41"/>
      <c r="C41" s="41"/>
      <c r="D41" s="41"/>
      <c r="E41" s="12"/>
      <c r="F41" s="18"/>
      <c r="G41" s="18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15">
      <c r="A42" s="12"/>
      <c r="B42" s="41"/>
      <c r="C42" s="41"/>
      <c r="D42" s="41"/>
      <c r="E42" s="12"/>
      <c r="F42" s="18"/>
      <c r="G42" s="18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15">
      <c r="A43" s="12"/>
      <c r="B43" s="41"/>
      <c r="C43" s="41"/>
      <c r="D43" s="41"/>
      <c r="E43" s="47"/>
      <c r="F43" s="18"/>
      <c r="G43" s="18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15">
      <c r="A44" s="12"/>
      <c r="B44" s="41"/>
      <c r="C44" s="41"/>
      <c r="D44" s="41"/>
      <c r="E44" s="47"/>
      <c r="F44" s="18"/>
      <c r="G44" s="18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15">
      <c r="A45" s="12"/>
      <c r="B45" s="41"/>
      <c r="C45" s="41"/>
      <c r="D45" s="41"/>
      <c r="E45" s="47"/>
      <c r="F45" s="18"/>
      <c r="G45" s="18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15">
      <c r="A46" s="6"/>
      <c r="B46" s="6"/>
      <c r="C46" s="12"/>
      <c r="D46" s="14"/>
      <c r="E46" s="14"/>
      <c r="F46" s="18"/>
      <c r="G46" s="18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15">
      <c r="A47" s="12"/>
      <c r="B47" s="41"/>
      <c r="C47" s="41"/>
      <c r="D47" s="41"/>
      <c r="E47" s="12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15">
      <c r="A48" s="12"/>
      <c r="B48" s="41"/>
      <c r="C48" s="41"/>
      <c r="D48" s="41"/>
      <c r="E48" s="12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15">
      <c r="A49" s="12"/>
      <c r="B49" s="41"/>
      <c r="C49" s="41"/>
      <c r="D49" s="41"/>
      <c r="E49" s="12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15">
      <c r="A50" s="12"/>
      <c r="B50" s="41"/>
      <c r="C50" s="41"/>
      <c r="D50" s="41"/>
      <c r="E50" s="12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15">
      <c r="A51" s="12"/>
      <c r="B51" s="41"/>
      <c r="C51" s="41"/>
      <c r="D51" s="41"/>
      <c r="E51" s="12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15">
      <c r="A52" s="12"/>
      <c r="B52" s="41"/>
      <c r="C52" s="41"/>
      <c r="D52" s="41"/>
      <c r="E52" s="12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15">
      <c r="A53" s="12"/>
      <c r="B53" s="41"/>
      <c r="C53" s="41"/>
      <c r="D53" s="41"/>
      <c r="E53" s="12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3" x14ac:dyDescent="0.15">
      <c r="A54" s="12"/>
      <c r="B54" s="41"/>
      <c r="C54" s="41"/>
      <c r="D54" s="41"/>
      <c r="E54" s="47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3" x14ac:dyDescent="0.15">
      <c r="A55" s="12"/>
      <c r="B55" s="41"/>
      <c r="C55" s="41"/>
      <c r="D55" s="41"/>
      <c r="E55" s="47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3" x14ac:dyDescent="0.15">
      <c r="A56" s="12"/>
      <c r="B56" s="41"/>
      <c r="C56" s="41"/>
      <c r="D56" s="41"/>
      <c r="E56" s="47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3" x14ac:dyDescent="0.15">
      <c r="A57" s="6"/>
      <c r="B57" s="6"/>
      <c r="C57" s="12"/>
      <c r="D57" s="14"/>
      <c r="E57" s="14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3" x14ac:dyDescent="0.15">
      <c r="A58" s="12"/>
      <c r="B58" s="41"/>
      <c r="C58" s="41"/>
      <c r="D58" s="41"/>
      <c r="E58" s="1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3" x14ac:dyDescent="0.15">
      <c r="A59" s="12"/>
      <c r="B59" s="41"/>
      <c r="C59" s="41"/>
      <c r="D59" s="41"/>
      <c r="E59" s="12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3" x14ac:dyDescent="0.15">
      <c r="A60" s="12"/>
      <c r="B60" s="41"/>
      <c r="C60" s="41"/>
      <c r="D60" s="41"/>
      <c r="E60" s="12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3" x14ac:dyDescent="0.15">
      <c r="A61" s="12"/>
      <c r="B61" s="41"/>
      <c r="C61" s="41"/>
      <c r="D61" s="41"/>
      <c r="E61" s="12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3" x14ac:dyDescent="0.15">
      <c r="A62" s="12"/>
      <c r="B62" s="41"/>
      <c r="C62" s="41"/>
      <c r="D62" s="41"/>
      <c r="E62" s="12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3" x14ac:dyDescent="0.15">
      <c r="A63" s="12"/>
      <c r="B63" s="41"/>
      <c r="C63" s="41"/>
      <c r="D63" s="41"/>
      <c r="E63" s="12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3" x14ac:dyDescent="0.15">
      <c r="A64" s="12"/>
      <c r="B64" s="41"/>
      <c r="C64" s="41"/>
      <c r="D64" s="41"/>
      <c r="E64" s="12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3" x14ac:dyDescent="0.15">
      <c r="A65" s="12"/>
      <c r="B65" s="41"/>
      <c r="C65" s="41"/>
      <c r="D65" s="41"/>
      <c r="E65" s="47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3" x14ac:dyDescent="0.15">
      <c r="A66" s="12"/>
      <c r="B66" s="41"/>
      <c r="C66" s="41"/>
      <c r="D66" s="41"/>
      <c r="E66" s="47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3" x14ac:dyDescent="0.15">
      <c r="A67" s="12"/>
      <c r="B67" s="41"/>
      <c r="C67" s="41"/>
      <c r="D67" s="41"/>
      <c r="E67" s="47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3" x14ac:dyDescent="0.15">
      <c r="A68" s="6"/>
      <c r="B68" s="6"/>
      <c r="C68" s="12"/>
      <c r="D68" s="14"/>
      <c r="E68" s="14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3" x14ac:dyDescent="0.15">
      <c r="A69" s="12"/>
      <c r="B69" s="73"/>
      <c r="C69" s="73"/>
      <c r="D69" s="73"/>
      <c r="E69" s="12"/>
      <c r="F69" s="18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3" x14ac:dyDescent="0.15">
      <c r="A70" s="12"/>
      <c r="B70" s="41"/>
      <c r="C70" s="41"/>
      <c r="D70" s="41"/>
      <c r="E70" s="12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3" x14ac:dyDescent="0.15">
      <c r="A71" s="12"/>
      <c r="B71" s="41"/>
      <c r="C71" s="41"/>
      <c r="D71" s="41"/>
      <c r="E71" s="12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3" x14ac:dyDescent="0.15">
      <c r="A72" s="12"/>
      <c r="B72" s="41"/>
      <c r="C72" s="41"/>
      <c r="D72" s="41"/>
      <c r="E72" s="12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3" x14ac:dyDescent="0.15">
      <c r="A73" s="12"/>
      <c r="B73" s="41"/>
      <c r="C73" s="41"/>
      <c r="D73" s="41"/>
      <c r="E73" s="12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3" x14ac:dyDescent="0.15">
      <c r="A74" s="12"/>
      <c r="B74" s="41"/>
      <c r="C74" s="41"/>
      <c r="D74" s="41"/>
      <c r="E74" s="12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3" x14ac:dyDescent="0.15">
      <c r="A75" s="12"/>
      <c r="B75" s="41"/>
      <c r="C75" s="41"/>
      <c r="D75" s="41"/>
      <c r="E75" s="12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3" x14ac:dyDescent="0.15">
      <c r="A76" s="12"/>
      <c r="B76" s="41"/>
      <c r="C76" s="41"/>
      <c r="D76" s="41"/>
      <c r="E76" s="47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3" x14ac:dyDescent="0.15">
      <c r="A77" s="12"/>
      <c r="B77" s="41"/>
      <c r="C77" s="41"/>
      <c r="D77" s="41"/>
      <c r="E77" s="47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3" x14ac:dyDescent="0.15">
      <c r="A78" s="12"/>
      <c r="B78" s="41"/>
      <c r="C78" s="41"/>
      <c r="D78" s="41"/>
      <c r="E78" s="47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3" x14ac:dyDescent="0.15">
      <c r="A79" s="6"/>
      <c r="B79" s="6"/>
      <c r="C79" s="12"/>
      <c r="D79" s="14"/>
      <c r="E79" s="14"/>
      <c r="F79" s="18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3" x14ac:dyDescent="0.15">
      <c r="A80" s="12"/>
      <c r="B80" s="41"/>
      <c r="C80" s="41"/>
      <c r="D80" s="41"/>
      <c r="E80" s="12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3" x14ac:dyDescent="0.15">
      <c r="A81" s="12"/>
      <c r="B81" s="41"/>
      <c r="C81" s="41"/>
      <c r="D81" s="41"/>
      <c r="E81" s="12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3" x14ac:dyDescent="0.15">
      <c r="A82" s="12"/>
      <c r="B82" s="41"/>
      <c r="C82" s="41"/>
      <c r="D82" s="41"/>
      <c r="E82" s="12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3" x14ac:dyDescent="0.15">
      <c r="A83" s="12"/>
      <c r="B83" s="41"/>
      <c r="C83" s="41"/>
      <c r="D83" s="41"/>
      <c r="E83" s="12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3" x14ac:dyDescent="0.15">
      <c r="A84" s="12"/>
      <c r="B84" s="41"/>
      <c r="C84" s="41"/>
      <c r="D84" s="41"/>
      <c r="E84" s="12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3" x14ac:dyDescent="0.15">
      <c r="A85" s="12"/>
      <c r="B85" s="41"/>
      <c r="C85" s="41"/>
      <c r="D85" s="41"/>
      <c r="E85" s="12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3" x14ac:dyDescent="0.15">
      <c r="A86" s="12"/>
      <c r="B86" s="41"/>
      <c r="C86" s="41"/>
      <c r="D86" s="41"/>
      <c r="E86" s="12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3" x14ac:dyDescent="0.15">
      <c r="A87" s="12"/>
      <c r="B87" s="41"/>
      <c r="C87" s="41"/>
      <c r="D87" s="41"/>
      <c r="E87" s="47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3" x14ac:dyDescent="0.15">
      <c r="A88" s="12"/>
      <c r="B88" s="41"/>
      <c r="C88" s="41"/>
      <c r="D88" s="41"/>
      <c r="E88" s="47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3" x14ac:dyDescent="0.15">
      <c r="A89" s="12"/>
      <c r="B89" s="41"/>
      <c r="C89" s="41"/>
      <c r="D89" s="41"/>
      <c r="E89" s="47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3" x14ac:dyDescent="0.15">
      <c r="A90" s="6"/>
      <c r="B90" s="6"/>
      <c r="C90" s="12"/>
      <c r="D90" s="14"/>
      <c r="E90" s="14"/>
      <c r="F90" s="18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3" x14ac:dyDescent="0.15">
      <c r="A91" s="12"/>
      <c r="B91" s="41"/>
      <c r="C91" s="41"/>
      <c r="D91" s="41"/>
      <c r="E91" s="12"/>
      <c r="F91" s="18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3" x14ac:dyDescent="0.15">
      <c r="A92" s="12"/>
      <c r="B92" s="41"/>
      <c r="C92" s="41"/>
      <c r="D92" s="41"/>
      <c r="E92" s="12"/>
      <c r="F92" s="18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3" x14ac:dyDescent="0.15">
      <c r="A93" s="12"/>
      <c r="B93" s="41"/>
      <c r="C93" s="41"/>
      <c r="D93" s="41"/>
      <c r="E93" s="12"/>
      <c r="F93" s="18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3" x14ac:dyDescent="0.15">
      <c r="A94" s="12"/>
      <c r="B94" s="41"/>
      <c r="C94" s="41"/>
      <c r="D94" s="41"/>
      <c r="E94" s="12"/>
      <c r="F94" s="18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3" x14ac:dyDescent="0.15">
      <c r="A95" s="12"/>
      <c r="B95" s="41"/>
      <c r="C95" s="41"/>
      <c r="D95" s="41"/>
      <c r="E95" s="12"/>
      <c r="F95" s="18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3" x14ac:dyDescent="0.15">
      <c r="A96" s="12"/>
      <c r="B96" s="41"/>
      <c r="C96" s="41"/>
      <c r="D96" s="41"/>
      <c r="E96" s="12"/>
      <c r="F96" s="18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3" x14ac:dyDescent="0.15">
      <c r="A97" s="12"/>
      <c r="B97" s="41"/>
      <c r="C97" s="41"/>
      <c r="D97" s="41"/>
      <c r="E97" s="12"/>
      <c r="F97" s="18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3" x14ac:dyDescent="0.15">
      <c r="A98" s="12"/>
      <c r="B98" s="41"/>
      <c r="C98" s="41"/>
      <c r="D98" s="41"/>
      <c r="E98" s="47"/>
      <c r="F98" s="18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3" x14ac:dyDescent="0.15">
      <c r="A99" s="12"/>
      <c r="B99" s="41"/>
      <c r="C99" s="41"/>
      <c r="D99" s="41"/>
      <c r="E99" s="47"/>
      <c r="F99" s="18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3" x14ac:dyDescent="0.15">
      <c r="A100" s="12"/>
      <c r="B100" s="41"/>
      <c r="C100" s="41"/>
      <c r="D100" s="41"/>
      <c r="E100" s="47"/>
      <c r="F100" s="18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3" x14ac:dyDescent="0.15">
      <c r="A101" s="6"/>
      <c r="B101" s="6"/>
      <c r="C101" s="12"/>
      <c r="D101" s="14"/>
      <c r="E101" s="14"/>
      <c r="F101" s="18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3" x14ac:dyDescent="0.15">
      <c r="A102" s="12"/>
      <c r="B102" s="41"/>
      <c r="C102" s="41"/>
      <c r="D102" s="41"/>
      <c r="E102" s="12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3" x14ac:dyDescent="0.15">
      <c r="A103" s="12"/>
      <c r="B103" s="41"/>
      <c r="C103" s="41"/>
      <c r="D103" s="41"/>
      <c r="E103" s="12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3" x14ac:dyDescent="0.15">
      <c r="A104" s="12"/>
      <c r="B104" s="41"/>
      <c r="C104" s="41"/>
      <c r="D104" s="41"/>
      <c r="E104" s="12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3" x14ac:dyDescent="0.15">
      <c r="A105" s="12"/>
      <c r="B105" s="41"/>
      <c r="C105" s="41"/>
      <c r="D105" s="41"/>
      <c r="E105" s="12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3" x14ac:dyDescent="0.15">
      <c r="A106" s="12"/>
      <c r="B106" s="41"/>
      <c r="C106" s="41"/>
      <c r="D106" s="41"/>
      <c r="E106" s="12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3" x14ac:dyDescent="0.15">
      <c r="A107" s="12"/>
      <c r="B107" s="41"/>
      <c r="C107" s="41"/>
      <c r="D107" s="41"/>
      <c r="E107" s="12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3" x14ac:dyDescent="0.15">
      <c r="A108" s="12"/>
      <c r="B108" s="41"/>
      <c r="C108" s="41"/>
      <c r="D108" s="41"/>
      <c r="E108" s="12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3" x14ac:dyDescent="0.15">
      <c r="A109" s="12"/>
      <c r="B109" s="41"/>
      <c r="C109" s="41"/>
      <c r="D109" s="41"/>
      <c r="E109" s="47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3" x14ac:dyDescent="0.15">
      <c r="A110" s="12"/>
      <c r="B110" s="41"/>
      <c r="C110" s="41"/>
      <c r="D110" s="41"/>
      <c r="E110" s="47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3" x14ac:dyDescent="0.15">
      <c r="A111" s="12"/>
      <c r="B111" s="41"/>
      <c r="C111" s="41"/>
      <c r="D111" s="41"/>
      <c r="E111" s="47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3" x14ac:dyDescent="0.15">
      <c r="A112" s="6"/>
      <c r="B112" s="6"/>
      <c r="C112" s="12"/>
      <c r="D112" s="14"/>
      <c r="E112" s="14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3" x14ac:dyDescent="0.15">
      <c r="A113" s="12"/>
      <c r="B113" s="41"/>
      <c r="C113" s="41"/>
      <c r="D113" s="41"/>
      <c r="E113" s="12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3" x14ac:dyDescent="0.15">
      <c r="A114" s="12"/>
      <c r="B114" s="41"/>
      <c r="C114" s="41"/>
      <c r="D114" s="41"/>
      <c r="E114" s="12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3" x14ac:dyDescent="0.15">
      <c r="A115" s="12"/>
      <c r="B115" s="41"/>
      <c r="C115" s="41"/>
      <c r="D115" s="41"/>
      <c r="E115" s="12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3" x14ac:dyDescent="0.15">
      <c r="A116" s="12"/>
      <c r="B116" s="41"/>
      <c r="C116" s="41"/>
      <c r="D116" s="41"/>
      <c r="E116" s="12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3" x14ac:dyDescent="0.15">
      <c r="A117" s="12"/>
      <c r="B117" s="41"/>
      <c r="C117" s="41"/>
      <c r="D117" s="41"/>
      <c r="E117" s="12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3" x14ac:dyDescent="0.15">
      <c r="A118" s="12"/>
      <c r="B118" s="41"/>
      <c r="C118" s="41"/>
      <c r="D118" s="41"/>
      <c r="E118" s="12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3" x14ac:dyDescent="0.15">
      <c r="A119" s="12"/>
      <c r="B119" s="41"/>
      <c r="C119" s="41"/>
      <c r="D119" s="41"/>
      <c r="E119" s="12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3" x14ac:dyDescent="0.15">
      <c r="A120" s="12"/>
      <c r="B120" s="41"/>
      <c r="C120" s="41"/>
      <c r="D120" s="41"/>
      <c r="E120" s="47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3" x14ac:dyDescent="0.15">
      <c r="A121" s="12"/>
      <c r="B121" s="41"/>
      <c r="C121" s="41"/>
      <c r="D121" s="41"/>
      <c r="E121" s="47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3" x14ac:dyDescent="0.15">
      <c r="A122" s="12"/>
      <c r="B122" s="41"/>
      <c r="C122" s="41"/>
      <c r="D122" s="41"/>
      <c r="E122" s="47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3" x14ac:dyDescent="0.15">
      <c r="A123" s="6"/>
      <c r="B123" s="6"/>
      <c r="C123" s="12"/>
      <c r="D123" s="14"/>
      <c r="E123" s="14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3" x14ac:dyDescent="0.15">
      <c r="A124" s="12"/>
      <c r="B124" s="41"/>
      <c r="C124" s="41"/>
      <c r="D124" s="41"/>
      <c r="E124" s="12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3" x14ac:dyDescent="0.15">
      <c r="A125" s="12"/>
      <c r="B125" s="41"/>
      <c r="C125" s="41"/>
      <c r="D125" s="41"/>
      <c r="E125" s="12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3" x14ac:dyDescent="0.15">
      <c r="A126" s="12"/>
      <c r="B126" s="41"/>
      <c r="C126" s="41"/>
      <c r="D126" s="41"/>
      <c r="E126" s="12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3" x14ac:dyDescent="0.15">
      <c r="A127" s="12"/>
      <c r="B127" s="41"/>
      <c r="C127" s="41"/>
      <c r="D127" s="41"/>
      <c r="E127" s="12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3" x14ac:dyDescent="0.15">
      <c r="A128" s="12"/>
      <c r="B128" s="41"/>
      <c r="C128" s="41"/>
      <c r="D128" s="41"/>
      <c r="E128" s="12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3" x14ac:dyDescent="0.15">
      <c r="A129" s="12"/>
      <c r="B129" s="41"/>
      <c r="C129" s="41"/>
      <c r="D129" s="41"/>
      <c r="E129" s="12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3" x14ac:dyDescent="0.15">
      <c r="A130" s="12"/>
      <c r="B130" s="41"/>
      <c r="C130" s="41"/>
      <c r="D130" s="41"/>
      <c r="E130" s="12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3" x14ac:dyDescent="0.15">
      <c r="A131" s="12"/>
      <c r="B131" s="41"/>
      <c r="C131" s="41"/>
      <c r="D131" s="41"/>
      <c r="E131" s="47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3" x14ac:dyDescent="0.15">
      <c r="A132" s="12"/>
      <c r="B132" s="41"/>
      <c r="C132" s="41"/>
      <c r="D132" s="41"/>
      <c r="E132" s="47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3" x14ac:dyDescent="0.15">
      <c r="A133" s="12"/>
      <c r="B133" s="41"/>
      <c r="C133" s="41"/>
      <c r="D133" s="41"/>
      <c r="E133" s="47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3" x14ac:dyDescent="0.15">
      <c r="A134" s="6"/>
      <c r="B134" s="6"/>
      <c r="C134" s="12"/>
      <c r="D134" s="14"/>
      <c r="E134" s="14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3" x14ac:dyDescent="0.15">
      <c r="A135" s="12"/>
      <c r="B135" s="41"/>
      <c r="C135" s="41"/>
      <c r="D135" s="41"/>
      <c r="E135" s="12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3" x14ac:dyDescent="0.15">
      <c r="A136" s="12"/>
      <c r="B136" s="41"/>
      <c r="C136" s="41"/>
      <c r="D136" s="41"/>
      <c r="E136" s="12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3" x14ac:dyDescent="0.15">
      <c r="A137" s="12"/>
      <c r="B137" s="41"/>
      <c r="C137" s="41"/>
      <c r="D137" s="41"/>
      <c r="E137" s="12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3" x14ac:dyDescent="0.15">
      <c r="A138" s="12"/>
      <c r="B138" s="41"/>
      <c r="C138" s="41"/>
      <c r="D138" s="41"/>
      <c r="E138" s="12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3" x14ac:dyDescent="0.15">
      <c r="A139" s="12"/>
      <c r="B139" s="41"/>
      <c r="C139" s="41"/>
      <c r="D139" s="41"/>
      <c r="E139" s="12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3" x14ac:dyDescent="0.15">
      <c r="A140" s="12"/>
      <c r="B140" s="41"/>
      <c r="C140" s="41"/>
      <c r="D140" s="41"/>
      <c r="E140" s="12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3" x14ac:dyDescent="0.15">
      <c r="A141" s="12"/>
      <c r="B141" s="41"/>
      <c r="C141" s="41"/>
      <c r="D141" s="41"/>
      <c r="E141" s="12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3" x14ac:dyDescent="0.15">
      <c r="A142" s="12"/>
      <c r="B142" s="41"/>
      <c r="C142" s="41"/>
      <c r="D142" s="41"/>
      <c r="E142" s="47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3" x14ac:dyDescent="0.15">
      <c r="A143" s="12"/>
      <c r="B143" s="41"/>
      <c r="C143" s="41"/>
      <c r="D143" s="41"/>
      <c r="E143" s="47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3" x14ac:dyDescent="0.15">
      <c r="A144" s="12"/>
      <c r="B144" s="73"/>
      <c r="C144" s="41"/>
      <c r="D144" s="41"/>
      <c r="E144" s="47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3" x14ac:dyDescent="0.15">
      <c r="A145" s="6"/>
      <c r="B145" s="6"/>
      <c r="C145" s="12"/>
      <c r="D145" s="14"/>
      <c r="E145" s="14"/>
      <c r="F145" s="18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3" x14ac:dyDescent="0.15">
      <c r="A146" s="12"/>
      <c r="B146" s="41"/>
      <c r="C146" s="41"/>
      <c r="D146" s="41"/>
      <c r="E146" s="12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3" x14ac:dyDescent="0.15">
      <c r="A147" s="12"/>
      <c r="B147" s="41"/>
      <c r="C147" s="41"/>
      <c r="D147" s="41"/>
      <c r="E147" s="12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3" x14ac:dyDescent="0.15">
      <c r="A148" s="12"/>
      <c r="B148" s="41"/>
      <c r="C148" s="41"/>
      <c r="D148" s="41"/>
      <c r="E148" s="12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3" x14ac:dyDescent="0.15">
      <c r="A149" s="12"/>
      <c r="B149" s="41"/>
      <c r="C149" s="41"/>
      <c r="D149" s="41"/>
      <c r="E149" s="12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3" x14ac:dyDescent="0.15">
      <c r="A150" s="12"/>
      <c r="B150" s="41"/>
      <c r="C150" s="41"/>
      <c r="D150" s="41"/>
      <c r="E150" s="12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3" x14ac:dyDescent="0.15">
      <c r="A151" s="12"/>
      <c r="B151" s="41"/>
      <c r="C151" s="41"/>
      <c r="D151" s="41"/>
      <c r="E151" s="12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3" x14ac:dyDescent="0.15">
      <c r="A152" s="12"/>
      <c r="B152" s="41"/>
      <c r="C152" s="41"/>
      <c r="D152" s="41"/>
      <c r="E152" s="12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3" x14ac:dyDescent="0.15">
      <c r="A153" s="12"/>
      <c r="B153" s="41"/>
      <c r="C153" s="41"/>
      <c r="D153" s="41"/>
      <c r="E153" s="47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3" x14ac:dyDescent="0.15">
      <c r="A154" s="12"/>
      <c r="B154" s="41"/>
      <c r="C154" s="41"/>
      <c r="D154" s="41"/>
      <c r="E154" s="47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3" x14ac:dyDescent="0.15">
      <c r="A155" s="12"/>
      <c r="B155" s="41"/>
      <c r="C155" s="41"/>
      <c r="D155" s="41"/>
      <c r="E155" s="47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3" x14ac:dyDescent="0.15">
      <c r="A156" s="6"/>
      <c r="B156" s="6"/>
      <c r="C156" s="12"/>
      <c r="D156" s="14"/>
      <c r="E156" s="14"/>
      <c r="F156" s="18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3" x14ac:dyDescent="0.15">
      <c r="A157" s="12"/>
      <c r="B157" s="41"/>
      <c r="C157" s="41"/>
      <c r="D157" s="41"/>
      <c r="E157" s="12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3" x14ac:dyDescent="0.15">
      <c r="A158" s="12"/>
      <c r="B158" s="41"/>
      <c r="C158" s="41"/>
      <c r="D158" s="41"/>
      <c r="E158" s="12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3" x14ac:dyDescent="0.15">
      <c r="A159" s="12"/>
      <c r="B159" s="41"/>
      <c r="C159" s="41"/>
      <c r="D159" s="41"/>
      <c r="E159" s="12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3" x14ac:dyDescent="0.15">
      <c r="A160" s="12"/>
      <c r="B160" s="41"/>
      <c r="C160" s="41"/>
      <c r="D160" s="41"/>
      <c r="E160" s="12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3" x14ac:dyDescent="0.15">
      <c r="A161" s="12"/>
      <c r="B161" s="41"/>
      <c r="C161" s="41"/>
      <c r="D161" s="41"/>
      <c r="E161" s="12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3" x14ac:dyDescent="0.15">
      <c r="A162" s="12"/>
      <c r="B162" s="41"/>
      <c r="C162" s="41"/>
      <c r="D162" s="41"/>
      <c r="E162" s="12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3" x14ac:dyDescent="0.15">
      <c r="A163" s="12"/>
      <c r="B163" s="41"/>
      <c r="C163" s="41"/>
      <c r="D163" s="41"/>
      <c r="E163" s="12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3" x14ac:dyDescent="0.15">
      <c r="A164" s="12"/>
      <c r="B164" s="41"/>
      <c r="C164" s="41"/>
      <c r="D164" s="41"/>
      <c r="E164" s="47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3" x14ac:dyDescent="0.15">
      <c r="A165" s="12"/>
      <c r="B165" s="41"/>
      <c r="C165" s="41"/>
      <c r="D165" s="41"/>
      <c r="E165" s="47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3" x14ac:dyDescent="0.15">
      <c r="A166" s="12"/>
      <c r="B166" s="41"/>
      <c r="C166" s="41"/>
      <c r="D166" s="41"/>
      <c r="E166" s="47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3" x14ac:dyDescent="0.15">
      <c r="A167" s="6"/>
      <c r="B167" s="6"/>
      <c r="C167" s="12"/>
      <c r="D167" s="14"/>
      <c r="E167" s="14"/>
      <c r="F167" s="18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3" x14ac:dyDescent="0.15">
      <c r="A168" s="12"/>
      <c r="B168" s="41"/>
      <c r="C168" s="41"/>
      <c r="D168" s="41"/>
      <c r="E168" s="12"/>
      <c r="F168" s="18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3" x14ac:dyDescent="0.15">
      <c r="A169" s="12"/>
      <c r="B169" s="41"/>
      <c r="C169" s="41"/>
      <c r="D169" s="41"/>
      <c r="E169" s="12"/>
      <c r="F169" s="18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3" x14ac:dyDescent="0.15">
      <c r="A170" s="12"/>
      <c r="B170" s="41"/>
      <c r="C170" s="41"/>
      <c r="D170" s="41"/>
      <c r="E170" s="12"/>
      <c r="F170" s="18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3" x14ac:dyDescent="0.15">
      <c r="A171" s="12"/>
      <c r="B171" s="41"/>
      <c r="C171" s="41"/>
      <c r="D171" s="41"/>
      <c r="E171" s="12"/>
      <c r="F171" s="18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3" x14ac:dyDescent="0.15">
      <c r="A172" s="12"/>
      <c r="B172" s="41"/>
      <c r="C172" s="41"/>
      <c r="D172" s="41"/>
      <c r="E172" s="12"/>
      <c r="F172" s="18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3" x14ac:dyDescent="0.15">
      <c r="A173" s="12"/>
      <c r="B173" s="41"/>
      <c r="C173" s="41"/>
      <c r="D173" s="41"/>
      <c r="E173" s="12"/>
      <c r="F173" s="18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3" x14ac:dyDescent="0.15">
      <c r="A174" s="12"/>
      <c r="B174" s="41"/>
      <c r="C174" s="41"/>
      <c r="D174" s="41"/>
      <c r="E174" s="12"/>
      <c r="F174" s="18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3" x14ac:dyDescent="0.15">
      <c r="A175" s="12"/>
      <c r="B175" s="41"/>
      <c r="C175" s="41"/>
      <c r="D175" s="41"/>
      <c r="E175" s="47"/>
      <c r="F175" s="18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3" x14ac:dyDescent="0.15">
      <c r="A176" s="12"/>
      <c r="B176" s="41"/>
      <c r="C176" s="41"/>
      <c r="D176" s="41"/>
      <c r="E176" s="47"/>
      <c r="F176" s="18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3" x14ac:dyDescent="0.15">
      <c r="A177" s="12"/>
      <c r="B177" s="41"/>
      <c r="C177" s="41"/>
      <c r="D177" s="41"/>
      <c r="E177" s="47"/>
      <c r="F177" s="18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3" x14ac:dyDescent="0.15">
      <c r="A178" s="6"/>
      <c r="B178" s="6"/>
      <c r="C178" s="12"/>
      <c r="D178" s="14"/>
      <c r="E178" s="14"/>
      <c r="F178" s="18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3" x14ac:dyDescent="0.15">
      <c r="A179" s="12"/>
      <c r="B179" s="41"/>
      <c r="C179" s="41"/>
      <c r="D179" s="41"/>
      <c r="E179" s="12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3" x14ac:dyDescent="0.15">
      <c r="A180" s="12"/>
      <c r="B180" s="41"/>
      <c r="C180" s="41"/>
      <c r="D180" s="41"/>
      <c r="E180" s="12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3" x14ac:dyDescent="0.15">
      <c r="A181" s="12"/>
      <c r="B181" s="41"/>
      <c r="C181" s="41"/>
      <c r="D181" s="41"/>
      <c r="E181" s="12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3" x14ac:dyDescent="0.15">
      <c r="A182" s="12"/>
      <c r="B182" s="41"/>
      <c r="C182" s="41"/>
      <c r="D182" s="41"/>
      <c r="E182" s="12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3" x14ac:dyDescent="0.15">
      <c r="A183" s="12"/>
      <c r="B183" s="41"/>
      <c r="C183" s="41"/>
      <c r="D183" s="41"/>
      <c r="E183" s="12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3" x14ac:dyDescent="0.15">
      <c r="A184" s="12"/>
      <c r="B184" s="41"/>
      <c r="C184" s="41"/>
      <c r="D184" s="41"/>
      <c r="E184" s="12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3" x14ac:dyDescent="0.15">
      <c r="A185" s="12"/>
      <c r="B185" s="41"/>
      <c r="C185" s="41"/>
      <c r="D185" s="41"/>
      <c r="E185" s="12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3" x14ac:dyDescent="0.15">
      <c r="A186" s="12"/>
      <c r="B186" s="41"/>
      <c r="C186" s="41"/>
      <c r="D186" s="41"/>
      <c r="E186" s="47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3" x14ac:dyDescent="0.15">
      <c r="A187" s="12"/>
      <c r="B187" s="41"/>
      <c r="C187" s="41"/>
      <c r="D187" s="41"/>
      <c r="E187" s="47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3" x14ac:dyDescent="0.15">
      <c r="A188" s="12"/>
      <c r="B188" s="41"/>
      <c r="C188" s="41"/>
      <c r="D188" s="41"/>
      <c r="E188" s="47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3" x14ac:dyDescent="0.15">
      <c r="A189" s="6"/>
      <c r="B189" s="6"/>
      <c r="C189" s="12"/>
      <c r="D189" s="14"/>
      <c r="E189" s="14"/>
      <c r="F189" s="18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3" x14ac:dyDescent="0.15">
      <c r="A190" s="12"/>
      <c r="B190" s="41"/>
      <c r="C190" s="41"/>
      <c r="D190" s="41"/>
      <c r="E190" s="12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3" x14ac:dyDescent="0.15">
      <c r="A191" s="12"/>
      <c r="B191" s="41"/>
      <c r="C191" s="41"/>
      <c r="D191" s="41"/>
      <c r="E191" s="12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3" x14ac:dyDescent="0.15">
      <c r="A192" s="12"/>
      <c r="B192" s="41"/>
      <c r="C192" s="41"/>
      <c r="D192" s="41"/>
      <c r="E192" s="12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3" x14ac:dyDescent="0.15">
      <c r="A193" s="12"/>
      <c r="B193" s="41"/>
      <c r="C193" s="41"/>
      <c r="D193" s="41"/>
      <c r="E193" s="12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3" x14ac:dyDescent="0.15">
      <c r="A194" s="12"/>
      <c r="B194" s="41"/>
      <c r="C194" s="41"/>
      <c r="D194" s="41"/>
      <c r="E194" s="12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3" x14ac:dyDescent="0.15">
      <c r="A195" s="12"/>
      <c r="B195" s="41"/>
      <c r="C195" s="41"/>
      <c r="D195" s="41"/>
      <c r="E195" s="12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3" x14ac:dyDescent="0.15">
      <c r="A196" s="12"/>
      <c r="B196" s="41"/>
      <c r="C196" s="41"/>
      <c r="D196" s="41"/>
      <c r="E196" s="12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3" x14ac:dyDescent="0.15">
      <c r="A197" s="12"/>
      <c r="B197" s="41"/>
      <c r="C197" s="41"/>
      <c r="D197" s="41"/>
      <c r="E197" s="47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3" x14ac:dyDescent="0.15">
      <c r="A198" s="12"/>
      <c r="B198" s="41"/>
      <c r="C198" s="41"/>
      <c r="D198" s="41"/>
      <c r="E198" s="47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3" x14ac:dyDescent="0.15">
      <c r="A199" s="12"/>
      <c r="B199" s="41"/>
      <c r="C199" s="41"/>
      <c r="D199" s="41"/>
      <c r="E199" s="47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3" x14ac:dyDescent="0.15">
      <c r="A200" s="6"/>
      <c r="B200" s="6"/>
      <c r="C200" s="12"/>
      <c r="D200" s="14"/>
      <c r="E200" s="14"/>
      <c r="F200" s="18"/>
      <c r="G200" s="18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3" x14ac:dyDescent="0.15">
      <c r="A201" s="12"/>
      <c r="B201" s="41"/>
      <c r="C201" s="41"/>
      <c r="D201" s="41"/>
      <c r="E201" s="12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3" x14ac:dyDescent="0.15">
      <c r="A202" s="12"/>
      <c r="B202" s="41"/>
      <c r="C202" s="41"/>
      <c r="D202" s="41"/>
      <c r="E202" s="12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3" x14ac:dyDescent="0.15">
      <c r="A203" s="12"/>
      <c r="B203" s="41"/>
      <c r="C203" s="41"/>
      <c r="D203" s="41"/>
      <c r="E203" s="12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3" x14ac:dyDescent="0.15">
      <c r="A204" s="12"/>
      <c r="B204" s="41"/>
      <c r="C204" s="41"/>
      <c r="D204" s="41"/>
      <c r="E204" s="12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3" x14ac:dyDescent="0.15">
      <c r="A205" s="12"/>
      <c r="B205" s="41"/>
      <c r="C205" s="41"/>
      <c r="D205" s="41"/>
      <c r="E205" s="12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3" x14ac:dyDescent="0.15">
      <c r="A206" s="12"/>
      <c r="B206" s="41"/>
      <c r="C206" s="41"/>
      <c r="D206" s="41"/>
      <c r="E206" s="12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3" x14ac:dyDescent="0.15">
      <c r="A207" s="12"/>
      <c r="B207" s="41"/>
      <c r="C207" s="41"/>
      <c r="D207" s="41"/>
      <c r="E207" s="12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3" x14ac:dyDescent="0.15">
      <c r="A208" s="12"/>
      <c r="B208" s="41"/>
      <c r="C208" s="41"/>
      <c r="D208" s="41"/>
      <c r="E208" s="47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3" x14ac:dyDescent="0.15">
      <c r="A209" s="12"/>
      <c r="B209" s="41"/>
      <c r="C209" s="41"/>
      <c r="D209" s="41"/>
      <c r="E209" s="47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3" x14ac:dyDescent="0.15">
      <c r="A210" s="12"/>
      <c r="B210" s="41"/>
      <c r="C210" s="41"/>
      <c r="D210" s="41"/>
      <c r="E210" s="47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3" x14ac:dyDescent="0.15">
      <c r="A211" s="6"/>
      <c r="B211" s="6"/>
      <c r="C211" s="12"/>
      <c r="D211" s="14"/>
      <c r="E211" s="14"/>
      <c r="F211" s="18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3" x14ac:dyDescent="0.15">
      <c r="A212" s="12"/>
      <c r="B212" s="41"/>
      <c r="C212" s="41"/>
      <c r="D212" s="41"/>
      <c r="E212" s="12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3" x14ac:dyDescent="0.15">
      <c r="A213" s="12"/>
      <c r="B213" s="41"/>
      <c r="C213" s="41"/>
      <c r="D213" s="41"/>
      <c r="E213" s="12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3" x14ac:dyDescent="0.15">
      <c r="A214" s="12"/>
      <c r="B214" s="41"/>
      <c r="C214" s="41"/>
      <c r="D214" s="41"/>
      <c r="E214" s="12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3" x14ac:dyDescent="0.15">
      <c r="A215" s="12"/>
      <c r="B215" s="41"/>
      <c r="C215" s="41"/>
      <c r="D215" s="41"/>
      <c r="E215" s="12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3" x14ac:dyDescent="0.15">
      <c r="A216" s="12"/>
      <c r="B216" s="41"/>
      <c r="C216" s="41"/>
      <c r="D216" s="41"/>
      <c r="E216" s="12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3" x14ac:dyDescent="0.15">
      <c r="A217" s="12"/>
      <c r="B217" s="41"/>
      <c r="C217" s="41"/>
      <c r="D217" s="41"/>
      <c r="E217" s="12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3" x14ac:dyDescent="0.15">
      <c r="A218" s="12"/>
      <c r="B218" s="41"/>
      <c r="C218" s="41"/>
      <c r="D218" s="41"/>
      <c r="E218" s="12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3" x14ac:dyDescent="0.15">
      <c r="A219" s="12"/>
      <c r="B219" s="41"/>
      <c r="C219" s="41"/>
      <c r="D219" s="41"/>
      <c r="E219" s="47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3" x14ac:dyDescent="0.15">
      <c r="A220" s="12"/>
      <c r="B220" s="41"/>
      <c r="C220" s="41"/>
      <c r="D220" s="41"/>
      <c r="E220" s="47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3" x14ac:dyDescent="0.15">
      <c r="A221" s="12"/>
      <c r="B221" s="41"/>
      <c r="C221" s="41"/>
      <c r="D221" s="41"/>
      <c r="E221" s="47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3" x14ac:dyDescent="0.15">
      <c r="A222" s="6"/>
      <c r="B222" s="6"/>
      <c r="C222" s="12"/>
      <c r="D222" s="14"/>
      <c r="E222" s="14"/>
      <c r="F222" s="18"/>
      <c r="G222" s="18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3" x14ac:dyDescent="0.15">
      <c r="A223" s="12"/>
      <c r="B223" s="41"/>
      <c r="C223" s="41"/>
      <c r="D223" s="41"/>
      <c r="E223" s="12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3" x14ac:dyDescent="0.15">
      <c r="A224" s="12"/>
      <c r="B224" s="41"/>
      <c r="C224" s="41"/>
      <c r="D224" s="41"/>
      <c r="E224" s="12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3" x14ac:dyDescent="0.15">
      <c r="A225" s="12"/>
      <c r="B225" s="41"/>
      <c r="C225" s="41"/>
      <c r="D225" s="41"/>
      <c r="E225" s="12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3" x14ac:dyDescent="0.15">
      <c r="A226" s="12"/>
      <c r="B226" s="41"/>
      <c r="C226" s="41"/>
      <c r="D226" s="41"/>
      <c r="E226" s="12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3" x14ac:dyDescent="0.15">
      <c r="A227" s="12"/>
      <c r="B227" s="41"/>
      <c r="C227" s="41"/>
      <c r="D227" s="41"/>
      <c r="E227" s="12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3" x14ac:dyDescent="0.15">
      <c r="A228" s="12"/>
      <c r="B228" s="41"/>
      <c r="C228" s="41"/>
      <c r="D228" s="41"/>
      <c r="E228" s="12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3" x14ac:dyDescent="0.15">
      <c r="A229" s="12"/>
      <c r="B229" s="41"/>
      <c r="C229" s="41"/>
      <c r="D229" s="41"/>
      <c r="E229" s="12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3" x14ac:dyDescent="0.15">
      <c r="A230" s="12"/>
      <c r="B230" s="41"/>
      <c r="C230" s="41"/>
      <c r="D230" s="41"/>
      <c r="E230" s="47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3" x14ac:dyDescent="0.15">
      <c r="A231" s="12"/>
      <c r="B231" s="41"/>
      <c r="C231" s="41"/>
      <c r="D231" s="41"/>
      <c r="E231" s="47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3" x14ac:dyDescent="0.15">
      <c r="A232" s="12"/>
      <c r="B232" s="41"/>
      <c r="C232" s="41"/>
      <c r="D232" s="41"/>
      <c r="E232" s="47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3" x14ac:dyDescent="0.15">
      <c r="A233" s="5"/>
      <c r="B233" s="6"/>
      <c r="C233" s="12"/>
      <c r="D233" s="14"/>
      <c r="E233" s="14"/>
      <c r="F233" s="18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3" x14ac:dyDescent="0.15">
      <c r="A234" s="12"/>
      <c r="B234" s="41"/>
      <c r="C234" s="41"/>
      <c r="D234" s="41"/>
      <c r="E234" s="12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3" x14ac:dyDescent="0.15">
      <c r="A235" s="12"/>
      <c r="B235" s="41"/>
      <c r="C235" s="41"/>
      <c r="D235" s="41"/>
      <c r="E235" s="12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3" x14ac:dyDescent="0.15">
      <c r="A236" s="12"/>
      <c r="B236" s="41"/>
      <c r="C236" s="41"/>
      <c r="D236" s="41"/>
      <c r="E236" s="12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3" x14ac:dyDescent="0.15">
      <c r="A237" s="12"/>
      <c r="B237" s="41"/>
      <c r="C237" s="41"/>
      <c r="D237" s="41"/>
      <c r="E237" s="12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3" x14ac:dyDescent="0.15">
      <c r="A238" s="12"/>
      <c r="B238" s="41"/>
      <c r="C238" s="41"/>
      <c r="D238" s="41"/>
      <c r="E238" s="12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3" x14ac:dyDescent="0.15">
      <c r="A239" s="12"/>
      <c r="B239" s="41"/>
      <c r="C239" s="41"/>
      <c r="D239" s="41"/>
      <c r="E239" s="12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3" x14ac:dyDescent="0.15">
      <c r="A240" s="12"/>
      <c r="B240" s="41"/>
      <c r="C240" s="41"/>
      <c r="D240" s="41"/>
      <c r="E240" s="12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3" x14ac:dyDescent="0.15">
      <c r="A241" s="12"/>
      <c r="B241" s="41"/>
      <c r="C241" s="41"/>
      <c r="D241" s="41"/>
      <c r="E241" s="47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3" x14ac:dyDescent="0.15">
      <c r="A242" s="12"/>
      <c r="B242" s="41"/>
      <c r="C242" s="41"/>
      <c r="D242" s="41"/>
      <c r="E242" s="47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3" x14ac:dyDescent="0.15">
      <c r="A243" s="12"/>
      <c r="B243" s="73"/>
      <c r="C243" s="41"/>
      <c r="D243" s="41"/>
      <c r="E243" s="47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3" x14ac:dyDescent="0.15">
      <c r="A244" s="6"/>
      <c r="B244" s="6"/>
      <c r="C244" s="12"/>
      <c r="D244" s="14"/>
      <c r="E244" s="14"/>
      <c r="F244" s="18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3" x14ac:dyDescent="0.15">
      <c r="A245" s="12"/>
      <c r="B245" s="41"/>
      <c r="C245" s="41"/>
      <c r="D245" s="41"/>
      <c r="E245" s="12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3" x14ac:dyDescent="0.15">
      <c r="A246" s="12"/>
      <c r="B246" s="41"/>
      <c r="C246" s="41"/>
      <c r="D246" s="41"/>
      <c r="E246" s="12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3" x14ac:dyDescent="0.15">
      <c r="A247" s="12"/>
      <c r="B247" s="41"/>
      <c r="C247" s="41"/>
      <c r="D247" s="41"/>
      <c r="E247" s="12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3" x14ac:dyDescent="0.15">
      <c r="A248" s="12"/>
      <c r="B248" s="41"/>
      <c r="C248" s="41"/>
      <c r="D248" s="41"/>
      <c r="E248" s="12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3" x14ac:dyDescent="0.15">
      <c r="A249" s="12"/>
      <c r="B249" s="41"/>
      <c r="C249" s="41"/>
      <c r="D249" s="41"/>
      <c r="E249" s="12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3" x14ac:dyDescent="0.15">
      <c r="A250" s="12"/>
      <c r="B250" s="41"/>
      <c r="C250" s="41"/>
      <c r="D250" s="41"/>
      <c r="E250" s="12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3" x14ac:dyDescent="0.15">
      <c r="A251" s="12"/>
      <c r="B251" s="41"/>
      <c r="C251" s="41"/>
      <c r="D251" s="41"/>
      <c r="E251" s="12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3" x14ac:dyDescent="0.15">
      <c r="A252" s="12"/>
      <c r="B252" s="41"/>
      <c r="C252" s="41"/>
      <c r="D252" s="41"/>
      <c r="E252" s="47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3" x14ac:dyDescent="0.15">
      <c r="A253" s="12"/>
      <c r="B253" s="41"/>
      <c r="C253" s="41"/>
      <c r="D253" s="41"/>
      <c r="E253" s="47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3" x14ac:dyDescent="0.15">
      <c r="A254" s="12"/>
      <c r="B254" s="73"/>
      <c r="C254" s="41"/>
      <c r="D254" s="41"/>
      <c r="E254" s="47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3" x14ac:dyDescent="0.15">
      <c r="A255" s="6"/>
      <c r="B255" s="6"/>
      <c r="C255" s="12"/>
      <c r="D255" s="14"/>
      <c r="E255" s="14"/>
      <c r="F255" s="18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3" x14ac:dyDescent="0.15">
      <c r="A256" s="12"/>
      <c r="B256" s="41"/>
      <c r="C256" s="41"/>
      <c r="D256" s="41"/>
      <c r="E256" s="12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3" x14ac:dyDescent="0.15">
      <c r="A257" s="12"/>
      <c r="B257" s="41"/>
      <c r="C257" s="41"/>
      <c r="D257" s="41"/>
      <c r="E257" s="12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3" x14ac:dyDescent="0.15">
      <c r="A258" s="12"/>
      <c r="B258" s="41"/>
      <c r="C258" s="41"/>
      <c r="D258" s="41"/>
      <c r="E258" s="12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3" x14ac:dyDescent="0.15">
      <c r="A259" s="12"/>
      <c r="B259" s="41"/>
      <c r="C259" s="41"/>
      <c r="D259" s="41"/>
      <c r="E259" s="12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3" x14ac:dyDescent="0.15">
      <c r="A260" s="12"/>
      <c r="B260" s="41"/>
      <c r="C260" s="41"/>
      <c r="D260" s="41"/>
      <c r="E260" s="12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3" x14ac:dyDescent="0.15">
      <c r="A261" s="12"/>
      <c r="B261" s="41"/>
      <c r="C261" s="41"/>
      <c r="D261" s="41"/>
      <c r="E261" s="12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3" x14ac:dyDescent="0.15">
      <c r="A262" s="12"/>
      <c r="B262" s="41"/>
      <c r="C262" s="41"/>
      <c r="D262" s="41"/>
      <c r="E262" s="12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3" x14ac:dyDescent="0.15">
      <c r="A263" s="12"/>
      <c r="B263" s="41"/>
      <c r="C263" s="41"/>
      <c r="D263" s="41"/>
      <c r="E263" s="47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3" x14ac:dyDescent="0.15">
      <c r="A264" s="12"/>
      <c r="B264" s="41"/>
      <c r="C264" s="41"/>
      <c r="D264" s="41"/>
      <c r="E264" s="47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3" x14ac:dyDescent="0.15">
      <c r="A265" s="12"/>
      <c r="B265" s="73"/>
      <c r="C265" s="41"/>
      <c r="D265" s="41"/>
      <c r="E265" s="47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3" x14ac:dyDescent="0.15">
      <c r="A266" s="6"/>
      <c r="B266" s="6"/>
      <c r="C266" s="12"/>
      <c r="D266" s="14"/>
      <c r="E266" s="14"/>
      <c r="F266" s="18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3" x14ac:dyDescent="0.15">
      <c r="A267" s="12"/>
      <c r="B267" s="41"/>
      <c r="C267" s="41"/>
      <c r="D267" s="41"/>
      <c r="E267" s="12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3" x14ac:dyDescent="0.15">
      <c r="A268" s="12"/>
      <c r="B268" s="41"/>
      <c r="C268" s="41"/>
      <c r="D268" s="41"/>
      <c r="E268" s="12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3" x14ac:dyDescent="0.15">
      <c r="A269" s="12"/>
      <c r="B269" s="41"/>
      <c r="C269" s="41"/>
      <c r="D269" s="41"/>
      <c r="E269" s="12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3" x14ac:dyDescent="0.15">
      <c r="A270" s="12"/>
      <c r="B270" s="41"/>
      <c r="C270" s="41"/>
      <c r="D270" s="41"/>
      <c r="E270" s="12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3" x14ac:dyDescent="0.15">
      <c r="A271" s="12"/>
      <c r="B271" s="41"/>
      <c r="C271" s="41"/>
      <c r="D271" s="41"/>
      <c r="E271" s="12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3" x14ac:dyDescent="0.15">
      <c r="A272" s="12"/>
      <c r="B272" s="41"/>
      <c r="C272" s="41"/>
      <c r="D272" s="41"/>
      <c r="E272" s="12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3" x14ac:dyDescent="0.15">
      <c r="A273" s="12"/>
      <c r="B273" s="41"/>
      <c r="C273" s="41"/>
      <c r="D273" s="41"/>
      <c r="E273" s="12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3" x14ac:dyDescent="0.15">
      <c r="A274" s="12"/>
      <c r="B274" s="41"/>
      <c r="C274" s="41"/>
      <c r="D274" s="41"/>
      <c r="E274" s="47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3" x14ac:dyDescent="0.15">
      <c r="A275" s="12"/>
      <c r="B275" s="41"/>
      <c r="C275" s="41"/>
      <c r="D275" s="41"/>
      <c r="E275" s="47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3" x14ac:dyDescent="0.15">
      <c r="A276" s="12"/>
      <c r="B276" s="73"/>
      <c r="C276" s="41"/>
      <c r="D276" s="41"/>
      <c r="E276" s="47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3" x14ac:dyDescent="0.15"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3" x14ac:dyDescent="0.15"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3" x14ac:dyDescent="0.15"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3" x14ac:dyDescent="0.15"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3" x14ac:dyDescent="0.15"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3" x14ac:dyDescent="0.15"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3" x14ac:dyDescent="0.15"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3" x14ac:dyDescent="0.15"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3" x14ac:dyDescent="0.15"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3" x14ac:dyDescent="0.15"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3" x14ac:dyDescent="0.15"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3" x14ac:dyDescent="0.15"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3" x14ac:dyDescent="0.15"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3" x14ac:dyDescent="0.15"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3" x14ac:dyDescent="0.15"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3" x14ac:dyDescent="0.15"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3" x14ac:dyDescent="0.15"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3" x14ac:dyDescent="0.15"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3" x14ac:dyDescent="0.15"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3" x14ac:dyDescent="0.15"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3" x14ac:dyDescent="0.15"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3" x14ac:dyDescent="0.15"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3" x14ac:dyDescent="0.1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3" x14ac:dyDescent="0.1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3" x14ac:dyDescent="0.1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3" x14ac:dyDescent="0.1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3" x14ac:dyDescent="0.1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3" x14ac:dyDescent="0.1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3" x14ac:dyDescent="0.1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3" x14ac:dyDescent="0.1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3" x14ac:dyDescent="0.1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3" x14ac:dyDescent="0.1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3" x14ac:dyDescent="0.1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3" x14ac:dyDescent="0.1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3" x14ac:dyDescent="0.1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3" x14ac:dyDescent="0.1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3" x14ac:dyDescent="0.1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3" x14ac:dyDescent="0.1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3" x14ac:dyDescent="0.1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3" x14ac:dyDescent="0.1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3" x14ac:dyDescent="0.1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3" x14ac:dyDescent="0.1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3" x14ac:dyDescent="0.1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3" x14ac:dyDescent="0.1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3" x14ac:dyDescent="0.1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3" x14ac:dyDescent="0.1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3" x14ac:dyDescent="0.1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3" x14ac:dyDescent="0.1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3" x14ac:dyDescent="0.1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3" x14ac:dyDescent="0.1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3" x14ac:dyDescent="0.1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3" x14ac:dyDescent="0.1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3" x14ac:dyDescent="0.1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3" x14ac:dyDescent="0.1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3" x14ac:dyDescent="0.1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3" x14ac:dyDescent="0.1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3" x14ac:dyDescent="0.1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3" x14ac:dyDescent="0.1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3" x14ac:dyDescent="0.1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3" x14ac:dyDescent="0.1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3" x14ac:dyDescent="0.1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3" x14ac:dyDescent="0.1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3" x14ac:dyDescent="0.1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3" x14ac:dyDescent="0.1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3" x14ac:dyDescent="0.1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3" x14ac:dyDescent="0.1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3" x14ac:dyDescent="0.1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3" x14ac:dyDescent="0.1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3" x14ac:dyDescent="0.1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3" x14ac:dyDescent="0.1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3" x14ac:dyDescent="0.1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3" x14ac:dyDescent="0.1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3" x14ac:dyDescent="0.1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3" x14ac:dyDescent="0.1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3" x14ac:dyDescent="0.1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3" x14ac:dyDescent="0.1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3" x14ac:dyDescent="0.1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3" x14ac:dyDescent="0.1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3" x14ac:dyDescent="0.1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3" x14ac:dyDescent="0.1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3" x14ac:dyDescent="0.1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3" x14ac:dyDescent="0.1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3" x14ac:dyDescent="0.1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3" x14ac:dyDescent="0.1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3" x14ac:dyDescent="0.1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3" x14ac:dyDescent="0.1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3" x14ac:dyDescent="0.1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3" x14ac:dyDescent="0.1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3" x14ac:dyDescent="0.1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3" x14ac:dyDescent="0.1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3" x14ac:dyDescent="0.1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3" x14ac:dyDescent="0.1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3" x14ac:dyDescent="0.1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3" x14ac:dyDescent="0.1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3" x14ac:dyDescent="0.1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3" x14ac:dyDescent="0.1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3" x14ac:dyDescent="0.1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3" x14ac:dyDescent="0.1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3" x14ac:dyDescent="0.1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3" x14ac:dyDescent="0.1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3" x14ac:dyDescent="0.1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3" x14ac:dyDescent="0.1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3" x14ac:dyDescent="0.1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3" x14ac:dyDescent="0.1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3" x14ac:dyDescent="0.1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3" x14ac:dyDescent="0.1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3" x14ac:dyDescent="0.1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3" x14ac:dyDescent="0.1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3" x14ac:dyDescent="0.1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3" x14ac:dyDescent="0.1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3" x14ac:dyDescent="0.1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3" x14ac:dyDescent="0.1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3" x14ac:dyDescent="0.1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3" x14ac:dyDescent="0.1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3" x14ac:dyDescent="0.1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3" x14ac:dyDescent="0.1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3" x14ac:dyDescent="0.1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3" x14ac:dyDescent="0.1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3" x14ac:dyDescent="0.1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3" x14ac:dyDescent="0.1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3" x14ac:dyDescent="0.1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3" x14ac:dyDescent="0.1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3" x14ac:dyDescent="0.1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3" x14ac:dyDescent="0.1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3" x14ac:dyDescent="0.1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3" x14ac:dyDescent="0.1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3" x14ac:dyDescent="0.1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3" x14ac:dyDescent="0.1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3" x14ac:dyDescent="0.1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3" x14ac:dyDescent="0.1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3" x14ac:dyDescent="0.1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3" x14ac:dyDescent="0.1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3" x14ac:dyDescent="0.1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3" x14ac:dyDescent="0.1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3" x14ac:dyDescent="0.1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3" x14ac:dyDescent="0.1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3" x14ac:dyDescent="0.1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3" x14ac:dyDescent="0.1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3" x14ac:dyDescent="0.1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3" x14ac:dyDescent="0.1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3" x14ac:dyDescent="0.1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3" x14ac:dyDescent="0.1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3" x14ac:dyDescent="0.1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3" x14ac:dyDescent="0.1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3" x14ac:dyDescent="0.1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3" x14ac:dyDescent="0.1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3" x14ac:dyDescent="0.1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3" x14ac:dyDescent="0.1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3" x14ac:dyDescent="0.1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3" x14ac:dyDescent="0.1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3" x14ac:dyDescent="0.1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3" x14ac:dyDescent="0.1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3" x14ac:dyDescent="0.1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3" x14ac:dyDescent="0.1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3" x14ac:dyDescent="0.1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3" x14ac:dyDescent="0.1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3" x14ac:dyDescent="0.1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3" x14ac:dyDescent="0.1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3" x14ac:dyDescent="0.1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3" x14ac:dyDescent="0.1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3" x14ac:dyDescent="0.1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3" x14ac:dyDescent="0.1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3" x14ac:dyDescent="0.1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3" x14ac:dyDescent="0.1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3" x14ac:dyDescent="0.1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3" x14ac:dyDescent="0.1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3" x14ac:dyDescent="0.1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3" x14ac:dyDescent="0.1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3" x14ac:dyDescent="0.1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3" x14ac:dyDescent="0.1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3" x14ac:dyDescent="0.1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3" x14ac:dyDescent="0.1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3" x14ac:dyDescent="0.1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3" x14ac:dyDescent="0.1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3" x14ac:dyDescent="0.1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3" x14ac:dyDescent="0.1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3" x14ac:dyDescent="0.1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3" x14ac:dyDescent="0.1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3" x14ac:dyDescent="0.1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3" x14ac:dyDescent="0.1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3" x14ac:dyDescent="0.1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3" x14ac:dyDescent="0.1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3" x14ac:dyDescent="0.1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3" x14ac:dyDescent="0.1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3" x14ac:dyDescent="0.1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3" x14ac:dyDescent="0.1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3" x14ac:dyDescent="0.1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3" x14ac:dyDescent="0.1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3" x14ac:dyDescent="0.1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3" x14ac:dyDescent="0.1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3" x14ac:dyDescent="0.1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3" x14ac:dyDescent="0.1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3" x14ac:dyDescent="0.1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3" x14ac:dyDescent="0.1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3" x14ac:dyDescent="0.1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3" x14ac:dyDescent="0.1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3" x14ac:dyDescent="0.1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3" x14ac:dyDescent="0.1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3" x14ac:dyDescent="0.1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3" x14ac:dyDescent="0.1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3" x14ac:dyDescent="0.1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3" x14ac:dyDescent="0.1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3" x14ac:dyDescent="0.1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3" x14ac:dyDescent="0.1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3" x14ac:dyDescent="0.1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3" x14ac:dyDescent="0.1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3" x14ac:dyDescent="0.1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3" x14ac:dyDescent="0.1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3" x14ac:dyDescent="0.1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3" x14ac:dyDescent="0.1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3" x14ac:dyDescent="0.1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3" x14ac:dyDescent="0.1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3" x14ac:dyDescent="0.1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3" x14ac:dyDescent="0.1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3" x14ac:dyDescent="0.1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3" x14ac:dyDescent="0.1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3" x14ac:dyDescent="0.1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3" x14ac:dyDescent="0.1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3" x14ac:dyDescent="0.1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3" x14ac:dyDescent="0.1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3" x14ac:dyDescent="0.1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3" x14ac:dyDescent="0.1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3" x14ac:dyDescent="0.1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3" x14ac:dyDescent="0.1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3" x14ac:dyDescent="0.1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3" x14ac:dyDescent="0.1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3" x14ac:dyDescent="0.1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3" x14ac:dyDescent="0.1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3" x14ac:dyDescent="0.1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3" x14ac:dyDescent="0.1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3" x14ac:dyDescent="0.1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3" x14ac:dyDescent="0.1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3" x14ac:dyDescent="0.1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3" x14ac:dyDescent="0.1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3" x14ac:dyDescent="0.1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3" x14ac:dyDescent="0.1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3" x14ac:dyDescent="0.1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3" x14ac:dyDescent="0.1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3" x14ac:dyDescent="0.1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3" x14ac:dyDescent="0.1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3" x14ac:dyDescent="0.1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3" x14ac:dyDescent="0.1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3" x14ac:dyDescent="0.1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3" x14ac:dyDescent="0.1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3" x14ac:dyDescent="0.1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3" x14ac:dyDescent="0.1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3" x14ac:dyDescent="0.1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3" x14ac:dyDescent="0.1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3" x14ac:dyDescent="0.1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3" x14ac:dyDescent="0.1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3" x14ac:dyDescent="0.1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3" x14ac:dyDescent="0.1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3" x14ac:dyDescent="0.1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3" x14ac:dyDescent="0.1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3" x14ac:dyDescent="0.1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3" x14ac:dyDescent="0.1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3" x14ac:dyDescent="0.1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3" x14ac:dyDescent="0.1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3" x14ac:dyDescent="0.1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3" x14ac:dyDescent="0.1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3" x14ac:dyDescent="0.1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3" x14ac:dyDescent="0.1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3" x14ac:dyDescent="0.1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3" x14ac:dyDescent="0.1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3" x14ac:dyDescent="0.1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3" x14ac:dyDescent="0.1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3" x14ac:dyDescent="0.1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3" x14ac:dyDescent="0.1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3" x14ac:dyDescent="0.1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3" x14ac:dyDescent="0.1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3" x14ac:dyDescent="0.1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3" x14ac:dyDescent="0.1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3" x14ac:dyDescent="0.1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3" x14ac:dyDescent="0.1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3" x14ac:dyDescent="0.1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3" x14ac:dyDescent="0.1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3" x14ac:dyDescent="0.1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3" x14ac:dyDescent="0.1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3" x14ac:dyDescent="0.1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3" x14ac:dyDescent="0.1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3" x14ac:dyDescent="0.1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3" x14ac:dyDescent="0.1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3" x14ac:dyDescent="0.1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3" x14ac:dyDescent="0.1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3" x14ac:dyDescent="0.1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3" x14ac:dyDescent="0.1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3" x14ac:dyDescent="0.1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3" x14ac:dyDescent="0.1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3" x14ac:dyDescent="0.1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3" x14ac:dyDescent="0.1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3" x14ac:dyDescent="0.1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3" x14ac:dyDescent="0.1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3" x14ac:dyDescent="0.1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3" x14ac:dyDescent="0.1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3" x14ac:dyDescent="0.1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3" x14ac:dyDescent="0.1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3" x14ac:dyDescent="0.1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3" x14ac:dyDescent="0.1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3" x14ac:dyDescent="0.1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3" x14ac:dyDescent="0.1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3" x14ac:dyDescent="0.1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3" x14ac:dyDescent="0.1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3" x14ac:dyDescent="0.1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3" x14ac:dyDescent="0.1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3" x14ac:dyDescent="0.1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3" x14ac:dyDescent="0.1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3" x14ac:dyDescent="0.1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3" x14ac:dyDescent="0.1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3" x14ac:dyDescent="0.1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3" x14ac:dyDescent="0.1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3" x14ac:dyDescent="0.1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3" x14ac:dyDescent="0.1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3" x14ac:dyDescent="0.1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3" x14ac:dyDescent="0.1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3" x14ac:dyDescent="0.1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3" x14ac:dyDescent="0.1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3" x14ac:dyDescent="0.1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3" x14ac:dyDescent="0.1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3" x14ac:dyDescent="0.1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3" x14ac:dyDescent="0.1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3" x14ac:dyDescent="0.1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3" x14ac:dyDescent="0.1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3" x14ac:dyDescent="0.1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3" x14ac:dyDescent="0.1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3" x14ac:dyDescent="0.1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3" x14ac:dyDescent="0.1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3" x14ac:dyDescent="0.1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3" x14ac:dyDescent="0.1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3" x14ac:dyDescent="0.1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3" x14ac:dyDescent="0.1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3" x14ac:dyDescent="0.1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3" x14ac:dyDescent="0.1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3" x14ac:dyDescent="0.1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3" x14ac:dyDescent="0.1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3" x14ac:dyDescent="0.1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3" x14ac:dyDescent="0.1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3" x14ac:dyDescent="0.1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3" x14ac:dyDescent="0.1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3" x14ac:dyDescent="0.1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3" x14ac:dyDescent="0.1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3" x14ac:dyDescent="0.1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3" x14ac:dyDescent="0.1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3" x14ac:dyDescent="0.1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3" x14ac:dyDescent="0.1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3" x14ac:dyDescent="0.1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3" x14ac:dyDescent="0.1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3" x14ac:dyDescent="0.1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3" x14ac:dyDescent="0.1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3" x14ac:dyDescent="0.1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3" x14ac:dyDescent="0.1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3" x14ac:dyDescent="0.1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3" x14ac:dyDescent="0.1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3" x14ac:dyDescent="0.1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3" x14ac:dyDescent="0.1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3" x14ac:dyDescent="0.1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3" x14ac:dyDescent="0.1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3" x14ac:dyDescent="0.1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3" x14ac:dyDescent="0.1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3" x14ac:dyDescent="0.1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3" x14ac:dyDescent="0.1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3" x14ac:dyDescent="0.1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3" x14ac:dyDescent="0.1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3" x14ac:dyDescent="0.1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3" x14ac:dyDescent="0.1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3" x14ac:dyDescent="0.1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3" x14ac:dyDescent="0.1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3" x14ac:dyDescent="0.1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3" x14ac:dyDescent="0.1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3" x14ac:dyDescent="0.1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3" x14ac:dyDescent="0.1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3" x14ac:dyDescent="0.1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3" x14ac:dyDescent="0.1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3" x14ac:dyDescent="0.1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3" x14ac:dyDescent="0.1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3" x14ac:dyDescent="0.1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3" x14ac:dyDescent="0.1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3" x14ac:dyDescent="0.1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3" x14ac:dyDescent="0.1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3" x14ac:dyDescent="0.1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3" x14ac:dyDescent="0.1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3" x14ac:dyDescent="0.1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3" x14ac:dyDescent="0.1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3" x14ac:dyDescent="0.1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3" x14ac:dyDescent="0.1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3" x14ac:dyDescent="0.1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3" x14ac:dyDescent="0.1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3" x14ac:dyDescent="0.1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3" x14ac:dyDescent="0.1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3" x14ac:dyDescent="0.1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3" x14ac:dyDescent="0.1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3" x14ac:dyDescent="0.1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3" x14ac:dyDescent="0.1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3" x14ac:dyDescent="0.1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3" x14ac:dyDescent="0.1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3" x14ac:dyDescent="0.1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3" x14ac:dyDescent="0.1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3" x14ac:dyDescent="0.1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3" x14ac:dyDescent="0.1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3" x14ac:dyDescent="0.1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3" x14ac:dyDescent="0.1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3" x14ac:dyDescent="0.1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3" x14ac:dyDescent="0.1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3" x14ac:dyDescent="0.1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3" x14ac:dyDescent="0.1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3" x14ac:dyDescent="0.1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3" x14ac:dyDescent="0.1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3" x14ac:dyDescent="0.1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3" x14ac:dyDescent="0.1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3" x14ac:dyDescent="0.1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3" x14ac:dyDescent="0.1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3" x14ac:dyDescent="0.1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3" x14ac:dyDescent="0.1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3" x14ac:dyDescent="0.1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3" x14ac:dyDescent="0.1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3" x14ac:dyDescent="0.1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3" x14ac:dyDescent="0.1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3" x14ac:dyDescent="0.1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3" x14ac:dyDescent="0.1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3" x14ac:dyDescent="0.1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3" x14ac:dyDescent="0.1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3" x14ac:dyDescent="0.1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3" x14ac:dyDescent="0.1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3" x14ac:dyDescent="0.1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3" x14ac:dyDescent="0.1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3" x14ac:dyDescent="0.1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3" x14ac:dyDescent="0.1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3" x14ac:dyDescent="0.1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3" x14ac:dyDescent="0.1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3" x14ac:dyDescent="0.1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3" x14ac:dyDescent="0.1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3" x14ac:dyDescent="0.1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3" x14ac:dyDescent="0.1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3" x14ac:dyDescent="0.1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3" x14ac:dyDescent="0.1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3" x14ac:dyDescent="0.1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3" x14ac:dyDescent="0.1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3" x14ac:dyDescent="0.1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3" x14ac:dyDescent="0.1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3" x14ac:dyDescent="0.1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3" x14ac:dyDescent="0.1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3" x14ac:dyDescent="0.1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3" x14ac:dyDescent="0.1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3" x14ac:dyDescent="0.1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3" x14ac:dyDescent="0.1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3" x14ac:dyDescent="0.1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3" x14ac:dyDescent="0.1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3" x14ac:dyDescent="0.1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3" x14ac:dyDescent="0.1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3" x14ac:dyDescent="0.1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3" x14ac:dyDescent="0.1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3" x14ac:dyDescent="0.1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3" x14ac:dyDescent="0.1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3" x14ac:dyDescent="0.1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3" x14ac:dyDescent="0.1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3" x14ac:dyDescent="0.1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3" x14ac:dyDescent="0.1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3" x14ac:dyDescent="0.1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3" x14ac:dyDescent="0.1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3" x14ac:dyDescent="0.1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3" x14ac:dyDescent="0.1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3" x14ac:dyDescent="0.1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3" x14ac:dyDescent="0.1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3" x14ac:dyDescent="0.1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3" x14ac:dyDescent="0.1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3" x14ac:dyDescent="0.1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3" x14ac:dyDescent="0.1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3" x14ac:dyDescent="0.1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3" x14ac:dyDescent="0.1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3" x14ac:dyDescent="0.1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3" x14ac:dyDescent="0.1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3" x14ac:dyDescent="0.1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3" x14ac:dyDescent="0.1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3" x14ac:dyDescent="0.1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3" x14ac:dyDescent="0.1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3" x14ac:dyDescent="0.1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3" x14ac:dyDescent="0.1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3" x14ac:dyDescent="0.1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3" x14ac:dyDescent="0.1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3" x14ac:dyDescent="0.1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3" x14ac:dyDescent="0.1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3" x14ac:dyDescent="0.1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3" x14ac:dyDescent="0.1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3" x14ac:dyDescent="0.1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3" x14ac:dyDescent="0.1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3" x14ac:dyDescent="0.1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3" x14ac:dyDescent="0.1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3" x14ac:dyDescent="0.1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3" x14ac:dyDescent="0.1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3" x14ac:dyDescent="0.1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3" x14ac:dyDescent="0.1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3" x14ac:dyDescent="0.1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3" x14ac:dyDescent="0.1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3" x14ac:dyDescent="0.1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3" x14ac:dyDescent="0.1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3" x14ac:dyDescent="0.1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3" x14ac:dyDescent="0.1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3" x14ac:dyDescent="0.1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3" x14ac:dyDescent="0.1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3" x14ac:dyDescent="0.1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3" x14ac:dyDescent="0.1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3" x14ac:dyDescent="0.1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3" x14ac:dyDescent="0.1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3" x14ac:dyDescent="0.1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3" x14ac:dyDescent="0.1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3" x14ac:dyDescent="0.1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3" x14ac:dyDescent="0.1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3" x14ac:dyDescent="0.1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3" x14ac:dyDescent="0.1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3" x14ac:dyDescent="0.1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3" x14ac:dyDescent="0.1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3" x14ac:dyDescent="0.1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3" x14ac:dyDescent="0.1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3" x14ac:dyDescent="0.1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3" x14ac:dyDescent="0.1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3" x14ac:dyDescent="0.1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3" x14ac:dyDescent="0.1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3" x14ac:dyDescent="0.1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3" x14ac:dyDescent="0.1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3" x14ac:dyDescent="0.1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3" x14ac:dyDescent="0.1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3" x14ac:dyDescent="0.1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3" x14ac:dyDescent="0.1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3" x14ac:dyDescent="0.1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3" x14ac:dyDescent="0.1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3" x14ac:dyDescent="0.1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3" x14ac:dyDescent="0.1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3" x14ac:dyDescent="0.1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3" x14ac:dyDescent="0.1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3" x14ac:dyDescent="0.1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3" x14ac:dyDescent="0.1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3" x14ac:dyDescent="0.1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3" x14ac:dyDescent="0.1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3" x14ac:dyDescent="0.1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3" x14ac:dyDescent="0.1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3" x14ac:dyDescent="0.1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3" x14ac:dyDescent="0.1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3" x14ac:dyDescent="0.1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3" x14ac:dyDescent="0.1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3" x14ac:dyDescent="0.1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3" x14ac:dyDescent="0.1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3" x14ac:dyDescent="0.1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3" x14ac:dyDescent="0.1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3" x14ac:dyDescent="0.1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3" x14ac:dyDescent="0.1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3" x14ac:dyDescent="0.1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3" x14ac:dyDescent="0.1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3" x14ac:dyDescent="0.1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3" x14ac:dyDescent="0.1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3" x14ac:dyDescent="0.1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3" x14ac:dyDescent="0.1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3" x14ac:dyDescent="0.1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3" x14ac:dyDescent="0.1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3" x14ac:dyDescent="0.1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3" x14ac:dyDescent="0.1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3" x14ac:dyDescent="0.1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3" x14ac:dyDescent="0.1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3" x14ac:dyDescent="0.1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3" x14ac:dyDescent="0.1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3" x14ac:dyDescent="0.1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3" x14ac:dyDescent="0.1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3" x14ac:dyDescent="0.1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3" x14ac:dyDescent="0.1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3" x14ac:dyDescent="0.1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3" x14ac:dyDescent="0.1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3" x14ac:dyDescent="0.1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3" x14ac:dyDescent="0.1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3" x14ac:dyDescent="0.1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3" x14ac:dyDescent="0.1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3" x14ac:dyDescent="0.1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3" x14ac:dyDescent="0.1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3" x14ac:dyDescent="0.1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3" x14ac:dyDescent="0.1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3" x14ac:dyDescent="0.1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3" x14ac:dyDescent="0.1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3" x14ac:dyDescent="0.1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3" x14ac:dyDescent="0.1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3" x14ac:dyDescent="0.1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3" x14ac:dyDescent="0.1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3" x14ac:dyDescent="0.1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3" x14ac:dyDescent="0.1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3" x14ac:dyDescent="0.1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3" x14ac:dyDescent="0.1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3" x14ac:dyDescent="0.1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3" x14ac:dyDescent="0.1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3" x14ac:dyDescent="0.1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3" x14ac:dyDescent="0.1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3" x14ac:dyDescent="0.1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3" x14ac:dyDescent="0.1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3" x14ac:dyDescent="0.1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3" x14ac:dyDescent="0.1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3" x14ac:dyDescent="0.1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3" x14ac:dyDescent="0.1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3" x14ac:dyDescent="0.1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3" x14ac:dyDescent="0.1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3" x14ac:dyDescent="0.1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3" x14ac:dyDescent="0.1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3" x14ac:dyDescent="0.1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3" x14ac:dyDescent="0.1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3" x14ac:dyDescent="0.1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3" x14ac:dyDescent="0.1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3" x14ac:dyDescent="0.1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3" x14ac:dyDescent="0.1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3" x14ac:dyDescent="0.1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3" x14ac:dyDescent="0.1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3" x14ac:dyDescent="0.1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3" x14ac:dyDescent="0.1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3" x14ac:dyDescent="0.1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3" x14ac:dyDescent="0.1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3" x14ac:dyDescent="0.1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3" x14ac:dyDescent="0.1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3" x14ac:dyDescent="0.1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3" x14ac:dyDescent="0.1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3" x14ac:dyDescent="0.1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3" x14ac:dyDescent="0.1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3" x14ac:dyDescent="0.1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3" x14ac:dyDescent="0.1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3" x14ac:dyDescent="0.1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3" x14ac:dyDescent="0.1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3" x14ac:dyDescent="0.1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3" x14ac:dyDescent="0.1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3" x14ac:dyDescent="0.1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3" x14ac:dyDescent="0.1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3" x14ac:dyDescent="0.1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3" x14ac:dyDescent="0.1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3" x14ac:dyDescent="0.1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3" x14ac:dyDescent="0.1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3" x14ac:dyDescent="0.1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3" x14ac:dyDescent="0.1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3" x14ac:dyDescent="0.1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3" x14ac:dyDescent="0.1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3" x14ac:dyDescent="0.1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3" x14ac:dyDescent="0.1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3" x14ac:dyDescent="0.1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3" x14ac:dyDescent="0.1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3" x14ac:dyDescent="0.1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3" x14ac:dyDescent="0.1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3" x14ac:dyDescent="0.1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3" x14ac:dyDescent="0.1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3" x14ac:dyDescent="0.1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3" x14ac:dyDescent="0.1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3" x14ac:dyDescent="0.1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3" x14ac:dyDescent="0.1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3" x14ac:dyDescent="0.1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3" x14ac:dyDescent="0.1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3" x14ac:dyDescent="0.1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3" x14ac:dyDescent="0.1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3" x14ac:dyDescent="0.1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3" x14ac:dyDescent="0.1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3" x14ac:dyDescent="0.1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3" x14ac:dyDescent="0.1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3" x14ac:dyDescent="0.1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3" x14ac:dyDescent="0.1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3" x14ac:dyDescent="0.1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3" x14ac:dyDescent="0.1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3" x14ac:dyDescent="0.1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3" x14ac:dyDescent="0.1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3" x14ac:dyDescent="0.1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3" x14ac:dyDescent="0.1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3" x14ac:dyDescent="0.1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3" x14ac:dyDescent="0.1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3" x14ac:dyDescent="0.1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3" x14ac:dyDescent="0.1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3" x14ac:dyDescent="0.1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3" x14ac:dyDescent="0.1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3" x14ac:dyDescent="0.1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3" x14ac:dyDescent="0.1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3" x14ac:dyDescent="0.1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3" x14ac:dyDescent="0.1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3" x14ac:dyDescent="0.1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3" x14ac:dyDescent="0.1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3" x14ac:dyDescent="0.1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3" x14ac:dyDescent="0.1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3" x14ac:dyDescent="0.1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3" x14ac:dyDescent="0.1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3" x14ac:dyDescent="0.1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3" x14ac:dyDescent="0.1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3" x14ac:dyDescent="0.1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3" x14ac:dyDescent="0.1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3" x14ac:dyDescent="0.1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3" x14ac:dyDescent="0.1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3" x14ac:dyDescent="0.1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3" x14ac:dyDescent="0.1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3" x14ac:dyDescent="0.1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3" x14ac:dyDescent="0.1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3" x14ac:dyDescent="0.1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3" x14ac:dyDescent="0.1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3" x14ac:dyDescent="0.1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3" x14ac:dyDescent="0.1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3" x14ac:dyDescent="0.1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3" x14ac:dyDescent="0.1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3" x14ac:dyDescent="0.1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3" x14ac:dyDescent="0.1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3" x14ac:dyDescent="0.1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3" x14ac:dyDescent="0.1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3" x14ac:dyDescent="0.1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3" x14ac:dyDescent="0.1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3" x14ac:dyDescent="0.1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3" x14ac:dyDescent="0.1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3" x14ac:dyDescent="0.1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3" x14ac:dyDescent="0.1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3" x14ac:dyDescent="0.1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3" x14ac:dyDescent="0.1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3" x14ac:dyDescent="0.1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3" x14ac:dyDescent="0.1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3" x14ac:dyDescent="0.1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3" x14ac:dyDescent="0.1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3" x14ac:dyDescent="0.1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3" x14ac:dyDescent="0.1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3" x14ac:dyDescent="0.1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3" x14ac:dyDescent="0.1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3" x14ac:dyDescent="0.1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3" x14ac:dyDescent="0.1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3" x14ac:dyDescent="0.1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3" x14ac:dyDescent="0.1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3" x14ac:dyDescent="0.1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3" x14ac:dyDescent="0.1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3" x14ac:dyDescent="0.1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3" x14ac:dyDescent="0.1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3" x14ac:dyDescent="0.1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3" x14ac:dyDescent="0.1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3" x14ac:dyDescent="0.1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3" x14ac:dyDescent="0.1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3" x14ac:dyDescent="0.1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3" x14ac:dyDescent="0.1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spans="1:26" ht="13" x14ac:dyDescent="0.15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  <row r="1002" spans="1:26" ht="13" x14ac:dyDescent="0.15">
      <c r="A1002" s="23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</row>
    <row r="1003" spans="1:26" ht="13" x14ac:dyDescent="0.15">
      <c r="A1003" s="23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</row>
    <row r="1004" spans="1:26" ht="13" x14ac:dyDescent="0.15">
      <c r="A1004" s="23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</row>
    <row r="1005" spans="1:26" ht="13" x14ac:dyDescent="0.15">
      <c r="A1005" s="23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</row>
    <row r="1006" spans="1:26" ht="13" x14ac:dyDescent="0.15">
      <c r="A1006" s="23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</row>
    <row r="1007" spans="1:26" ht="13" x14ac:dyDescent="0.15">
      <c r="A1007" s="23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</row>
    <row r="1008" spans="1:26" ht="13" x14ac:dyDescent="0.15">
      <c r="A1008" s="23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</row>
    <row r="1009" spans="1:26" ht="13" x14ac:dyDescent="0.15">
      <c r="A1009" s="23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</row>
    <row r="1010" spans="1:26" ht="13" x14ac:dyDescent="0.15">
      <c r="A1010" s="23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</row>
    <row r="1011" spans="1:26" ht="13" x14ac:dyDescent="0.15">
      <c r="A1011" s="23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</row>
    <row r="1012" spans="1:26" ht="13" x14ac:dyDescent="0.15">
      <c r="A1012" s="23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</row>
    <row r="1013" spans="1:26" ht="13" x14ac:dyDescent="0.15">
      <c r="A1013" s="23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</row>
    <row r="1014" spans="1:26" ht="13" x14ac:dyDescent="0.15">
      <c r="A1014" s="23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</row>
    <row r="1015" spans="1:26" ht="13" x14ac:dyDescent="0.15">
      <c r="A1015" s="23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</row>
    <row r="1016" spans="1:26" ht="13" x14ac:dyDescent="0.15">
      <c r="A1016" s="23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</row>
    <row r="1017" spans="1:26" ht="13" x14ac:dyDescent="0.15">
      <c r="A1017" s="23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</row>
    <row r="1018" spans="1:26" ht="13" x14ac:dyDescent="0.15">
      <c r="A1018" s="23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</row>
    <row r="1019" spans="1:26" ht="13" x14ac:dyDescent="0.15">
      <c r="A1019" s="23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</row>
    <row r="1020" spans="1:26" ht="13" x14ac:dyDescent="0.15">
      <c r="A1020" s="23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</row>
    <row r="1021" spans="1:26" ht="13" x14ac:dyDescent="0.15">
      <c r="A1021" s="23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</row>
    <row r="1022" spans="1:26" ht="13" x14ac:dyDescent="0.15">
      <c r="A1022" s="23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</row>
    <row r="1023" spans="1:26" ht="13" x14ac:dyDescent="0.15">
      <c r="A1023" s="23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</row>
    <row r="1024" spans="1:26" ht="13" x14ac:dyDescent="0.15">
      <c r="A1024" s="23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</row>
    <row r="1025" spans="1:26" ht="13" x14ac:dyDescent="0.15">
      <c r="A1025" s="23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</row>
    <row r="1026" spans="1:26" ht="13" x14ac:dyDescent="0.15">
      <c r="A1026" s="23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</row>
    <row r="1027" spans="1:26" ht="13" x14ac:dyDescent="0.15">
      <c r="A1027" s="23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</row>
    <row r="1028" spans="1:26" ht="13" x14ac:dyDescent="0.15">
      <c r="A1028" s="23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</row>
    <row r="1029" spans="1:26" ht="13" x14ac:dyDescent="0.15">
      <c r="A1029" s="23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</row>
    <row r="1030" spans="1:26" ht="13" x14ac:dyDescent="0.15">
      <c r="A1030" s="23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</row>
    <row r="1031" spans="1:26" ht="13" x14ac:dyDescent="0.15">
      <c r="A1031" s="23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</row>
    <row r="1032" spans="1:26" ht="13" x14ac:dyDescent="0.15">
      <c r="A1032" s="23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</row>
    <row r="1033" spans="1:26" ht="13" x14ac:dyDescent="0.15">
      <c r="A1033" s="23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</row>
    <row r="1034" spans="1:26" ht="13" x14ac:dyDescent="0.15">
      <c r="A1034" s="23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</row>
    <row r="1035" spans="1:26" ht="13" x14ac:dyDescent="0.15">
      <c r="A1035" s="23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</row>
    <row r="1036" spans="1:26" ht="13" x14ac:dyDescent="0.15">
      <c r="A1036" s="23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</row>
    <row r="1037" spans="1:26" ht="13" x14ac:dyDescent="0.15">
      <c r="A1037" s="23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</row>
    <row r="1038" spans="1:26" ht="13" x14ac:dyDescent="0.15">
      <c r="A1038" s="23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</row>
    <row r="1039" spans="1:26" ht="13" x14ac:dyDescent="0.15">
      <c r="A1039" s="23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</row>
    <row r="1040" spans="1:26" ht="13" x14ac:dyDescent="0.15">
      <c r="A1040" s="23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</row>
    <row r="1041" spans="1:26" ht="13" x14ac:dyDescent="0.15">
      <c r="A1041" s="23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</row>
    <row r="1042" spans="1:26" ht="13" x14ac:dyDescent="0.15">
      <c r="A1042" s="23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</row>
    <row r="1043" spans="1:26" ht="13" x14ac:dyDescent="0.15">
      <c r="A1043" s="23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</row>
    <row r="1044" spans="1:26" ht="13" x14ac:dyDescent="0.15">
      <c r="A1044" s="23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</row>
    <row r="1045" spans="1:26" ht="13" x14ac:dyDescent="0.15">
      <c r="A1045" s="23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</row>
    <row r="1046" spans="1:26" ht="13" x14ac:dyDescent="0.15">
      <c r="A1046" s="23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</row>
    <row r="1047" spans="1:26" ht="13" x14ac:dyDescent="0.15">
      <c r="A1047" s="23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</row>
    <row r="1048" spans="1:26" ht="13" x14ac:dyDescent="0.15">
      <c r="A1048" s="23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</row>
    <row r="1049" spans="1:26" ht="13" x14ac:dyDescent="0.15">
      <c r="A1049" s="23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</row>
    <row r="1050" spans="1:26" ht="13" x14ac:dyDescent="0.15">
      <c r="A1050" s="23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</row>
    <row r="1051" spans="1:26" ht="13" x14ac:dyDescent="0.15">
      <c r="A1051" s="23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</row>
    <row r="1052" spans="1:26" ht="13" x14ac:dyDescent="0.15">
      <c r="A1052" s="23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</row>
    <row r="1053" spans="1:26" ht="13" x14ac:dyDescent="0.15">
      <c r="A1053" s="23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</row>
    <row r="1054" spans="1:26" ht="13" x14ac:dyDescent="0.15">
      <c r="A1054" s="23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</row>
    <row r="1055" spans="1:26" ht="13" x14ac:dyDescent="0.15">
      <c r="A1055" s="23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</row>
    <row r="1056" spans="1:26" ht="13" x14ac:dyDescent="0.15">
      <c r="A1056" s="23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</row>
    <row r="1057" spans="1:26" ht="13" x14ac:dyDescent="0.15">
      <c r="A1057" s="23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</row>
    <row r="1058" spans="1:26" ht="13" x14ac:dyDescent="0.15">
      <c r="A1058" s="23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</row>
    <row r="1059" spans="1:26" ht="13" x14ac:dyDescent="0.15">
      <c r="A1059" s="23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</row>
    <row r="1060" spans="1:26" ht="13" x14ac:dyDescent="0.15">
      <c r="A1060" s="23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</row>
    <row r="1061" spans="1:26" ht="13" x14ac:dyDescent="0.15">
      <c r="A1061" s="23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</row>
    <row r="1062" spans="1:26" ht="13" x14ac:dyDescent="0.15">
      <c r="A1062" s="23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</row>
    <row r="1063" spans="1:26" ht="13" x14ac:dyDescent="0.15">
      <c r="A1063" s="23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</row>
    <row r="1064" spans="1:26" ht="13" x14ac:dyDescent="0.15">
      <c r="A1064" s="23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</row>
    <row r="1065" spans="1:26" ht="13" x14ac:dyDescent="0.15">
      <c r="A1065" s="23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</row>
    <row r="1066" spans="1:26" ht="13" x14ac:dyDescent="0.15">
      <c r="A1066" s="23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</row>
    <row r="1067" spans="1:26" ht="13" x14ac:dyDescent="0.15">
      <c r="A1067" s="23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</row>
    <row r="1068" spans="1:26" ht="13" x14ac:dyDescent="0.15">
      <c r="A1068" s="23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</row>
    <row r="1069" spans="1:26" ht="13" x14ac:dyDescent="0.15">
      <c r="A1069" s="23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</row>
    <row r="1070" spans="1:26" ht="13" x14ac:dyDescent="0.15">
      <c r="A1070" s="23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</row>
    <row r="1071" spans="1:26" ht="13" x14ac:dyDescent="0.15">
      <c r="A1071" s="23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</row>
    <row r="1072" spans="1:26" ht="13" x14ac:dyDescent="0.15">
      <c r="A1072" s="23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</row>
    <row r="1073" spans="1:26" ht="13" x14ac:dyDescent="0.15">
      <c r="A1073" s="23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</row>
    <row r="1074" spans="1:26" ht="13" x14ac:dyDescent="0.15">
      <c r="A1074" s="23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</row>
    <row r="1075" spans="1:26" ht="13" x14ac:dyDescent="0.15">
      <c r="A1075" s="23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</row>
    <row r="1076" spans="1:26" ht="13" x14ac:dyDescent="0.15">
      <c r="A1076" s="23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</row>
    <row r="1077" spans="1:26" ht="13" x14ac:dyDescent="0.15">
      <c r="A1077" s="23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</row>
    <row r="1078" spans="1:26" ht="13" x14ac:dyDescent="0.15">
      <c r="A1078" s="23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</row>
    <row r="1079" spans="1:26" ht="13" x14ac:dyDescent="0.15">
      <c r="A1079" s="23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</row>
    <row r="1080" spans="1:26" ht="13" x14ac:dyDescent="0.15">
      <c r="A1080" s="23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</row>
    <row r="1081" spans="1:26" ht="13" x14ac:dyDescent="0.15">
      <c r="A1081" s="23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</row>
    <row r="1082" spans="1:26" ht="13" x14ac:dyDescent="0.15">
      <c r="A1082" s="23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</row>
    <row r="1083" spans="1:26" ht="13" x14ac:dyDescent="0.15">
      <c r="A1083" s="23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</row>
    <row r="1084" spans="1:26" ht="13" x14ac:dyDescent="0.15">
      <c r="A1084" s="23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</row>
    <row r="1085" spans="1:26" ht="13" x14ac:dyDescent="0.15">
      <c r="A1085" s="23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</row>
    <row r="1086" spans="1:26" ht="13" x14ac:dyDescent="0.15">
      <c r="A1086" s="23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</row>
    <row r="1087" spans="1:26" ht="13" x14ac:dyDescent="0.15">
      <c r="A1087" s="23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</row>
    <row r="1088" spans="1:26" ht="13" x14ac:dyDescent="0.15">
      <c r="A1088" s="23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</row>
    <row r="1089" spans="1:26" ht="13" x14ac:dyDescent="0.15">
      <c r="A1089" s="23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  <c r="R1089" s="23"/>
      <c r="S1089" s="23"/>
      <c r="T1089" s="23"/>
      <c r="U1089" s="23"/>
      <c r="V1089" s="23"/>
      <c r="W1089" s="23"/>
      <c r="X1089" s="23"/>
      <c r="Y1089" s="23"/>
      <c r="Z1089" s="23"/>
    </row>
    <row r="1090" spans="1:26" ht="13" x14ac:dyDescent="0.15">
      <c r="A1090" s="23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  <c r="R1090" s="23"/>
      <c r="S1090" s="23"/>
      <c r="T1090" s="23"/>
      <c r="U1090" s="23"/>
      <c r="V1090" s="23"/>
      <c r="W1090" s="23"/>
      <c r="X1090" s="23"/>
      <c r="Y1090" s="23"/>
      <c r="Z1090" s="23"/>
    </row>
    <row r="1091" spans="1:26" ht="13" x14ac:dyDescent="0.15">
      <c r="A1091" s="23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</row>
    <row r="1092" spans="1:26" ht="13" x14ac:dyDescent="0.15">
      <c r="A1092" s="23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</row>
    <row r="1093" spans="1:26" ht="13" x14ac:dyDescent="0.15">
      <c r="A1093" s="23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  <c r="R1093" s="23"/>
      <c r="S1093" s="23"/>
      <c r="T1093" s="23"/>
      <c r="U1093" s="23"/>
      <c r="V1093" s="23"/>
      <c r="W1093" s="23"/>
      <c r="X1093" s="23"/>
      <c r="Y1093" s="23"/>
      <c r="Z1093" s="23"/>
    </row>
    <row r="1094" spans="1:26" ht="13" x14ac:dyDescent="0.15">
      <c r="A1094" s="23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  <c r="R1094" s="23"/>
      <c r="S1094" s="23"/>
      <c r="T1094" s="23"/>
      <c r="U1094" s="23"/>
      <c r="V1094" s="23"/>
      <c r="W1094" s="23"/>
      <c r="X1094" s="23"/>
      <c r="Y1094" s="23"/>
      <c r="Z1094" s="23"/>
    </row>
    <row r="1095" spans="1:26" ht="13" x14ac:dyDescent="0.15">
      <c r="A1095" s="23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  <c r="R1095" s="23"/>
      <c r="S1095" s="23"/>
      <c r="T1095" s="23"/>
      <c r="U1095" s="23"/>
      <c r="V1095" s="23"/>
      <c r="W1095" s="23"/>
      <c r="X1095" s="23"/>
      <c r="Y1095" s="23"/>
      <c r="Z1095" s="23"/>
    </row>
    <row r="1096" spans="1:26" ht="13" x14ac:dyDescent="0.15">
      <c r="A1096" s="23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  <c r="R1096" s="23"/>
      <c r="S1096" s="23"/>
      <c r="T1096" s="23"/>
      <c r="U1096" s="23"/>
      <c r="V1096" s="23"/>
      <c r="W1096" s="23"/>
      <c r="X1096" s="23"/>
      <c r="Y1096" s="23"/>
      <c r="Z1096" s="23"/>
    </row>
    <row r="1097" spans="1:26" ht="13" x14ac:dyDescent="0.15">
      <c r="A1097" s="23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  <c r="R1097" s="23"/>
      <c r="S1097" s="23"/>
      <c r="T1097" s="23"/>
      <c r="U1097" s="23"/>
      <c r="V1097" s="23"/>
      <c r="W1097" s="23"/>
      <c r="X1097" s="23"/>
      <c r="Y1097" s="23"/>
      <c r="Z1097" s="23"/>
    </row>
    <row r="1098" spans="1:26" ht="13" x14ac:dyDescent="0.15">
      <c r="A1098" s="23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  <c r="R1098" s="23"/>
      <c r="S1098" s="23"/>
      <c r="T1098" s="23"/>
      <c r="U1098" s="23"/>
      <c r="V1098" s="23"/>
      <c r="W1098" s="23"/>
      <c r="X1098" s="23"/>
      <c r="Y1098" s="23"/>
      <c r="Z1098" s="23"/>
    </row>
    <row r="1099" spans="1:26" ht="13" x14ac:dyDescent="0.15">
      <c r="A1099" s="23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  <c r="R1099" s="23"/>
      <c r="S1099" s="23"/>
      <c r="T1099" s="23"/>
      <c r="U1099" s="23"/>
      <c r="V1099" s="23"/>
      <c r="W1099" s="23"/>
      <c r="X1099" s="23"/>
      <c r="Y1099" s="23"/>
      <c r="Z1099" s="23"/>
    </row>
    <row r="1100" spans="1:26" ht="13" x14ac:dyDescent="0.15">
      <c r="A1100" s="23"/>
      <c r="B1100" s="23"/>
      <c r="C1100" s="23"/>
      <c r="D1100" s="23"/>
      <c r="E1100" s="23"/>
      <c r="F1100" s="23"/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  <c r="Q1100" s="23"/>
      <c r="R1100" s="23"/>
      <c r="S1100" s="23"/>
      <c r="T1100" s="23"/>
      <c r="U1100" s="23"/>
      <c r="V1100" s="23"/>
      <c r="W1100" s="23"/>
      <c r="X1100" s="23"/>
      <c r="Y1100" s="23"/>
      <c r="Z1100" s="23"/>
    </row>
    <row r="1101" spans="1:26" ht="13" x14ac:dyDescent="0.15">
      <c r="A1101" s="23"/>
      <c r="B1101" s="23"/>
      <c r="C1101" s="23"/>
      <c r="D1101" s="23"/>
      <c r="E1101" s="23"/>
      <c r="F1101" s="23"/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  <c r="Q1101" s="23"/>
      <c r="R1101" s="23"/>
      <c r="S1101" s="23"/>
      <c r="T1101" s="23"/>
      <c r="U1101" s="23"/>
      <c r="V1101" s="23"/>
      <c r="W1101" s="23"/>
      <c r="X1101" s="23"/>
      <c r="Y1101" s="23"/>
      <c r="Z1101" s="23"/>
    </row>
    <row r="1102" spans="1:26" ht="13" x14ac:dyDescent="0.15">
      <c r="A1102" s="23"/>
      <c r="B1102" s="23"/>
      <c r="C1102" s="23"/>
      <c r="D1102" s="23"/>
      <c r="E1102" s="23"/>
      <c r="F1102" s="23"/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  <c r="Q1102" s="23"/>
      <c r="R1102" s="23"/>
      <c r="S1102" s="23"/>
      <c r="T1102" s="23"/>
      <c r="U1102" s="23"/>
      <c r="V1102" s="23"/>
      <c r="W1102" s="23"/>
      <c r="X1102" s="23"/>
      <c r="Y1102" s="23"/>
      <c r="Z1102" s="23"/>
    </row>
    <row r="1103" spans="1:26" ht="13" x14ac:dyDescent="0.15">
      <c r="A1103" s="23"/>
      <c r="B1103" s="23"/>
      <c r="C1103" s="23"/>
      <c r="D1103" s="23"/>
      <c r="E1103" s="23"/>
      <c r="F1103" s="23"/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  <c r="Q1103" s="23"/>
      <c r="R1103" s="23"/>
      <c r="S1103" s="23"/>
      <c r="T1103" s="23"/>
      <c r="U1103" s="23"/>
      <c r="V1103" s="23"/>
      <c r="W1103" s="23"/>
      <c r="X1103" s="23"/>
      <c r="Y1103" s="23"/>
      <c r="Z1103" s="23"/>
    </row>
    <row r="1104" spans="1:26" ht="13" x14ac:dyDescent="0.15">
      <c r="A1104" s="23"/>
      <c r="B1104" s="23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  <c r="Q1104" s="23"/>
      <c r="R1104" s="23"/>
      <c r="S1104" s="23"/>
      <c r="T1104" s="23"/>
      <c r="U1104" s="23"/>
      <c r="V1104" s="23"/>
      <c r="W1104" s="23"/>
      <c r="X1104" s="23"/>
      <c r="Y1104" s="23"/>
      <c r="Z1104" s="23"/>
    </row>
    <row r="1105" spans="1:26" ht="13" x14ac:dyDescent="0.15">
      <c r="A1105" s="23"/>
      <c r="B1105" s="23"/>
      <c r="C1105" s="23"/>
      <c r="D1105" s="23"/>
      <c r="E1105" s="23"/>
      <c r="F1105" s="23"/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  <c r="Q1105" s="23"/>
      <c r="R1105" s="23"/>
      <c r="S1105" s="23"/>
      <c r="T1105" s="23"/>
      <c r="U1105" s="23"/>
      <c r="V1105" s="23"/>
      <c r="W1105" s="23"/>
      <c r="X1105" s="23"/>
      <c r="Y1105" s="23"/>
      <c r="Z1105" s="23"/>
    </row>
    <row r="1106" spans="1:26" ht="13" x14ac:dyDescent="0.15">
      <c r="A1106" s="23"/>
      <c r="B1106" s="23"/>
      <c r="C1106" s="23"/>
      <c r="D1106" s="23"/>
      <c r="E1106" s="23"/>
      <c r="F1106" s="23"/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  <c r="Q1106" s="23"/>
      <c r="R1106" s="23"/>
      <c r="S1106" s="23"/>
      <c r="T1106" s="23"/>
      <c r="U1106" s="23"/>
      <c r="V1106" s="23"/>
      <c r="W1106" s="23"/>
      <c r="X1106" s="23"/>
      <c r="Y1106" s="23"/>
      <c r="Z1106" s="23"/>
    </row>
    <row r="1107" spans="1:26" ht="13" x14ac:dyDescent="0.15">
      <c r="A1107" s="23"/>
      <c r="B1107" s="23"/>
      <c r="C1107" s="23"/>
      <c r="D1107" s="23"/>
      <c r="E1107" s="23"/>
      <c r="F1107" s="23"/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  <c r="Q1107" s="23"/>
      <c r="R1107" s="23"/>
      <c r="S1107" s="23"/>
      <c r="T1107" s="23"/>
      <c r="U1107" s="23"/>
      <c r="V1107" s="23"/>
      <c r="W1107" s="23"/>
      <c r="X1107" s="23"/>
      <c r="Y1107" s="23"/>
      <c r="Z1107" s="23"/>
    </row>
    <row r="1108" spans="1:26" ht="13" x14ac:dyDescent="0.15">
      <c r="A1108" s="23"/>
      <c r="B1108" s="23"/>
      <c r="C1108" s="23"/>
      <c r="D1108" s="23"/>
      <c r="E1108" s="23"/>
      <c r="F1108" s="23"/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  <c r="Q1108" s="23"/>
      <c r="R1108" s="23"/>
      <c r="S1108" s="23"/>
      <c r="T1108" s="23"/>
      <c r="U1108" s="23"/>
      <c r="V1108" s="23"/>
      <c r="W1108" s="23"/>
      <c r="X1108" s="23"/>
      <c r="Y1108" s="23"/>
      <c r="Z1108" s="23"/>
    </row>
    <row r="1109" spans="1:26" ht="13" x14ac:dyDescent="0.15">
      <c r="A1109" s="23"/>
      <c r="B1109" s="23"/>
      <c r="C1109" s="23"/>
      <c r="D1109" s="23"/>
      <c r="E1109" s="23"/>
      <c r="F1109" s="23"/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  <c r="Q1109" s="23"/>
      <c r="R1109" s="23"/>
      <c r="S1109" s="23"/>
      <c r="T1109" s="23"/>
      <c r="U1109" s="23"/>
      <c r="V1109" s="23"/>
      <c r="W1109" s="23"/>
      <c r="X1109" s="23"/>
      <c r="Y1109" s="23"/>
      <c r="Z1109" s="23"/>
    </row>
    <row r="1110" spans="1:26" ht="13" x14ac:dyDescent="0.15">
      <c r="A1110" s="23"/>
      <c r="B1110" s="23"/>
      <c r="C1110" s="23"/>
      <c r="D1110" s="23"/>
      <c r="E1110" s="23"/>
      <c r="F1110" s="23"/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  <c r="Q1110" s="23"/>
      <c r="R1110" s="23"/>
      <c r="S1110" s="23"/>
      <c r="T1110" s="23"/>
      <c r="U1110" s="23"/>
      <c r="V1110" s="23"/>
      <c r="W1110" s="23"/>
      <c r="X1110" s="23"/>
      <c r="Y1110" s="23"/>
      <c r="Z1110" s="23"/>
    </row>
    <row r="1111" spans="1:26" ht="13" x14ac:dyDescent="0.15">
      <c r="A1111" s="23"/>
      <c r="B1111" s="23"/>
      <c r="C1111" s="23"/>
      <c r="D1111" s="23"/>
      <c r="E1111" s="23"/>
      <c r="F1111" s="23"/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  <c r="Q1111" s="23"/>
      <c r="R1111" s="23"/>
      <c r="S1111" s="23"/>
      <c r="T1111" s="23"/>
      <c r="U1111" s="23"/>
      <c r="V1111" s="23"/>
      <c r="W1111" s="23"/>
      <c r="X1111" s="23"/>
      <c r="Y1111" s="23"/>
      <c r="Z1111" s="23"/>
    </row>
    <row r="1112" spans="1:26" ht="13" x14ac:dyDescent="0.15">
      <c r="A1112" s="23"/>
      <c r="B1112" s="23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  <c r="Q1112" s="23"/>
      <c r="R1112" s="23"/>
      <c r="S1112" s="23"/>
      <c r="T1112" s="23"/>
      <c r="U1112" s="23"/>
      <c r="V1112" s="23"/>
      <c r="W1112" s="23"/>
      <c r="X1112" s="23"/>
      <c r="Y1112" s="23"/>
      <c r="Z1112" s="23"/>
    </row>
    <row r="1113" spans="1:26" ht="13" x14ac:dyDescent="0.15">
      <c r="A1113" s="23"/>
      <c r="B1113" s="23"/>
      <c r="C1113" s="23"/>
      <c r="D1113" s="23"/>
      <c r="E1113" s="23"/>
      <c r="F1113" s="23"/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  <c r="Q1113" s="23"/>
      <c r="R1113" s="23"/>
      <c r="S1113" s="23"/>
      <c r="T1113" s="23"/>
      <c r="U1113" s="23"/>
      <c r="V1113" s="23"/>
      <c r="W1113" s="23"/>
      <c r="X1113" s="23"/>
      <c r="Y1113" s="23"/>
      <c r="Z1113" s="23"/>
    </row>
    <row r="1114" spans="1:26" ht="13" x14ac:dyDescent="0.15">
      <c r="A1114" s="23"/>
      <c r="B1114" s="23"/>
      <c r="C1114" s="23"/>
      <c r="D1114" s="23"/>
      <c r="E1114" s="23"/>
      <c r="F1114" s="23"/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  <c r="Q1114" s="23"/>
      <c r="R1114" s="23"/>
      <c r="S1114" s="23"/>
      <c r="T1114" s="23"/>
      <c r="U1114" s="23"/>
      <c r="V1114" s="23"/>
      <c r="W1114" s="23"/>
      <c r="X1114" s="23"/>
      <c r="Y1114" s="23"/>
      <c r="Z1114" s="23"/>
    </row>
    <row r="1115" spans="1:26" ht="13" x14ac:dyDescent="0.15">
      <c r="A1115" s="23"/>
      <c r="B1115" s="23"/>
      <c r="C1115" s="23"/>
      <c r="D1115" s="23"/>
      <c r="E1115" s="23"/>
      <c r="F1115" s="23"/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  <c r="Q1115" s="23"/>
      <c r="R1115" s="23"/>
      <c r="S1115" s="23"/>
      <c r="T1115" s="23"/>
      <c r="U1115" s="23"/>
      <c r="V1115" s="23"/>
      <c r="W1115" s="23"/>
      <c r="X1115" s="23"/>
      <c r="Y1115" s="23"/>
      <c r="Z1115" s="23"/>
    </row>
    <row r="1116" spans="1:26" ht="13" x14ac:dyDescent="0.15">
      <c r="A1116" s="23"/>
      <c r="B1116" s="23"/>
      <c r="C1116" s="23"/>
      <c r="D1116" s="23"/>
      <c r="E1116" s="23"/>
      <c r="F1116" s="23"/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  <c r="Q1116" s="23"/>
      <c r="R1116" s="23"/>
      <c r="S1116" s="23"/>
      <c r="T1116" s="23"/>
      <c r="U1116" s="23"/>
      <c r="V1116" s="23"/>
      <c r="W1116" s="23"/>
      <c r="X1116" s="23"/>
      <c r="Y1116" s="23"/>
      <c r="Z1116" s="23"/>
    </row>
    <row r="1117" spans="1:26" ht="13" x14ac:dyDescent="0.15">
      <c r="A1117" s="23"/>
      <c r="B1117" s="23"/>
      <c r="C1117" s="23"/>
      <c r="D1117" s="23"/>
      <c r="E1117" s="23"/>
      <c r="F1117" s="23"/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  <c r="Q1117" s="23"/>
      <c r="R1117" s="23"/>
      <c r="S1117" s="23"/>
      <c r="T1117" s="23"/>
      <c r="U1117" s="23"/>
      <c r="V1117" s="23"/>
      <c r="W1117" s="23"/>
      <c r="X1117" s="23"/>
      <c r="Y1117" s="23"/>
      <c r="Z1117" s="23"/>
    </row>
    <row r="1118" spans="1:26" ht="13" x14ac:dyDescent="0.15">
      <c r="A1118" s="23"/>
      <c r="B1118" s="23"/>
      <c r="C1118" s="23"/>
      <c r="D1118" s="23"/>
      <c r="E1118" s="23"/>
      <c r="F1118" s="23"/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  <c r="Q1118" s="23"/>
      <c r="R1118" s="23"/>
      <c r="S1118" s="23"/>
      <c r="T1118" s="23"/>
      <c r="U1118" s="23"/>
      <c r="V1118" s="23"/>
      <c r="W1118" s="23"/>
      <c r="X1118" s="23"/>
      <c r="Y1118" s="23"/>
      <c r="Z1118" s="23"/>
    </row>
    <row r="1119" spans="1:26" ht="13" x14ac:dyDescent="0.15">
      <c r="A1119" s="23"/>
      <c r="B1119" s="23"/>
      <c r="C1119" s="23"/>
      <c r="D1119" s="23"/>
      <c r="E1119" s="23"/>
      <c r="F1119" s="23"/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  <c r="Q1119" s="23"/>
      <c r="R1119" s="23"/>
      <c r="S1119" s="23"/>
      <c r="T1119" s="23"/>
      <c r="U1119" s="23"/>
      <c r="V1119" s="23"/>
      <c r="W1119" s="23"/>
      <c r="X1119" s="23"/>
      <c r="Y1119" s="23"/>
      <c r="Z1119" s="23"/>
    </row>
    <row r="1120" spans="1:26" ht="13" x14ac:dyDescent="0.15">
      <c r="A1120" s="23"/>
      <c r="B1120" s="23"/>
      <c r="C1120" s="23"/>
      <c r="D1120" s="23"/>
      <c r="E1120" s="23"/>
      <c r="F1120" s="23"/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  <c r="Q1120" s="23"/>
      <c r="R1120" s="23"/>
      <c r="S1120" s="23"/>
      <c r="T1120" s="23"/>
      <c r="U1120" s="23"/>
      <c r="V1120" s="23"/>
      <c r="W1120" s="23"/>
      <c r="X1120" s="23"/>
      <c r="Y1120" s="23"/>
      <c r="Z1120" s="23"/>
    </row>
    <row r="1121" spans="1:26" ht="13" x14ac:dyDescent="0.15">
      <c r="A1121" s="23"/>
      <c r="B1121" s="23"/>
      <c r="C1121" s="23"/>
      <c r="D1121" s="23"/>
      <c r="E1121" s="23"/>
      <c r="F1121" s="23"/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  <c r="Q1121" s="23"/>
      <c r="R1121" s="23"/>
      <c r="S1121" s="23"/>
      <c r="T1121" s="23"/>
      <c r="U1121" s="23"/>
      <c r="V1121" s="23"/>
      <c r="W1121" s="23"/>
      <c r="X1121" s="23"/>
      <c r="Y1121" s="23"/>
      <c r="Z1121" s="23"/>
    </row>
    <row r="1122" spans="1:26" ht="13" x14ac:dyDescent="0.15">
      <c r="A1122" s="23"/>
      <c r="B1122" s="23"/>
      <c r="C1122" s="23"/>
      <c r="D1122" s="23"/>
      <c r="E1122" s="23"/>
      <c r="F1122" s="23"/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  <c r="Q1122" s="23"/>
      <c r="R1122" s="23"/>
      <c r="S1122" s="23"/>
      <c r="T1122" s="23"/>
      <c r="U1122" s="23"/>
      <c r="V1122" s="23"/>
      <c r="W1122" s="23"/>
      <c r="X1122" s="23"/>
      <c r="Y1122" s="23"/>
      <c r="Z1122" s="23"/>
    </row>
    <row r="1123" spans="1:26" ht="13" x14ac:dyDescent="0.15">
      <c r="A1123" s="23"/>
      <c r="B1123" s="23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  <c r="Q1123" s="23"/>
      <c r="R1123" s="23"/>
      <c r="S1123" s="23"/>
      <c r="T1123" s="23"/>
      <c r="U1123" s="23"/>
      <c r="V1123" s="23"/>
      <c r="W1123" s="23"/>
      <c r="X1123" s="23"/>
      <c r="Y1123" s="23"/>
      <c r="Z1123" s="23"/>
    </row>
    <row r="1124" spans="1:26" ht="13" x14ac:dyDescent="0.15">
      <c r="A1124" s="23"/>
      <c r="B1124" s="23"/>
      <c r="C1124" s="23"/>
      <c r="D1124" s="23"/>
      <c r="E1124" s="23"/>
      <c r="F1124" s="23"/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  <c r="Q1124" s="23"/>
      <c r="R1124" s="23"/>
      <c r="S1124" s="23"/>
      <c r="T1124" s="23"/>
      <c r="U1124" s="23"/>
      <c r="V1124" s="23"/>
      <c r="W1124" s="23"/>
      <c r="X1124" s="23"/>
      <c r="Y1124" s="23"/>
      <c r="Z1124" s="23"/>
    </row>
    <row r="1125" spans="1:26" ht="13" x14ac:dyDescent="0.15">
      <c r="A1125" s="23"/>
      <c r="B1125" s="23"/>
      <c r="C1125" s="23"/>
      <c r="D1125" s="23"/>
      <c r="E1125" s="23"/>
      <c r="F1125" s="23"/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  <c r="Q1125" s="23"/>
      <c r="R1125" s="23"/>
      <c r="S1125" s="23"/>
      <c r="T1125" s="23"/>
      <c r="U1125" s="23"/>
      <c r="V1125" s="23"/>
      <c r="W1125" s="23"/>
      <c r="X1125" s="23"/>
      <c r="Y1125" s="23"/>
      <c r="Z1125" s="23"/>
    </row>
    <row r="1126" spans="1:26" ht="13" x14ac:dyDescent="0.15">
      <c r="A1126" s="23"/>
      <c r="B1126" s="23"/>
      <c r="C1126" s="23"/>
      <c r="D1126" s="23"/>
      <c r="E1126" s="23"/>
      <c r="F1126" s="23"/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  <c r="Q1126" s="23"/>
      <c r="R1126" s="23"/>
      <c r="S1126" s="23"/>
      <c r="T1126" s="23"/>
      <c r="U1126" s="23"/>
      <c r="V1126" s="23"/>
      <c r="W1126" s="23"/>
      <c r="X1126" s="23"/>
      <c r="Y1126" s="23"/>
      <c r="Z1126" s="23"/>
    </row>
    <row r="1127" spans="1:26" ht="13" x14ac:dyDescent="0.15">
      <c r="A1127" s="23"/>
      <c r="B1127" s="23"/>
      <c r="C1127" s="23"/>
      <c r="D1127" s="23"/>
      <c r="E1127" s="23"/>
      <c r="F1127" s="23"/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  <c r="Q1127" s="23"/>
      <c r="R1127" s="23"/>
      <c r="S1127" s="23"/>
      <c r="T1127" s="23"/>
      <c r="U1127" s="23"/>
      <c r="V1127" s="23"/>
      <c r="W1127" s="23"/>
      <c r="X1127" s="23"/>
      <c r="Y1127" s="23"/>
      <c r="Z1127" s="23"/>
    </row>
    <row r="1128" spans="1:26" ht="13" x14ac:dyDescent="0.15">
      <c r="A1128" s="23"/>
      <c r="B1128" s="23"/>
      <c r="C1128" s="23"/>
      <c r="D1128" s="23"/>
      <c r="E1128" s="23"/>
      <c r="F1128" s="23"/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  <c r="Q1128" s="23"/>
      <c r="R1128" s="23"/>
      <c r="S1128" s="23"/>
      <c r="T1128" s="23"/>
      <c r="U1128" s="23"/>
      <c r="V1128" s="23"/>
      <c r="W1128" s="23"/>
      <c r="X1128" s="23"/>
      <c r="Y1128" s="23"/>
      <c r="Z1128" s="23"/>
    </row>
    <row r="1129" spans="1:26" ht="13" x14ac:dyDescent="0.15">
      <c r="A1129" s="23"/>
      <c r="B1129" s="23"/>
      <c r="C1129" s="23"/>
      <c r="D1129" s="23"/>
      <c r="E1129" s="23"/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  <c r="R1129" s="23"/>
      <c r="S1129" s="23"/>
      <c r="T1129" s="23"/>
      <c r="U1129" s="23"/>
      <c r="V1129" s="23"/>
      <c r="W1129" s="23"/>
      <c r="X1129" s="23"/>
      <c r="Y1129" s="23"/>
      <c r="Z1129" s="23"/>
    </row>
    <row r="1130" spans="1:26" ht="13" x14ac:dyDescent="0.15">
      <c r="A1130" s="23"/>
      <c r="B1130" s="23"/>
      <c r="C1130" s="23"/>
      <c r="D1130" s="23"/>
      <c r="E1130" s="23"/>
      <c r="F1130" s="23"/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  <c r="Q1130" s="23"/>
      <c r="R1130" s="23"/>
      <c r="S1130" s="23"/>
      <c r="T1130" s="23"/>
      <c r="U1130" s="23"/>
      <c r="V1130" s="23"/>
      <c r="W1130" s="23"/>
      <c r="X1130" s="23"/>
      <c r="Y1130" s="23"/>
      <c r="Z1130" s="23"/>
    </row>
    <row r="1131" spans="1:26" ht="13" x14ac:dyDescent="0.15">
      <c r="A1131" s="23"/>
      <c r="B1131" s="23"/>
      <c r="C1131" s="23"/>
      <c r="D1131" s="23"/>
      <c r="E1131" s="23"/>
      <c r="F1131" s="23"/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  <c r="Q1131" s="23"/>
      <c r="R1131" s="23"/>
      <c r="S1131" s="23"/>
      <c r="T1131" s="23"/>
      <c r="U1131" s="23"/>
      <c r="V1131" s="23"/>
      <c r="W1131" s="23"/>
      <c r="X1131" s="23"/>
      <c r="Y1131" s="23"/>
      <c r="Z1131" s="23"/>
    </row>
    <row r="1132" spans="1:26" ht="13" x14ac:dyDescent="0.15">
      <c r="A1132" s="23"/>
      <c r="B1132" s="23"/>
      <c r="C1132" s="23"/>
      <c r="D1132" s="23"/>
      <c r="E1132" s="23"/>
      <c r="F1132" s="23"/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  <c r="Q1132" s="23"/>
      <c r="R1132" s="23"/>
      <c r="S1132" s="23"/>
      <c r="T1132" s="23"/>
      <c r="U1132" s="23"/>
      <c r="V1132" s="23"/>
      <c r="W1132" s="23"/>
      <c r="X1132" s="23"/>
      <c r="Y1132" s="23"/>
      <c r="Z1132" s="23"/>
    </row>
    <row r="1133" spans="1:26" ht="13" x14ac:dyDescent="0.15">
      <c r="A1133" s="23"/>
      <c r="B1133" s="23"/>
      <c r="C1133" s="23"/>
      <c r="D1133" s="23"/>
      <c r="E1133" s="23"/>
      <c r="F1133" s="23"/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  <c r="Q1133" s="23"/>
      <c r="R1133" s="23"/>
      <c r="S1133" s="23"/>
      <c r="T1133" s="23"/>
      <c r="U1133" s="23"/>
      <c r="V1133" s="23"/>
      <c r="W1133" s="23"/>
      <c r="X1133" s="23"/>
      <c r="Y1133" s="23"/>
      <c r="Z1133" s="23"/>
    </row>
    <row r="1134" spans="1:26" ht="13" x14ac:dyDescent="0.15">
      <c r="A1134" s="23"/>
      <c r="B1134" s="23"/>
      <c r="C1134" s="23"/>
      <c r="D1134" s="23"/>
      <c r="E1134" s="23"/>
      <c r="F1134" s="23"/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  <c r="Q1134" s="23"/>
      <c r="R1134" s="23"/>
      <c r="S1134" s="23"/>
      <c r="T1134" s="23"/>
      <c r="U1134" s="23"/>
      <c r="V1134" s="23"/>
      <c r="W1134" s="23"/>
      <c r="X1134" s="23"/>
      <c r="Y1134" s="23"/>
      <c r="Z1134" s="23"/>
    </row>
    <row r="1135" spans="1:26" ht="13" x14ac:dyDescent="0.15">
      <c r="A1135" s="23"/>
      <c r="B1135" s="23"/>
      <c r="C1135" s="23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  <c r="Q1135" s="23"/>
      <c r="R1135" s="23"/>
      <c r="S1135" s="23"/>
      <c r="T1135" s="23"/>
      <c r="U1135" s="23"/>
      <c r="V1135" s="23"/>
      <c r="W1135" s="23"/>
      <c r="X1135" s="23"/>
      <c r="Y1135" s="23"/>
      <c r="Z1135" s="23"/>
    </row>
    <row r="1136" spans="1:26" ht="13" x14ac:dyDescent="0.15">
      <c r="A1136" s="23"/>
      <c r="B1136" s="23"/>
      <c r="C1136" s="23"/>
      <c r="D1136" s="23"/>
      <c r="E1136" s="23"/>
      <c r="F1136" s="23"/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  <c r="Q1136" s="23"/>
      <c r="R1136" s="23"/>
      <c r="S1136" s="23"/>
      <c r="T1136" s="23"/>
      <c r="U1136" s="23"/>
      <c r="V1136" s="23"/>
      <c r="W1136" s="23"/>
      <c r="X1136" s="23"/>
      <c r="Y1136" s="23"/>
      <c r="Z1136" s="23"/>
    </row>
    <row r="1137" spans="1:26" ht="13" x14ac:dyDescent="0.15">
      <c r="A1137" s="23"/>
      <c r="B1137" s="23"/>
      <c r="C1137" s="23"/>
      <c r="D1137" s="23"/>
      <c r="E1137" s="23"/>
      <c r="F1137" s="23"/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  <c r="Q1137" s="23"/>
      <c r="R1137" s="23"/>
      <c r="S1137" s="23"/>
      <c r="T1137" s="23"/>
      <c r="U1137" s="23"/>
      <c r="V1137" s="23"/>
      <c r="W1137" s="23"/>
      <c r="X1137" s="23"/>
      <c r="Y1137" s="23"/>
      <c r="Z1137" s="23"/>
    </row>
    <row r="1138" spans="1:26" ht="13" x14ac:dyDescent="0.15">
      <c r="A1138" s="23"/>
      <c r="B1138" s="23"/>
      <c r="C1138" s="23"/>
      <c r="D1138" s="23"/>
      <c r="E1138" s="23"/>
      <c r="F1138" s="23"/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  <c r="Q1138" s="23"/>
      <c r="R1138" s="23"/>
      <c r="S1138" s="23"/>
      <c r="T1138" s="23"/>
      <c r="U1138" s="23"/>
      <c r="V1138" s="23"/>
      <c r="W1138" s="23"/>
      <c r="X1138" s="23"/>
      <c r="Y1138" s="23"/>
      <c r="Z1138" s="23"/>
    </row>
    <row r="1139" spans="1:26" ht="13" x14ac:dyDescent="0.15">
      <c r="A1139" s="23"/>
      <c r="B1139" s="23"/>
      <c r="C1139" s="23"/>
      <c r="D1139" s="23"/>
      <c r="E1139" s="23"/>
      <c r="F1139" s="23"/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  <c r="Q1139" s="23"/>
      <c r="R1139" s="23"/>
      <c r="S1139" s="23"/>
      <c r="T1139" s="23"/>
      <c r="U1139" s="23"/>
      <c r="V1139" s="23"/>
      <c r="W1139" s="23"/>
      <c r="X1139" s="23"/>
      <c r="Y1139" s="23"/>
      <c r="Z1139" s="23"/>
    </row>
    <row r="1140" spans="1:26" ht="13" x14ac:dyDescent="0.15">
      <c r="A1140" s="23"/>
      <c r="B1140" s="23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  <c r="Q1140" s="23"/>
      <c r="R1140" s="23"/>
      <c r="S1140" s="23"/>
      <c r="T1140" s="23"/>
      <c r="U1140" s="23"/>
      <c r="V1140" s="23"/>
      <c r="W1140" s="23"/>
      <c r="X1140" s="23"/>
      <c r="Y1140" s="23"/>
      <c r="Z1140" s="23"/>
    </row>
    <row r="1141" spans="1:26" ht="13" x14ac:dyDescent="0.15">
      <c r="A1141" s="23"/>
      <c r="B1141" s="23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  <c r="Q1141" s="23"/>
      <c r="R1141" s="23"/>
      <c r="S1141" s="23"/>
      <c r="T1141" s="23"/>
      <c r="U1141" s="23"/>
      <c r="V1141" s="23"/>
      <c r="W1141" s="23"/>
      <c r="X1141" s="23"/>
      <c r="Y1141" s="23"/>
      <c r="Z1141" s="23"/>
    </row>
    <row r="1142" spans="1:26" ht="13" x14ac:dyDescent="0.15">
      <c r="A1142" s="23"/>
      <c r="B1142" s="23"/>
      <c r="C1142" s="23"/>
      <c r="D1142" s="23"/>
      <c r="E1142" s="23"/>
      <c r="F1142" s="23"/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  <c r="Q1142" s="23"/>
      <c r="R1142" s="23"/>
      <c r="S1142" s="23"/>
      <c r="T1142" s="23"/>
      <c r="U1142" s="23"/>
      <c r="V1142" s="23"/>
      <c r="W1142" s="23"/>
      <c r="X1142" s="23"/>
      <c r="Y1142" s="23"/>
      <c r="Z1142" s="23"/>
    </row>
    <row r="1143" spans="1:26" ht="13" x14ac:dyDescent="0.15">
      <c r="A1143" s="23"/>
      <c r="B1143" s="23"/>
      <c r="C1143" s="23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  <c r="Q1143" s="23"/>
      <c r="R1143" s="23"/>
      <c r="S1143" s="23"/>
      <c r="T1143" s="23"/>
      <c r="U1143" s="23"/>
      <c r="V1143" s="23"/>
      <c r="W1143" s="23"/>
      <c r="X1143" s="23"/>
      <c r="Y1143" s="23"/>
      <c r="Z1143" s="23"/>
    </row>
    <row r="1144" spans="1:26" ht="13" x14ac:dyDescent="0.15">
      <c r="A1144" s="23"/>
      <c r="B1144" s="23"/>
      <c r="C1144" s="23"/>
      <c r="D1144" s="23"/>
      <c r="E1144" s="23"/>
      <c r="F1144" s="23"/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  <c r="Q1144" s="23"/>
      <c r="R1144" s="23"/>
      <c r="S1144" s="23"/>
      <c r="T1144" s="23"/>
      <c r="U1144" s="23"/>
      <c r="V1144" s="23"/>
      <c r="W1144" s="23"/>
      <c r="X1144" s="23"/>
      <c r="Y1144" s="23"/>
      <c r="Z1144" s="23"/>
    </row>
    <row r="1145" spans="1:26" ht="13" x14ac:dyDescent="0.15">
      <c r="A1145" s="23"/>
      <c r="B1145" s="23"/>
      <c r="C1145" s="23"/>
      <c r="D1145" s="23"/>
      <c r="E1145" s="23"/>
      <c r="F1145" s="23"/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  <c r="Q1145" s="23"/>
      <c r="R1145" s="23"/>
      <c r="S1145" s="23"/>
      <c r="T1145" s="23"/>
      <c r="U1145" s="23"/>
      <c r="V1145" s="23"/>
      <c r="W1145" s="23"/>
      <c r="X1145" s="23"/>
      <c r="Y1145" s="23"/>
      <c r="Z1145" s="23"/>
    </row>
    <row r="1146" spans="1:26" ht="13" x14ac:dyDescent="0.15">
      <c r="A1146" s="23"/>
      <c r="B1146" s="23"/>
      <c r="C1146" s="23"/>
      <c r="D1146" s="23"/>
      <c r="E1146" s="23"/>
      <c r="F1146" s="23"/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  <c r="Q1146" s="23"/>
      <c r="R1146" s="23"/>
      <c r="S1146" s="23"/>
      <c r="T1146" s="23"/>
      <c r="U1146" s="23"/>
      <c r="V1146" s="23"/>
      <c r="W1146" s="23"/>
      <c r="X1146" s="23"/>
      <c r="Y1146" s="23"/>
      <c r="Z1146" s="23"/>
    </row>
    <row r="1147" spans="1:26" ht="13" x14ac:dyDescent="0.15">
      <c r="A1147" s="23"/>
      <c r="B1147" s="23"/>
      <c r="C1147" s="23"/>
      <c r="D1147" s="23"/>
      <c r="E1147" s="23"/>
      <c r="F1147" s="23"/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  <c r="Q1147" s="23"/>
      <c r="R1147" s="23"/>
      <c r="S1147" s="23"/>
      <c r="T1147" s="23"/>
      <c r="U1147" s="23"/>
      <c r="V1147" s="23"/>
      <c r="W1147" s="23"/>
      <c r="X1147" s="23"/>
      <c r="Y1147" s="23"/>
      <c r="Z1147" s="23"/>
    </row>
    <row r="1148" spans="1:26" ht="13" x14ac:dyDescent="0.15">
      <c r="A1148" s="23"/>
      <c r="B1148" s="23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  <c r="Q1148" s="23"/>
      <c r="R1148" s="23"/>
      <c r="S1148" s="23"/>
      <c r="T1148" s="23"/>
      <c r="U1148" s="23"/>
      <c r="V1148" s="23"/>
      <c r="W1148" s="23"/>
      <c r="X1148" s="23"/>
      <c r="Y1148" s="23"/>
      <c r="Z1148" s="23"/>
    </row>
    <row r="1149" spans="1:26" ht="13" x14ac:dyDescent="0.15">
      <c r="A1149" s="23"/>
      <c r="B1149" s="23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  <c r="Q1149" s="23"/>
      <c r="R1149" s="23"/>
      <c r="S1149" s="23"/>
      <c r="T1149" s="23"/>
      <c r="U1149" s="23"/>
      <c r="V1149" s="23"/>
      <c r="W1149" s="23"/>
      <c r="X1149" s="23"/>
      <c r="Y1149" s="23"/>
      <c r="Z1149" s="23"/>
    </row>
    <row r="1150" spans="1:26" ht="13" x14ac:dyDescent="0.15">
      <c r="A1150" s="23"/>
      <c r="B1150" s="23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  <c r="Q1150" s="23"/>
      <c r="R1150" s="23"/>
      <c r="S1150" s="23"/>
      <c r="T1150" s="23"/>
      <c r="U1150" s="23"/>
      <c r="V1150" s="23"/>
      <c r="W1150" s="23"/>
      <c r="X1150" s="23"/>
      <c r="Y1150" s="23"/>
      <c r="Z1150" s="23"/>
    </row>
    <row r="1151" spans="1:26" ht="13" x14ac:dyDescent="0.15">
      <c r="A1151" s="23"/>
      <c r="B1151" s="23"/>
      <c r="C1151" s="23"/>
      <c r="D1151" s="23"/>
      <c r="E1151" s="23"/>
      <c r="F1151" s="23"/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  <c r="Q1151" s="23"/>
      <c r="R1151" s="23"/>
      <c r="S1151" s="23"/>
      <c r="T1151" s="23"/>
      <c r="U1151" s="23"/>
      <c r="V1151" s="23"/>
      <c r="W1151" s="23"/>
      <c r="X1151" s="23"/>
      <c r="Y1151" s="23"/>
      <c r="Z1151" s="23"/>
    </row>
    <row r="1152" spans="1:26" ht="13" x14ac:dyDescent="0.15">
      <c r="A1152" s="23"/>
      <c r="B1152" s="23"/>
      <c r="C1152" s="23"/>
      <c r="D1152" s="23"/>
      <c r="E1152" s="23"/>
      <c r="F1152" s="23"/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  <c r="Q1152" s="23"/>
      <c r="R1152" s="23"/>
      <c r="S1152" s="23"/>
      <c r="T1152" s="23"/>
      <c r="U1152" s="23"/>
      <c r="V1152" s="23"/>
      <c r="W1152" s="23"/>
      <c r="X1152" s="23"/>
      <c r="Y1152" s="23"/>
      <c r="Z1152" s="23"/>
    </row>
    <row r="1153" spans="1:26" ht="13" x14ac:dyDescent="0.15">
      <c r="A1153" s="23"/>
      <c r="B1153" s="23"/>
      <c r="C1153" s="23"/>
      <c r="D1153" s="23"/>
      <c r="E1153" s="23"/>
      <c r="F1153" s="23"/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  <c r="Q1153" s="23"/>
      <c r="R1153" s="23"/>
      <c r="S1153" s="23"/>
      <c r="T1153" s="23"/>
      <c r="U1153" s="23"/>
      <c r="V1153" s="23"/>
      <c r="W1153" s="23"/>
      <c r="X1153" s="23"/>
      <c r="Y1153" s="23"/>
      <c r="Z1153" s="23"/>
    </row>
    <row r="1154" spans="1:26" ht="13" x14ac:dyDescent="0.15">
      <c r="A1154" s="23"/>
      <c r="B1154" s="23"/>
      <c r="C1154" s="23"/>
      <c r="D1154" s="23"/>
      <c r="E1154" s="23"/>
      <c r="F1154" s="23"/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  <c r="Q1154" s="23"/>
      <c r="R1154" s="23"/>
      <c r="S1154" s="23"/>
      <c r="T1154" s="23"/>
      <c r="U1154" s="23"/>
      <c r="V1154" s="23"/>
      <c r="W1154" s="23"/>
      <c r="X1154" s="23"/>
      <c r="Y1154" s="23"/>
      <c r="Z1154" s="23"/>
    </row>
    <row r="1155" spans="1:26" ht="13" x14ac:dyDescent="0.15">
      <c r="A1155" s="23"/>
      <c r="B1155" s="23"/>
      <c r="C1155" s="23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  <c r="Q1155" s="23"/>
      <c r="R1155" s="23"/>
      <c r="S1155" s="23"/>
      <c r="T1155" s="23"/>
      <c r="U1155" s="23"/>
      <c r="V1155" s="23"/>
      <c r="W1155" s="23"/>
      <c r="X1155" s="23"/>
      <c r="Y1155" s="23"/>
      <c r="Z1155" s="23"/>
    </row>
    <row r="1156" spans="1:26" ht="13" x14ac:dyDescent="0.15">
      <c r="A1156" s="23"/>
      <c r="B1156" s="23"/>
      <c r="C1156" s="23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  <c r="Q1156" s="23"/>
      <c r="R1156" s="23"/>
      <c r="S1156" s="23"/>
      <c r="T1156" s="23"/>
      <c r="U1156" s="23"/>
      <c r="V1156" s="23"/>
      <c r="W1156" s="23"/>
      <c r="X1156" s="23"/>
      <c r="Y1156" s="23"/>
      <c r="Z1156" s="23"/>
    </row>
    <row r="1157" spans="1:26" ht="13" x14ac:dyDescent="0.15">
      <c r="A1157" s="23"/>
      <c r="B1157" s="23"/>
      <c r="C1157" s="23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  <c r="Q1157" s="23"/>
      <c r="R1157" s="23"/>
      <c r="S1157" s="23"/>
      <c r="T1157" s="23"/>
      <c r="U1157" s="23"/>
      <c r="V1157" s="23"/>
      <c r="W1157" s="23"/>
      <c r="X1157" s="23"/>
      <c r="Y1157" s="23"/>
      <c r="Z1157" s="23"/>
    </row>
    <row r="1158" spans="1:26" ht="13" x14ac:dyDescent="0.15">
      <c r="A1158" s="23"/>
      <c r="B1158" s="23"/>
      <c r="C1158" s="23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  <c r="Q1158" s="23"/>
      <c r="R1158" s="23"/>
      <c r="S1158" s="23"/>
      <c r="T1158" s="23"/>
      <c r="U1158" s="23"/>
      <c r="V1158" s="23"/>
      <c r="W1158" s="23"/>
      <c r="X1158" s="23"/>
      <c r="Y1158" s="23"/>
      <c r="Z1158" s="23"/>
    </row>
    <row r="1159" spans="1:26" ht="13" x14ac:dyDescent="0.15">
      <c r="A1159" s="23"/>
      <c r="B1159" s="23"/>
      <c r="C1159" s="23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  <c r="Q1159" s="23"/>
      <c r="R1159" s="23"/>
      <c r="S1159" s="23"/>
      <c r="T1159" s="23"/>
      <c r="U1159" s="23"/>
      <c r="V1159" s="23"/>
      <c r="W1159" s="23"/>
      <c r="X1159" s="23"/>
      <c r="Y1159" s="23"/>
      <c r="Z1159" s="23"/>
    </row>
    <row r="1160" spans="1:26" ht="13" x14ac:dyDescent="0.15">
      <c r="A1160" s="23"/>
      <c r="B1160" s="23"/>
      <c r="C1160" s="23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  <c r="Q1160" s="23"/>
      <c r="R1160" s="23"/>
      <c r="S1160" s="23"/>
      <c r="T1160" s="23"/>
      <c r="U1160" s="23"/>
      <c r="V1160" s="23"/>
      <c r="W1160" s="23"/>
      <c r="X1160" s="23"/>
      <c r="Y1160" s="23"/>
      <c r="Z1160" s="23"/>
    </row>
    <row r="1161" spans="1:26" ht="13" x14ac:dyDescent="0.15">
      <c r="A1161" s="23"/>
      <c r="B1161" s="23"/>
      <c r="C1161" s="23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  <c r="Q1161" s="23"/>
      <c r="R1161" s="23"/>
      <c r="S1161" s="23"/>
      <c r="T1161" s="23"/>
      <c r="U1161" s="23"/>
      <c r="V1161" s="23"/>
      <c r="W1161" s="23"/>
      <c r="X1161" s="23"/>
      <c r="Y1161" s="23"/>
      <c r="Z1161" s="23"/>
    </row>
    <row r="1162" spans="1:26" ht="13" x14ac:dyDescent="0.15">
      <c r="A1162" s="23"/>
      <c r="B1162" s="23"/>
      <c r="C1162" s="23"/>
      <c r="D1162" s="23"/>
      <c r="E1162" s="23"/>
      <c r="F1162" s="23"/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  <c r="Q1162" s="23"/>
      <c r="R1162" s="23"/>
      <c r="S1162" s="23"/>
      <c r="T1162" s="23"/>
      <c r="U1162" s="23"/>
      <c r="V1162" s="23"/>
      <c r="W1162" s="23"/>
      <c r="X1162" s="23"/>
      <c r="Y1162" s="23"/>
      <c r="Z1162" s="23"/>
    </row>
    <row r="1163" spans="1:26" ht="13" x14ac:dyDescent="0.15">
      <c r="A1163" s="23"/>
      <c r="B1163" s="23"/>
      <c r="C1163" s="23"/>
      <c r="D1163" s="23"/>
      <c r="E1163" s="23"/>
      <c r="F1163" s="23"/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  <c r="Q1163" s="23"/>
      <c r="R1163" s="23"/>
      <c r="S1163" s="23"/>
      <c r="T1163" s="23"/>
      <c r="U1163" s="23"/>
      <c r="V1163" s="23"/>
      <c r="W1163" s="23"/>
      <c r="X1163" s="23"/>
      <c r="Y1163" s="23"/>
      <c r="Z1163" s="23"/>
    </row>
    <row r="1164" spans="1:26" ht="13" x14ac:dyDescent="0.15">
      <c r="A1164" s="23"/>
      <c r="B1164" s="23"/>
      <c r="C1164" s="23"/>
      <c r="D1164" s="23"/>
      <c r="E1164" s="23"/>
      <c r="F1164" s="23"/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  <c r="Q1164" s="23"/>
      <c r="R1164" s="23"/>
      <c r="S1164" s="23"/>
      <c r="T1164" s="23"/>
      <c r="U1164" s="23"/>
      <c r="V1164" s="23"/>
      <c r="W1164" s="23"/>
      <c r="X1164" s="23"/>
      <c r="Y1164" s="23"/>
      <c r="Z1164" s="23"/>
    </row>
    <row r="1165" spans="1:26" ht="13" x14ac:dyDescent="0.15">
      <c r="A1165" s="23"/>
      <c r="B1165" s="23"/>
      <c r="C1165" s="23"/>
      <c r="D1165" s="23"/>
      <c r="E1165" s="23"/>
      <c r="F1165" s="23"/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  <c r="Q1165" s="23"/>
      <c r="R1165" s="23"/>
      <c r="S1165" s="23"/>
      <c r="T1165" s="23"/>
      <c r="U1165" s="23"/>
      <c r="V1165" s="23"/>
      <c r="W1165" s="23"/>
      <c r="X1165" s="23"/>
      <c r="Y1165" s="23"/>
      <c r="Z1165" s="23"/>
    </row>
    <row r="1166" spans="1:26" ht="13" x14ac:dyDescent="0.15">
      <c r="A1166" s="23"/>
      <c r="B1166" s="23"/>
      <c r="C1166" s="23"/>
      <c r="D1166" s="23"/>
      <c r="E1166" s="23"/>
      <c r="F1166" s="23"/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  <c r="Q1166" s="23"/>
      <c r="R1166" s="23"/>
      <c r="S1166" s="23"/>
      <c r="T1166" s="23"/>
      <c r="U1166" s="23"/>
      <c r="V1166" s="23"/>
      <c r="W1166" s="23"/>
      <c r="X1166" s="23"/>
      <c r="Y1166" s="23"/>
      <c r="Z1166" s="23"/>
    </row>
    <row r="1167" spans="1:26" ht="13" x14ac:dyDescent="0.15">
      <c r="A1167" s="23"/>
      <c r="B1167" s="23"/>
      <c r="C1167" s="23"/>
      <c r="D1167" s="23"/>
      <c r="E1167" s="23"/>
      <c r="F1167" s="23"/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  <c r="Q1167" s="23"/>
      <c r="R1167" s="23"/>
      <c r="S1167" s="23"/>
      <c r="T1167" s="23"/>
      <c r="U1167" s="23"/>
      <c r="V1167" s="23"/>
      <c r="W1167" s="23"/>
      <c r="X1167" s="23"/>
      <c r="Y1167" s="23"/>
      <c r="Z1167" s="23"/>
    </row>
    <row r="1168" spans="1:26" ht="13" x14ac:dyDescent="0.15">
      <c r="A1168" s="23"/>
      <c r="B1168" s="23"/>
      <c r="C1168" s="23"/>
      <c r="D1168" s="23"/>
      <c r="E1168" s="23"/>
      <c r="F1168" s="23"/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  <c r="Q1168" s="23"/>
      <c r="R1168" s="23"/>
      <c r="S1168" s="23"/>
      <c r="T1168" s="23"/>
      <c r="U1168" s="23"/>
      <c r="V1168" s="23"/>
      <c r="W1168" s="23"/>
      <c r="X1168" s="23"/>
      <c r="Y1168" s="23"/>
      <c r="Z1168" s="23"/>
    </row>
    <row r="1169" spans="1:26" ht="13" x14ac:dyDescent="0.15">
      <c r="A1169" s="23"/>
      <c r="B1169" s="23"/>
      <c r="C1169" s="23"/>
      <c r="D1169" s="23"/>
      <c r="E1169" s="23"/>
      <c r="F1169" s="23"/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  <c r="Q1169" s="23"/>
      <c r="R1169" s="23"/>
      <c r="S1169" s="23"/>
      <c r="T1169" s="23"/>
      <c r="U1169" s="23"/>
      <c r="V1169" s="23"/>
      <c r="W1169" s="23"/>
      <c r="X1169" s="23"/>
      <c r="Y1169" s="23"/>
      <c r="Z1169" s="23"/>
    </row>
    <row r="1170" spans="1:26" ht="13" x14ac:dyDescent="0.15">
      <c r="A1170" s="23"/>
      <c r="B1170" s="23"/>
      <c r="C1170" s="23"/>
      <c r="D1170" s="23"/>
      <c r="E1170" s="23"/>
      <c r="F1170" s="23"/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  <c r="Q1170" s="23"/>
      <c r="R1170" s="23"/>
      <c r="S1170" s="23"/>
      <c r="T1170" s="23"/>
      <c r="U1170" s="23"/>
      <c r="V1170" s="23"/>
      <c r="W1170" s="23"/>
      <c r="X1170" s="23"/>
      <c r="Y1170" s="23"/>
      <c r="Z1170" s="23"/>
    </row>
    <row r="1171" spans="1:26" ht="13" x14ac:dyDescent="0.15">
      <c r="A1171" s="23"/>
      <c r="B1171" s="23"/>
      <c r="C1171" s="23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  <c r="Q1171" s="23"/>
      <c r="R1171" s="23"/>
      <c r="S1171" s="23"/>
      <c r="T1171" s="23"/>
      <c r="U1171" s="23"/>
      <c r="V1171" s="23"/>
      <c r="W1171" s="23"/>
      <c r="X1171" s="23"/>
      <c r="Y1171" s="23"/>
      <c r="Z1171" s="23"/>
    </row>
    <row r="1172" spans="1:26" ht="13" x14ac:dyDescent="0.15">
      <c r="A1172" s="23"/>
      <c r="B1172" s="23"/>
      <c r="C1172" s="23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  <c r="Q1172" s="23"/>
      <c r="R1172" s="23"/>
      <c r="S1172" s="23"/>
      <c r="T1172" s="23"/>
      <c r="U1172" s="23"/>
      <c r="V1172" s="23"/>
      <c r="W1172" s="23"/>
      <c r="X1172" s="23"/>
      <c r="Y1172" s="23"/>
      <c r="Z1172" s="23"/>
    </row>
    <row r="1173" spans="1:26" ht="13" x14ac:dyDescent="0.15">
      <c r="A1173" s="23"/>
      <c r="B1173" s="23"/>
      <c r="C1173" s="23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  <c r="Q1173" s="23"/>
      <c r="R1173" s="23"/>
      <c r="S1173" s="23"/>
      <c r="T1173" s="23"/>
      <c r="U1173" s="23"/>
      <c r="V1173" s="23"/>
      <c r="W1173" s="23"/>
      <c r="X1173" s="23"/>
      <c r="Y1173" s="23"/>
      <c r="Z1173" s="23"/>
    </row>
    <row r="1174" spans="1:26" ht="13" x14ac:dyDescent="0.15">
      <c r="A1174" s="23"/>
      <c r="B1174" s="23"/>
      <c r="C1174" s="23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  <c r="Q1174" s="23"/>
      <c r="R1174" s="23"/>
      <c r="S1174" s="23"/>
      <c r="T1174" s="23"/>
      <c r="U1174" s="23"/>
      <c r="V1174" s="23"/>
      <c r="W1174" s="23"/>
      <c r="X1174" s="23"/>
      <c r="Y1174" s="23"/>
      <c r="Z1174" s="23"/>
    </row>
    <row r="1175" spans="1:26" ht="13" x14ac:dyDescent="0.15">
      <c r="A1175" s="23"/>
      <c r="B1175" s="23"/>
      <c r="C1175" s="23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  <c r="Q1175" s="23"/>
      <c r="R1175" s="23"/>
      <c r="S1175" s="23"/>
      <c r="T1175" s="23"/>
      <c r="U1175" s="23"/>
      <c r="V1175" s="23"/>
      <c r="W1175" s="23"/>
      <c r="X1175" s="23"/>
      <c r="Y1175" s="23"/>
      <c r="Z1175" s="23"/>
    </row>
    <row r="1176" spans="1:26" ht="13" x14ac:dyDescent="0.15">
      <c r="A1176" s="23"/>
      <c r="B1176" s="23"/>
      <c r="C1176" s="23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  <c r="Q1176" s="23"/>
      <c r="R1176" s="23"/>
      <c r="S1176" s="23"/>
      <c r="T1176" s="23"/>
      <c r="U1176" s="23"/>
      <c r="V1176" s="23"/>
      <c r="W1176" s="23"/>
      <c r="X1176" s="23"/>
      <c r="Y1176" s="23"/>
      <c r="Z1176" s="23"/>
    </row>
    <row r="1177" spans="1:26" ht="13" x14ac:dyDescent="0.15">
      <c r="A1177" s="23"/>
      <c r="B1177" s="23"/>
      <c r="C1177" s="23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  <c r="Q1177" s="23"/>
      <c r="R1177" s="23"/>
      <c r="S1177" s="23"/>
      <c r="T1177" s="23"/>
      <c r="U1177" s="23"/>
      <c r="V1177" s="23"/>
      <c r="W1177" s="23"/>
      <c r="X1177" s="23"/>
      <c r="Y1177" s="23"/>
      <c r="Z1177" s="23"/>
    </row>
    <row r="1178" spans="1:26" ht="13" x14ac:dyDescent="0.15">
      <c r="A1178" s="23"/>
      <c r="B1178" s="23"/>
      <c r="C1178" s="23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  <c r="Q1178" s="23"/>
      <c r="R1178" s="23"/>
      <c r="S1178" s="23"/>
      <c r="T1178" s="23"/>
      <c r="U1178" s="23"/>
      <c r="V1178" s="23"/>
      <c r="W1178" s="23"/>
      <c r="X1178" s="23"/>
      <c r="Y1178" s="23"/>
      <c r="Z1178" s="23"/>
    </row>
    <row r="1179" spans="1:26" ht="13" x14ac:dyDescent="0.15">
      <c r="A1179" s="23"/>
      <c r="B1179" s="23"/>
      <c r="C1179" s="23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  <c r="Q1179" s="23"/>
      <c r="R1179" s="23"/>
      <c r="S1179" s="23"/>
      <c r="T1179" s="23"/>
      <c r="U1179" s="23"/>
      <c r="V1179" s="23"/>
      <c r="W1179" s="23"/>
      <c r="X1179" s="23"/>
      <c r="Y1179" s="23"/>
      <c r="Z1179" s="23"/>
    </row>
    <row r="1180" spans="1:26" ht="13" x14ac:dyDescent="0.15">
      <c r="A1180" s="23"/>
      <c r="B1180" s="23"/>
      <c r="C1180" s="23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  <c r="Q1180" s="23"/>
      <c r="R1180" s="23"/>
      <c r="S1180" s="23"/>
      <c r="T1180" s="23"/>
      <c r="U1180" s="23"/>
      <c r="V1180" s="23"/>
      <c r="W1180" s="23"/>
      <c r="X1180" s="23"/>
      <c r="Y1180" s="23"/>
      <c r="Z1180" s="23"/>
    </row>
    <row r="1181" spans="1:26" ht="13" x14ac:dyDescent="0.15">
      <c r="A1181" s="23"/>
      <c r="B1181" s="23"/>
      <c r="C1181" s="23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  <c r="Q1181" s="23"/>
      <c r="R1181" s="23"/>
      <c r="S1181" s="23"/>
      <c r="T1181" s="23"/>
      <c r="U1181" s="23"/>
      <c r="V1181" s="23"/>
      <c r="W1181" s="23"/>
      <c r="X1181" s="23"/>
      <c r="Y1181" s="23"/>
      <c r="Z1181" s="23"/>
    </row>
    <row r="1182" spans="1:26" ht="13" x14ac:dyDescent="0.15">
      <c r="A1182" s="23"/>
      <c r="B1182" s="23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  <c r="Q1182" s="23"/>
      <c r="R1182" s="23"/>
      <c r="S1182" s="23"/>
      <c r="T1182" s="23"/>
      <c r="U1182" s="23"/>
      <c r="V1182" s="23"/>
      <c r="W1182" s="23"/>
      <c r="X1182" s="23"/>
      <c r="Y1182" s="23"/>
      <c r="Z1182" s="23"/>
    </row>
    <row r="1183" spans="1:26" ht="13" x14ac:dyDescent="0.15">
      <c r="A1183" s="23"/>
      <c r="B1183" s="23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  <c r="Q1183" s="23"/>
      <c r="R1183" s="23"/>
      <c r="S1183" s="23"/>
      <c r="T1183" s="23"/>
      <c r="U1183" s="23"/>
      <c r="V1183" s="23"/>
      <c r="W1183" s="23"/>
      <c r="X1183" s="23"/>
      <c r="Y1183" s="23"/>
      <c r="Z1183" s="23"/>
    </row>
    <row r="1184" spans="1:26" ht="13" x14ac:dyDescent="0.15">
      <c r="A1184" s="23"/>
      <c r="B1184" s="23"/>
      <c r="C1184" s="23"/>
      <c r="D1184" s="23"/>
      <c r="E1184" s="23"/>
      <c r="F1184" s="23"/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  <c r="Q1184" s="23"/>
      <c r="R1184" s="23"/>
      <c r="S1184" s="23"/>
      <c r="T1184" s="23"/>
      <c r="U1184" s="23"/>
      <c r="V1184" s="23"/>
      <c r="W1184" s="23"/>
      <c r="X1184" s="23"/>
      <c r="Y1184" s="23"/>
      <c r="Z1184" s="23"/>
    </row>
    <row r="1185" spans="1:26" ht="13" x14ac:dyDescent="0.15">
      <c r="A1185" s="23"/>
      <c r="B1185" s="23"/>
      <c r="C1185" s="23"/>
      <c r="D1185" s="23"/>
      <c r="E1185" s="23"/>
      <c r="F1185" s="23"/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  <c r="Q1185" s="23"/>
      <c r="R1185" s="23"/>
      <c r="S1185" s="23"/>
      <c r="T1185" s="23"/>
      <c r="U1185" s="23"/>
      <c r="V1185" s="23"/>
      <c r="W1185" s="23"/>
      <c r="X1185" s="23"/>
      <c r="Y1185" s="23"/>
      <c r="Z1185" s="23"/>
    </row>
    <row r="1186" spans="1:26" ht="13" x14ac:dyDescent="0.15">
      <c r="A1186" s="23"/>
      <c r="B1186" s="23"/>
      <c r="C1186" s="23"/>
      <c r="D1186" s="23"/>
      <c r="E1186" s="23"/>
      <c r="F1186" s="23"/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  <c r="Q1186" s="23"/>
      <c r="R1186" s="23"/>
      <c r="S1186" s="23"/>
      <c r="T1186" s="23"/>
      <c r="U1186" s="23"/>
      <c r="V1186" s="23"/>
      <c r="W1186" s="23"/>
      <c r="X1186" s="23"/>
      <c r="Y1186" s="23"/>
      <c r="Z1186" s="23"/>
    </row>
    <row r="1187" spans="1:26" ht="13" x14ac:dyDescent="0.15">
      <c r="A1187" s="23"/>
      <c r="B1187" s="23"/>
      <c r="C1187" s="23"/>
      <c r="D1187" s="23"/>
      <c r="E1187" s="23"/>
      <c r="F1187" s="23"/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  <c r="Q1187" s="23"/>
      <c r="R1187" s="23"/>
      <c r="S1187" s="23"/>
      <c r="T1187" s="23"/>
      <c r="U1187" s="23"/>
      <c r="V1187" s="23"/>
      <c r="W1187" s="23"/>
      <c r="X1187" s="23"/>
      <c r="Y1187" s="23"/>
      <c r="Z1187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zoomScaleNormal="100" workbookViewId="0">
      <selection activeCell="D10" sqref="D10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7" t="s">
        <v>1</v>
      </c>
      <c r="B1" s="7" t="s">
        <v>17</v>
      </c>
      <c r="C1" s="7" t="s">
        <v>18</v>
      </c>
      <c r="D1" s="7" t="s">
        <v>19</v>
      </c>
      <c r="E1" s="7" t="s">
        <v>20</v>
      </c>
      <c r="F1" s="9" t="s">
        <v>16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5.75" customHeight="1" x14ac:dyDescent="0.15">
      <c r="A2" s="13" t="s">
        <v>22</v>
      </c>
      <c r="B2" s="34">
        <v>7.0000000000000007E-2</v>
      </c>
      <c r="C2" s="34">
        <v>0.05</v>
      </c>
      <c r="D2" s="34">
        <v>0.13</v>
      </c>
      <c r="E2" s="65" t="s">
        <v>23</v>
      </c>
      <c r="F2" s="17" t="s">
        <v>131</v>
      </c>
      <c r="G2" s="19" t="s">
        <v>25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customHeight="1" x14ac:dyDescent="0.15">
      <c r="A3" s="13" t="s">
        <v>27</v>
      </c>
      <c r="B3" s="15">
        <v>1</v>
      </c>
      <c r="C3" s="15">
        <v>0.5</v>
      </c>
      <c r="D3" s="15">
        <v>1.5</v>
      </c>
      <c r="E3" s="13" t="s">
        <v>28</v>
      </c>
      <c r="F3" s="17" t="s">
        <v>29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15">
      <c r="A4" s="13" t="s">
        <v>30</v>
      </c>
      <c r="B4" s="15">
        <v>3</v>
      </c>
      <c r="C4" s="15">
        <v>2</v>
      </c>
      <c r="D4" s="15">
        <v>4</v>
      </c>
      <c r="E4" s="13" t="s">
        <v>31</v>
      </c>
      <c r="F4" s="17" t="s">
        <v>29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5.75" customHeight="1" x14ac:dyDescent="0.15">
      <c r="A5" s="13" t="s">
        <v>33</v>
      </c>
      <c r="B5" s="15">
        <v>300</v>
      </c>
      <c r="C5" s="15">
        <v>100</v>
      </c>
      <c r="D5" s="15">
        <v>1000</v>
      </c>
      <c r="E5" s="13" t="s">
        <v>34</v>
      </c>
      <c r="F5" s="17" t="s">
        <v>29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customHeight="1" x14ac:dyDescent="0.15">
      <c r="A6" s="13" t="s">
        <v>35</v>
      </c>
      <c r="B6" s="15">
        <f>33*1.4</f>
        <v>46.199999999999996</v>
      </c>
      <c r="C6" s="15">
        <f>B6*0.5</f>
        <v>23.099999999999998</v>
      </c>
      <c r="D6" s="15">
        <f>B6*1.5</f>
        <v>69.3</v>
      </c>
      <c r="E6" s="13" t="s">
        <v>47</v>
      </c>
      <c r="F6" s="31" t="s">
        <v>48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5.75" customHeight="1" x14ac:dyDescent="0.15">
      <c r="A7" s="13" t="s">
        <v>60</v>
      </c>
      <c r="B7" s="15">
        <v>0</v>
      </c>
      <c r="C7" s="15">
        <v>0</v>
      </c>
      <c r="D7" s="15">
        <v>0</v>
      </c>
      <c r="E7" s="13" t="s">
        <v>61</v>
      </c>
      <c r="F7" s="17" t="s">
        <v>62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5.75" customHeight="1" x14ac:dyDescent="0.15">
      <c r="A8" s="13" t="s">
        <v>64</v>
      </c>
      <c r="B8" s="15">
        <v>0</v>
      </c>
      <c r="C8" s="15">
        <v>0</v>
      </c>
      <c r="D8" s="15">
        <v>0</v>
      </c>
      <c r="E8" s="13" t="s">
        <v>65</v>
      </c>
      <c r="F8" s="31" t="s">
        <v>66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5.75" customHeight="1" x14ac:dyDescent="0.15">
      <c r="A9" s="13" t="s">
        <v>70</v>
      </c>
      <c r="B9" s="15">
        <v>15</v>
      </c>
      <c r="C9" s="15">
        <v>15</v>
      </c>
      <c r="D9" s="15">
        <v>39</v>
      </c>
      <c r="E9" s="13" t="s">
        <v>73</v>
      </c>
      <c r="F9" s="31" t="s">
        <v>74</v>
      </c>
      <c r="G9" s="17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5.75" customHeight="1" x14ac:dyDescent="0.15">
      <c r="A10" s="13" t="s">
        <v>75</v>
      </c>
      <c r="B10" s="15">
        <v>7</v>
      </c>
      <c r="C10" s="15">
        <v>7</v>
      </c>
      <c r="D10" s="15">
        <v>7</v>
      </c>
      <c r="E10" s="13" t="s">
        <v>76</v>
      </c>
      <c r="F10" s="17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5.75" customHeight="1" x14ac:dyDescent="0.15">
      <c r="A11" s="13" t="s">
        <v>77</v>
      </c>
      <c r="B11" s="15">
        <v>0</v>
      </c>
      <c r="C11" s="15">
        <v>0</v>
      </c>
      <c r="D11" s="15">
        <v>0</v>
      </c>
      <c r="E11" s="13" t="s">
        <v>78</v>
      </c>
      <c r="F11" s="17" t="s">
        <v>79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5.75" customHeight="1" x14ac:dyDescent="0.15">
      <c r="A12" s="13" t="s">
        <v>82</v>
      </c>
      <c r="B12" s="15">
        <v>0</v>
      </c>
      <c r="C12" s="15">
        <v>0</v>
      </c>
      <c r="D12" s="15">
        <v>0</v>
      </c>
      <c r="E12" s="13" t="s">
        <v>83</v>
      </c>
      <c r="F12" s="17" t="s">
        <v>79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5.75" customHeight="1" x14ac:dyDescent="0.15">
      <c r="A13" s="13" t="s">
        <v>87</v>
      </c>
      <c r="B13" s="24">
        <f>8760*0.5</f>
        <v>4380</v>
      </c>
      <c r="C13" s="24">
        <f>8760*0.2</f>
        <v>1752</v>
      </c>
      <c r="D13" s="24">
        <f>8760*0.8</f>
        <v>7008</v>
      </c>
      <c r="E13" s="40" t="s">
        <v>91</v>
      </c>
      <c r="F13" s="42" t="s">
        <v>97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5.75" customHeight="1" x14ac:dyDescent="0.1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customHeight="1" x14ac:dyDescent="0.1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customHeight="1" x14ac:dyDescent="0.1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customHeight="1" x14ac:dyDescent="0.1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customHeight="1" x14ac:dyDescent="0.1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customHeight="1" x14ac:dyDescent="0.1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customHeight="1" x14ac:dyDescent="0.1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 x14ac:dyDescent="0.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 x14ac:dyDescent="0.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 x14ac:dyDescent="0.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1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1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1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3" x14ac:dyDescent="0.1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3" x14ac:dyDescent="0.1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3" x14ac:dyDescent="0.1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3" x14ac:dyDescent="0.1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3" x14ac:dyDescent="0.1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3" x14ac:dyDescent="0.1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3" x14ac:dyDescent="0.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3" x14ac:dyDescent="0.1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3" x14ac:dyDescent="0.1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3" x14ac:dyDescent="0.1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3" x14ac:dyDescent="0.1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3" x14ac:dyDescent="0.1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3" x14ac:dyDescent="0.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3" x14ac:dyDescent="0.1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3" x14ac:dyDescent="0.1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3" x14ac:dyDescent="0.1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3" x14ac:dyDescent="0.1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3" x14ac:dyDescent="0.1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3" x14ac:dyDescent="0.1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3" x14ac:dyDescent="0.1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3" x14ac:dyDescent="0.1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3" x14ac:dyDescent="0.1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3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3" x14ac:dyDescent="0.1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3" x14ac:dyDescent="0.1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3" x14ac:dyDescent="0.1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3" x14ac:dyDescent="0.1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3" x14ac:dyDescent="0.1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3" x14ac:dyDescent="0.1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3" x14ac:dyDescent="0.1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3" x14ac:dyDescent="0.1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3" x14ac:dyDescent="0.1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3" x14ac:dyDescent="0.1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3" x14ac:dyDescent="0.1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3" x14ac:dyDescent="0.1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3" x14ac:dyDescent="0.1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3" x14ac:dyDescent="0.1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3" x14ac:dyDescent="0.1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3" x14ac:dyDescent="0.1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3" x14ac:dyDescent="0.1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3" x14ac:dyDescent="0.1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3" x14ac:dyDescent="0.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3" x14ac:dyDescent="0.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3" x14ac:dyDescent="0.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3" x14ac:dyDescent="0.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3" x14ac:dyDescent="0.1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3" x14ac:dyDescent="0.1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3" x14ac:dyDescent="0.1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3" x14ac:dyDescent="0.1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3" x14ac:dyDescent="0.1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3" x14ac:dyDescent="0.1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3" x14ac:dyDescent="0.1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3" x14ac:dyDescent="0.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3" x14ac:dyDescent="0.1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3" x14ac:dyDescent="0.1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3" x14ac:dyDescent="0.1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3" x14ac:dyDescent="0.1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3" x14ac:dyDescent="0.1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3" x14ac:dyDescent="0.1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3" x14ac:dyDescent="0.1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3" x14ac:dyDescent="0.1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3" x14ac:dyDescent="0.1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3" x14ac:dyDescent="0.1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3" x14ac:dyDescent="0.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3" x14ac:dyDescent="0.1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3" x14ac:dyDescent="0.1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3" x14ac:dyDescent="0.1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3" x14ac:dyDescent="0.1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3" x14ac:dyDescent="0.1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3" x14ac:dyDescent="0.1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3" x14ac:dyDescent="0.1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3" x14ac:dyDescent="0.1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3" x14ac:dyDescent="0.1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3" x14ac:dyDescent="0.1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3" x14ac:dyDescent="0.1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3" x14ac:dyDescent="0.1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3" x14ac:dyDescent="0.1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3" x14ac:dyDescent="0.1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3" x14ac:dyDescent="0.1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3" x14ac:dyDescent="0.1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3" x14ac:dyDescent="0.1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3" x14ac:dyDescent="0.1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3" x14ac:dyDescent="0.1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3" x14ac:dyDescent="0.1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3" x14ac:dyDescent="0.1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3" x14ac:dyDescent="0.1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3" x14ac:dyDescent="0.1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3" x14ac:dyDescent="0.1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3" x14ac:dyDescent="0.1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3" x14ac:dyDescent="0.1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3" x14ac:dyDescent="0.1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3" x14ac:dyDescent="0.1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3" x14ac:dyDescent="0.1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3" x14ac:dyDescent="0.1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3" x14ac:dyDescent="0.1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3" x14ac:dyDescent="0.1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3" x14ac:dyDescent="0.1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3" x14ac:dyDescent="0.1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3" x14ac:dyDescent="0.1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3" x14ac:dyDescent="0.1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3" x14ac:dyDescent="0.1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3" x14ac:dyDescent="0.1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3" x14ac:dyDescent="0.1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3" x14ac:dyDescent="0.1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3" x14ac:dyDescent="0.1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3" x14ac:dyDescent="0.1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3" x14ac:dyDescent="0.1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3" x14ac:dyDescent="0.1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3" x14ac:dyDescent="0.1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3" x14ac:dyDescent="0.1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3" x14ac:dyDescent="0.1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3" x14ac:dyDescent="0.1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3" x14ac:dyDescent="0.1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3" x14ac:dyDescent="0.1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3" x14ac:dyDescent="0.1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3" x14ac:dyDescent="0.1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3" x14ac:dyDescent="0.1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3" x14ac:dyDescent="0.1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3" x14ac:dyDescent="0.1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3" x14ac:dyDescent="0.1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3" x14ac:dyDescent="0.1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3" x14ac:dyDescent="0.1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3" x14ac:dyDescent="0.1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3" x14ac:dyDescent="0.1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3" x14ac:dyDescent="0.1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3" x14ac:dyDescent="0.1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3" x14ac:dyDescent="0.1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3" x14ac:dyDescent="0.1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3" x14ac:dyDescent="0.1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3" x14ac:dyDescent="0.1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3" x14ac:dyDescent="0.1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3" x14ac:dyDescent="0.1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3" x14ac:dyDescent="0.1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3" x14ac:dyDescent="0.1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3" x14ac:dyDescent="0.1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3" x14ac:dyDescent="0.1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3" x14ac:dyDescent="0.1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3" x14ac:dyDescent="0.1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3" x14ac:dyDescent="0.1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3" x14ac:dyDescent="0.1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3" x14ac:dyDescent="0.1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3" x14ac:dyDescent="0.1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3" x14ac:dyDescent="0.1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3" x14ac:dyDescent="0.1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3" x14ac:dyDescent="0.1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3" x14ac:dyDescent="0.1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3" x14ac:dyDescent="0.1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3" x14ac:dyDescent="0.1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3" x14ac:dyDescent="0.1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3" x14ac:dyDescent="0.1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3" x14ac:dyDescent="0.1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3" x14ac:dyDescent="0.1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3" x14ac:dyDescent="0.1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3" x14ac:dyDescent="0.1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3" x14ac:dyDescent="0.1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3" x14ac:dyDescent="0.1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3" x14ac:dyDescent="0.1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3" x14ac:dyDescent="0.1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3" x14ac:dyDescent="0.1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3" x14ac:dyDescent="0.1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3" x14ac:dyDescent="0.1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3" x14ac:dyDescent="0.1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3" x14ac:dyDescent="0.1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3" x14ac:dyDescent="0.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3" x14ac:dyDescent="0.1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3" x14ac:dyDescent="0.1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3" x14ac:dyDescent="0.1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3" x14ac:dyDescent="0.1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3" x14ac:dyDescent="0.1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3" x14ac:dyDescent="0.1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3" x14ac:dyDescent="0.1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3" x14ac:dyDescent="0.1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3" x14ac:dyDescent="0.1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3" x14ac:dyDescent="0.1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3" x14ac:dyDescent="0.1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3" x14ac:dyDescent="0.1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3" x14ac:dyDescent="0.1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3" x14ac:dyDescent="0.1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3" x14ac:dyDescent="0.1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3" x14ac:dyDescent="0.1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3" x14ac:dyDescent="0.1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3" x14ac:dyDescent="0.1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3" x14ac:dyDescent="0.1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3" x14ac:dyDescent="0.1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3" x14ac:dyDescent="0.1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3" x14ac:dyDescent="0.1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3" x14ac:dyDescent="0.1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3" x14ac:dyDescent="0.1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3" x14ac:dyDescent="0.1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3" x14ac:dyDescent="0.1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3" x14ac:dyDescent="0.1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3" x14ac:dyDescent="0.1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3" x14ac:dyDescent="0.1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3" x14ac:dyDescent="0.1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3" x14ac:dyDescent="0.1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3" x14ac:dyDescent="0.1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3" x14ac:dyDescent="0.1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3" x14ac:dyDescent="0.1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3" x14ac:dyDescent="0.1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3" x14ac:dyDescent="0.1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3" x14ac:dyDescent="0.1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3" x14ac:dyDescent="0.1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3" x14ac:dyDescent="0.1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3" x14ac:dyDescent="0.1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3" x14ac:dyDescent="0.1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3" x14ac:dyDescent="0.1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3" x14ac:dyDescent="0.1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3" x14ac:dyDescent="0.1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3" x14ac:dyDescent="0.1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3" x14ac:dyDescent="0.1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3" x14ac:dyDescent="0.1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3" x14ac:dyDescent="0.1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3" x14ac:dyDescent="0.1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3" x14ac:dyDescent="0.1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3" x14ac:dyDescent="0.1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3" x14ac:dyDescent="0.1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3" x14ac:dyDescent="0.1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3" x14ac:dyDescent="0.1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3" x14ac:dyDescent="0.1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3" x14ac:dyDescent="0.1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3" x14ac:dyDescent="0.1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3" x14ac:dyDescent="0.1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3" x14ac:dyDescent="0.1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3" x14ac:dyDescent="0.1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3" x14ac:dyDescent="0.1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3" x14ac:dyDescent="0.1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3" x14ac:dyDescent="0.1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3" x14ac:dyDescent="0.1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3" x14ac:dyDescent="0.1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3" x14ac:dyDescent="0.1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3" x14ac:dyDescent="0.1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3" x14ac:dyDescent="0.1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3" x14ac:dyDescent="0.1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3" x14ac:dyDescent="0.1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3" x14ac:dyDescent="0.1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3" x14ac:dyDescent="0.1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3" x14ac:dyDescent="0.1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3" x14ac:dyDescent="0.1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3" x14ac:dyDescent="0.1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3" x14ac:dyDescent="0.1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3" x14ac:dyDescent="0.1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3" x14ac:dyDescent="0.1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3" x14ac:dyDescent="0.1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3" x14ac:dyDescent="0.1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3" x14ac:dyDescent="0.1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3" x14ac:dyDescent="0.1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3" x14ac:dyDescent="0.1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3" x14ac:dyDescent="0.1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3" x14ac:dyDescent="0.1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3" x14ac:dyDescent="0.1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3" x14ac:dyDescent="0.1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3" x14ac:dyDescent="0.1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3" x14ac:dyDescent="0.1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3" x14ac:dyDescent="0.1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3" x14ac:dyDescent="0.1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3" x14ac:dyDescent="0.1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3" x14ac:dyDescent="0.1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3" x14ac:dyDescent="0.1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3" x14ac:dyDescent="0.1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3" x14ac:dyDescent="0.1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3" x14ac:dyDescent="0.1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3" x14ac:dyDescent="0.1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3" x14ac:dyDescent="0.1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3" x14ac:dyDescent="0.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3" x14ac:dyDescent="0.1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3" x14ac:dyDescent="0.1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3" x14ac:dyDescent="0.1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3" x14ac:dyDescent="0.1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3" x14ac:dyDescent="0.1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3" x14ac:dyDescent="0.1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3" x14ac:dyDescent="0.1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3" x14ac:dyDescent="0.1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3" x14ac:dyDescent="0.1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3" x14ac:dyDescent="0.1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3" x14ac:dyDescent="0.1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3" x14ac:dyDescent="0.1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3" x14ac:dyDescent="0.1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3" x14ac:dyDescent="0.1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3" x14ac:dyDescent="0.1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3" x14ac:dyDescent="0.1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3" x14ac:dyDescent="0.1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3" x14ac:dyDescent="0.1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3" x14ac:dyDescent="0.1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3" x14ac:dyDescent="0.1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3" x14ac:dyDescent="0.1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3" x14ac:dyDescent="0.1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3" x14ac:dyDescent="0.1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3" x14ac:dyDescent="0.1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3" x14ac:dyDescent="0.1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3" x14ac:dyDescent="0.1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3" x14ac:dyDescent="0.1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3" x14ac:dyDescent="0.1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3" x14ac:dyDescent="0.1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3" x14ac:dyDescent="0.1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3" x14ac:dyDescent="0.1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3" x14ac:dyDescent="0.1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3" x14ac:dyDescent="0.1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3" x14ac:dyDescent="0.1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3" x14ac:dyDescent="0.1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3" x14ac:dyDescent="0.1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3" x14ac:dyDescent="0.1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3" x14ac:dyDescent="0.1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3" x14ac:dyDescent="0.1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3" x14ac:dyDescent="0.1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3" x14ac:dyDescent="0.1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3" x14ac:dyDescent="0.1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3" x14ac:dyDescent="0.1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3" x14ac:dyDescent="0.1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3" x14ac:dyDescent="0.1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3" x14ac:dyDescent="0.1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3" x14ac:dyDescent="0.1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3" x14ac:dyDescent="0.1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3" x14ac:dyDescent="0.1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3" x14ac:dyDescent="0.1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3" x14ac:dyDescent="0.1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3" x14ac:dyDescent="0.1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3" x14ac:dyDescent="0.1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3" x14ac:dyDescent="0.1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3" x14ac:dyDescent="0.1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3" x14ac:dyDescent="0.1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3" x14ac:dyDescent="0.1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3" x14ac:dyDescent="0.1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3" x14ac:dyDescent="0.1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3" x14ac:dyDescent="0.1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3" x14ac:dyDescent="0.1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3" x14ac:dyDescent="0.1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3" x14ac:dyDescent="0.1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3" x14ac:dyDescent="0.1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3" x14ac:dyDescent="0.1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3" x14ac:dyDescent="0.1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3" x14ac:dyDescent="0.1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3" x14ac:dyDescent="0.1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3" x14ac:dyDescent="0.1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3" x14ac:dyDescent="0.1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3" x14ac:dyDescent="0.1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3" x14ac:dyDescent="0.1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3" x14ac:dyDescent="0.1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3" x14ac:dyDescent="0.1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3" x14ac:dyDescent="0.1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3" x14ac:dyDescent="0.1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3" x14ac:dyDescent="0.1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3" x14ac:dyDescent="0.1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3" x14ac:dyDescent="0.1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3" x14ac:dyDescent="0.1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3" x14ac:dyDescent="0.1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3" x14ac:dyDescent="0.1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3" x14ac:dyDescent="0.1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3" x14ac:dyDescent="0.1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3" x14ac:dyDescent="0.1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3" x14ac:dyDescent="0.1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3" x14ac:dyDescent="0.1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3" x14ac:dyDescent="0.1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3" x14ac:dyDescent="0.1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3" x14ac:dyDescent="0.1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3" x14ac:dyDescent="0.1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3" x14ac:dyDescent="0.1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3" x14ac:dyDescent="0.1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3" x14ac:dyDescent="0.1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3" x14ac:dyDescent="0.1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3" x14ac:dyDescent="0.1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3" x14ac:dyDescent="0.1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3" x14ac:dyDescent="0.1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3" x14ac:dyDescent="0.1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3" x14ac:dyDescent="0.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3" x14ac:dyDescent="0.1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3" x14ac:dyDescent="0.1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3" x14ac:dyDescent="0.1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3" x14ac:dyDescent="0.1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3" x14ac:dyDescent="0.1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3" x14ac:dyDescent="0.1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3" x14ac:dyDescent="0.1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3" x14ac:dyDescent="0.1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3" x14ac:dyDescent="0.1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3" x14ac:dyDescent="0.1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3" x14ac:dyDescent="0.1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3" x14ac:dyDescent="0.1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3" x14ac:dyDescent="0.1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3" x14ac:dyDescent="0.1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3" x14ac:dyDescent="0.1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3" x14ac:dyDescent="0.1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3" x14ac:dyDescent="0.1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3" x14ac:dyDescent="0.1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3" x14ac:dyDescent="0.1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3" x14ac:dyDescent="0.1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3" x14ac:dyDescent="0.1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3" x14ac:dyDescent="0.1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3" x14ac:dyDescent="0.1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3" x14ac:dyDescent="0.1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3" x14ac:dyDescent="0.1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3" x14ac:dyDescent="0.1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3" x14ac:dyDescent="0.1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3" x14ac:dyDescent="0.1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3" x14ac:dyDescent="0.1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3" x14ac:dyDescent="0.1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3" x14ac:dyDescent="0.1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3" x14ac:dyDescent="0.1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3" x14ac:dyDescent="0.1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3" x14ac:dyDescent="0.1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3" x14ac:dyDescent="0.1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3" x14ac:dyDescent="0.1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3" x14ac:dyDescent="0.1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3" x14ac:dyDescent="0.1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3" x14ac:dyDescent="0.1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3" x14ac:dyDescent="0.1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3" x14ac:dyDescent="0.1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3" x14ac:dyDescent="0.1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3" x14ac:dyDescent="0.1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3" x14ac:dyDescent="0.1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3" x14ac:dyDescent="0.1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3" x14ac:dyDescent="0.1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3" x14ac:dyDescent="0.1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3" x14ac:dyDescent="0.1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3" x14ac:dyDescent="0.1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3" x14ac:dyDescent="0.1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3" x14ac:dyDescent="0.1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3" x14ac:dyDescent="0.1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3" x14ac:dyDescent="0.1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3" x14ac:dyDescent="0.1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3" x14ac:dyDescent="0.1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3" x14ac:dyDescent="0.1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3" x14ac:dyDescent="0.1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3" x14ac:dyDescent="0.1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3" x14ac:dyDescent="0.1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3" x14ac:dyDescent="0.1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3" x14ac:dyDescent="0.1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3" x14ac:dyDescent="0.1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3" x14ac:dyDescent="0.1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3" x14ac:dyDescent="0.1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3" x14ac:dyDescent="0.1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3" x14ac:dyDescent="0.1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3" x14ac:dyDescent="0.1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3" x14ac:dyDescent="0.1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3" x14ac:dyDescent="0.1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3" x14ac:dyDescent="0.1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3" x14ac:dyDescent="0.1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3" x14ac:dyDescent="0.1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3" x14ac:dyDescent="0.1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3" x14ac:dyDescent="0.1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3" x14ac:dyDescent="0.1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3" x14ac:dyDescent="0.1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3" x14ac:dyDescent="0.1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3" x14ac:dyDescent="0.1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3" x14ac:dyDescent="0.1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3" x14ac:dyDescent="0.1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3" x14ac:dyDescent="0.1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3" x14ac:dyDescent="0.1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3" x14ac:dyDescent="0.1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3" x14ac:dyDescent="0.1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3" x14ac:dyDescent="0.1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3" x14ac:dyDescent="0.1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3" x14ac:dyDescent="0.1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3" x14ac:dyDescent="0.1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3" x14ac:dyDescent="0.1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3" x14ac:dyDescent="0.1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3" x14ac:dyDescent="0.1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3" x14ac:dyDescent="0.1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3" x14ac:dyDescent="0.1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3" x14ac:dyDescent="0.1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3" x14ac:dyDescent="0.1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3" x14ac:dyDescent="0.1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3" x14ac:dyDescent="0.1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3" x14ac:dyDescent="0.1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3" x14ac:dyDescent="0.1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3" x14ac:dyDescent="0.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3" x14ac:dyDescent="0.1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3" x14ac:dyDescent="0.1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3" x14ac:dyDescent="0.1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3" x14ac:dyDescent="0.1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3" x14ac:dyDescent="0.1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3" x14ac:dyDescent="0.1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3" x14ac:dyDescent="0.1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3" x14ac:dyDescent="0.1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3" x14ac:dyDescent="0.1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3" x14ac:dyDescent="0.1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3" x14ac:dyDescent="0.1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3" x14ac:dyDescent="0.1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3" x14ac:dyDescent="0.1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3" x14ac:dyDescent="0.1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3" x14ac:dyDescent="0.1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3" x14ac:dyDescent="0.1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3" x14ac:dyDescent="0.1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3" x14ac:dyDescent="0.1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3" x14ac:dyDescent="0.1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3" x14ac:dyDescent="0.1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3" x14ac:dyDescent="0.1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3" x14ac:dyDescent="0.1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3" x14ac:dyDescent="0.1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3" x14ac:dyDescent="0.1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3" x14ac:dyDescent="0.1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3" x14ac:dyDescent="0.1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3" x14ac:dyDescent="0.1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3" x14ac:dyDescent="0.1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3" x14ac:dyDescent="0.1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3" x14ac:dyDescent="0.1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3" x14ac:dyDescent="0.1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3" x14ac:dyDescent="0.1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3" x14ac:dyDescent="0.1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3" x14ac:dyDescent="0.1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3" x14ac:dyDescent="0.1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3" x14ac:dyDescent="0.1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3" x14ac:dyDescent="0.1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3" x14ac:dyDescent="0.1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3" x14ac:dyDescent="0.1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3" x14ac:dyDescent="0.1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3" x14ac:dyDescent="0.1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3" x14ac:dyDescent="0.1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3" x14ac:dyDescent="0.1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3" x14ac:dyDescent="0.1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3" x14ac:dyDescent="0.1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3" x14ac:dyDescent="0.1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3" x14ac:dyDescent="0.1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3" x14ac:dyDescent="0.1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3" x14ac:dyDescent="0.1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3" x14ac:dyDescent="0.1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3" x14ac:dyDescent="0.1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3" x14ac:dyDescent="0.1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3" x14ac:dyDescent="0.1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3" x14ac:dyDescent="0.1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3" x14ac:dyDescent="0.1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3" x14ac:dyDescent="0.1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3" x14ac:dyDescent="0.1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3" x14ac:dyDescent="0.1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3" x14ac:dyDescent="0.1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3" x14ac:dyDescent="0.1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3" x14ac:dyDescent="0.1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3" x14ac:dyDescent="0.1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3" x14ac:dyDescent="0.1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3" x14ac:dyDescent="0.1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3" x14ac:dyDescent="0.1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3" x14ac:dyDescent="0.1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3" x14ac:dyDescent="0.1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3" x14ac:dyDescent="0.1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3" x14ac:dyDescent="0.1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3" x14ac:dyDescent="0.1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3" x14ac:dyDescent="0.1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3" x14ac:dyDescent="0.1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3" x14ac:dyDescent="0.1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3" x14ac:dyDescent="0.1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3" x14ac:dyDescent="0.1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3" x14ac:dyDescent="0.1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3" x14ac:dyDescent="0.1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3" x14ac:dyDescent="0.1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3" x14ac:dyDescent="0.1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3" x14ac:dyDescent="0.1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3" x14ac:dyDescent="0.1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3" x14ac:dyDescent="0.1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3" x14ac:dyDescent="0.1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3" x14ac:dyDescent="0.1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3" x14ac:dyDescent="0.1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3" x14ac:dyDescent="0.1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3" x14ac:dyDescent="0.1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3" x14ac:dyDescent="0.1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3" x14ac:dyDescent="0.1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3" x14ac:dyDescent="0.1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3" x14ac:dyDescent="0.1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3" x14ac:dyDescent="0.1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3" x14ac:dyDescent="0.1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3" x14ac:dyDescent="0.1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3" x14ac:dyDescent="0.1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3" x14ac:dyDescent="0.1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3" x14ac:dyDescent="0.1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3" x14ac:dyDescent="0.1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3" x14ac:dyDescent="0.1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3" x14ac:dyDescent="0.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3" x14ac:dyDescent="0.1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3" x14ac:dyDescent="0.1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3" x14ac:dyDescent="0.1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3" x14ac:dyDescent="0.1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3" x14ac:dyDescent="0.1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3" x14ac:dyDescent="0.1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3" x14ac:dyDescent="0.1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3" x14ac:dyDescent="0.1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3" x14ac:dyDescent="0.1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3" x14ac:dyDescent="0.1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3" x14ac:dyDescent="0.1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3" x14ac:dyDescent="0.1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3" x14ac:dyDescent="0.1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3" x14ac:dyDescent="0.1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3" x14ac:dyDescent="0.1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3" x14ac:dyDescent="0.1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3" x14ac:dyDescent="0.1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3" x14ac:dyDescent="0.1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3" x14ac:dyDescent="0.1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3" x14ac:dyDescent="0.1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3" x14ac:dyDescent="0.1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3" x14ac:dyDescent="0.1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3" x14ac:dyDescent="0.1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3" x14ac:dyDescent="0.1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3" x14ac:dyDescent="0.1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3" x14ac:dyDescent="0.1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3" x14ac:dyDescent="0.1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3" x14ac:dyDescent="0.1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3" x14ac:dyDescent="0.1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3" x14ac:dyDescent="0.1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3" x14ac:dyDescent="0.1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3" x14ac:dyDescent="0.1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3" x14ac:dyDescent="0.1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3" x14ac:dyDescent="0.1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3" x14ac:dyDescent="0.1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3" x14ac:dyDescent="0.1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3" x14ac:dyDescent="0.1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3" x14ac:dyDescent="0.1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3" x14ac:dyDescent="0.1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3" x14ac:dyDescent="0.1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3" x14ac:dyDescent="0.1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3" x14ac:dyDescent="0.1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3" x14ac:dyDescent="0.1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3" x14ac:dyDescent="0.1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3" x14ac:dyDescent="0.1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3" x14ac:dyDescent="0.15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3" x14ac:dyDescent="0.15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3" x14ac:dyDescent="0.15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3" x14ac:dyDescent="0.15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3" x14ac:dyDescent="0.1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3" x14ac:dyDescent="0.15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3" x14ac:dyDescent="0.15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3" x14ac:dyDescent="0.15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3" x14ac:dyDescent="0.15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3" x14ac:dyDescent="0.15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3" x14ac:dyDescent="0.15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3" x14ac:dyDescent="0.15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3" x14ac:dyDescent="0.15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3" x14ac:dyDescent="0.15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3" x14ac:dyDescent="0.1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3" x14ac:dyDescent="0.15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3" x14ac:dyDescent="0.15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3" x14ac:dyDescent="0.15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3" x14ac:dyDescent="0.15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3" x14ac:dyDescent="0.15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3" x14ac:dyDescent="0.15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3" x14ac:dyDescent="0.15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3" x14ac:dyDescent="0.15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3" x14ac:dyDescent="0.15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3" x14ac:dyDescent="0.1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3" x14ac:dyDescent="0.15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3" x14ac:dyDescent="0.15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3" x14ac:dyDescent="0.15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3" x14ac:dyDescent="0.15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3" x14ac:dyDescent="0.15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3" x14ac:dyDescent="0.15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3" x14ac:dyDescent="0.15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3" x14ac:dyDescent="0.15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3" x14ac:dyDescent="0.15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3" x14ac:dyDescent="0.1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3" x14ac:dyDescent="0.15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3" x14ac:dyDescent="0.15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3" x14ac:dyDescent="0.15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3" x14ac:dyDescent="0.15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3" x14ac:dyDescent="0.15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3" x14ac:dyDescent="0.15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3" x14ac:dyDescent="0.15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3" x14ac:dyDescent="0.15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3" x14ac:dyDescent="0.15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3" x14ac:dyDescent="0.1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3" x14ac:dyDescent="0.15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3" x14ac:dyDescent="0.15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3" x14ac:dyDescent="0.15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3" x14ac:dyDescent="0.15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3" x14ac:dyDescent="0.15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3" x14ac:dyDescent="0.15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3" x14ac:dyDescent="0.15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3" x14ac:dyDescent="0.15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3" x14ac:dyDescent="0.15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3" x14ac:dyDescent="0.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3" x14ac:dyDescent="0.15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3" x14ac:dyDescent="0.15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3" x14ac:dyDescent="0.15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3" x14ac:dyDescent="0.15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3" x14ac:dyDescent="0.15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3" x14ac:dyDescent="0.15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3" x14ac:dyDescent="0.15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3" x14ac:dyDescent="0.15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3" x14ac:dyDescent="0.15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3" x14ac:dyDescent="0.1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3" x14ac:dyDescent="0.15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3" x14ac:dyDescent="0.15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3" x14ac:dyDescent="0.15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3" x14ac:dyDescent="0.15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3" x14ac:dyDescent="0.15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3" x14ac:dyDescent="0.15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3" x14ac:dyDescent="0.15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3" x14ac:dyDescent="0.15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3" x14ac:dyDescent="0.15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3" x14ac:dyDescent="0.1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3" x14ac:dyDescent="0.15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3" x14ac:dyDescent="0.15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3" x14ac:dyDescent="0.15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3" x14ac:dyDescent="0.15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3" x14ac:dyDescent="0.15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3" x14ac:dyDescent="0.15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3" x14ac:dyDescent="0.15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3" x14ac:dyDescent="0.15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3" x14ac:dyDescent="0.15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3" x14ac:dyDescent="0.1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3" x14ac:dyDescent="0.15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3" x14ac:dyDescent="0.15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3" x14ac:dyDescent="0.15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3" x14ac:dyDescent="0.15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3" x14ac:dyDescent="0.1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3" x14ac:dyDescent="0.1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3" x14ac:dyDescent="0.15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3" x14ac:dyDescent="0.15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3" x14ac:dyDescent="0.15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3" x14ac:dyDescent="0.1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3" x14ac:dyDescent="0.15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3" x14ac:dyDescent="0.15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3" x14ac:dyDescent="0.15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3" x14ac:dyDescent="0.15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3" x14ac:dyDescent="0.15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3" x14ac:dyDescent="0.15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3" x14ac:dyDescent="0.15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3" x14ac:dyDescent="0.15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3" x14ac:dyDescent="0.15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3" x14ac:dyDescent="0.1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3" x14ac:dyDescent="0.15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3" x14ac:dyDescent="0.15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3" x14ac:dyDescent="0.15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3" x14ac:dyDescent="0.15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3" x14ac:dyDescent="0.15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3" x14ac:dyDescent="0.15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3" x14ac:dyDescent="0.15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3" x14ac:dyDescent="0.15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3" x14ac:dyDescent="0.15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3" x14ac:dyDescent="0.1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3" x14ac:dyDescent="0.15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3" x14ac:dyDescent="0.15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3" x14ac:dyDescent="0.15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3" x14ac:dyDescent="0.15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3" x14ac:dyDescent="0.15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3" x14ac:dyDescent="0.15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3" x14ac:dyDescent="0.15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3" x14ac:dyDescent="0.15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3" x14ac:dyDescent="0.15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3" x14ac:dyDescent="0.1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3" x14ac:dyDescent="0.15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3" x14ac:dyDescent="0.15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3" x14ac:dyDescent="0.15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3" x14ac:dyDescent="0.15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3" x14ac:dyDescent="0.15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3" x14ac:dyDescent="0.15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3" x14ac:dyDescent="0.15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3" x14ac:dyDescent="0.15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3" x14ac:dyDescent="0.15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3" x14ac:dyDescent="0.1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3" x14ac:dyDescent="0.15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3" x14ac:dyDescent="0.15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3" x14ac:dyDescent="0.15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3" x14ac:dyDescent="0.15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3" x14ac:dyDescent="0.15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3" x14ac:dyDescent="0.15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3" x14ac:dyDescent="0.15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3" x14ac:dyDescent="0.15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3" x14ac:dyDescent="0.15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3" x14ac:dyDescent="0.1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3" x14ac:dyDescent="0.15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3" x14ac:dyDescent="0.15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3" x14ac:dyDescent="0.15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3" x14ac:dyDescent="0.15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3" x14ac:dyDescent="0.15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3" x14ac:dyDescent="0.15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3" x14ac:dyDescent="0.15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3" x14ac:dyDescent="0.15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3" x14ac:dyDescent="0.15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3" x14ac:dyDescent="0.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3" x14ac:dyDescent="0.15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3" x14ac:dyDescent="0.15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3" x14ac:dyDescent="0.15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3" x14ac:dyDescent="0.15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3" x14ac:dyDescent="0.15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3" x14ac:dyDescent="0.15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3" x14ac:dyDescent="0.15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3" x14ac:dyDescent="0.15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3" x14ac:dyDescent="0.15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3" x14ac:dyDescent="0.1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3" x14ac:dyDescent="0.15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3" x14ac:dyDescent="0.15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3" x14ac:dyDescent="0.15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3" x14ac:dyDescent="0.15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3" x14ac:dyDescent="0.15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3" x14ac:dyDescent="0.15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3" x14ac:dyDescent="0.15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3" x14ac:dyDescent="0.15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3" x14ac:dyDescent="0.15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3" x14ac:dyDescent="0.1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3" x14ac:dyDescent="0.15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3" x14ac:dyDescent="0.15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3" x14ac:dyDescent="0.15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3" x14ac:dyDescent="0.15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3" x14ac:dyDescent="0.15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3" x14ac:dyDescent="0.15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3" x14ac:dyDescent="0.15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3" x14ac:dyDescent="0.15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3" x14ac:dyDescent="0.15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3" x14ac:dyDescent="0.1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3" x14ac:dyDescent="0.15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3" x14ac:dyDescent="0.15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3" x14ac:dyDescent="0.15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3" x14ac:dyDescent="0.15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3" x14ac:dyDescent="0.15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3" x14ac:dyDescent="0.15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3" x14ac:dyDescent="0.15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3" x14ac:dyDescent="0.15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3" x14ac:dyDescent="0.15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3" x14ac:dyDescent="0.1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3" x14ac:dyDescent="0.15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3" x14ac:dyDescent="0.15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3" x14ac:dyDescent="0.15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3" x14ac:dyDescent="0.15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3" x14ac:dyDescent="0.15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3" x14ac:dyDescent="0.15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3" x14ac:dyDescent="0.15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3" x14ac:dyDescent="0.15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3" x14ac:dyDescent="0.15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3" x14ac:dyDescent="0.1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3" x14ac:dyDescent="0.15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3" x14ac:dyDescent="0.15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3" x14ac:dyDescent="0.15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3" x14ac:dyDescent="0.15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3" x14ac:dyDescent="0.15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3" x14ac:dyDescent="0.15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3" x14ac:dyDescent="0.15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3" x14ac:dyDescent="0.15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3" x14ac:dyDescent="0.15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3" x14ac:dyDescent="0.1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3" x14ac:dyDescent="0.15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3" x14ac:dyDescent="0.15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3" x14ac:dyDescent="0.15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3" x14ac:dyDescent="0.15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3" x14ac:dyDescent="0.15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3" x14ac:dyDescent="0.15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3" x14ac:dyDescent="0.15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3" x14ac:dyDescent="0.15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3" x14ac:dyDescent="0.15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3" x14ac:dyDescent="0.1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3" x14ac:dyDescent="0.15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3" x14ac:dyDescent="0.15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3" x14ac:dyDescent="0.15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3" x14ac:dyDescent="0.15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3" x14ac:dyDescent="0.15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3" x14ac:dyDescent="0.15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3" x14ac:dyDescent="0.15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3" x14ac:dyDescent="0.15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3" x14ac:dyDescent="0.15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3" x14ac:dyDescent="0.1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3" x14ac:dyDescent="0.15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3" x14ac:dyDescent="0.15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3" x14ac:dyDescent="0.15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3" x14ac:dyDescent="0.15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3" x14ac:dyDescent="0.15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3" x14ac:dyDescent="0.15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3" x14ac:dyDescent="0.15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3" x14ac:dyDescent="0.15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3" x14ac:dyDescent="0.15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3" x14ac:dyDescent="0.1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3" x14ac:dyDescent="0.15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3" x14ac:dyDescent="0.15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3" x14ac:dyDescent="0.15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3" x14ac:dyDescent="0.15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3" x14ac:dyDescent="0.15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3" x14ac:dyDescent="0.15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3" x14ac:dyDescent="0.15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3" x14ac:dyDescent="0.15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3" x14ac:dyDescent="0.15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3" x14ac:dyDescent="0.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3" x14ac:dyDescent="0.15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3" x14ac:dyDescent="0.15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3" x14ac:dyDescent="0.15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3" x14ac:dyDescent="0.15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3" x14ac:dyDescent="0.15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3" x14ac:dyDescent="0.15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3" x14ac:dyDescent="0.15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3" x14ac:dyDescent="0.15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3" x14ac:dyDescent="0.15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3" x14ac:dyDescent="0.1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3" x14ac:dyDescent="0.15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3" x14ac:dyDescent="0.15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3" x14ac:dyDescent="0.15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3" x14ac:dyDescent="0.15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3" x14ac:dyDescent="0.15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3" x14ac:dyDescent="0.15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3" x14ac:dyDescent="0.15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3" x14ac:dyDescent="0.15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3" x14ac:dyDescent="0.15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3" x14ac:dyDescent="0.1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3" x14ac:dyDescent="0.15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3" x14ac:dyDescent="0.15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3" x14ac:dyDescent="0.15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3" x14ac:dyDescent="0.15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3" x14ac:dyDescent="0.15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3" x14ac:dyDescent="0.15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3" x14ac:dyDescent="0.15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3" x14ac:dyDescent="0.15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3" x14ac:dyDescent="0.15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3" x14ac:dyDescent="0.1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3" x14ac:dyDescent="0.15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3" x14ac:dyDescent="0.15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3" x14ac:dyDescent="0.15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3" x14ac:dyDescent="0.15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3" x14ac:dyDescent="0.15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3" x14ac:dyDescent="0.1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3" x14ac:dyDescent="0.1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3" x14ac:dyDescent="0.1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3" x14ac:dyDescent="0.1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3" x14ac:dyDescent="0.1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3" x14ac:dyDescent="0.1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3" x14ac:dyDescent="0.1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3" x14ac:dyDescent="0.1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3" x14ac:dyDescent="0.1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3" x14ac:dyDescent="0.1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3" x14ac:dyDescent="0.1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3" x14ac:dyDescent="0.1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3" x14ac:dyDescent="0.1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3" x14ac:dyDescent="0.1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3" x14ac:dyDescent="0.1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3" x14ac:dyDescent="0.1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3" x14ac:dyDescent="0.1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3" x14ac:dyDescent="0.15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3" x14ac:dyDescent="0.1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3" x14ac:dyDescent="0.1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3" x14ac:dyDescent="0.1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3" x14ac:dyDescent="0.1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3" x14ac:dyDescent="0.1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3" x14ac:dyDescent="0.1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3" x14ac:dyDescent="0.1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3" x14ac:dyDescent="0.1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3" x14ac:dyDescent="0.1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3" x14ac:dyDescent="0.1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3" x14ac:dyDescent="0.1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3" x14ac:dyDescent="0.1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3" x14ac:dyDescent="0.1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3" x14ac:dyDescent="0.1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3" x14ac:dyDescent="0.1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3" x14ac:dyDescent="0.1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3" x14ac:dyDescent="0.1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3" x14ac:dyDescent="0.15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3" x14ac:dyDescent="0.1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3" x14ac:dyDescent="0.1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3" x14ac:dyDescent="0.1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3" x14ac:dyDescent="0.1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3" x14ac:dyDescent="0.1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3" x14ac:dyDescent="0.1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3" x14ac:dyDescent="0.1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3" x14ac:dyDescent="0.1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3" x14ac:dyDescent="0.1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3" x14ac:dyDescent="0.1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3" x14ac:dyDescent="0.1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3" x14ac:dyDescent="0.1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3" x14ac:dyDescent="0.1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3" x14ac:dyDescent="0.15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hyperlinks>
    <hyperlink ref="G2" r:id="rId1" xr:uid="{456BC864-5262-0D44-BEE8-7F21709CF01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2018-06-28T20:57:16Z</dcterms:modified>
</cp:coreProperties>
</file>