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emf" ContentType="image/x-emf"/>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ijia\Dropbox (UGent)\Paper writing\Final\Formal\Final\Submision to ESWR&amp;T\"/>
    </mc:Choice>
  </mc:AlternateContent>
  <bookViews>
    <workbookView xWindow="0" yWindow="0" windowWidth="28800" windowHeight="12330" activeTab="1"/>
  </bookViews>
  <sheets>
    <sheet name="Overview-sheet 1" sheetId="3" r:id="rId1"/>
    <sheet name="Sheet 1" sheetId="8" r:id="rId2"/>
    <sheet name="Sheet 2" sheetId="10" r:id="rId3"/>
  </sheets>
  <externalReferences>
    <externalReference r:id="rId4"/>
  </externalReferences>
  <definedNames>
    <definedName name="OLE_LINK106" localSheetId="2">'Sheet 2'!$E$6</definedName>
    <definedName name="OLE_LINK134" localSheetId="2">'Sheet 2'!$G$6</definedName>
    <definedName name="OLE_LINK38" localSheetId="2">'Sheet 2'!$M$8</definedName>
    <definedName name="x" localSheetId="1">'Sheet 1'!$C$20</definedName>
    <definedName name="x">[1]Stoichiometry_Generalized!$C$16</definedName>
    <definedName name="y" localSheetId="1">'Sheet 1'!$D$20</definedName>
    <definedName name="y">[1]Stoichiometry_Generalized!$D$16</definedName>
    <definedName name="z" localSheetId="1">'Sheet 1'!$E$20</definedName>
    <definedName name="z">[1]Stoichiometry_Generalized!$E$16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19" i="10" l="1"/>
  <c r="Z19" i="10" s="1"/>
  <c r="AA29" i="10" s="1"/>
  <c r="P18" i="10"/>
  <c r="P20" i="10" s="1"/>
  <c r="AA10" i="10"/>
  <c r="Z10" i="10"/>
  <c r="U10" i="10"/>
  <c r="W28" i="10" s="1"/>
  <c r="T10" i="10"/>
  <c r="I27" i="10" s="1"/>
  <c r="Z9" i="10"/>
  <c r="W9" i="10"/>
  <c r="H30" i="10" s="1"/>
  <c r="V9" i="10"/>
  <c r="H29" i="10" s="1"/>
  <c r="U9" i="10"/>
  <c r="H28" i="10" s="1"/>
  <c r="T9" i="10"/>
  <c r="H27" i="10" s="1"/>
  <c r="Z8" i="10"/>
  <c r="X8" i="10"/>
  <c r="V8" i="10"/>
  <c r="G29" i="10" s="1"/>
  <c r="U8" i="10"/>
  <c r="G28" i="10" s="1"/>
  <c r="T8" i="10"/>
  <c r="G27" i="10" s="1"/>
  <c r="AA7" i="10"/>
  <c r="Y7" i="10"/>
  <c r="U7" i="10"/>
  <c r="T28" i="10" s="1"/>
  <c r="T7" i="10"/>
  <c r="Y6" i="10"/>
  <c r="X6" i="10"/>
  <c r="W6" i="10"/>
  <c r="F30" i="10" s="1"/>
  <c r="S30" i="10" s="1"/>
  <c r="V6" i="10"/>
  <c r="F29" i="10" s="1"/>
  <c r="S29" i="10" s="1"/>
  <c r="U6" i="10"/>
  <c r="F28" i="10" s="1"/>
  <c r="S28" i="10" s="1"/>
  <c r="Z18" i="10" l="1"/>
  <c r="AA28" i="10" s="1"/>
  <c r="Z20" i="10"/>
  <c r="AA30" i="10" s="1"/>
  <c r="Z17" i="10"/>
  <c r="AA27" i="10" s="1"/>
  <c r="E51" i="10"/>
  <c r="E49" i="10"/>
  <c r="E50" i="10"/>
  <c r="E48" i="10"/>
  <c r="E44" i="10"/>
  <c r="M28" i="10"/>
  <c r="M29" i="10"/>
  <c r="I28" i="10"/>
  <c r="F34" i="10" s="1" a="1"/>
  <c r="M30" i="10" l="1"/>
  <c r="M27" i="10"/>
  <c r="H37" i="10"/>
  <c r="H36" i="10"/>
  <c r="H35" i="10"/>
  <c r="H34" i="10"/>
  <c r="I35" i="10"/>
  <c r="G37" i="10"/>
  <c r="G36" i="10"/>
  <c r="G35" i="10"/>
  <c r="G34" i="10"/>
  <c r="F37" i="10"/>
  <c r="F36" i="10"/>
  <c r="F35" i="10"/>
  <c r="F34" i="10"/>
  <c r="I37" i="10"/>
  <c r="I36" i="10"/>
  <c r="I34" i="10"/>
  <c r="K34" i="10" l="1" a="1"/>
  <c r="K35" i="10" l="1"/>
  <c r="K34" i="10"/>
  <c r="K37" i="10"/>
  <c r="K36" i="10"/>
  <c r="G50" i="10" l="1"/>
  <c r="G48" i="10"/>
  <c r="G44" i="10"/>
  <c r="G51" i="10"/>
  <c r="G49" i="10"/>
  <c r="H44" i="10"/>
  <c r="H51" i="10"/>
  <c r="H49" i="10"/>
  <c r="H50" i="10"/>
  <c r="H48" i="10"/>
  <c r="D44" i="10"/>
  <c r="D51" i="10"/>
  <c r="D49" i="10"/>
  <c r="M34" i="10" a="1"/>
  <c r="D50" i="10"/>
  <c r="D48" i="10"/>
  <c r="F50" i="10"/>
  <c r="F48" i="10"/>
  <c r="F44" i="10"/>
  <c r="F51" i="10"/>
  <c r="F49" i="10"/>
  <c r="I48" i="10" l="1"/>
  <c r="I51" i="10"/>
  <c r="I50" i="10"/>
  <c r="M34" i="10"/>
  <c r="M35" i="10"/>
  <c r="M37" i="10"/>
  <c r="M36" i="10"/>
  <c r="I49" i="10"/>
  <c r="F29" i="8" l="1"/>
  <c r="K27" i="8" s="1"/>
  <c r="E29" i="8"/>
  <c r="D29" i="8"/>
  <c r="K26" i="8"/>
  <c r="H30" i="8" l="1"/>
  <c r="H31" i="8" s="1"/>
  <c r="L30" i="8"/>
  <c r="L31" i="8" s="1"/>
  <c r="I30" i="8"/>
  <c r="K30" i="8"/>
  <c r="K31" i="8" s="1"/>
  <c r="L32" i="8" l="1"/>
  <c r="K37" i="8" s="1"/>
  <c r="K32" i="8"/>
  <c r="M30" i="8" s="1"/>
  <c r="I31" i="8"/>
  <c r="H32" i="8"/>
  <c r="K36" i="8"/>
  <c r="K35" i="8" l="1"/>
  <c r="K38" i="8"/>
  <c r="J35" i="8"/>
  <c r="J38" i="8"/>
  <c r="M31" i="8"/>
  <c r="H37" i="8"/>
  <c r="H34" i="8"/>
  <c r="H38" i="8"/>
  <c r="J36" i="8"/>
  <c r="I32" i="8"/>
  <c r="I38" i="8" s="1"/>
  <c r="J34" i="8"/>
  <c r="H35" i="8"/>
  <c r="H36" i="8"/>
  <c r="J30" i="8"/>
  <c r="M27" i="8"/>
  <c r="R15" i="8" s="1"/>
  <c r="M32" i="8"/>
  <c r="M29" i="8"/>
  <c r="M26" i="8"/>
  <c r="M28" i="8"/>
  <c r="M25" i="8"/>
  <c r="M24" i="8"/>
  <c r="K34" i="8"/>
  <c r="J37" i="8"/>
  <c r="J31" i="8"/>
  <c r="I36" i="8" l="1"/>
  <c r="J25" i="8"/>
  <c r="I35" i="8"/>
  <c r="J27" i="8"/>
  <c r="R16" i="8" s="1"/>
  <c r="I37" i="8"/>
  <c r="J29" i="8"/>
  <c r="J24" i="8"/>
  <c r="J28" i="8"/>
  <c r="J26" i="8"/>
  <c r="M38" i="8"/>
  <c r="M37" i="8"/>
  <c r="M36" i="8"/>
  <c r="M35" i="8"/>
  <c r="M34" i="8"/>
  <c r="J32" i="8"/>
  <c r="I34" i="8"/>
  <c r="R17" i="8" l="1"/>
  <c r="L38" i="8"/>
  <c r="L35" i="8"/>
  <c r="L36" i="8"/>
  <c r="R28" i="8"/>
  <c r="R27" i="8"/>
  <c r="S27" i="8" s="1"/>
  <c r="R29" i="8"/>
  <c r="S29" i="8" s="1"/>
  <c r="R25" i="8"/>
  <c r="R24" i="8"/>
  <c r="R32" i="8"/>
  <c r="S32" i="8" s="1"/>
  <c r="R31" i="8"/>
  <c r="S31" i="8" s="1"/>
  <c r="R30" i="8"/>
  <c r="R26" i="8"/>
  <c r="L37" i="8"/>
  <c r="N28" i="8"/>
  <c r="N27" i="8"/>
  <c r="O27" i="8" s="1"/>
  <c r="N31" i="8"/>
  <c r="N30" i="8"/>
  <c r="N25" i="8"/>
  <c r="N24" i="8"/>
  <c r="N32" i="8"/>
  <c r="N29" i="8"/>
  <c r="N26" i="8"/>
  <c r="P25" i="8"/>
  <c r="P24" i="8"/>
  <c r="P28" i="8"/>
  <c r="P27" i="8"/>
  <c r="Q27" i="8" s="1"/>
  <c r="P32" i="8"/>
  <c r="P31" i="8"/>
  <c r="P30" i="8"/>
  <c r="P29" i="8"/>
  <c r="Q29" i="8" s="1"/>
  <c r="P26" i="8"/>
  <c r="L34" i="8"/>
  <c r="S26" i="8" l="1"/>
  <c r="S28" i="8"/>
  <c r="S30" i="8"/>
  <c r="S25" i="8"/>
  <c r="O26" i="8"/>
  <c r="O25" i="8"/>
  <c r="O28" i="8"/>
  <c r="O29" i="8"/>
  <c r="O30" i="8"/>
  <c r="Q30" i="8"/>
  <c r="Q28" i="8"/>
  <c r="Q31" i="8"/>
  <c r="P38" i="8"/>
  <c r="P37" i="8"/>
  <c r="P36" i="8"/>
  <c r="P35" i="8"/>
  <c r="P34" i="8"/>
  <c r="Q24" i="8"/>
  <c r="O32" i="8"/>
  <c r="O31" i="8"/>
  <c r="R38" i="8"/>
  <c r="R36" i="8"/>
  <c r="R35" i="8"/>
  <c r="S24" i="8"/>
  <c r="R37" i="8"/>
  <c r="R34" i="8"/>
  <c r="Q26" i="8"/>
  <c r="Q32" i="8"/>
  <c r="Q25" i="8"/>
  <c r="N37" i="8"/>
  <c r="N36" i="8"/>
  <c r="N34" i="8"/>
  <c r="O24" i="8"/>
  <c r="N38" i="8"/>
  <c r="N35" i="8"/>
  <c r="O38" i="8" l="1"/>
  <c r="O37" i="8"/>
  <c r="O36" i="8"/>
  <c r="O35" i="8"/>
  <c r="O34" i="8"/>
  <c r="S38" i="8"/>
  <c r="S37" i="8"/>
  <c r="S36" i="8"/>
  <c r="S35" i="8"/>
  <c r="S34" i="8"/>
  <c r="Q38" i="8"/>
  <c r="Q37" i="8"/>
  <c r="Q36" i="8"/>
  <c r="Q35" i="8"/>
  <c r="Q34" i="8"/>
</calcChain>
</file>

<file path=xl/sharedStrings.xml><?xml version="1.0" encoding="utf-8"?>
<sst xmlns="http://schemas.openxmlformats.org/spreadsheetml/2006/main" count="332" uniqueCount="210">
  <si>
    <t>Symbol</t>
  </si>
  <si>
    <t>Description</t>
  </si>
  <si>
    <t>Cat</t>
  </si>
  <si>
    <t>Vector describing the stoichiometry of the catabolic reaction per mol electron donor</t>
  </si>
  <si>
    <t>An</t>
  </si>
  <si>
    <t>Vector describing the stoichiometry of the anabolic reaction per mol biomass formed</t>
  </si>
  <si>
    <t>Met</t>
  </si>
  <si>
    <t>Vector describing the stoichiometry of the metabolic reaction per mol biomass formed</t>
  </si>
  <si>
    <t>D</t>
  </si>
  <si>
    <t>Vector describing the stoichiometry of the electron donor reaction per mol electron donor</t>
  </si>
  <si>
    <t>A</t>
  </si>
  <si>
    <t>Vector describing the stoichiometry of the electron acceptor reaction per mol electron acceptor</t>
  </si>
  <si>
    <r>
      <t>l</t>
    </r>
    <r>
      <rPr>
        <b/>
        <vertAlign val="subscript"/>
        <sz val="10"/>
        <rFont val="Arial"/>
        <family val="2"/>
      </rPr>
      <t>Cat</t>
    </r>
  </si>
  <si>
    <t>Multiplication factor of the catabolism, i.e. the number of times the catabolic reaction needs to run to produce one C-mol of biomass</t>
  </si>
  <si>
    <r>
      <t>Y</t>
    </r>
    <r>
      <rPr>
        <b/>
        <vertAlign val="superscript"/>
        <sz val="10"/>
        <rFont val="Arial"/>
        <family val="2"/>
      </rPr>
      <t>Met</t>
    </r>
    <r>
      <rPr>
        <b/>
        <vertAlign val="subscript"/>
        <sz val="10"/>
        <rFont val="Arial"/>
        <family val="2"/>
      </rPr>
      <t>X/NH4</t>
    </r>
  </si>
  <si>
    <t>The biomass production per unit of ammonium in the metabolic reaction (mol C-x/mol NH4)</t>
  </si>
  <si>
    <r>
      <t>Y</t>
    </r>
    <r>
      <rPr>
        <b/>
        <vertAlign val="superscript"/>
        <sz val="10"/>
        <rFont val="Arial"/>
        <family val="2"/>
      </rPr>
      <t>Met</t>
    </r>
    <r>
      <rPr>
        <b/>
        <vertAlign val="subscript"/>
        <sz val="10"/>
        <rFont val="Arial"/>
        <family val="2"/>
      </rPr>
      <t>NO2/NH4</t>
    </r>
  </si>
  <si>
    <t>The mol ratio of nitrite and ammonium consumption in metabolic reaction (mol NO2/mol NH4)</t>
  </si>
  <si>
    <t>Measurement</t>
  </si>
  <si>
    <t>Value</t>
  </si>
  <si>
    <t>Unit</t>
  </si>
  <si>
    <r>
      <rPr>
        <b/>
        <sz val="10"/>
        <rFont val="Arial"/>
        <family val="2"/>
      </rPr>
      <t>Calculated</t>
    </r>
    <r>
      <rPr>
        <b/>
        <sz val="10"/>
        <rFont val="Symbol"/>
        <family val="1"/>
        <charset val="2"/>
      </rPr>
      <t xml:space="preserve"> l</t>
    </r>
    <r>
      <rPr>
        <b/>
        <vertAlign val="subscript"/>
        <sz val="10"/>
        <rFont val="Arial"/>
        <family val="2"/>
      </rPr>
      <t>Cat</t>
    </r>
  </si>
  <si>
    <t>Reference</t>
  </si>
  <si>
    <t>Equation</t>
  </si>
  <si>
    <r>
      <t>Y</t>
    </r>
    <r>
      <rPr>
        <vertAlign val="superscript"/>
        <sz val="10"/>
        <rFont val="Arial"/>
        <family val="2"/>
      </rPr>
      <t>Met</t>
    </r>
    <r>
      <rPr>
        <vertAlign val="subscript"/>
        <sz val="10"/>
        <rFont val="Arial"/>
        <family val="2"/>
      </rPr>
      <t>X/NH4</t>
    </r>
  </si>
  <si>
    <t>mol C-x / mol NH4</t>
  </si>
  <si>
    <t>Lotti et al., 2014</t>
  </si>
  <si>
    <t>Eq. S13</t>
  </si>
  <si>
    <t>Example 2</t>
  </si>
  <si>
    <r>
      <t>Y</t>
    </r>
    <r>
      <rPr>
        <vertAlign val="superscript"/>
        <sz val="10"/>
        <rFont val="Arial"/>
        <family val="2"/>
      </rPr>
      <t>Met</t>
    </r>
    <r>
      <rPr>
        <vertAlign val="subscript"/>
        <sz val="10"/>
        <rFont val="Arial"/>
        <family val="2"/>
      </rPr>
      <t>NO2/NH4</t>
    </r>
  </si>
  <si>
    <t>mol NO2 / mol NH4</t>
  </si>
  <si>
    <t>Eq. S17</t>
  </si>
  <si>
    <t>This study</t>
  </si>
  <si>
    <t>Biomass composition</t>
  </si>
  <si>
    <t>x</t>
  </si>
  <si>
    <t>y</t>
  </si>
  <si>
    <t>z</t>
  </si>
  <si>
    <t>Step 1: Catabolism</t>
  </si>
  <si>
    <t>Step 2. Anabolism</t>
  </si>
  <si>
    <t>Step 3: Metabolism (Example 1)</t>
  </si>
  <si>
    <r>
      <t>CH</t>
    </r>
    <r>
      <rPr>
        <b/>
        <vertAlign val="subscript"/>
        <sz val="10"/>
        <rFont val="Arial"/>
        <family val="2"/>
      </rPr>
      <t>x</t>
    </r>
    <r>
      <rPr>
        <b/>
        <sz val="10"/>
        <rFont val="Arial"/>
        <family val="2"/>
      </rPr>
      <t>O</t>
    </r>
    <r>
      <rPr>
        <b/>
        <vertAlign val="subscript"/>
        <sz val="10"/>
        <rFont val="Arial"/>
        <family val="2"/>
      </rPr>
      <t>y</t>
    </r>
    <r>
      <rPr>
        <b/>
        <sz val="10"/>
        <rFont val="Arial"/>
        <family val="2"/>
      </rPr>
      <t>N</t>
    </r>
    <r>
      <rPr>
        <b/>
        <vertAlign val="subscript"/>
        <sz val="10"/>
        <rFont val="Arial"/>
        <family val="2"/>
      </rPr>
      <t>z</t>
    </r>
  </si>
  <si>
    <t>Eq. S1</t>
  </si>
  <si>
    <t>Eq. S2</t>
  </si>
  <si>
    <t>Eq. S3</t>
  </si>
  <si>
    <t>Eq. S5</t>
  </si>
  <si>
    <t>Eq. S7</t>
  </si>
  <si>
    <t>Eq. S8</t>
  </si>
  <si>
    <t xml:space="preserve">Compounds </t>
  </si>
  <si>
    <t>Formula</t>
  </si>
  <si>
    <t>C</t>
  </si>
  <si>
    <t>H</t>
  </si>
  <si>
    <t>O</t>
  </si>
  <si>
    <t>N</t>
  </si>
  <si>
    <t>Ch</t>
  </si>
  <si>
    <t>A*</t>
  </si>
  <si>
    <t>D*</t>
  </si>
  <si>
    <t>per C-mol biomass</t>
  </si>
  <si>
    <t>per mol NH4</t>
  </si>
  <si>
    <t>nitrite</t>
  </si>
  <si>
    <r>
      <t>NO</t>
    </r>
    <r>
      <rPr>
        <b/>
        <vertAlign val="subscript"/>
        <sz val="10"/>
        <rFont val="Arial"/>
        <family val="2"/>
      </rPr>
      <t>2</t>
    </r>
    <r>
      <rPr>
        <b/>
        <vertAlign val="superscript"/>
        <sz val="10"/>
        <rFont val="Arial"/>
        <family val="2"/>
      </rPr>
      <t>-1</t>
    </r>
  </si>
  <si>
    <t>nitrate</t>
  </si>
  <si>
    <r>
      <t>NO</t>
    </r>
    <r>
      <rPr>
        <b/>
        <vertAlign val="subscript"/>
        <sz val="10"/>
        <rFont val="Arial"/>
        <family val="2"/>
      </rPr>
      <t>3</t>
    </r>
    <r>
      <rPr>
        <b/>
        <vertAlign val="superscript"/>
        <sz val="10"/>
        <rFont val="Arial"/>
        <family val="2"/>
      </rPr>
      <t>-1</t>
    </r>
  </si>
  <si>
    <t>bicarbonate</t>
  </si>
  <si>
    <r>
      <t>HCO</t>
    </r>
    <r>
      <rPr>
        <b/>
        <vertAlign val="subscript"/>
        <sz val="10"/>
        <rFont val="Arial"/>
        <family val="2"/>
      </rPr>
      <t>3</t>
    </r>
    <r>
      <rPr>
        <b/>
        <vertAlign val="superscript"/>
        <sz val="10"/>
        <rFont val="Arial"/>
        <family val="2"/>
      </rPr>
      <t>-1</t>
    </r>
  </si>
  <si>
    <t>ammonium</t>
  </si>
  <si>
    <r>
      <t>NH</t>
    </r>
    <r>
      <rPr>
        <b/>
        <vertAlign val="subscript"/>
        <sz val="10"/>
        <rFont val="Arial"/>
        <family val="2"/>
      </rPr>
      <t>4</t>
    </r>
    <r>
      <rPr>
        <b/>
        <vertAlign val="superscript"/>
        <sz val="10"/>
        <rFont val="Arial"/>
        <family val="2"/>
      </rPr>
      <t>+1</t>
    </r>
  </si>
  <si>
    <t>nitrogen</t>
  </si>
  <si>
    <r>
      <t>N</t>
    </r>
    <r>
      <rPr>
        <b/>
        <vertAlign val="subscript"/>
        <sz val="10"/>
        <rFont val="Arial"/>
        <family val="2"/>
      </rPr>
      <t>2</t>
    </r>
  </si>
  <si>
    <t>biomass</t>
  </si>
  <si>
    <t>water</t>
  </si>
  <si>
    <r>
      <t>H</t>
    </r>
    <r>
      <rPr>
        <b/>
        <vertAlign val="subscript"/>
        <sz val="10"/>
        <rFont val="Arial"/>
        <family val="2"/>
      </rPr>
      <t>2</t>
    </r>
    <r>
      <rPr>
        <b/>
        <sz val="10"/>
        <rFont val="Arial"/>
        <family val="2"/>
      </rPr>
      <t>O</t>
    </r>
  </si>
  <si>
    <t>proton</t>
  </si>
  <si>
    <r>
      <t>H</t>
    </r>
    <r>
      <rPr>
        <b/>
        <vertAlign val="superscript"/>
        <sz val="10"/>
        <rFont val="Arial"/>
        <family val="2"/>
      </rPr>
      <t>+1</t>
    </r>
  </si>
  <si>
    <t>electron</t>
  </si>
  <si>
    <r>
      <t>e</t>
    </r>
    <r>
      <rPr>
        <b/>
        <vertAlign val="superscript"/>
        <sz val="10"/>
        <rFont val="Arial"/>
        <family val="2"/>
      </rPr>
      <t>-1</t>
    </r>
  </si>
  <si>
    <t>C-bal</t>
  </si>
  <si>
    <t>H-bal</t>
  </si>
  <si>
    <t>O-bal</t>
  </si>
  <si>
    <t>N-bal</t>
  </si>
  <si>
    <t>e-bal</t>
  </si>
  <si>
    <t>Lotti, T., et al. (2014). "Physiological and kinetic characterization of a suspended cell anammox culture." Water Research 60(0): 1-14.</t>
  </si>
  <si>
    <t>Kleerebezem, R. and M. C. Van Loosdrecht (2010). "A generalized method for thermodynamic state analysis of environmental systems." Critical Reviews in Environmental Science and Technology 40(1): 1-54.</t>
  </si>
  <si>
    <t>Check balance</t>
  </si>
  <si>
    <t>Eq. 19</t>
  </si>
  <si>
    <t>Corresponding equation in SI_Word_Anammox stoichiometry</t>
  </si>
  <si>
    <t>Eq. S11</t>
  </si>
  <si>
    <t>Eq. S16</t>
  </si>
  <si>
    <t>Step 3: Metabolism (Example 2)</t>
  </si>
  <si>
    <t>Step 3: Metabolism (Example 3)</t>
  </si>
  <si>
    <t>Step 1: Stoichiometric matrix of possible processes</t>
  </si>
  <si>
    <r>
      <t>A</t>
    </r>
    <r>
      <rPr>
        <b/>
        <vertAlign val="subscript"/>
        <sz val="10"/>
        <color theme="1"/>
        <rFont val="Times New Roman"/>
        <family val="1"/>
      </rPr>
      <t>ij</t>
    </r>
  </si>
  <si>
    <t>i component    →</t>
  </si>
  <si>
    <r>
      <t>S</t>
    </r>
    <r>
      <rPr>
        <b/>
        <vertAlign val="subscript"/>
        <sz val="10"/>
        <color theme="1"/>
        <rFont val="Times New Roman"/>
        <family val="1"/>
      </rPr>
      <t>S</t>
    </r>
  </si>
  <si>
    <r>
      <t>S</t>
    </r>
    <r>
      <rPr>
        <b/>
        <vertAlign val="subscript"/>
        <sz val="10"/>
        <color theme="1"/>
        <rFont val="Times New Roman"/>
        <family val="1"/>
      </rPr>
      <t>NH</t>
    </r>
  </si>
  <si>
    <r>
      <t>S</t>
    </r>
    <r>
      <rPr>
        <b/>
        <vertAlign val="subscript"/>
        <sz val="10"/>
        <color theme="1"/>
        <rFont val="Times New Roman"/>
        <family val="1"/>
      </rPr>
      <t>NO2</t>
    </r>
  </si>
  <si>
    <r>
      <t>S</t>
    </r>
    <r>
      <rPr>
        <b/>
        <vertAlign val="subscript"/>
        <sz val="10"/>
        <color theme="1"/>
        <rFont val="Times New Roman"/>
        <family val="1"/>
      </rPr>
      <t>NO3</t>
    </r>
  </si>
  <si>
    <r>
      <t>S</t>
    </r>
    <r>
      <rPr>
        <b/>
        <vertAlign val="subscript"/>
        <sz val="10"/>
        <color theme="1"/>
        <rFont val="Times New Roman"/>
        <family val="1"/>
      </rPr>
      <t>N2</t>
    </r>
  </si>
  <si>
    <r>
      <t>X</t>
    </r>
    <r>
      <rPr>
        <b/>
        <vertAlign val="subscript"/>
        <sz val="10"/>
        <color theme="1"/>
        <rFont val="Times New Roman"/>
        <family val="1"/>
      </rPr>
      <t>AN</t>
    </r>
    <r>
      <rPr>
        <b/>
        <sz val="10"/>
        <color theme="1"/>
        <rFont val="Times New Roman"/>
        <family val="1"/>
      </rPr>
      <t xml:space="preserve">                       </t>
    </r>
  </si>
  <si>
    <r>
      <t>X</t>
    </r>
    <r>
      <rPr>
        <b/>
        <vertAlign val="subscript"/>
        <sz val="10"/>
        <color theme="1"/>
        <rFont val="Times New Roman"/>
        <family val="1"/>
      </rPr>
      <t>H</t>
    </r>
    <r>
      <rPr>
        <b/>
        <sz val="10"/>
        <color theme="1"/>
        <rFont val="Times New Roman"/>
        <family val="1"/>
      </rPr>
      <t xml:space="preserve"> </t>
    </r>
  </si>
  <si>
    <r>
      <t>X</t>
    </r>
    <r>
      <rPr>
        <b/>
        <vertAlign val="subscript"/>
        <sz val="10"/>
        <color theme="1"/>
        <rFont val="Times New Roman"/>
        <family val="1"/>
      </rPr>
      <t>I</t>
    </r>
  </si>
  <si>
    <t>Procee rate</t>
  </si>
  <si>
    <t>j  process     ↓</t>
  </si>
  <si>
    <r>
      <t>[gCOD.m</t>
    </r>
    <r>
      <rPr>
        <b/>
        <vertAlign val="superscript"/>
        <sz val="10"/>
        <color theme="1"/>
        <rFont val="Times New Roman"/>
        <family val="1"/>
      </rPr>
      <t>‑3</t>
    </r>
    <r>
      <rPr>
        <b/>
        <sz val="10"/>
        <color theme="1"/>
        <rFont val="Times New Roman"/>
        <family val="1"/>
      </rPr>
      <t>]</t>
    </r>
  </si>
  <si>
    <r>
      <t>[gN.m</t>
    </r>
    <r>
      <rPr>
        <b/>
        <vertAlign val="superscript"/>
        <sz val="10"/>
        <color theme="1"/>
        <rFont val="Times New Roman"/>
        <family val="1"/>
      </rPr>
      <t>‑3</t>
    </r>
    <r>
      <rPr>
        <b/>
        <sz val="10"/>
        <color theme="1"/>
        <rFont val="Times New Roman"/>
        <family val="1"/>
      </rPr>
      <t>]</t>
    </r>
  </si>
  <si>
    <r>
      <t>[gCOD. m</t>
    </r>
    <r>
      <rPr>
        <b/>
        <vertAlign val="superscript"/>
        <sz val="10"/>
        <color theme="1"/>
        <rFont val="Times New Roman"/>
        <family val="1"/>
      </rPr>
      <t>‑3</t>
    </r>
    <r>
      <rPr>
        <b/>
        <sz val="10"/>
        <color theme="1"/>
        <rFont val="Times New Roman"/>
        <family val="1"/>
      </rPr>
      <t>]</t>
    </r>
  </si>
  <si>
    <t>[gCOD.m‑3]</t>
  </si>
  <si>
    <r>
      <t>[gCOD. m</t>
    </r>
    <r>
      <rPr>
        <b/>
        <vertAlign val="superscript"/>
        <sz val="10"/>
        <color theme="1"/>
        <rFont val="Times New Roman"/>
        <family val="1"/>
      </rPr>
      <t>‑3</t>
    </r>
    <r>
      <rPr>
        <b/>
        <sz val="10"/>
        <color theme="1"/>
        <rFont val="Times New Roman"/>
        <family val="1"/>
      </rPr>
      <t>.d</t>
    </r>
    <r>
      <rPr>
        <b/>
        <vertAlign val="superscript"/>
        <sz val="10"/>
        <color theme="1"/>
        <rFont val="Times New Roman"/>
        <family val="1"/>
      </rPr>
      <t>-1</t>
    </r>
    <r>
      <rPr>
        <b/>
        <sz val="10"/>
        <color theme="1"/>
        <rFont val="Times New Roman"/>
        <family val="1"/>
      </rPr>
      <t>]</t>
    </r>
  </si>
  <si>
    <t>Parameter</t>
  </si>
  <si>
    <t>Source</t>
  </si>
  <si>
    <t>Expression</t>
  </si>
  <si>
    <r>
      <t>g COD.g</t>
    </r>
    <r>
      <rPr>
        <vertAlign val="superscript"/>
        <sz val="10"/>
        <color theme="1"/>
        <rFont val="Times New Roman"/>
        <family val="1"/>
      </rPr>
      <t>-1</t>
    </r>
    <r>
      <rPr>
        <sz val="10"/>
        <color theme="1"/>
        <rFont val="Times New Roman"/>
        <family val="1"/>
      </rPr>
      <t xml:space="preserve"> N</t>
    </r>
  </si>
  <si>
    <t>1.    Anammox</t>
  </si>
  <si>
    <t>1/1.14</t>
  </si>
  <si>
    <t>ρ1</t>
  </si>
  <si>
    <r>
      <t>Y</t>
    </r>
    <r>
      <rPr>
        <vertAlign val="subscript"/>
        <sz val="10"/>
        <color theme="1"/>
        <rFont val="Times New Roman"/>
        <family val="1"/>
      </rPr>
      <t>H, NO2</t>
    </r>
  </si>
  <si>
    <r>
      <t>g COD.g</t>
    </r>
    <r>
      <rPr>
        <vertAlign val="superscript"/>
        <sz val="10"/>
        <color theme="1"/>
        <rFont val="Times New Roman"/>
        <family val="1"/>
      </rPr>
      <t>-1</t>
    </r>
    <r>
      <rPr>
        <sz val="10"/>
        <color theme="1"/>
        <rFont val="Times New Roman"/>
        <family val="1"/>
      </rPr>
      <t xml:space="preserve"> COD</t>
    </r>
  </si>
  <si>
    <t>[4]</t>
  </si>
  <si>
    <r>
      <t>2.</t>
    </r>
    <r>
      <rPr>
        <sz val="7"/>
        <color theme="1"/>
        <rFont val="Times New Roman"/>
        <family val="1"/>
      </rPr>
      <t xml:space="preserve">    </t>
    </r>
    <r>
      <rPr>
        <sz val="10"/>
        <color theme="1"/>
        <rFont val="Times New Roman"/>
        <family val="1"/>
      </rPr>
      <t>Decay of anammox</t>
    </r>
  </si>
  <si>
    <r>
      <t>1-f</t>
    </r>
    <r>
      <rPr>
        <vertAlign val="subscript"/>
        <sz val="10"/>
        <color theme="1"/>
        <rFont val="Times New Roman"/>
        <family val="1"/>
      </rPr>
      <t>I</t>
    </r>
  </si>
  <si>
    <r>
      <t>i</t>
    </r>
    <r>
      <rPr>
        <vertAlign val="subscript"/>
        <sz val="10"/>
        <color theme="1"/>
        <rFont val="Times New Roman"/>
        <family val="1"/>
      </rPr>
      <t xml:space="preserve">NXB </t>
    </r>
    <r>
      <rPr>
        <sz val="10"/>
        <color theme="1"/>
        <rFont val="Times New Roman"/>
        <family val="1"/>
      </rPr>
      <t>- f</t>
    </r>
    <r>
      <rPr>
        <vertAlign val="subscript"/>
        <sz val="10"/>
        <color theme="1"/>
        <rFont val="Times New Roman"/>
        <family val="1"/>
      </rPr>
      <t>I</t>
    </r>
    <r>
      <rPr>
        <sz val="10"/>
        <color theme="1"/>
        <rFont val="Times New Roman"/>
        <family val="1"/>
      </rPr>
      <t xml:space="preserve"> i</t>
    </r>
    <r>
      <rPr>
        <vertAlign val="subscript"/>
        <sz val="10"/>
        <color theme="1"/>
        <rFont val="Times New Roman"/>
        <family val="1"/>
      </rPr>
      <t>NXI</t>
    </r>
    <r>
      <rPr>
        <sz val="10"/>
        <color theme="1"/>
        <rFont val="Times New Roman"/>
        <family val="1"/>
      </rPr>
      <t xml:space="preserve"> – (1-f</t>
    </r>
    <r>
      <rPr>
        <vertAlign val="subscript"/>
        <sz val="10"/>
        <color theme="1"/>
        <rFont val="Times New Roman"/>
        <family val="1"/>
      </rPr>
      <t>I</t>
    </r>
    <r>
      <rPr>
        <sz val="10"/>
        <color theme="1"/>
        <rFont val="Times New Roman"/>
        <family val="1"/>
      </rPr>
      <t>) i</t>
    </r>
    <r>
      <rPr>
        <vertAlign val="subscript"/>
        <sz val="10"/>
        <color theme="1"/>
        <rFont val="Times New Roman"/>
        <family val="1"/>
      </rPr>
      <t>NSS</t>
    </r>
  </si>
  <si>
    <r>
      <t>f</t>
    </r>
    <r>
      <rPr>
        <vertAlign val="subscript"/>
        <sz val="10"/>
        <color theme="1"/>
        <rFont val="Times New Roman"/>
        <family val="1"/>
      </rPr>
      <t>I</t>
    </r>
  </si>
  <si>
    <t>ρ2</t>
  </si>
  <si>
    <r>
      <t>Y</t>
    </r>
    <r>
      <rPr>
        <vertAlign val="subscript"/>
        <sz val="10"/>
        <color theme="1"/>
        <rFont val="Times New Roman"/>
        <family val="1"/>
      </rPr>
      <t>H, NO3</t>
    </r>
  </si>
  <si>
    <r>
      <t>3.</t>
    </r>
    <r>
      <rPr>
        <sz val="7"/>
        <color theme="1"/>
        <rFont val="Times New Roman"/>
        <family val="1"/>
      </rPr>
      <t xml:space="preserve">    </t>
    </r>
    <r>
      <rPr>
        <sz val="10"/>
        <color theme="1"/>
        <rFont val="Times New Roman"/>
        <family val="1"/>
      </rPr>
      <t>Denitritation</t>
    </r>
  </si>
  <si>
    <r>
      <t>-i</t>
    </r>
    <r>
      <rPr>
        <vertAlign val="subscript"/>
        <sz val="10"/>
        <color theme="1"/>
        <rFont val="Times New Roman"/>
        <family val="1"/>
      </rPr>
      <t>NXB</t>
    </r>
    <r>
      <rPr>
        <sz val="10"/>
        <color theme="1"/>
        <rFont val="Times New Roman"/>
        <family val="1"/>
      </rPr>
      <t>+1/ Y</t>
    </r>
    <r>
      <rPr>
        <vertAlign val="subscript"/>
        <sz val="10"/>
        <color theme="1"/>
        <rFont val="Times New Roman"/>
        <family val="1"/>
      </rPr>
      <t>H</t>
    </r>
    <r>
      <rPr>
        <sz val="10"/>
        <color theme="1"/>
        <rFont val="Times New Roman"/>
        <family val="1"/>
      </rPr>
      <t>. i</t>
    </r>
    <r>
      <rPr>
        <vertAlign val="subscript"/>
        <sz val="10"/>
        <color theme="1"/>
        <rFont val="Times New Roman"/>
        <family val="1"/>
      </rPr>
      <t>NSS</t>
    </r>
  </si>
  <si>
    <t>ρ3</t>
  </si>
  <si>
    <r>
      <t>g N.g</t>
    </r>
    <r>
      <rPr>
        <vertAlign val="superscript"/>
        <sz val="10"/>
        <color theme="1"/>
        <rFont val="Times New Roman"/>
        <family val="1"/>
      </rPr>
      <t>-1</t>
    </r>
    <r>
      <rPr>
        <sz val="10"/>
        <color theme="1"/>
        <rFont val="Times New Roman"/>
        <family val="1"/>
      </rPr>
      <t xml:space="preserve"> COD</t>
    </r>
  </si>
  <si>
    <t>[2]</t>
  </si>
  <si>
    <r>
      <t>4. Partial Denitrification</t>
    </r>
    <r>
      <rPr>
        <sz val="7"/>
        <color theme="1"/>
        <rFont val="Times New Roman"/>
        <family val="1"/>
      </rPr>
      <t> </t>
    </r>
  </si>
  <si>
    <t>ρ4</t>
  </si>
  <si>
    <t>[1]</t>
  </si>
  <si>
    <r>
      <t>5.</t>
    </r>
    <r>
      <rPr>
        <sz val="7"/>
        <color theme="1"/>
        <rFont val="Times New Roman"/>
        <family val="1"/>
      </rPr>
      <t xml:space="preserve">    </t>
    </r>
    <r>
      <rPr>
        <sz val="10"/>
        <color theme="1"/>
        <rFont val="Times New Roman"/>
        <family val="1"/>
      </rPr>
      <t>Decay of heterotrophs</t>
    </r>
  </si>
  <si>
    <t>ρ5</t>
  </si>
  <si>
    <r>
      <t>i</t>
    </r>
    <r>
      <rPr>
        <vertAlign val="subscript"/>
        <sz val="10"/>
        <color theme="1"/>
        <rFont val="Times New Roman"/>
        <family val="1"/>
      </rPr>
      <t>NXI</t>
    </r>
  </si>
  <si>
    <t>gCOD/unit comp</t>
  </si>
  <si>
    <r>
      <t>i</t>
    </r>
    <r>
      <rPr>
        <vertAlign val="subscript"/>
        <sz val="10"/>
        <color theme="1"/>
        <rFont val="Times New Roman"/>
        <family val="1"/>
      </rPr>
      <t>NSS</t>
    </r>
  </si>
  <si>
    <t>[3]</t>
  </si>
  <si>
    <t>gN/unit comp</t>
  </si>
  <si>
    <r>
      <t>i</t>
    </r>
    <r>
      <rPr>
        <vertAlign val="subscript"/>
        <sz val="10"/>
        <color theme="1"/>
        <rFont val="Times New Roman"/>
        <family val="1"/>
      </rPr>
      <t>NXB</t>
    </r>
  </si>
  <si>
    <r>
      <t>f</t>
    </r>
    <r>
      <rPr>
        <i/>
        <vertAlign val="subscript"/>
        <sz val="10"/>
        <color theme="1"/>
        <rFont val="Times New Roman"/>
        <family val="1"/>
      </rPr>
      <t>I</t>
    </r>
  </si>
  <si>
    <t>Step 2: Mass balance set-up and calculation</t>
  </si>
  <si>
    <t>Process rate of decay of Anammox (ρ2)</t>
  </si>
  <si>
    <t>Reactor operation</t>
  </si>
  <si>
    <t>ΔC*</t>
    <phoneticPr fontId="0" type="noConversion"/>
  </si>
  <si>
    <t xml:space="preserve">Unit </t>
  </si>
  <si>
    <t xml:space="preserve">-ΔC*Q/V  </t>
    <phoneticPr fontId="0" type="noConversion"/>
  </si>
  <si>
    <t>Measured VSS</t>
  </si>
  <si>
    <t>g VSS/L</t>
  </si>
  <si>
    <t>Q (m3/d)</t>
    <phoneticPr fontId="0" type="noConversion"/>
  </si>
  <si>
    <t>Ss(COD)</t>
    <phoneticPr fontId="0" type="noConversion"/>
  </si>
  <si>
    <t>[gCOD.m‑3]</t>
    <phoneticPr fontId="0" type="noConversion"/>
  </si>
  <si>
    <t>[gCOD.m‑3.d-1]</t>
  </si>
  <si>
    <t>Unit convertion</t>
  </si>
  <si>
    <t>g COD/L</t>
  </si>
  <si>
    <t>V (m3)</t>
    <phoneticPr fontId="0" type="noConversion"/>
  </si>
  <si>
    <t>NH4-N</t>
    <phoneticPr fontId="0" type="noConversion"/>
  </si>
  <si>
    <t>[gN.m‑3]</t>
  </si>
  <si>
    <t>[gN.m‑3.d-1]</t>
  </si>
  <si>
    <t>b_AN</t>
  </si>
  <si>
    <t>d-1</t>
  </si>
  <si>
    <t>HRT:V/Q (d)</t>
  </si>
  <si>
    <t>NO2-N</t>
    <phoneticPr fontId="0" type="noConversion"/>
  </si>
  <si>
    <t xml:space="preserve">Process rate </t>
  </si>
  <si>
    <t>gCOD.m‑3.d-1</t>
  </si>
  <si>
    <t>NO3-N</t>
    <phoneticPr fontId="0" type="noConversion"/>
  </si>
  <si>
    <t>*Note: ΔC was taken from the average values of measurement from day 362-383. For COD, it should be in the range of 0-40 mgCOD/L</t>
  </si>
  <si>
    <t>Solution:</t>
  </si>
  <si>
    <t>Equation systems:</t>
  </si>
  <si>
    <t>r' = A'*ρ'</t>
  </si>
  <si>
    <t>r = A*𝝆</t>
  </si>
  <si>
    <t>=</t>
  </si>
  <si>
    <t xml:space="preserve">-ΔC*Q/V  </t>
  </si>
  <si>
    <t>A'</t>
  </si>
  <si>
    <t>ρ'</t>
  </si>
  <si>
    <t>r'</t>
  </si>
  <si>
    <t>ρ</t>
  </si>
  <si>
    <t>r</t>
  </si>
  <si>
    <t>Ss(COD)</t>
  </si>
  <si>
    <t>*</t>
  </si>
  <si>
    <t>NH4-N</t>
  </si>
  <si>
    <t>NO2-N</t>
  </si>
  <si>
    <t>NO3-N</t>
  </si>
  <si>
    <t>To solve</t>
  </si>
  <si>
    <t>To check</t>
  </si>
  <si>
    <t>(A’)-1</t>
  </si>
  <si>
    <t>ρ'=(A')-1*r'</t>
  </si>
  <si>
    <t>Step 3: Brief summary of the results</t>
  </si>
  <si>
    <t>Process rates:</t>
  </si>
  <si>
    <t xml:space="preserve">unit </t>
  </si>
  <si>
    <t>P1: Anammox</t>
  </si>
  <si>
    <t>P2: Decay of anammox</t>
  </si>
  <si>
    <t>P3: Denitritation</t>
  </si>
  <si>
    <t>P4: Partial DEN</t>
  </si>
  <si>
    <t>P5: Decay of H</t>
  </si>
  <si>
    <t>Conversion rates:</t>
  </si>
  <si>
    <t>SUM (-ΔC*Q/V )</t>
  </si>
  <si>
    <t>Ss</t>
    <phoneticPr fontId="0" type="noConversion"/>
  </si>
  <si>
    <t>NH4</t>
  </si>
  <si>
    <t>[g N m‑3 d-1]</t>
  </si>
  <si>
    <t>NO2</t>
  </si>
  <si>
    <t>NO3</t>
  </si>
  <si>
    <r>
      <t xml:space="preserve"> </t>
    </r>
    <r>
      <rPr>
        <b/>
        <sz val="9"/>
        <color theme="1"/>
        <rFont val="Times New Roman"/>
        <family val="1"/>
      </rPr>
      <t xml:space="preserve">  </t>
    </r>
  </si>
  <si>
    <r>
      <t>2*(</t>
    </r>
    <r>
      <rPr>
        <b/>
        <sz val="9"/>
        <color rgb="FF000000"/>
        <rFont val="Times New Roman"/>
        <family val="1"/>
      </rPr>
      <t xml:space="preserve"> </t>
    </r>
  </si>
  <si>
    <t xml:space="preserve">Procee rate </t>
  </si>
  <si>
    <r>
      <t>i</t>
    </r>
    <r>
      <rPr>
        <vertAlign val="subscript"/>
        <sz val="10"/>
        <color theme="1"/>
        <rFont val="Times New Roman"/>
        <family val="1"/>
      </rPr>
      <t xml:space="preserve">NXB,AN- </t>
    </r>
    <r>
      <rPr>
        <sz val="10"/>
        <color theme="1"/>
        <rFont val="Times New Roman"/>
        <family val="1"/>
      </rPr>
      <t>- f</t>
    </r>
    <r>
      <rPr>
        <vertAlign val="subscript"/>
        <sz val="10"/>
        <color theme="1"/>
        <rFont val="Times New Roman"/>
        <family val="1"/>
      </rPr>
      <t>I</t>
    </r>
    <r>
      <rPr>
        <sz val="10"/>
        <color theme="1"/>
        <rFont val="Times New Roman"/>
        <family val="1"/>
      </rPr>
      <t xml:space="preserve"> i</t>
    </r>
    <r>
      <rPr>
        <vertAlign val="subscript"/>
        <sz val="10"/>
        <color theme="1"/>
        <rFont val="Times New Roman"/>
        <family val="1"/>
      </rPr>
      <t>NXI</t>
    </r>
    <r>
      <rPr>
        <sz val="10"/>
        <color theme="1"/>
        <rFont val="Times New Roman"/>
        <family val="1"/>
      </rPr>
      <t xml:space="preserve"> – (1-f</t>
    </r>
    <r>
      <rPr>
        <vertAlign val="subscript"/>
        <sz val="10"/>
        <color theme="1"/>
        <rFont val="Times New Roman"/>
        <family val="1"/>
      </rPr>
      <t>I</t>
    </r>
    <r>
      <rPr>
        <sz val="10"/>
        <color theme="1"/>
        <rFont val="Times New Roman"/>
        <family val="1"/>
      </rPr>
      <t>) i</t>
    </r>
    <r>
      <rPr>
        <vertAlign val="subscript"/>
        <sz val="10"/>
        <color theme="1"/>
        <rFont val="Times New Roman"/>
        <family val="1"/>
      </rPr>
      <t>NSS</t>
    </r>
  </si>
  <si>
    <t>References:</t>
  </si>
  <si>
    <t>Example 1a</t>
  </si>
  <si>
    <t>Example 1b</t>
  </si>
  <si>
    <r>
      <t>i</t>
    </r>
    <r>
      <rPr>
        <vertAlign val="subscript"/>
        <sz val="12"/>
        <color theme="1"/>
        <rFont val="Times New Roman"/>
        <family val="1"/>
      </rPr>
      <t xml:space="preserve">_NXB_AN </t>
    </r>
  </si>
  <si>
    <r>
      <t>i</t>
    </r>
    <r>
      <rPr>
        <vertAlign val="subscript"/>
        <sz val="12"/>
        <color theme="1"/>
        <rFont val="Times New Roman"/>
        <family val="1"/>
      </rPr>
      <t>_NXB_H</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</si>
</sst>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
    <numFmt numFmtId="166" formatCode="0.0000"/>
  </numFmts>
  <fonts count="44">
    <font>
      <sz val="11"/>
      <color theme="1"/>
      <name val="Calibri"/>
      <family val="2"/>
      <charset val="134"/>
      <scheme val="minor"/>
    </font>
    <font>
      <sz val="10"/>
      <name val="Arial"/>
      <family val="2"/>
    </font>
    <font>
      <b/>
      <sz val="10"/>
      <name val="Arial"/>
      <family val="2"/>
    </font>
    <font>
      <sz val="10"/>
      <name val="Arial"/>
      <family val="2"/>
      <charset val="134"/>
    </font>
    <font>
      <b/>
      <sz val="10"/>
      <name val="Symbol"/>
      <family val="1"/>
      <charset val="134"/>
    </font>
    <font>
      <b/>
      <vertAlign val="subscript"/>
      <sz val="10"/>
      <name val="Arial"/>
      <family val="2"/>
    </font>
    <font>
      <b/>
      <vertAlign val="superscript"/>
      <sz val="10"/>
      <name val="Arial"/>
      <family val="2"/>
    </font>
    <font>
      <sz val="10"/>
      <color rgb="FF000000"/>
      <name val="Arial"/>
      <family val="2"/>
    </font>
    <font>
      <b/>
      <sz val="10"/>
      <name val="Arial"/>
      <family val="2"/>
      <charset val="134"/>
    </font>
    <font>
      <b/>
      <sz val="10"/>
      <name val="Symbol"/>
      <family val="2"/>
      <charset val="134"/>
    </font>
    <font>
      <b/>
      <sz val="10"/>
      <name val="Symbol"/>
      <family val="1"/>
      <charset val="2"/>
    </font>
    <font>
      <vertAlign val="superscript"/>
      <sz val="10"/>
      <name val="Arial"/>
      <family val="2"/>
    </font>
    <font>
      <vertAlign val="subscript"/>
      <sz val="10"/>
      <name val="Arial"/>
      <family val="2"/>
    </font>
    <font>
      <b/>
      <sz val="10"/>
      <color indexed="10"/>
      <name val="Arial"/>
      <family val="2"/>
    </font>
    <font>
      <sz val="11"/>
      <color theme="1"/>
      <name val="Calibri"/>
      <family val="2"/>
      <charset val="134"/>
      <scheme val="minor"/>
    </font>
    <font>
      <sz val="11"/>
      <color theme="1"/>
      <name val="Calibri"/>
      <family val="2"/>
      <scheme val="minor"/>
    </font>
    <font>
      <b/>
      <sz val="16"/>
      <color theme="1"/>
      <name val="Times New Roman"/>
      <family val="1"/>
    </font>
    <font>
      <b/>
      <sz val="10"/>
      <color theme="1"/>
      <name val="Times New Roman"/>
      <family val="1"/>
    </font>
    <font>
      <b/>
      <vertAlign val="subscript"/>
      <sz val="10"/>
      <color theme="1"/>
      <name val="Times New Roman"/>
      <family val="1"/>
    </font>
    <font>
      <sz val="11"/>
      <color rgb="FFC00000"/>
      <name val="Times New Roman"/>
      <family val="1"/>
    </font>
    <font>
      <sz val="10"/>
      <color theme="1"/>
      <name val="Times New Roman"/>
      <family val="1"/>
    </font>
    <font>
      <sz val="11"/>
      <color theme="1"/>
      <name val="Times New Roman"/>
      <family val="1"/>
    </font>
    <font>
      <b/>
      <vertAlign val="superscript"/>
      <sz val="10"/>
      <color theme="1"/>
      <name val="Times New Roman"/>
      <family val="1"/>
    </font>
    <font>
      <vertAlign val="subscript"/>
      <sz val="10"/>
      <color theme="1"/>
      <name val="Times New Roman"/>
      <family val="1"/>
    </font>
    <font>
      <vertAlign val="superscript"/>
      <sz val="10"/>
      <color theme="1"/>
      <name val="Times New Roman"/>
      <family val="1"/>
    </font>
    <font>
      <sz val="7"/>
      <color theme="1"/>
      <name val="Times New Roman"/>
      <family val="1"/>
    </font>
    <font>
      <i/>
      <sz val="10"/>
      <color theme="1"/>
      <name val="Times New Roman"/>
      <family val="1"/>
    </font>
    <font>
      <i/>
      <vertAlign val="subscript"/>
      <sz val="10"/>
      <color theme="1"/>
      <name val="Times New Roman"/>
      <family val="1"/>
    </font>
    <font>
      <b/>
      <sz val="11"/>
      <color theme="1"/>
      <name val="Times New Roman"/>
      <family val="1"/>
    </font>
    <font>
      <b/>
      <sz val="14"/>
      <color theme="1"/>
      <name val="Times New Roman"/>
      <family val="1"/>
    </font>
    <font>
      <sz val="11"/>
      <color rgb="FF000000"/>
      <name val="Times New Roman"/>
      <family val="1"/>
    </font>
    <font>
      <i/>
      <sz val="11"/>
      <color theme="1"/>
      <name val="Times New Roman"/>
      <family val="1"/>
    </font>
    <font>
      <b/>
      <sz val="11"/>
      <color rgb="FF00B050"/>
      <name val="Times New Roman"/>
      <family val="1"/>
    </font>
    <font>
      <b/>
      <sz val="11"/>
      <color rgb="FF000000"/>
      <name val="Times New Roman"/>
      <family val="1"/>
    </font>
    <font>
      <sz val="16"/>
      <color theme="1"/>
      <name val="Times New Roman"/>
      <family val="1"/>
    </font>
    <font>
      <b/>
      <sz val="12"/>
      <color theme="1"/>
      <name val="Times New Roman"/>
      <family val="1"/>
    </font>
    <font>
      <sz val="10"/>
      <color rgb="FFC00000"/>
      <name val="Times New Roman"/>
      <family val="1"/>
    </font>
    <font>
      <b/>
      <sz val="14"/>
      <color rgb="FF00B050"/>
      <name val="Times New Roman"/>
      <family val="1"/>
    </font>
    <font>
      <b/>
      <i/>
      <sz val="12"/>
      <color rgb="FF222222"/>
      <name val="Times New Roman"/>
      <family val="1"/>
    </font>
    <font>
      <sz val="11"/>
      <color rgb="FF00B050"/>
      <name val="Times New Roman"/>
      <family val="1"/>
    </font>
    <font>
      <b/>
      <sz val="9"/>
      <color rgb="FF000000"/>
      <name val="Times New Roman"/>
      <family val="1"/>
    </font>
    <font>
      <b/>
      <sz val="9"/>
      <color theme="1"/>
      <name val="Times New Roman"/>
      <family val="1"/>
    </font>
    <font>
      <sz val="12"/>
      <color theme="1"/>
      <name val="Times New Roman"/>
      <family val="1"/>
    </font>
    <font>
      <vertAlign val="subscript"/>
      <sz val="12"/>
      <color theme="1"/>
      <name val="Times New Roman"/>
      <family val="1"/>
    </font>
  </fonts>
  <fills count="11">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5" tint="0.39997558519241921"/>
        <bgColor indexed="64"/>
      </patternFill>
    </fill>
    <fill>
      <patternFill patternType="solid">
        <fgColor theme="8" tint="0.79998168889431442"/>
        <bgColor indexed="64"/>
      </patternFill>
    </fill>
  </fills>
  <borders count="3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s>
  <cellStyleXfs count="5">
    <xf numFmtId="0" fontId="0" fillId="0" borderId="0"/>
    <xf numFmtId="0" fontId="1" fillId="0" borderId="0"/>
    <xf numFmtId="0" fontId="15" fillId="0" borderId="0"/>
    <xf numFmtId="0" fontId="14" fillId="0" borderId="0"/>
    <xf numFmtId="0" fontId="14" fillId="0" borderId="0"/>
  </cellStyleXfs>
  <cellXfs count="322">
    <xf numFmtId="0" fontId="0" fillId="0" borderId="0" xfId="0"/>
    <xf numFmtId="0" fontId="1" fillId="0" borderId="0" xfId="1" applyFont="1"/>
    <xf numFmtId="0" fontId="1" fillId="0" borderId="0" xfId="1" applyFont="1" applyAlignment="1">
      <alignment horizontal="right"/>
    </xf>
    <xf numFmtId="0" fontId="2" fillId="0" borderId="0" xfId="1" applyFont="1" applyFill="1" applyBorder="1"/>
    <xf numFmtId="0" fontId="3" fillId="0" borderId="0" xfId="1" applyFont="1"/>
    <xf numFmtId="0" fontId="2" fillId="0" borderId="0" xfId="1" applyFont="1"/>
    <xf numFmtId="0" fontId="2" fillId="0" borderId="0" xfId="1" applyFont="1" applyAlignment="1">
      <alignment horizontal="right"/>
    </xf>
    <xf numFmtId="164" fontId="2" fillId="0" borderId="0" xfId="1" applyNumberFormat="1" applyFont="1" applyAlignment="1">
      <alignment horizontal="right"/>
    </xf>
    <xf numFmtId="164" fontId="2" fillId="0" borderId="0" xfId="1" applyNumberFormat="1" applyFont="1" applyFill="1" applyAlignment="1">
      <alignment horizontal="left"/>
    </xf>
    <xf numFmtId="164" fontId="1" fillId="0" borderId="0" xfId="1" applyNumberFormat="1" applyFont="1" applyAlignment="1">
      <alignment horizontal="right"/>
    </xf>
    <xf numFmtId="164" fontId="2" fillId="0" borderId="1" xfId="1" applyNumberFormat="1" applyFont="1" applyFill="1" applyBorder="1" applyAlignment="1">
      <alignment horizontal="center" vertical="center"/>
    </xf>
    <xf numFmtId="164" fontId="8" fillId="0" borderId="2" xfId="1" applyNumberFormat="1" applyFont="1" applyFill="1" applyBorder="1" applyAlignment="1">
      <alignment horizontal="center" vertical="center"/>
    </xf>
    <xf numFmtId="0" fontId="8" fillId="0" borderId="2" xfId="1" applyFont="1" applyFill="1" applyBorder="1" applyAlignment="1">
      <alignment horizontal="center" vertical="center"/>
    </xf>
    <xf numFmtId="164" fontId="9" fillId="0" borderId="2" xfId="1" applyNumberFormat="1" applyFont="1" applyFill="1" applyBorder="1" applyAlignment="1">
      <alignment horizontal="center" vertical="center"/>
    </xf>
    <xf numFmtId="0" fontId="2" fillId="0" borderId="3" xfId="1" applyFont="1" applyBorder="1" applyAlignment="1">
      <alignment horizontal="center"/>
    </xf>
    <xf numFmtId="164" fontId="2" fillId="2" borderId="4" xfId="1" applyNumberFormat="1" applyFont="1" applyFill="1" applyBorder="1" applyAlignment="1">
      <alignment horizontal="center" vertical="center"/>
    </xf>
    <xf numFmtId="164" fontId="1" fillId="2" borderId="0" xfId="1" applyNumberFormat="1" applyFont="1" applyFill="1" applyBorder="1" applyAlignment="1">
      <alignment horizontal="center" vertical="center"/>
    </xf>
    <xf numFmtId="164" fontId="2" fillId="3" borderId="0" xfId="1" applyNumberFormat="1" applyFont="1" applyFill="1" applyBorder="1" applyAlignment="1">
      <alignment horizontal="center"/>
    </xf>
    <xf numFmtId="165" fontId="1" fillId="2" borderId="0" xfId="1" applyNumberFormat="1" applyFont="1" applyFill="1" applyBorder="1" applyAlignment="1">
      <alignment horizontal="center"/>
    </xf>
    <xf numFmtId="0" fontId="1" fillId="2" borderId="0" xfId="1" applyFont="1" applyFill="1" applyBorder="1" applyAlignment="1">
      <alignment horizontal="center" vertical="center"/>
    </xf>
    <xf numFmtId="0" fontId="1" fillId="2" borderId="5" xfId="1" applyFont="1" applyFill="1" applyBorder="1" applyAlignment="1">
      <alignment horizontal="center"/>
    </xf>
    <xf numFmtId="164" fontId="2" fillId="4" borderId="4" xfId="1" applyNumberFormat="1" applyFont="1" applyFill="1" applyBorder="1" applyAlignment="1">
      <alignment horizontal="center" vertical="center"/>
    </xf>
    <xf numFmtId="164" fontId="1" fillId="4" borderId="0" xfId="1" applyNumberFormat="1" applyFont="1" applyFill="1" applyBorder="1" applyAlignment="1">
      <alignment horizontal="center" vertical="center"/>
    </xf>
    <xf numFmtId="165" fontId="1" fillId="4" borderId="0" xfId="1" applyNumberFormat="1" applyFont="1" applyFill="1" applyBorder="1" applyAlignment="1">
      <alignment horizontal="center"/>
    </xf>
    <xf numFmtId="0" fontId="1" fillId="4" borderId="0" xfId="1" applyFont="1" applyFill="1" applyBorder="1" applyAlignment="1">
      <alignment horizontal="center" vertical="center"/>
    </xf>
    <xf numFmtId="0" fontId="1" fillId="4" borderId="5" xfId="1" applyFont="1" applyFill="1" applyBorder="1" applyAlignment="1">
      <alignment horizontal="center"/>
    </xf>
    <xf numFmtId="0" fontId="2" fillId="0" borderId="0" xfId="1" applyFont="1" applyAlignment="1">
      <alignment wrapText="1"/>
    </xf>
    <xf numFmtId="164" fontId="2" fillId="5" borderId="6" xfId="1" applyNumberFormat="1" applyFont="1" applyFill="1" applyBorder="1" applyAlignment="1">
      <alignment horizontal="center" vertical="center"/>
    </xf>
    <xf numFmtId="164" fontId="1" fillId="5" borderId="7" xfId="1" applyNumberFormat="1" applyFont="1" applyFill="1" applyBorder="1" applyAlignment="1">
      <alignment horizontal="center" vertical="center"/>
    </xf>
    <xf numFmtId="164" fontId="2" fillId="3" borderId="7" xfId="1" applyNumberFormat="1" applyFont="1" applyFill="1" applyBorder="1" applyAlignment="1">
      <alignment horizontal="center"/>
    </xf>
    <xf numFmtId="165" fontId="1" fillId="5" borderId="7" xfId="1" applyNumberFormat="1" applyFont="1" applyFill="1" applyBorder="1" applyAlignment="1">
      <alignment horizontal="center"/>
    </xf>
    <xf numFmtId="0" fontId="1" fillId="5" borderId="7" xfId="1" applyFont="1" applyFill="1" applyBorder="1" applyAlignment="1">
      <alignment horizontal="center" vertical="center"/>
    </xf>
    <xf numFmtId="0" fontId="1" fillId="5" borderId="8" xfId="1" applyFont="1" applyFill="1" applyBorder="1" applyAlignment="1">
      <alignment horizontal="center"/>
    </xf>
    <xf numFmtId="165" fontId="2" fillId="0" borderId="0" xfId="1" applyNumberFormat="1" applyFont="1" applyFill="1" applyBorder="1"/>
    <xf numFmtId="164" fontId="1" fillId="0" borderId="0" xfId="1" applyNumberFormat="1" applyFont="1" applyFill="1" applyBorder="1" applyAlignment="1">
      <alignment horizontal="center" vertical="center"/>
    </xf>
    <xf numFmtId="164" fontId="2" fillId="0" borderId="0" xfId="1" applyNumberFormat="1" applyFont="1" applyFill="1" applyBorder="1" applyAlignment="1">
      <alignment horizontal="center"/>
    </xf>
    <xf numFmtId="0" fontId="1" fillId="0" borderId="0" xfId="1" applyFont="1" applyFill="1" applyBorder="1" applyAlignment="1">
      <alignment horizontal="center" vertical="center"/>
    </xf>
    <xf numFmtId="0" fontId="1" fillId="0" borderId="0" xfId="1" applyFont="1" applyFill="1" applyBorder="1" applyAlignment="1">
      <alignment horizontal="center"/>
    </xf>
    <xf numFmtId="0" fontId="2" fillId="0" borderId="1" xfId="1" applyFont="1" applyFill="1" applyBorder="1"/>
    <xf numFmtId="0" fontId="2" fillId="0" borderId="2" xfId="1" applyFont="1" applyFill="1" applyBorder="1" applyAlignment="1">
      <alignment horizontal="right"/>
    </xf>
    <xf numFmtId="0" fontId="2" fillId="0" borderId="3" xfId="1" applyFont="1" applyFill="1" applyBorder="1" applyAlignment="1">
      <alignment horizontal="right"/>
    </xf>
    <xf numFmtId="0" fontId="2" fillId="0" borderId="0" xfId="1" applyFont="1" applyAlignment="1"/>
    <xf numFmtId="165" fontId="2" fillId="0" borderId="6" xfId="1" applyNumberFormat="1" applyFont="1" applyFill="1" applyBorder="1"/>
    <xf numFmtId="0" fontId="2" fillId="3" borderId="7" xfId="1" applyFont="1" applyFill="1" applyBorder="1" applyAlignment="1">
      <alignment horizontal="right"/>
    </xf>
    <xf numFmtId="0" fontId="2" fillId="3" borderId="8" xfId="1" applyFont="1" applyFill="1" applyBorder="1" applyAlignment="1">
      <alignment horizontal="right"/>
    </xf>
    <xf numFmtId="164" fontId="2" fillId="6" borderId="12" xfId="1" applyNumberFormat="1" applyFont="1" applyFill="1" applyBorder="1" applyAlignment="1">
      <alignment horizontal="center" vertical="center"/>
    </xf>
    <xf numFmtId="164" fontId="2" fillId="7" borderId="12" xfId="1" applyNumberFormat="1" applyFont="1" applyFill="1" applyBorder="1" applyAlignment="1">
      <alignment horizontal="center" vertical="center"/>
    </xf>
    <xf numFmtId="164" fontId="2" fillId="7" borderId="13" xfId="1" applyNumberFormat="1" applyFont="1" applyFill="1" applyBorder="1" applyAlignment="1">
      <alignment horizontal="center" vertical="center"/>
    </xf>
    <xf numFmtId="164" fontId="2" fillId="7" borderId="14" xfId="1" applyNumberFormat="1" applyFont="1" applyFill="1" applyBorder="1" applyAlignment="1">
      <alignment horizontal="center" vertical="center"/>
    </xf>
    <xf numFmtId="0" fontId="2" fillId="2" borderId="12" xfId="1" applyFont="1" applyFill="1" applyBorder="1" applyAlignment="1">
      <alignment horizontal="center" vertical="center"/>
    </xf>
    <xf numFmtId="0" fontId="2" fillId="0" borderId="10" xfId="1" applyFont="1" applyBorder="1"/>
    <xf numFmtId="0" fontId="2" fillId="0" borderId="10" xfId="1" applyFont="1" applyBorder="1" applyAlignment="1">
      <alignment horizontal="center" vertical="center"/>
    </xf>
    <xf numFmtId="0" fontId="2" fillId="6" borderId="9" xfId="1" applyFont="1" applyFill="1" applyBorder="1" applyAlignment="1">
      <alignment horizontal="center" vertical="center"/>
    </xf>
    <xf numFmtId="0" fontId="2" fillId="6" borderId="10" xfId="1" applyFont="1" applyFill="1" applyBorder="1" applyAlignment="1">
      <alignment horizontal="center" vertical="center"/>
    </xf>
    <xf numFmtId="0" fontId="2" fillId="7" borderId="9" xfId="1" applyFont="1" applyFill="1" applyBorder="1" applyAlignment="1">
      <alignment horizontal="center" vertical="center"/>
    </xf>
    <xf numFmtId="0" fontId="2" fillId="7" borderId="10" xfId="1" applyFont="1" applyFill="1" applyBorder="1" applyAlignment="1">
      <alignment horizontal="center" vertical="center"/>
    </xf>
    <xf numFmtId="164" fontId="2" fillId="2" borderId="9" xfId="1" applyNumberFormat="1" applyFont="1" applyFill="1" applyBorder="1" applyAlignment="1">
      <alignment horizontal="center" vertical="center"/>
    </xf>
    <xf numFmtId="164" fontId="2" fillId="2" borderId="11" xfId="1" applyNumberFormat="1" applyFont="1" applyFill="1" applyBorder="1" applyAlignment="1">
      <alignment horizontal="center" vertical="center"/>
    </xf>
    <xf numFmtId="164" fontId="2" fillId="0" borderId="0" xfId="1" applyNumberFormat="1" applyFont="1" applyFill="1" applyAlignment="1">
      <alignment horizontal="right"/>
    </xf>
    <xf numFmtId="0" fontId="2" fillId="0" borderId="13" xfId="1" applyFont="1" applyBorder="1"/>
    <xf numFmtId="0" fontId="2" fillId="0" borderId="13" xfId="1" applyFont="1" applyBorder="1" applyAlignment="1">
      <alignment horizontal="center" vertical="center"/>
    </xf>
    <xf numFmtId="2" fontId="13" fillId="6" borderId="12" xfId="1" applyNumberFormat="1" applyFont="1" applyFill="1" applyBorder="1" applyAlignment="1">
      <alignment horizontal="center" vertical="center"/>
    </xf>
    <xf numFmtId="2" fontId="13" fillId="6" borderId="13" xfId="1" applyNumberFormat="1" applyFont="1" applyFill="1" applyBorder="1" applyAlignment="1">
      <alignment horizontal="center" vertical="center"/>
    </xf>
    <xf numFmtId="2" fontId="2" fillId="6" borderId="14" xfId="1" applyNumberFormat="1" applyFont="1" applyFill="1" applyBorder="1" applyAlignment="1">
      <alignment horizontal="center" vertical="center"/>
    </xf>
    <xf numFmtId="2" fontId="13" fillId="7" borderId="12" xfId="1" applyNumberFormat="1" applyFont="1" applyFill="1" applyBorder="1" applyAlignment="1">
      <alignment horizontal="center" vertical="center"/>
    </xf>
    <xf numFmtId="2" fontId="13" fillId="7" borderId="13" xfId="1" applyNumberFormat="1" applyFont="1" applyFill="1" applyBorder="1" applyAlignment="1">
      <alignment horizontal="center" vertical="center"/>
    </xf>
    <xf numFmtId="2" fontId="2" fillId="7" borderId="14" xfId="1" applyNumberFormat="1" applyFont="1" applyFill="1" applyBorder="1" applyAlignment="1">
      <alignment horizontal="center" vertical="center"/>
    </xf>
    <xf numFmtId="2" fontId="2" fillId="2" borderId="12" xfId="1" applyNumberFormat="1" applyFont="1" applyFill="1" applyBorder="1" applyAlignment="1">
      <alignment horizontal="center" vertical="center"/>
    </xf>
    <xf numFmtId="164" fontId="2" fillId="2" borderId="14" xfId="1" applyNumberFormat="1" applyFont="1" applyFill="1" applyBorder="1" applyAlignment="1">
      <alignment horizontal="center" vertical="center"/>
    </xf>
    <xf numFmtId="2" fontId="2" fillId="4" borderId="13" xfId="1" applyNumberFormat="1" applyFont="1" applyFill="1" applyBorder="1" applyAlignment="1">
      <alignment horizontal="center" vertical="center"/>
    </xf>
    <xf numFmtId="164" fontId="2" fillId="4" borderId="17" xfId="1" applyNumberFormat="1" applyFont="1" applyFill="1" applyBorder="1" applyAlignment="1">
      <alignment horizontal="center" vertical="center"/>
    </xf>
    <xf numFmtId="0" fontId="2" fillId="0" borderId="0" xfId="1" applyFont="1" applyBorder="1"/>
    <xf numFmtId="0" fontId="2" fillId="0" borderId="0" xfId="1" applyFont="1" applyBorder="1" applyAlignment="1">
      <alignment horizontal="center" vertical="center"/>
    </xf>
    <xf numFmtId="2" fontId="13" fillId="6" borderId="18" xfId="1" applyNumberFormat="1" applyFont="1" applyFill="1" applyBorder="1" applyAlignment="1">
      <alignment horizontal="center" vertical="center"/>
    </xf>
    <xf numFmtId="2" fontId="13" fillId="6" borderId="0" xfId="1" applyNumberFormat="1" applyFont="1" applyFill="1" applyBorder="1" applyAlignment="1">
      <alignment horizontal="center" vertical="center"/>
    </xf>
    <xf numFmtId="2" fontId="2" fillId="6" borderId="17" xfId="1" applyNumberFormat="1" applyFont="1" applyFill="1" applyBorder="1" applyAlignment="1">
      <alignment horizontal="center" vertical="center"/>
    </xf>
    <xf numFmtId="2" fontId="13" fillId="7" borderId="18" xfId="1" applyNumberFormat="1" applyFont="1" applyFill="1" applyBorder="1" applyAlignment="1">
      <alignment horizontal="center" vertical="center"/>
    </xf>
    <xf numFmtId="2" fontId="13" fillId="7" borderId="0" xfId="1" applyNumberFormat="1" applyFont="1" applyFill="1" applyBorder="1" applyAlignment="1">
      <alignment horizontal="center" vertical="center"/>
    </xf>
    <xf numFmtId="2" fontId="2" fillId="7" borderId="17" xfId="1" applyNumberFormat="1" applyFont="1" applyFill="1" applyBorder="1" applyAlignment="1">
      <alignment horizontal="center" vertical="center"/>
    </xf>
    <xf numFmtId="2" fontId="2" fillId="2" borderId="18" xfId="1" applyNumberFormat="1" applyFont="1" applyFill="1" applyBorder="1" applyAlignment="1">
      <alignment horizontal="center" vertical="center"/>
    </xf>
    <xf numFmtId="164" fontId="2" fillId="2" borderId="17" xfId="1" applyNumberFormat="1" applyFont="1" applyFill="1" applyBorder="1" applyAlignment="1">
      <alignment horizontal="center" vertical="center"/>
    </xf>
    <xf numFmtId="2" fontId="2" fillId="4" borderId="0" xfId="1" applyNumberFormat="1" applyFont="1" applyFill="1" applyBorder="1" applyAlignment="1">
      <alignment horizontal="center" vertical="center"/>
    </xf>
    <xf numFmtId="2" fontId="2" fillId="6" borderId="18" xfId="1" applyNumberFormat="1" applyFont="1" applyFill="1" applyBorder="1" applyAlignment="1">
      <alignment horizontal="center" vertical="center"/>
    </xf>
    <xf numFmtId="2" fontId="2" fillId="6" borderId="0" xfId="1" applyNumberFormat="1" applyFont="1" applyFill="1" applyBorder="1" applyAlignment="1">
      <alignment horizontal="center" vertical="center"/>
    </xf>
    <xf numFmtId="2" fontId="2" fillId="7" borderId="18" xfId="1" applyNumberFormat="1" applyFont="1" applyFill="1" applyBorder="1" applyAlignment="1">
      <alignment horizontal="center" vertical="center"/>
    </xf>
    <xf numFmtId="2" fontId="2" fillId="7" borderId="0" xfId="1" applyNumberFormat="1" applyFont="1" applyFill="1" applyBorder="1" applyAlignment="1">
      <alignment horizontal="center" vertical="center"/>
    </xf>
    <xf numFmtId="0" fontId="2" fillId="0" borderId="15" xfId="1" applyFont="1" applyBorder="1"/>
    <xf numFmtId="0" fontId="2" fillId="0" borderId="15" xfId="1" applyFont="1" applyBorder="1" applyAlignment="1">
      <alignment horizontal="center" vertical="center"/>
    </xf>
    <xf numFmtId="2" fontId="2" fillId="6" borderId="19" xfId="1" applyNumberFormat="1" applyFont="1" applyFill="1" applyBorder="1" applyAlignment="1">
      <alignment horizontal="center" vertical="center"/>
    </xf>
    <xf numFmtId="2" fontId="2" fillId="6" borderId="15" xfId="1" applyNumberFormat="1" applyFont="1" applyFill="1" applyBorder="1" applyAlignment="1">
      <alignment horizontal="center" vertical="center"/>
    </xf>
    <xf numFmtId="2" fontId="2" fillId="6" borderId="16" xfId="1" applyNumberFormat="1" applyFont="1" applyFill="1" applyBorder="1" applyAlignment="1">
      <alignment horizontal="center" vertical="center"/>
    </xf>
    <xf numFmtId="2" fontId="2" fillId="7" borderId="19" xfId="1" applyNumberFormat="1" applyFont="1" applyFill="1" applyBorder="1" applyAlignment="1">
      <alignment horizontal="center" vertical="center"/>
    </xf>
    <xf numFmtId="2" fontId="2" fillId="7" borderId="15" xfId="1" applyNumberFormat="1" applyFont="1" applyFill="1" applyBorder="1" applyAlignment="1">
      <alignment horizontal="center" vertical="center"/>
    </xf>
    <xf numFmtId="2" fontId="2" fillId="7" borderId="16" xfId="1" applyNumberFormat="1" applyFont="1" applyFill="1" applyBorder="1" applyAlignment="1">
      <alignment horizontal="center" vertical="center"/>
    </xf>
    <xf numFmtId="2" fontId="2" fillId="2" borderId="19" xfId="1" applyNumberFormat="1" applyFont="1" applyFill="1" applyBorder="1" applyAlignment="1">
      <alignment horizontal="center" vertical="center"/>
    </xf>
    <xf numFmtId="164" fontId="2" fillId="2" borderId="16" xfId="1" applyNumberFormat="1" applyFont="1" applyFill="1" applyBorder="1" applyAlignment="1">
      <alignment horizontal="center" vertical="center"/>
    </xf>
    <xf numFmtId="2" fontId="2" fillId="4" borderId="15" xfId="1" applyNumberFormat="1" applyFont="1" applyFill="1" applyBorder="1" applyAlignment="1">
      <alignment horizontal="center" vertical="center"/>
    </xf>
    <xf numFmtId="164" fontId="2" fillId="4" borderId="16" xfId="1" applyNumberFormat="1" applyFont="1" applyFill="1" applyBorder="1" applyAlignment="1">
      <alignment horizontal="center" vertical="center"/>
    </xf>
    <xf numFmtId="0" fontId="2" fillId="0" borderId="0" xfId="1" applyFont="1" applyBorder="1" applyAlignment="1">
      <alignment horizontal="right"/>
    </xf>
    <xf numFmtId="2" fontId="2" fillId="0" borderId="0" xfId="1" applyNumberFormat="1" applyFont="1" applyBorder="1" applyAlignment="1">
      <alignment horizontal="right"/>
    </xf>
    <xf numFmtId="2" fontId="2" fillId="0" borderId="0" xfId="1" applyNumberFormat="1" applyFont="1" applyFill="1" applyBorder="1" applyAlignment="1">
      <alignment horizontal="right"/>
    </xf>
    <xf numFmtId="164" fontId="2" fillId="0" borderId="0" xfId="1" applyNumberFormat="1" applyFont="1" applyFill="1" applyBorder="1" applyAlignment="1">
      <alignment horizontal="right"/>
    </xf>
    <xf numFmtId="0" fontId="2" fillId="0" borderId="17" xfId="1" applyFont="1" applyBorder="1" applyAlignment="1">
      <alignment horizontal="center" vertical="center"/>
    </xf>
    <xf numFmtId="2" fontId="2" fillId="0" borderId="0" xfId="1" applyNumberFormat="1" applyFont="1" applyAlignment="1">
      <alignment horizontal="center" vertical="center"/>
    </xf>
    <xf numFmtId="2" fontId="2" fillId="0" borderId="0" xfId="1" applyNumberFormat="1" applyFont="1" applyAlignment="1">
      <alignment horizontal="right"/>
    </xf>
    <xf numFmtId="0" fontId="2" fillId="2" borderId="13" xfId="1" applyFont="1" applyFill="1" applyBorder="1" applyAlignment="1">
      <alignment horizontal="center" vertical="center"/>
    </xf>
    <xf numFmtId="164" fontId="2" fillId="6" borderId="11" xfId="1" applyNumberFormat="1" applyFont="1" applyFill="1" applyBorder="1" applyAlignment="1">
      <alignment horizontal="center" vertical="center"/>
    </xf>
    <xf numFmtId="164" fontId="2" fillId="7" borderId="11" xfId="1" applyNumberFormat="1" applyFont="1" applyFill="1" applyBorder="1" applyAlignment="1">
      <alignment horizontal="center" vertical="center"/>
    </xf>
    <xf numFmtId="0" fontId="2" fillId="5" borderId="9" xfId="1" applyFont="1" applyFill="1" applyBorder="1" applyAlignment="1">
      <alignment horizontal="center" vertical="center"/>
    </xf>
    <xf numFmtId="0" fontId="1" fillId="8" borderId="0" xfId="1" applyFont="1" applyFill="1" applyAlignment="1">
      <alignment horizontal="right"/>
    </xf>
    <xf numFmtId="0" fontId="1" fillId="8" borderId="0" xfId="1" applyFont="1" applyFill="1"/>
    <xf numFmtId="0" fontId="2" fillId="8" borderId="0" xfId="1" applyFont="1" applyFill="1" applyBorder="1"/>
    <xf numFmtId="0" fontId="3" fillId="8" borderId="0" xfId="1" applyFont="1" applyFill="1" applyAlignment="1">
      <alignment horizontal="right"/>
    </xf>
    <xf numFmtId="0" fontId="3" fillId="8" borderId="0" xfId="1" applyFont="1" applyFill="1"/>
    <xf numFmtId="0" fontId="3" fillId="8" borderId="0" xfId="1" applyFont="1" applyFill="1" applyBorder="1"/>
    <xf numFmtId="164" fontId="3" fillId="8" borderId="0" xfId="1" applyNumberFormat="1" applyFont="1" applyFill="1" applyAlignment="1">
      <alignment horizontal="right"/>
    </xf>
    <xf numFmtId="0" fontId="4" fillId="8" borderId="0" xfId="1" applyFont="1" applyFill="1" applyAlignment="1">
      <alignment horizontal="left"/>
    </xf>
    <xf numFmtId="164" fontId="2" fillId="8" borderId="0" xfId="1" applyNumberFormat="1" applyFont="1" applyFill="1" applyAlignment="1">
      <alignment horizontal="left"/>
    </xf>
    <xf numFmtId="0" fontId="7" fillId="8" borderId="0" xfId="0" applyFont="1" applyFill="1"/>
    <xf numFmtId="164" fontId="1" fillId="8" borderId="0" xfId="1" applyNumberFormat="1" applyFont="1" applyFill="1" applyAlignment="1">
      <alignment horizontal="left"/>
    </xf>
    <xf numFmtId="164" fontId="1" fillId="8" borderId="0" xfId="1" applyNumberFormat="1" applyFont="1" applyFill="1" applyAlignment="1">
      <alignment horizontal="right"/>
    </xf>
    <xf numFmtId="2" fontId="2" fillId="5" borderId="12" xfId="1" applyNumberFormat="1" applyFont="1" applyFill="1" applyBorder="1" applyAlignment="1">
      <alignment horizontal="center" vertical="center"/>
    </xf>
    <xf numFmtId="164" fontId="2" fillId="5" borderId="17" xfId="1" applyNumberFormat="1" applyFont="1" applyFill="1" applyBorder="1" applyAlignment="1">
      <alignment horizontal="center" vertical="center"/>
    </xf>
    <xf numFmtId="2" fontId="2" fillId="5" borderId="18" xfId="1" applyNumberFormat="1" applyFont="1" applyFill="1" applyBorder="1" applyAlignment="1">
      <alignment horizontal="center" vertical="center"/>
    </xf>
    <xf numFmtId="2" fontId="2" fillId="5" borderId="19" xfId="1" applyNumberFormat="1" applyFont="1" applyFill="1" applyBorder="1" applyAlignment="1">
      <alignment horizontal="center" vertical="center"/>
    </xf>
    <xf numFmtId="164" fontId="2" fillId="5" borderId="16" xfId="1" applyNumberFormat="1" applyFont="1" applyFill="1" applyBorder="1" applyAlignment="1">
      <alignment horizontal="center" vertical="center"/>
    </xf>
    <xf numFmtId="164" fontId="2" fillId="4" borderId="15" xfId="1" applyNumberFormat="1" applyFont="1" applyFill="1" applyBorder="1" applyAlignment="1">
      <alignment horizontal="center" vertical="center"/>
    </xf>
    <xf numFmtId="164" fontId="2" fillId="5" borderId="19" xfId="1" applyNumberFormat="1" applyFont="1" applyFill="1" applyBorder="1" applyAlignment="1">
      <alignment horizontal="center" vertical="center"/>
    </xf>
    <xf numFmtId="0" fontId="2" fillId="5" borderId="11" xfId="1" applyFont="1" applyFill="1" applyBorder="1" applyAlignment="1">
      <alignment horizontal="center" vertical="center"/>
    </xf>
    <xf numFmtId="0" fontId="2" fillId="4" borderId="9" xfId="1" applyFont="1" applyFill="1" applyBorder="1" applyAlignment="1">
      <alignment horizontal="center" vertical="center"/>
    </xf>
    <xf numFmtId="0" fontId="2" fillId="4" borderId="10" xfId="1" applyFont="1" applyFill="1" applyBorder="1" applyAlignment="1">
      <alignment horizontal="center" vertical="center"/>
    </xf>
    <xf numFmtId="0" fontId="16" fillId="2" borderId="0" xfId="2" applyFont="1" applyFill="1"/>
    <xf numFmtId="0" fontId="16" fillId="2" borderId="0" xfId="2" applyFont="1" applyFill="1" applyBorder="1"/>
    <xf numFmtId="0" fontId="16" fillId="0" borderId="0" xfId="2" applyFont="1" applyFill="1"/>
    <xf numFmtId="0" fontId="17" fillId="0" borderId="21" xfId="2" applyFont="1" applyBorder="1" applyAlignment="1">
      <alignment horizontal="left" vertical="center" wrapText="1"/>
    </xf>
    <xf numFmtId="0" fontId="17" fillId="0" borderId="22" xfId="2" applyFont="1" applyBorder="1" applyAlignment="1">
      <alignment horizontal="left" vertical="center" wrapText="1"/>
    </xf>
    <xf numFmtId="0" fontId="17" fillId="0" borderId="22" xfId="2" applyFont="1" applyBorder="1" applyAlignment="1">
      <alignment horizontal="center" vertical="center" wrapText="1"/>
    </xf>
    <xf numFmtId="0" fontId="17" fillId="0" borderId="23" xfId="2" applyFont="1" applyFill="1" applyBorder="1" applyAlignment="1">
      <alignment horizontal="center" vertical="center" wrapText="1"/>
    </xf>
    <xf numFmtId="0" fontId="19" fillId="0" borderId="0" xfId="2" applyFont="1" applyFill="1" applyBorder="1" applyAlignment="1">
      <alignment wrapText="1"/>
    </xf>
    <xf numFmtId="0" fontId="20" fillId="0" borderId="0" xfId="2" applyFont="1" applyBorder="1" applyAlignment="1">
      <alignment vertical="center" wrapText="1"/>
    </xf>
    <xf numFmtId="0" fontId="20" fillId="0" borderId="0" xfId="2" applyFont="1" applyBorder="1" applyAlignment="1">
      <alignment horizontal="center" vertical="center" wrapText="1"/>
    </xf>
    <xf numFmtId="0" fontId="21" fillId="0" borderId="0" xfId="2" applyFont="1"/>
    <xf numFmtId="0" fontId="17" fillId="0" borderId="20" xfId="2" applyFont="1" applyBorder="1" applyAlignment="1">
      <alignment horizontal="center" vertical="center" wrapText="1"/>
    </xf>
    <xf numFmtId="0" fontId="17" fillId="0" borderId="21" xfId="2" applyFont="1" applyFill="1" applyBorder="1" applyAlignment="1">
      <alignment horizontal="center" vertical="center" wrapText="1"/>
    </xf>
    <xf numFmtId="0" fontId="17" fillId="0" borderId="22" xfId="2" applyFont="1" applyFill="1" applyBorder="1" applyAlignment="1">
      <alignment horizontal="center" vertical="center" wrapText="1"/>
    </xf>
    <xf numFmtId="0" fontId="20" fillId="0" borderId="24" xfId="2" applyFont="1" applyFill="1" applyBorder="1" applyAlignment="1">
      <alignment horizontal="center" vertical="center" wrapText="1"/>
    </xf>
    <xf numFmtId="0" fontId="20" fillId="0" borderId="20" xfId="2" applyFont="1" applyFill="1" applyBorder="1" applyAlignment="1">
      <alignment horizontal="center" vertical="center" wrapText="1"/>
    </xf>
    <xf numFmtId="0" fontId="20" fillId="0" borderId="25" xfId="2" applyFont="1" applyFill="1" applyBorder="1" applyAlignment="1">
      <alignment horizontal="center" vertical="center" wrapText="1"/>
    </xf>
    <xf numFmtId="0" fontId="20" fillId="0" borderId="20" xfId="2" applyFont="1" applyBorder="1" applyAlignment="1">
      <alignment horizontal="center" vertical="center" wrapText="1"/>
    </xf>
    <xf numFmtId="2" fontId="19" fillId="0" borderId="0" xfId="2" applyNumberFormat="1" applyFont="1" applyFill="1" applyAlignment="1">
      <alignment horizontal="center" vertical="center"/>
    </xf>
    <xf numFmtId="164" fontId="20" fillId="0" borderId="0" xfId="2" applyNumberFormat="1" applyFont="1" applyBorder="1" applyAlignment="1">
      <alignment horizontal="center" vertical="center" wrapText="1"/>
    </xf>
    <xf numFmtId="0" fontId="20" fillId="9" borderId="20" xfId="2" applyFont="1" applyFill="1" applyBorder="1" applyAlignment="1">
      <alignment horizontal="center" vertical="center" wrapText="1"/>
    </xf>
    <xf numFmtId="164" fontId="20" fillId="9" borderId="20" xfId="2" applyNumberFormat="1" applyFont="1" applyFill="1" applyBorder="1" applyAlignment="1">
      <alignment horizontal="center" vertical="center" wrapText="1"/>
    </xf>
    <xf numFmtId="164" fontId="20" fillId="0" borderId="20" xfId="2" applyNumberFormat="1" applyFont="1" applyFill="1" applyBorder="1" applyAlignment="1">
      <alignment horizontal="center" vertical="center" wrapText="1"/>
    </xf>
    <xf numFmtId="2" fontId="20" fillId="0" borderId="20" xfId="2" applyNumberFormat="1" applyFont="1" applyFill="1" applyBorder="1" applyAlignment="1">
      <alignment horizontal="center" vertical="center" wrapText="1"/>
    </xf>
    <xf numFmtId="0" fontId="21" fillId="0" borderId="20" xfId="2" applyFont="1" applyFill="1" applyBorder="1" applyAlignment="1">
      <alignment horizontal="center"/>
    </xf>
    <xf numFmtId="0" fontId="21" fillId="0" borderId="20" xfId="2" applyFont="1" applyBorder="1" applyAlignment="1">
      <alignment horizontal="center"/>
    </xf>
    <xf numFmtId="0" fontId="19" fillId="0" borderId="0" xfId="2" applyFont="1" applyFill="1" applyAlignment="1">
      <alignment horizontal="center" vertical="center"/>
    </xf>
    <xf numFmtId="0" fontId="20" fillId="7" borderId="20" xfId="2" applyFont="1" applyFill="1" applyBorder="1" applyAlignment="1">
      <alignment horizontal="center" vertical="center" wrapText="1"/>
    </xf>
    <xf numFmtId="0" fontId="20" fillId="7" borderId="25" xfId="2" applyFont="1" applyFill="1" applyBorder="1" applyAlignment="1">
      <alignment horizontal="center" vertical="center" wrapText="1"/>
    </xf>
    <xf numFmtId="164" fontId="20" fillId="0" borderId="0" xfId="2" applyNumberFormat="1" applyFont="1" applyFill="1" applyBorder="1" applyAlignment="1">
      <alignment horizontal="center" vertical="center" wrapText="1"/>
    </xf>
    <xf numFmtId="0" fontId="20" fillId="7" borderId="27" xfId="2" applyFont="1" applyFill="1" applyBorder="1" applyAlignment="1">
      <alignment horizontal="center" vertical="center" wrapText="1"/>
    </xf>
    <xf numFmtId="0" fontId="20" fillId="7" borderId="28" xfId="2" applyFont="1" applyFill="1" applyBorder="1" applyAlignment="1">
      <alignment horizontal="center" vertical="center" wrapText="1"/>
    </xf>
    <xf numFmtId="0" fontId="26" fillId="0" borderId="26" xfId="2" applyFont="1" applyFill="1" applyBorder="1" applyAlignment="1">
      <alignment horizontal="center" vertical="center" wrapText="1"/>
    </xf>
    <xf numFmtId="0" fontId="20" fillId="0" borderId="27" xfId="2" applyFont="1" applyFill="1" applyBorder="1" applyAlignment="1">
      <alignment horizontal="center" vertical="center" wrapText="1"/>
    </xf>
    <xf numFmtId="0" fontId="20" fillId="0" borderId="28" xfId="2" applyFont="1" applyFill="1" applyBorder="1" applyAlignment="1">
      <alignment horizontal="center" vertical="center" wrapText="1"/>
    </xf>
    <xf numFmtId="0" fontId="20" fillId="0" borderId="0" xfId="2" applyFont="1" applyBorder="1" applyAlignment="1">
      <alignment horizontal="left" vertical="center" wrapText="1"/>
    </xf>
    <xf numFmtId="0" fontId="20" fillId="0" borderId="0" xfId="2" applyFont="1" applyFill="1" applyBorder="1" applyAlignment="1">
      <alignment horizontal="center" vertical="center" wrapText="1"/>
    </xf>
    <xf numFmtId="0" fontId="28" fillId="0" borderId="1" xfId="2" applyFont="1" applyFill="1" applyBorder="1"/>
    <xf numFmtId="2" fontId="21" fillId="0" borderId="2" xfId="2" applyNumberFormat="1" applyFont="1" applyFill="1" applyBorder="1"/>
    <xf numFmtId="2" fontId="21" fillId="0" borderId="3" xfId="2" applyNumberFormat="1" applyFont="1" applyFill="1" applyBorder="1"/>
    <xf numFmtId="0" fontId="29" fillId="0" borderId="1" xfId="2" applyFont="1" applyFill="1" applyBorder="1"/>
    <xf numFmtId="0" fontId="21" fillId="0" borderId="2" xfId="2" applyFont="1" applyFill="1" applyBorder="1"/>
    <xf numFmtId="0" fontId="21" fillId="0" borderId="2" xfId="2" applyFont="1" applyBorder="1"/>
    <xf numFmtId="0" fontId="29" fillId="0" borderId="2" xfId="2" applyFont="1" applyFill="1" applyBorder="1" applyAlignment="1">
      <alignment horizontal="left"/>
    </xf>
    <xf numFmtId="0" fontId="29" fillId="0" borderId="2" xfId="2" applyFont="1" applyFill="1" applyBorder="1" applyAlignment="1">
      <alignment horizontal="center"/>
    </xf>
    <xf numFmtId="0" fontId="30" fillId="0" borderId="2" xfId="2" applyFont="1" applyFill="1" applyBorder="1" applyAlignment="1">
      <alignment horizontal="center" wrapText="1"/>
    </xf>
    <xf numFmtId="0" fontId="21" fillId="0" borderId="3" xfId="2" applyFont="1" applyFill="1" applyBorder="1"/>
    <xf numFmtId="0" fontId="20" fillId="0" borderId="0" xfId="2" applyFont="1" applyFill="1" applyBorder="1" applyAlignment="1">
      <alignment horizontal="left" vertical="center" wrapText="1"/>
    </xf>
    <xf numFmtId="0" fontId="21" fillId="0" borderId="0" xfId="2" applyFont="1" applyFill="1" applyBorder="1"/>
    <xf numFmtId="0" fontId="21" fillId="3" borderId="0" xfId="2" applyFont="1" applyFill="1" applyBorder="1"/>
    <xf numFmtId="0" fontId="21" fillId="0" borderId="0" xfId="2" applyFont="1" applyBorder="1"/>
    <xf numFmtId="2" fontId="21" fillId="0" borderId="0" xfId="2" applyNumberFormat="1" applyFont="1" applyFill="1" applyBorder="1"/>
    <xf numFmtId="0" fontId="21" fillId="0" borderId="4" xfId="2" applyFont="1" applyBorder="1"/>
    <xf numFmtId="0" fontId="21" fillId="0" borderId="6" xfId="2" applyFont="1" applyBorder="1"/>
    <xf numFmtId="0" fontId="21" fillId="0" borderId="7" xfId="2" applyFont="1" applyBorder="1"/>
    <xf numFmtId="0" fontId="21" fillId="0" borderId="8" xfId="2" applyFont="1" applyBorder="1"/>
    <xf numFmtId="0" fontId="21" fillId="0" borderId="6" xfId="2" applyFont="1" applyBorder="1" applyAlignment="1">
      <alignment horizontal="left" vertical="center"/>
    </xf>
    <xf numFmtId="0" fontId="21" fillId="0" borderId="7" xfId="2" applyFont="1" applyBorder="1" applyAlignment="1">
      <alignment horizontal="center" wrapText="1"/>
    </xf>
    <xf numFmtId="0" fontId="21" fillId="0" borderId="8" xfId="2" applyFont="1" applyBorder="1" applyAlignment="1">
      <alignment horizontal="center" wrapText="1"/>
    </xf>
    <xf numFmtId="0" fontId="21" fillId="0" borderId="0" xfId="2" applyFont="1" applyFill="1" applyBorder="1" applyAlignment="1">
      <alignment wrapText="1"/>
    </xf>
    <xf numFmtId="0" fontId="29" fillId="0" borderId="1" xfId="2" applyFont="1" applyBorder="1" applyAlignment="1">
      <alignment horizontal="left" vertical="center" wrapText="1"/>
    </xf>
    <xf numFmtId="0" fontId="21" fillId="0" borderId="2" xfId="2" applyFont="1" applyBorder="1" applyAlignment="1">
      <alignment horizontal="center" wrapText="1"/>
    </xf>
    <xf numFmtId="0" fontId="21" fillId="0" borderId="3" xfId="2" applyFont="1" applyBorder="1" applyAlignment="1">
      <alignment horizontal="center" wrapText="1"/>
    </xf>
    <xf numFmtId="0" fontId="29" fillId="0" borderId="1" xfId="2" applyFont="1" applyBorder="1"/>
    <xf numFmtId="11" fontId="21" fillId="0" borderId="2" xfId="2" applyNumberFormat="1" applyFont="1" applyFill="1" applyBorder="1"/>
    <xf numFmtId="0" fontId="21" fillId="0" borderId="3" xfId="2" applyFont="1" applyBorder="1"/>
    <xf numFmtId="0" fontId="28" fillId="0" borderId="4" xfId="2" applyFont="1" applyFill="1" applyBorder="1" applyAlignment="1">
      <alignment horizontal="center"/>
    </xf>
    <xf numFmtId="0" fontId="28" fillId="10" borderId="0" xfId="2" applyFont="1" applyFill="1" applyBorder="1" applyAlignment="1"/>
    <xf numFmtId="0" fontId="33" fillId="10" borderId="7" xfId="2" quotePrefix="1" applyFont="1" applyFill="1" applyBorder="1" applyAlignment="1">
      <alignment horizontal="left"/>
    </xf>
    <xf numFmtId="0" fontId="21" fillId="0" borderId="5" xfId="2" applyFont="1" applyBorder="1"/>
    <xf numFmtId="0" fontId="21" fillId="0" borderId="4" xfId="2" applyFont="1" applyFill="1" applyBorder="1"/>
    <xf numFmtId="0" fontId="29" fillId="10" borderId="0" xfId="2" applyFont="1" applyFill="1" applyBorder="1"/>
    <xf numFmtId="0" fontId="29" fillId="10" borderId="0" xfId="2" applyNumberFormat="1" applyFont="1" applyFill="1" applyBorder="1" applyAlignment="1">
      <alignment horizontal="center" vertical="center" wrapText="1"/>
    </xf>
    <xf numFmtId="0" fontId="21" fillId="10" borderId="0" xfId="2" applyFont="1" applyFill="1" applyBorder="1"/>
    <xf numFmtId="0" fontId="29" fillId="10" borderId="0" xfId="2" applyFont="1" applyFill="1" applyBorder="1" applyAlignment="1">
      <alignment horizontal="center" vertical="center"/>
    </xf>
    <xf numFmtId="0" fontId="21" fillId="0" borderId="5" xfId="2" applyFont="1" applyFill="1" applyBorder="1"/>
    <xf numFmtId="166" fontId="21" fillId="10" borderId="18" xfId="2" applyNumberFormat="1" applyFont="1" applyFill="1" applyBorder="1"/>
    <xf numFmtId="166" fontId="21" fillId="10" borderId="0" xfId="2" applyNumberFormat="1" applyFont="1" applyFill="1" applyBorder="1"/>
    <xf numFmtId="166" fontId="21" fillId="10" borderId="17" xfId="2" applyNumberFormat="1" applyFont="1" applyFill="1" applyBorder="1"/>
    <xf numFmtId="0" fontId="20" fillId="10" borderId="29" xfId="2" applyFont="1" applyFill="1" applyBorder="1" applyAlignment="1">
      <alignment horizontal="center" vertical="center" wrapText="1"/>
    </xf>
    <xf numFmtId="0" fontId="28" fillId="0" borderId="5" xfId="2" applyFont="1" applyBorder="1"/>
    <xf numFmtId="166" fontId="21" fillId="9" borderId="18" xfId="2" applyNumberFormat="1" applyFont="1" applyFill="1" applyBorder="1"/>
    <xf numFmtId="166" fontId="21" fillId="9" borderId="0" xfId="2" applyNumberFormat="1" applyFont="1" applyFill="1" applyBorder="1"/>
    <xf numFmtId="166" fontId="21" fillId="9" borderId="17" xfId="2" applyNumberFormat="1" applyFont="1" applyFill="1" applyBorder="1"/>
    <xf numFmtId="0" fontId="28" fillId="0" borderId="4" xfId="2" applyFont="1" applyFill="1" applyBorder="1"/>
    <xf numFmtId="0" fontId="34" fillId="10" borderId="0" xfId="2" applyFont="1" applyFill="1" applyBorder="1" applyAlignment="1">
      <alignment horizontal="center"/>
    </xf>
    <xf numFmtId="49" fontId="21" fillId="10" borderId="0" xfId="2" quotePrefix="1" applyNumberFormat="1" applyFont="1" applyFill="1" applyBorder="1" applyAlignment="1">
      <alignment horizontal="center" vertical="center"/>
    </xf>
    <xf numFmtId="0" fontId="21" fillId="0" borderId="7" xfId="2" applyFont="1" applyFill="1" applyBorder="1"/>
    <xf numFmtId="0" fontId="35" fillId="0" borderId="4" xfId="2" applyFont="1" applyBorder="1"/>
    <xf numFmtId="0" fontId="35" fillId="0" borderId="0" xfId="2" applyFont="1" applyFill="1" applyBorder="1"/>
    <xf numFmtId="0" fontId="28" fillId="0" borderId="4" xfId="2" applyFont="1" applyBorder="1"/>
    <xf numFmtId="0" fontId="29" fillId="0" borderId="0" xfId="2" applyFont="1" applyBorder="1"/>
    <xf numFmtId="2" fontId="29" fillId="0" borderId="0" xfId="2" applyNumberFormat="1" applyFont="1" applyFill="1" applyBorder="1" applyAlignment="1">
      <alignment horizontal="center"/>
    </xf>
    <xf numFmtId="0" fontId="21" fillId="0" borderId="0" xfId="2" applyFont="1" applyFill="1"/>
    <xf numFmtId="0" fontId="28" fillId="0" borderId="0" xfId="2" applyFont="1" applyBorder="1"/>
    <xf numFmtId="0" fontId="36" fillId="0" borderId="0" xfId="2" applyFont="1" applyFill="1" applyBorder="1" applyAlignment="1">
      <alignment horizontal="center" vertical="center" wrapText="1"/>
    </xf>
    <xf numFmtId="0" fontId="28" fillId="0" borderId="0" xfId="2" applyFont="1" applyFill="1" applyBorder="1"/>
    <xf numFmtId="166" fontId="21" fillId="0" borderId="18" xfId="2" applyNumberFormat="1" applyFont="1" applyBorder="1"/>
    <xf numFmtId="166" fontId="21" fillId="0" borderId="0" xfId="2" applyNumberFormat="1" applyFont="1" applyBorder="1"/>
    <xf numFmtId="166" fontId="21" fillId="0" borderId="17" xfId="2" applyNumberFormat="1" applyFont="1" applyBorder="1"/>
    <xf numFmtId="166" fontId="21" fillId="0" borderId="31" xfId="2" applyNumberFormat="1" applyFont="1" applyBorder="1"/>
    <xf numFmtId="166" fontId="21" fillId="0" borderId="7" xfId="2" applyNumberFormat="1" applyFont="1" applyBorder="1"/>
    <xf numFmtId="166" fontId="21" fillId="0" borderId="32" xfId="2" applyNumberFormat="1" applyFont="1" applyBorder="1"/>
    <xf numFmtId="2" fontId="37" fillId="0" borderId="29" xfId="2" applyNumberFormat="1" applyFont="1" applyFill="1" applyBorder="1" applyAlignment="1">
      <alignment horizontal="center" vertical="center"/>
    </xf>
    <xf numFmtId="2" fontId="37" fillId="0" borderId="29" xfId="2" applyNumberFormat="1" applyFont="1" applyBorder="1" applyAlignment="1">
      <alignment horizontal="center" vertical="center"/>
    </xf>
    <xf numFmtId="2" fontId="37" fillId="0" borderId="30" xfId="2" applyNumberFormat="1" applyFont="1" applyFill="1" applyBorder="1" applyAlignment="1">
      <alignment horizontal="center" vertical="center"/>
    </xf>
    <xf numFmtId="2" fontId="37" fillId="0" borderId="0" xfId="2" applyNumberFormat="1" applyFont="1" applyFill="1" applyBorder="1" applyAlignment="1">
      <alignment horizontal="center" vertical="center" wrapText="1"/>
    </xf>
    <xf numFmtId="0" fontId="38" fillId="0" borderId="0" xfId="3" applyFont="1" applyBorder="1"/>
    <xf numFmtId="2" fontId="28" fillId="0" borderId="0" xfId="2" applyNumberFormat="1" applyFont="1" applyFill="1" applyBorder="1"/>
    <xf numFmtId="0" fontId="21" fillId="0" borderId="0" xfId="2" applyFont="1" applyFill="1" applyBorder="1" applyAlignment="1">
      <alignment horizontal="center" wrapText="1"/>
    </xf>
    <xf numFmtId="0" fontId="21" fillId="0" borderId="8" xfId="2" applyFont="1" applyFill="1" applyBorder="1"/>
    <xf numFmtId="0" fontId="29" fillId="0" borderId="0" xfId="2" applyFont="1"/>
    <xf numFmtId="0" fontId="21" fillId="0" borderId="10" xfId="2" applyFont="1" applyBorder="1"/>
    <xf numFmtId="0" fontId="21" fillId="0" borderId="15" xfId="2" applyFont="1" applyBorder="1"/>
    <xf numFmtId="2" fontId="39" fillId="0" borderId="15" xfId="2" applyNumberFormat="1" applyFont="1" applyFill="1" applyBorder="1" applyAlignment="1">
      <alignment horizontal="left" vertical="center"/>
    </xf>
    <xf numFmtId="2" fontId="39" fillId="0" borderId="15" xfId="2" applyNumberFormat="1" applyFont="1" applyBorder="1" applyAlignment="1">
      <alignment horizontal="left"/>
    </xf>
    <xf numFmtId="0" fontId="21" fillId="0" borderId="0" xfId="2" applyFont="1" applyAlignment="1">
      <alignment wrapText="1"/>
    </xf>
    <xf numFmtId="0" fontId="21" fillId="0" borderId="10" xfId="2" applyFont="1" applyBorder="1" applyAlignment="1">
      <alignment wrapText="1"/>
    </xf>
    <xf numFmtId="0" fontId="21" fillId="0" borderId="9" xfId="2" applyFont="1" applyBorder="1" applyAlignment="1">
      <alignment wrapText="1"/>
    </xf>
    <xf numFmtId="0" fontId="21" fillId="0" borderId="0" xfId="2" applyFont="1" applyFill="1" applyAlignment="1">
      <alignment wrapText="1"/>
    </xf>
    <xf numFmtId="2" fontId="21" fillId="0" borderId="13" xfId="2" applyNumberFormat="1" applyFont="1" applyBorder="1"/>
    <xf numFmtId="2" fontId="21" fillId="0" borderId="14" xfId="2" applyNumberFormat="1" applyFont="1" applyBorder="1"/>
    <xf numFmtId="2" fontId="21" fillId="0" borderId="18" xfId="2" applyNumberFormat="1" applyFont="1" applyBorder="1"/>
    <xf numFmtId="2" fontId="21" fillId="0" borderId="0" xfId="2" applyNumberFormat="1" applyFont="1" applyBorder="1"/>
    <xf numFmtId="2" fontId="21" fillId="0" borderId="17" xfId="2" applyNumberFormat="1" applyFont="1" applyBorder="1"/>
    <xf numFmtId="2" fontId="21" fillId="0" borderId="15" xfId="2" applyNumberFormat="1" applyFont="1" applyBorder="1"/>
    <xf numFmtId="2" fontId="21" fillId="0" borderId="16" xfId="2" applyNumberFormat="1" applyFont="1" applyBorder="1"/>
    <xf numFmtId="2" fontId="21" fillId="0" borderId="19" xfId="2" applyNumberFormat="1" applyFont="1" applyBorder="1"/>
    <xf numFmtId="0" fontId="21" fillId="0" borderId="0" xfId="4" applyFont="1" applyFill="1" applyBorder="1"/>
    <xf numFmtId="0" fontId="21" fillId="0" borderId="0" xfId="4" applyFont="1" applyFill="1" applyBorder="1" applyAlignment="1">
      <alignment horizontal="center" vertical="center"/>
    </xf>
    <xf numFmtId="0" fontId="40" fillId="0" borderId="0" xfId="0" applyFont="1"/>
    <xf numFmtId="164" fontId="21" fillId="10" borderId="29" xfId="2" applyNumberFormat="1" applyFont="1" applyFill="1" applyBorder="1"/>
    <xf numFmtId="0" fontId="41" fillId="0" borderId="0" xfId="0" applyFont="1" applyAlignment="1">
      <alignment vertical="center"/>
    </xf>
    <xf numFmtId="0" fontId="0" fillId="0" borderId="4" xfId="0" applyBorder="1"/>
    <xf numFmtId="2" fontId="21" fillId="0" borderId="5" xfId="2" applyNumberFormat="1" applyFont="1" applyFill="1" applyBorder="1"/>
    <xf numFmtId="2" fontId="31" fillId="0" borderId="5" xfId="2" applyNumberFormat="1" applyFont="1" applyFill="1" applyBorder="1"/>
    <xf numFmtId="2" fontId="21" fillId="5" borderId="0" xfId="2" applyNumberFormat="1" applyFont="1" applyFill="1" applyBorder="1"/>
    <xf numFmtId="49" fontId="21" fillId="5" borderId="2" xfId="2" quotePrefix="1" applyNumberFormat="1" applyFont="1" applyFill="1" applyBorder="1"/>
    <xf numFmtId="0" fontId="33" fillId="5" borderId="15" xfId="2" quotePrefix="1" applyFont="1" applyFill="1" applyBorder="1" applyAlignment="1">
      <alignment horizontal="center"/>
    </xf>
    <xf numFmtId="0" fontId="29" fillId="5" borderId="0" xfId="2" applyFont="1" applyFill="1" applyBorder="1" applyAlignment="1">
      <alignment horizontal="center" vertical="center"/>
    </xf>
    <xf numFmtId="2" fontId="21" fillId="5" borderId="29" xfId="2" applyNumberFormat="1" applyFont="1" applyFill="1" applyBorder="1"/>
    <xf numFmtId="0" fontId="29" fillId="0" borderId="0" xfId="2" applyNumberFormat="1" applyFont="1" applyFill="1" applyBorder="1" applyAlignment="1">
      <alignment horizontal="center" vertical="center" wrapText="1"/>
    </xf>
    <xf numFmtId="0" fontId="20" fillId="0" borderId="29" xfId="2" applyFont="1" applyFill="1" applyBorder="1" applyAlignment="1">
      <alignment horizontal="center" vertical="center" wrapText="1"/>
    </xf>
    <xf numFmtId="0" fontId="34" fillId="0" borderId="0" xfId="2" applyFont="1" applyFill="1" applyBorder="1" applyAlignment="1">
      <alignment horizontal="center"/>
    </xf>
    <xf numFmtId="0" fontId="20" fillId="0" borderId="30" xfId="2" applyFont="1" applyFill="1" applyBorder="1" applyAlignment="1">
      <alignment horizontal="center" vertical="center" wrapText="1"/>
    </xf>
    <xf numFmtId="49" fontId="21" fillId="0" borderId="0" xfId="2" quotePrefix="1" applyNumberFormat="1" applyFont="1" applyFill="1" applyBorder="1" applyAlignment="1">
      <alignment horizontal="center" vertical="center"/>
    </xf>
    <xf numFmtId="0" fontId="21" fillId="0" borderId="4" xfId="3" applyFont="1" applyFill="1" applyBorder="1" applyAlignment="1">
      <alignment horizontal="center" vertical="center"/>
    </xf>
    <xf numFmtId="0" fontId="30" fillId="0" borderId="5" xfId="3" applyFont="1" applyFill="1" applyBorder="1" applyAlignment="1">
      <alignment horizontal="center" vertical="center" wrapText="1"/>
    </xf>
    <xf numFmtId="2" fontId="21" fillId="0" borderId="0" xfId="3" applyNumberFormat="1" applyFont="1" applyFill="1" applyBorder="1" applyAlignment="1">
      <alignment horizontal="center" vertical="center"/>
    </xf>
    <xf numFmtId="165" fontId="21" fillId="0" borderId="5" xfId="3" applyNumberFormat="1" applyFont="1" applyFill="1" applyBorder="1" applyAlignment="1">
      <alignment horizontal="center" vertical="center"/>
    </xf>
    <xf numFmtId="0" fontId="21" fillId="0" borderId="0" xfId="2" applyFont="1" applyFill="1" applyBorder="1" applyAlignment="1">
      <alignment horizontal="center" vertical="center"/>
    </xf>
    <xf numFmtId="0" fontId="21" fillId="0" borderId="5" xfId="2" applyFont="1" applyFill="1" applyBorder="1" applyAlignment="1">
      <alignment horizontal="center" vertical="center"/>
    </xf>
    <xf numFmtId="0" fontId="32" fillId="0" borderId="0" xfId="2" applyFont="1" applyFill="1" applyBorder="1" applyAlignment="1">
      <alignment horizontal="center" vertical="center"/>
    </xf>
    <xf numFmtId="0" fontId="17" fillId="3" borderId="20" xfId="2" applyFont="1" applyFill="1" applyBorder="1" applyAlignment="1">
      <alignment horizontal="center" vertical="center" wrapText="1"/>
    </xf>
    <xf numFmtId="0" fontId="28" fillId="3" borderId="0" xfId="3" applyFont="1" applyFill="1" applyBorder="1" applyAlignment="1">
      <alignment horizontal="center" vertical="center" wrapText="1"/>
    </xf>
    <xf numFmtId="165" fontId="28" fillId="3" borderId="0" xfId="2" applyNumberFormat="1" applyFont="1" applyFill="1" applyBorder="1"/>
    <xf numFmtId="0" fontId="28" fillId="3" borderId="0" xfId="2" applyFont="1" applyFill="1" applyBorder="1"/>
    <xf numFmtId="2" fontId="28" fillId="3" borderId="0" xfId="2" applyNumberFormat="1" applyFont="1" applyFill="1" applyBorder="1"/>
    <xf numFmtId="164" fontId="21" fillId="0" borderId="29" xfId="2" applyNumberFormat="1" applyFont="1" applyFill="1" applyBorder="1"/>
    <xf numFmtId="164" fontId="21" fillId="0" borderId="30" xfId="2" applyNumberFormat="1" applyFont="1" applyFill="1" applyBorder="1"/>
    <xf numFmtId="0" fontId="42" fillId="0" borderId="4" xfId="0" applyFont="1" applyBorder="1" applyAlignment="1">
      <alignment horizontal="center" vertical="center"/>
    </xf>
    <xf numFmtId="0" fontId="42" fillId="0" borderId="24" xfId="0" applyFont="1" applyBorder="1" applyAlignment="1">
      <alignment horizontal="center" vertical="center"/>
    </xf>
    <xf numFmtId="0" fontId="2" fillId="5" borderId="20" xfId="1" applyFont="1" applyFill="1" applyBorder="1" applyAlignment="1">
      <alignment horizontal="center" vertical="center"/>
    </xf>
    <xf numFmtId="164" fontId="2" fillId="0" borderId="9" xfId="1" applyNumberFormat="1" applyFont="1" applyBorder="1" applyAlignment="1">
      <alignment horizontal="center"/>
    </xf>
    <xf numFmtId="164" fontId="2" fillId="0" borderId="10" xfId="1" applyNumberFormat="1" applyFont="1" applyBorder="1" applyAlignment="1">
      <alignment horizontal="center"/>
    </xf>
    <xf numFmtId="164" fontId="2" fillId="0" borderId="13" xfId="1" applyNumberFormat="1" applyFont="1" applyBorder="1" applyAlignment="1">
      <alignment horizontal="center"/>
    </xf>
    <xf numFmtId="164" fontId="2" fillId="0" borderId="14" xfId="1" applyNumberFormat="1" applyFont="1" applyBorder="1" applyAlignment="1">
      <alignment horizontal="center"/>
    </xf>
    <xf numFmtId="164" fontId="2" fillId="0" borderId="0" xfId="1" applyNumberFormat="1" applyFont="1" applyBorder="1" applyAlignment="1">
      <alignment horizontal="center" vertical="center" wrapText="1"/>
    </xf>
    <xf numFmtId="164" fontId="2" fillId="6" borderId="9" xfId="1" applyNumberFormat="1" applyFont="1" applyFill="1" applyBorder="1" applyAlignment="1">
      <alignment horizontal="center" vertical="center"/>
    </xf>
    <xf numFmtId="164" fontId="2" fillId="6" borderId="10" xfId="1" applyNumberFormat="1" applyFont="1" applyFill="1" applyBorder="1" applyAlignment="1">
      <alignment horizontal="center" vertical="center"/>
    </xf>
    <xf numFmtId="164" fontId="2" fillId="6" borderId="11" xfId="1" applyNumberFormat="1" applyFont="1" applyFill="1" applyBorder="1" applyAlignment="1">
      <alignment horizontal="center" vertical="center"/>
    </xf>
    <xf numFmtId="164" fontId="2" fillId="7" borderId="9" xfId="1" applyNumberFormat="1" applyFont="1" applyFill="1" applyBorder="1" applyAlignment="1">
      <alignment horizontal="center" vertical="center"/>
    </xf>
    <xf numFmtId="164" fontId="2" fillId="7" borderId="10" xfId="1" applyNumberFormat="1" applyFont="1" applyFill="1" applyBorder="1" applyAlignment="1">
      <alignment horizontal="center" vertical="center"/>
    </xf>
    <xf numFmtId="164" fontId="2" fillId="7" borderId="11" xfId="1" applyNumberFormat="1" applyFont="1" applyFill="1" applyBorder="1" applyAlignment="1">
      <alignment horizontal="center" vertical="center"/>
    </xf>
    <xf numFmtId="0" fontId="2" fillId="2" borderId="9" xfId="1" applyFont="1" applyFill="1" applyBorder="1" applyAlignment="1">
      <alignment horizontal="center" vertical="center"/>
    </xf>
    <xf numFmtId="0" fontId="2" fillId="2" borderId="11" xfId="1" applyFont="1" applyFill="1" applyBorder="1" applyAlignment="1">
      <alignment horizontal="center" vertical="center"/>
    </xf>
    <xf numFmtId="0" fontId="2" fillId="4" borderId="20" xfId="1" applyFont="1" applyFill="1" applyBorder="1" applyAlignment="1">
      <alignment horizontal="center" vertical="center"/>
    </xf>
    <xf numFmtId="0" fontId="17" fillId="0" borderId="24" xfId="2" applyFont="1" applyBorder="1" applyAlignment="1">
      <alignment horizontal="center" vertical="center" wrapText="1"/>
    </xf>
    <xf numFmtId="0" fontId="17" fillId="0" borderId="20" xfId="2" applyFont="1" applyBorder="1" applyAlignment="1">
      <alignment horizontal="center" vertical="center" wrapText="1"/>
    </xf>
    <xf numFmtId="0" fontId="17" fillId="0" borderId="25" xfId="2" applyFont="1" applyFill="1" applyBorder="1" applyAlignment="1">
      <alignment horizontal="center" vertical="center" wrapText="1"/>
    </xf>
    <xf numFmtId="0" fontId="20" fillId="0" borderId="24" xfId="2" applyFont="1" applyBorder="1" applyAlignment="1">
      <alignment horizontal="left" vertical="center" wrapText="1"/>
    </xf>
    <xf numFmtId="0" fontId="20" fillId="0" borderId="20" xfId="2" applyFont="1" applyBorder="1" applyAlignment="1">
      <alignment horizontal="left" vertical="center" wrapText="1"/>
    </xf>
    <xf numFmtId="0" fontId="20" fillId="7" borderId="24" xfId="2" applyFont="1" applyFill="1" applyBorder="1" applyAlignment="1">
      <alignment horizontal="left" vertical="center" wrapText="1"/>
    </xf>
    <xf numFmtId="0" fontId="20" fillId="7" borderId="20" xfId="2" applyFont="1" applyFill="1" applyBorder="1" applyAlignment="1">
      <alignment horizontal="left" vertical="center" wrapText="1"/>
    </xf>
    <xf numFmtId="0" fontId="20" fillId="7" borderId="26" xfId="2" applyFont="1" applyFill="1" applyBorder="1" applyAlignment="1">
      <alignment horizontal="left" vertical="center" wrapText="1"/>
    </xf>
    <xf numFmtId="0" fontId="20" fillId="7" borderId="27" xfId="2" applyFont="1" applyFill="1" applyBorder="1" applyAlignment="1">
      <alignment horizontal="left" vertical="center" wrapText="1"/>
    </xf>
    <xf numFmtId="0" fontId="28" fillId="10" borderId="15" xfId="2" applyFont="1" applyFill="1" applyBorder="1" applyAlignment="1">
      <alignment horizontal="center"/>
    </xf>
    <xf numFmtId="0" fontId="28" fillId="0" borderId="15" xfId="2" applyFont="1" applyFill="1" applyBorder="1" applyAlignment="1">
      <alignment horizontal="center"/>
    </xf>
    <xf numFmtId="0" fontId="29" fillId="10" borderId="0" xfId="2" applyFont="1" applyFill="1" applyBorder="1" applyAlignment="1">
      <alignment horizontal="center" vertical="center" wrapText="1"/>
    </xf>
    <xf numFmtId="0" fontId="29" fillId="9" borderId="13" xfId="2" applyFont="1" applyFill="1" applyBorder="1" applyAlignment="1">
      <alignment horizontal="center" vertical="center" wrapText="1"/>
    </xf>
    <xf numFmtId="0" fontId="29" fillId="0" borderId="0" xfId="2" applyFont="1" applyBorder="1" applyAlignment="1">
      <alignment horizontal="center"/>
    </xf>
  </cellXfs>
  <cellStyles count="5">
    <cellStyle name="Normal" xfId="0" builtinId="0"/>
    <cellStyle name="Normal 2" xfId="1"/>
    <cellStyle name="Normal 3" xfId="2"/>
    <cellStyle name="Normal 3 2" xfId="4"/>
    <cellStyle name="Normal 4" xfId="3"/>
  </cellStyles>
  <dxfs count="6">
    <dxf>
      <font>
        <condense val="0"/>
        <extend val="0"/>
        <color indexed="55"/>
      </font>
    </dxf>
    <dxf>
      <font>
        <condense val="0"/>
        <extend val="0"/>
        <color indexed="55"/>
      </font>
    </dxf>
    <dxf>
      <font>
        <condense val="0"/>
        <extend val="0"/>
        <color indexed="55"/>
      </font>
    </dxf>
    <dxf>
      <font>
        <condense val="0"/>
        <extend val="0"/>
        <color indexed="55"/>
      </font>
    </dxf>
    <dxf>
      <font>
        <condense val="0"/>
        <extend val="0"/>
        <color indexed="55"/>
      </font>
    </dxf>
    <dxf>
      <font>
        <condense val="0"/>
        <extend val="0"/>
        <color indexed="55"/>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243700787401573"/>
          <c:y val="0.16127508255669129"/>
          <c:w val="0.81258876163206872"/>
          <c:h val="0.76323042839551924"/>
        </c:manualLayout>
      </c:layout>
      <c:barChart>
        <c:barDir val="col"/>
        <c:grouping val="clustered"/>
        <c:varyColors val="0"/>
        <c:ser>
          <c:idx val="0"/>
          <c:order val="0"/>
          <c:tx>
            <c:strRef>
              <c:f>'Sheet 2'!$D$47</c:f>
              <c:strCache>
                <c:ptCount val="1"/>
                <c:pt idx="0">
                  <c:v>P1: Anammox</c:v>
                </c:pt>
              </c:strCache>
            </c:strRef>
          </c:tx>
          <c:spPr>
            <a:solidFill>
              <a:srgbClr val="FF0000"/>
            </a:solidFill>
            <a:ln>
              <a:noFill/>
            </a:ln>
            <a:effectLst/>
          </c:spPr>
          <c:invertIfNegative val="0"/>
          <c:val>
            <c:numRef>
              <c:f>'Sheet 2'!$D$48:$D$51</c:f>
              <c:numCache>
                <c:formatCode>0.00</c:formatCode>
                <c:ptCount val="4"/>
                <c:pt idx="0">
                  <c:v>0</c:v>
                </c:pt>
                <c:pt idx="1">
                  <c:v>-138.11234881675105</c:v>
                </c:pt>
                <c:pt idx="2">
                  <c:v>-171.3778250431744</c:v>
                </c:pt>
                <c:pt idx="3">
                  <c:v>36.466506134949185</c:v>
                </c:pt>
              </c:numCache>
            </c:numRef>
          </c:val>
          <c:extLst xmlns:c16r2="http://schemas.microsoft.com/office/drawing/2015/06/chart">
            <c:ext xmlns:c16="http://schemas.microsoft.com/office/drawing/2014/chart" uri="{C3380CC4-5D6E-409C-BE32-E72D297353CC}">
              <c16:uniqueId val="{00000000-C613-495A-849D-4BDC7BE9E73D}"/>
            </c:ext>
            <c:ext xmlns:c15="http://schemas.microsoft.com/office/drawing/2012/chart" uri="{02D57815-91ED-43cb-92C2-25804820EDAC}">
              <c15:filteredCategoryTitle>
                <c15:cat>
                  <c:multiLvlStrRef>
                    <c:extLst xmlns:c16="http://schemas.microsoft.com/office/drawing/2014/chart" xmlns:c16r2="http://schemas.microsoft.com/office/drawing/2015/06/chart">
                      <c:ext uri="{02D57815-91ED-43cb-92C2-25804820EDAC}">
                        <c15:formulaRef>
                          <c15:sqref>MB_13456!#REF!</c15:sqref>
                        </c15:formulaRef>
                      </c:ext>
                    </c:extLst>
                  </c:multiLvlStrRef>
                </c15:cat>
              </c15:filteredCategoryTitle>
            </c:ext>
          </c:extLst>
        </c:ser>
        <c:ser>
          <c:idx val="1"/>
          <c:order val="1"/>
          <c:tx>
            <c:strRef>
              <c:f>'Sheet 2'!$E$47</c:f>
              <c:strCache>
                <c:ptCount val="1"/>
                <c:pt idx="0">
                  <c:v>P2: Decay of anammox</c:v>
                </c:pt>
              </c:strCache>
            </c:strRef>
          </c:tx>
          <c:spPr>
            <a:solidFill>
              <a:schemeClr val="tx1"/>
            </a:solidFill>
            <a:ln>
              <a:noFill/>
            </a:ln>
            <a:effectLst/>
          </c:spPr>
          <c:invertIfNegative val="0"/>
          <c:val>
            <c:numRef>
              <c:f>'Sheet 2'!$E$48:$E$51</c:f>
              <c:numCache>
                <c:formatCode>0.00</c:formatCode>
                <c:ptCount val="4"/>
                <c:pt idx="0">
                  <c:v>9.9360000000000017</c:v>
                </c:pt>
                <c:pt idx="1">
                  <c:v>0.47303999999999996</c:v>
                </c:pt>
                <c:pt idx="2">
                  <c:v>0</c:v>
                </c:pt>
                <c:pt idx="3">
                  <c:v>0</c:v>
                </c:pt>
              </c:numCache>
            </c:numRef>
          </c:val>
          <c:extLst xmlns:c16r2="http://schemas.microsoft.com/office/drawing/2015/06/chart">
            <c:ext xmlns:c16="http://schemas.microsoft.com/office/drawing/2014/chart" uri="{C3380CC4-5D6E-409C-BE32-E72D297353CC}">
              <c16:uniqueId val="{00000001-C613-495A-849D-4BDC7BE9E73D}"/>
            </c:ext>
            <c:ext xmlns:c15="http://schemas.microsoft.com/office/drawing/2012/chart" uri="{02D57815-91ED-43cb-92C2-25804820EDAC}">
              <c15:filteredCategoryTitle>
                <c15:cat>
                  <c:multiLvlStrRef>
                    <c:extLst xmlns:c16="http://schemas.microsoft.com/office/drawing/2014/chart" xmlns:c16r2="http://schemas.microsoft.com/office/drawing/2015/06/chart">
                      <c:ext uri="{02D57815-91ED-43cb-92C2-25804820EDAC}">
                        <c15:formulaRef>
                          <c15:sqref>MB_13456!#REF!</c15:sqref>
                        </c15:formulaRef>
                      </c:ext>
                    </c:extLst>
                  </c:multiLvlStrRef>
                </c15:cat>
              </c15:filteredCategoryTitle>
            </c:ext>
          </c:extLst>
        </c:ser>
        <c:ser>
          <c:idx val="2"/>
          <c:order val="2"/>
          <c:tx>
            <c:strRef>
              <c:f>'Sheet 2'!$F$47</c:f>
              <c:strCache>
                <c:ptCount val="1"/>
                <c:pt idx="0">
                  <c:v>P3: Denitritation</c:v>
                </c:pt>
              </c:strCache>
            </c:strRef>
          </c:tx>
          <c:spPr>
            <a:solidFill>
              <a:srgbClr val="92D050"/>
            </a:solidFill>
            <a:ln>
              <a:noFill/>
            </a:ln>
            <a:effectLst/>
          </c:spPr>
          <c:invertIfNegative val="0"/>
          <c:val>
            <c:numRef>
              <c:f>'Sheet 2'!$F$48:$F$51</c:f>
              <c:numCache>
                <c:formatCode>0.00</c:formatCode>
                <c:ptCount val="4"/>
                <c:pt idx="0">
                  <c:v>-14.875839716882826</c:v>
                </c:pt>
                <c:pt idx="1">
                  <c:v>-0.20811299763919044</c:v>
                </c:pt>
                <c:pt idx="2">
                  <c:v>-4.0886810917748129</c:v>
                </c:pt>
                <c:pt idx="3">
                  <c:v>0</c:v>
                </c:pt>
              </c:numCache>
            </c:numRef>
          </c:val>
          <c:extLst xmlns:c16r2="http://schemas.microsoft.com/office/drawing/2015/06/chart">
            <c:ext xmlns:c16="http://schemas.microsoft.com/office/drawing/2014/chart" uri="{C3380CC4-5D6E-409C-BE32-E72D297353CC}">
              <c16:uniqueId val="{00000002-C613-495A-849D-4BDC7BE9E73D}"/>
            </c:ext>
            <c:ext xmlns:c15="http://schemas.microsoft.com/office/drawing/2012/chart" uri="{02D57815-91ED-43cb-92C2-25804820EDAC}">
              <c15:filteredCategoryTitle>
                <c15:cat>
                  <c:multiLvlStrRef>
                    <c:extLst xmlns:c16="http://schemas.microsoft.com/office/drawing/2014/chart" xmlns:c16r2="http://schemas.microsoft.com/office/drawing/2015/06/chart">
                      <c:ext uri="{02D57815-91ED-43cb-92C2-25804820EDAC}">
                        <c15:formulaRef>
                          <c15:sqref>MB_13456!#REF!</c15:sqref>
                        </c15:formulaRef>
                      </c:ext>
                    </c:extLst>
                  </c:multiLvlStrRef>
                </c15:cat>
              </c15:filteredCategoryTitle>
            </c:ext>
          </c:extLst>
        </c:ser>
        <c:ser>
          <c:idx val="3"/>
          <c:order val="3"/>
          <c:tx>
            <c:strRef>
              <c:f>'Sheet 2'!$G$47</c:f>
              <c:strCache>
                <c:ptCount val="1"/>
                <c:pt idx="0">
                  <c:v>P4: Partial DEN</c:v>
                </c:pt>
              </c:strCache>
            </c:strRef>
          </c:tx>
          <c:spPr>
            <a:solidFill>
              <a:srgbClr val="00B0F0"/>
            </a:solidFill>
            <a:ln>
              <a:noFill/>
            </a:ln>
            <a:effectLst/>
          </c:spPr>
          <c:invertIfNegative val="0"/>
          <c:val>
            <c:numRef>
              <c:f>'Sheet 2'!$G$48:$G$51</c:f>
              <c:numCache>
                <c:formatCode>0.00</c:formatCode>
                <c:ptCount val="4"/>
                <c:pt idx="0">
                  <c:v>-15.684717008174632</c:v>
                </c:pt>
                <c:pt idx="1">
                  <c:v>-0.21942919094436281</c:v>
                </c:pt>
                <c:pt idx="2">
                  <c:v>6.4665061349491904</c:v>
                </c:pt>
                <c:pt idx="3">
                  <c:v>-6.4665061349491904</c:v>
                </c:pt>
              </c:numCache>
            </c:numRef>
          </c:val>
          <c:extLst xmlns:c16r2="http://schemas.microsoft.com/office/drawing/2015/06/chart">
            <c:ext xmlns:c16="http://schemas.microsoft.com/office/drawing/2014/chart" uri="{C3380CC4-5D6E-409C-BE32-E72D297353CC}">
              <c16:uniqueId val="{00000003-C613-495A-849D-4BDC7BE9E73D}"/>
            </c:ext>
            <c:ext xmlns:c15="http://schemas.microsoft.com/office/drawing/2012/chart" uri="{02D57815-91ED-43cb-92C2-25804820EDAC}">
              <c15:filteredCategoryTitle>
                <c15:cat>
                  <c:multiLvlStrRef>
                    <c:extLst xmlns:c16="http://schemas.microsoft.com/office/drawing/2014/chart" xmlns:c16r2="http://schemas.microsoft.com/office/drawing/2015/06/chart">
                      <c:ext uri="{02D57815-91ED-43cb-92C2-25804820EDAC}">
                        <c15:formulaRef>
                          <c15:sqref>MB_13456!#REF!</c15:sqref>
                        </c15:formulaRef>
                      </c:ext>
                    </c:extLst>
                  </c:multiLvlStrRef>
                </c15:cat>
              </c15:filteredCategoryTitle>
            </c:ext>
          </c:extLst>
        </c:ser>
        <c:ser>
          <c:idx val="4"/>
          <c:order val="4"/>
          <c:tx>
            <c:strRef>
              <c:f>'Sheet 2'!$H$47</c:f>
              <c:strCache>
                <c:ptCount val="1"/>
                <c:pt idx="0">
                  <c:v>P5: Decay of H</c:v>
                </c:pt>
              </c:strCache>
            </c:strRef>
          </c:tx>
          <c:spPr>
            <a:solidFill>
              <a:schemeClr val="accent5"/>
            </a:solidFill>
            <a:ln>
              <a:noFill/>
            </a:ln>
            <a:effectLst/>
          </c:spPr>
          <c:invertIfNegative val="0"/>
          <c:val>
            <c:numRef>
              <c:f>'Sheet 2'!$H$48:$H$51</c:f>
              <c:numCache>
                <c:formatCode>0.00</c:formatCode>
                <c:ptCount val="4"/>
                <c:pt idx="0">
                  <c:v>8.6245567250573743</c:v>
                </c:pt>
                <c:pt idx="1">
                  <c:v>0.46685100533462737</c:v>
                </c:pt>
                <c:pt idx="2">
                  <c:v>0</c:v>
                </c:pt>
                <c:pt idx="3">
                  <c:v>0</c:v>
                </c:pt>
              </c:numCache>
            </c:numRef>
          </c:val>
          <c:extLst xmlns:c16r2="http://schemas.microsoft.com/office/drawing/2015/06/chart">
            <c:ext xmlns:c16="http://schemas.microsoft.com/office/drawing/2014/chart" uri="{C3380CC4-5D6E-409C-BE32-E72D297353CC}">
              <c16:uniqueId val="{00000004-C613-495A-849D-4BDC7BE9E73D}"/>
            </c:ext>
          </c:extLst>
        </c:ser>
        <c:dLbls>
          <c:showLegendKey val="0"/>
          <c:showVal val="0"/>
          <c:showCatName val="0"/>
          <c:showSerName val="0"/>
          <c:showPercent val="0"/>
          <c:showBubbleSize val="0"/>
        </c:dLbls>
        <c:gapWidth val="150"/>
        <c:axId val="262928264"/>
        <c:axId val="262928656"/>
      </c:barChart>
      <c:catAx>
        <c:axId val="262928264"/>
        <c:scaling>
          <c:orientation val="minMax"/>
        </c:scaling>
        <c:delete val="1"/>
        <c:axPos val="b"/>
        <c:numFmt formatCode="General" sourceLinked="1"/>
        <c:majorTickMark val="none"/>
        <c:minorTickMark val="none"/>
        <c:tickLblPos val="nextTo"/>
        <c:crossAx val="262928656"/>
        <c:crosses val="autoZero"/>
        <c:auto val="1"/>
        <c:lblAlgn val="ctr"/>
        <c:lblOffset val="100"/>
        <c:noMultiLvlLbl val="0"/>
      </c:catAx>
      <c:valAx>
        <c:axId val="262928656"/>
        <c:scaling>
          <c:orientation val="minMax"/>
          <c:max val="40"/>
          <c:min val="-18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r>
                  <a:rPr lang="en-US" sz="1400" b="1">
                    <a:solidFill>
                      <a:sysClr val="windowText" lastClr="000000"/>
                    </a:solidFill>
                  </a:rPr>
                  <a:t>Conversion</a:t>
                </a:r>
                <a:r>
                  <a:rPr lang="en-US" sz="1400" b="1" baseline="0">
                    <a:solidFill>
                      <a:sysClr val="windowText" lastClr="000000"/>
                    </a:solidFill>
                  </a:rPr>
                  <a:t> rate</a:t>
                </a:r>
              </a:p>
              <a:p>
                <a:pPr>
                  <a:defRPr sz="1400">
                    <a:solidFill>
                      <a:sysClr val="windowText" lastClr="000000"/>
                    </a:solidFill>
                  </a:defRPr>
                </a:pPr>
                <a:r>
                  <a:rPr lang="en-US" sz="1400" b="1" baseline="0">
                    <a:solidFill>
                      <a:sysClr val="windowText" lastClr="000000"/>
                    </a:solidFill>
                  </a:rPr>
                  <a:t> (</a:t>
                </a:r>
                <a:r>
                  <a:rPr lang="en-US" sz="1400" b="1" i="0" u="none" strike="noStrike" baseline="0">
                    <a:solidFill>
                      <a:sysClr val="windowText" lastClr="000000"/>
                    </a:solidFill>
                    <a:effectLst/>
                  </a:rPr>
                  <a:t>g COD or N</a:t>
                </a:r>
                <a:r>
                  <a:rPr lang="en-US" sz="1400" b="1" i="0" u="none" strike="noStrike" baseline="-25000">
                    <a:solidFill>
                      <a:sysClr val="windowText" lastClr="000000"/>
                    </a:solidFill>
                    <a:effectLst/>
                  </a:rPr>
                  <a:t> </a:t>
                </a:r>
                <a:r>
                  <a:rPr lang="en-US" sz="1400" b="1" i="0" u="none" strike="noStrike" baseline="0">
                    <a:solidFill>
                      <a:sysClr val="windowText" lastClr="000000"/>
                    </a:solidFill>
                    <a:effectLst/>
                  </a:rPr>
                  <a:t>m</a:t>
                </a:r>
                <a:r>
                  <a:rPr lang="en-US" sz="1400" b="1" i="0" u="none" strike="noStrike" baseline="30000">
                    <a:solidFill>
                      <a:sysClr val="windowText" lastClr="000000"/>
                    </a:solidFill>
                    <a:effectLst/>
                  </a:rPr>
                  <a:t>-3</a:t>
                </a:r>
                <a:r>
                  <a:rPr lang="en-US" sz="1400" b="1" i="0" u="none" strike="noStrike" baseline="0">
                    <a:solidFill>
                      <a:sysClr val="windowText" lastClr="000000"/>
                    </a:solidFill>
                    <a:effectLst/>
                  </a:rPr>
                  <a:t> d</a:t>
                </a:r>
                <a:r>
                  <a:rPr lang="en-US" sz="1400" b="1" i="0" u="none" strike="noStrike" baseline="30000">
                    <a:solidFill>
                      <a:sysClr val="windowText" lastClr="000000"/>
                    </a:solidFill>
                    <a:effectLst/>
                  </a:rPr>
                  <a:t>-1</a:t>
                </a:r>
                <a:r>
                  <a:rPr lang="en-US" sz="1400" b="1" baseline="0">
                    <a:solidFill>
                      <a:sysClr val="windowText" lastClr="000000"/>
                    </a:solidFill>
                  </a:rPr>
                  <a:t>)</a:t>
                </a:r>
                <a:endParaRPr lang="en-US" sz="1400" b="1">
                  <a:solidFill>
                    <a:sysClr val="windowText" lastClr="000000"/>
                  </a:solidFill>
                </a:endParaRPr>
              </a:p>
            </c:rich>
          </c:tx>
          <c:layout>
            <c:manualLayout>
              <c:xMode val="edge"/>
              <c:yMode val="edge"/>
              <c:x val="9.9410481886317882E-3"/>
              <c:y val="0.28563628818431697"/>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262928264"/>
        <c:crosses val="autoZero"/>
        <c:crossBetween val="between"/>
        <c:majorUnit val="30"/>
      </c:valAx>
      <c:spPr>
        <a:noFill/>
        <a:ln>
          <a:noFill/>
        </a:ln>
        <a:effectLst/>
      </c:spPr>
    </c:plotArea>
    <c:legend>
      <c:legendPos val="b"/>
      <c:layout>
        <c:manualLayout>
          <c:xMode val="edge"/>
          <c:yMode val="edge"/>
          <c:x val="0.13166215276105148"/>
          <c:y val="1.2544237220436129E-2"/>
          <c:w val="0.83856596977448761"/>
          <c:h val="0.16114372411773056"/>
        </c:manualLayout>
      </c:layout>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chart" Target="../charts/chart1.xml"/><Relationship Id="rId6" Type="http://schemas.openxmlformats.org/officeDocument/2006/relationships/image" Target="../media/image11.png"/><Relationship Id="rId5" Type="http://schemas.openxmlformats.org/officeDocument/2006/relationships/image" Target="../media/image10.png"/><Relationship Id="rId4" Type="http://schemas.openxmlformats.org/officeDocument/2006/relationships/image" Target="../media/image9.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wmf"/><Relationship Id="rId2" Type="http://schemas.openxmlformats.org/officeDocument/2006/relationships/image" Target="../media/image3.wmf"/><Relationship Id="rId1" Type="http://schemas.openxmlformats.org/officeDocument/2006/relationships/image" Target="../media/image2.wmf"/><Relationship Id="rId5" Type="http://schemas.openxmlformats.org/officeDocument/2006/relationships/image" Target="../media/image6.emf"/><Relationship Id="rId4" Type="http://schemas.openxmlformats.org/officeDocument/2006/relationships/image" Target="../media/image5.w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23</xdr:col>
      <xdr:colOff>546520</xdr:colOff>
      <xdr:row>38</xdr:row>
      <xdr:rowOff>28574</xdr:rowOff>
    </xdr:to>
    <xdr:pic>
      <xdr:nvPicPr>
        <xdr:cNvPr id="4" name="Picture 3">
          <a:extLst>
            <a:ext uri="{FF2B5EF4-FFF2-40B4-BE49-F238E27FC236}">
              <a16:creationId xmlns=""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4567320" cy="72675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662940</xdr:colOff>
      <xdr:row>16</xdr:row>
      <xdr:rowOff>133349</xdr:rowOff>
    </xdr:to>
    <xdr:sp macro="" textlink="">
      <xdr:nvSpPr>
        <xdr:cNvPr id="2" name="Text Box 1">
          <a:extLst>
            <a:ext uri="{FF2B5EF4-FFF2-40B4-BE49-F238E27FC236}">
              <a16:creationId xmlns="" xmlns:a16="http://schemas.microsoft.com/office/drawing/2014/main" id="{00000000-0008-0000-0100-000002000000}"/>
            </a:ext>
          </a:extLst>
        </xdr:cNvPr>
        <xdr:cNvSpPr txBox="1">
          <a:spLocks noChangeArrowheads="1"/>
        </xdr:cNvSpPr>
      </xdr:nvSpPr>
      <xdr:spPr bwMode="auto">
        <a:xfrm>
          <a:off x="0" y="0"/>
          <a:ext cx="7117080" cy="3036569"/>
        </a:xfrm>
        <a:prstGeom prst="rect">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0" tIns="274320" rIns="274320" bIns="274320" anchor="ctr" upright="1"/>
        <a:lstStyle/>
        <a:p>
          <a:pPr algn="l" rtl="0">
            <a:defRPr sz="1000"/>
          </a:pPr>
          <a:r>
            <a:rPr lang="en-US" sz="1200" b="1" i="0" u="none" strike="noStrike" baseline="0">
              <a:solidFill>
                <a:srgbClr val="000000"/>
              </a:solidFill>
              <a:latin typeface="Arial"/>
              <a:cs typeface="Arial"/>
            </a:rPr>
            <a:t>Introduction:</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sz="1200" b="0" i="0" baseline="0">
              <a:effectLst/>
              <a:latin typeface="Arial" panose="020B0604020202020204" pitchFamily="34" charset="0"/>
              <a:ea typeface="+mn-ea"/>
              <a:cs typeface="Arial" panose="020B0604020202020204" pitchFamily="34" charset="0"/>
            </a:rPr>
            <a:t>Anammox metabolism: Ammonium is the electron donor in the catabolism and the anabolic N-source. Nitrite is the electron acceptor in the catabolism and the electron donor in the anabolism. Bicarbonate is the C-source.</a:t>
          </a:r>
          <a:endParaRPr lang="en-US" sz="1200">
            <a:effectLst/>
            <a:latin typeface="Arial" panose="020B0604020202020204" pitchFamily="34" charset="0"/>
            <a:cs typeface="Arial" panose="020B0604020202020204" pitchFamily="34" charset="0"/>
          </a:endParaRPr>
        </a:p>
        <a:p>
          <a:pPr algn="l" rtl="0">
            <a:defRPr sz="1000"/>
          </a:pPr>
          <a:r>
            <a:rPr lang="en-US" sz="1200" b="0" i="0" u="none" strike="noStrike" baseline="0">
              <a:solidFill>
                <a:srgbClr val="000000"/>
              </a:solidFill>
              <a:latin typeface="Arial"/>
              <a:cs typeface="Arial"/>
            </a:rPr>
            <a:t>    All reaction stoichiometries have been derived in the same way: Based on the elemental composition of the compounds involved in the reactions, the stoichiometric coefficients of the electron donor and acceptor couples are identified (</a:t>
          </a:r>
          <a:r>
            <a:rPr lang="en-US" sz="1200" b="0" i="1" u="none" strike="noStrike" baseline="0">
              <a:solidFill>
                <a:srgbClr val="000000"/>
              </a:solidFill>
              <a:latin typeface="Arial"/>
              <a:cs typeface="Arial"/>
            </a:rPr>
            <a:t>in red,postive for production and nagative for consumption</a:t>
          </a:r>
          <a:r>
            <a:rPr lang="en-US" sz="1200" b="0" i="0" u="none" strike="noStrike" baseline="0">
              <a:solidFill>
                <a:srgbClr val="000000"/>
              </a:solidFill>
              <a:latin typeface="Arial"/>
              <a:cs typeface="Arial"/>
            </a:rPr>
            <a:t>). The stoichiometric coefficients of H</a:t>
          </a:r>
          <a:r>
            <a:rPr lang="en-US" sz="1200" b="0" i="0" u="none" strike="noStrike" baseline="-25000">
              <a:solidFill>
                <a:srgbClr val="000000"/>
              </a:solidFill>
              <a:latin typeface="Arial"/>
              <a:cs typeface="Arial"/>
            </a:rPr>
            <a:t>2</a:t>
          </a:r>
          <a:r>
            <a:rPr lang="en-US" sz="1200" b="0" i="0" u="none" strike="noStrike" baseline="0">
              <a:solidFill>
                <a:srgbClr val="000000"/>
              </a:solidFill>
              <a:latin typeface="Arial"/>
              <a:cs typeface="Arial"/>
            </a:rPr>
            <a:t>O, H</a:t>
          </a:r>
          <a:r>
            <a:rPr lang="en-US" sz="1200" b="0" i="0" u="none" strike="noStrike" baseline="30000">
              <a:solidFill>
                <a:srgbClr val="000000"/>
              </a:solidFill>
              <a:latin typeface="Arial"/>
              <a:cs typeface="Arial"/>
            </a:rPr>
            <a:t>+1</a:t>
          </a:r>
          <a:r>
            <a:rPr lang="en-US" sz="1200" b="0" i="0" u="none" strike="noStrike" baseline="0">
              <a:solidFill>
                <a:srgbClr val="000000"/>
              </a:solidFill>
              <a:latin typeface="Arial"/>
              <a:cs typeface="Arial"/>
            </a:rPr>
            <a:t> and Electrons are subsequently calculated based on O, H and Charged balance, respectively. C, H, O, N, and Charge balance are then checked. Based on the half reactions all other reaction stoichiometries are calculated.  The procedure was documented in stepwise in SI_Word_Anammox stoichiometry.docx.</a:t>
          </a:r>
        </a:p>
        <a:p>
          <a:pPr algn="l" rtl="0">
            <a:defRPr sz="1000"/>
          </a:pPr>
          <a:r>
            <a:rPr lang="en-US" sz="1200" b="0" i="0" u="none" strike="noStrike" baseline="0">
              <a:solidFill>
                <a:srgbClr val="000000"/>
              </a:solidFill>
              <a:latin typeface="Arial"/>
              <a:cs typeface="Arial"/>
            </a:rPr>
            <a:t>   </a:t>
          </a:r>
          <a:r>
            <a:rPr lang="en-US" sz="1200" b="1" i="0" u="none" strike="noStrike" baseline="0">
              <a:solidFill>
                <a:srgbClr val="000000"/>
              </a:solidFill>
              <a:latin typeface="Arial"/>
              <a:cs typeface="Arial"/>
            </a:rPr>
            <a:t>Case-specific anammox stoichiometry can be obtained by changing the corresponding yellow shaded values.</a:t>
          </a:r>
        </a:p>
        <a:p>
          <a:pPr algn="l" rtl="0">
            <a:defRPr sz="1000"/>
          </a:pPr>
          <a:endParaRPr lang="en-US" sz="1000" b="1" i="0" u="none" strike="noStrike" baseline="0">
            <a:solidFill>
              <a:srgbClr val="000000"/>
            </a:solidFill>
            <a:latin typeface="Arial"/>
            <a:cs typeface="Arial"/>
          </a:endParaRPr>
        </a:p>
        <a:p>
          <a:pPr algn="l" rtl="0">
            <a:defRPr sz="1000"/>
          </a:pPr>
          <a:endParaRPr lang="en-US" sz="1200" b="0" i="0" u="none" strike="noStrike" baseline="0">
            <a:solidFill>
              <a:srgbClr val="000000"/>
            </a:solidFill>
            <a:latin typeface="Arial"/>
            <a:cs typeface="Arial"/>
          </a:endParaRPr>
        </a:p>
      </xdr:txBody>
    </xdr:sp>
    <xdr:clientData/>
  </xdr:twoCellAnchor>
  <xdr:twoCellAnchor>
    <xdr:from>
      <xdr:col>9</xdr:col>
      <xdr:colOff>685800</xdr:colOff>
      <xdr:row>0</xdr:row>
      <xdr:rowOff>15240</xdr:rowOff>
    </xdr:from>
    <xdr:to>
      <xdr:col>18</xdr:col>
      <xdr:colOff>845820</xdr:colOff>
      <xdr:row>11</xdr:row>
      <xdr:rowOff>53340</xdr:rowOff>
    </xdr:to>
    <xdr:sp macro="" textlink="">
      <xdr:nvSpPr>
        <xdr:cNvPr id="3" name="Rectangle 2">
          <a:extLst>
            <a:ext uri="{FF2B5EF4-FFF2-40B4-BE49-F238E27FC236}">
              <a16:creationId xmlns="" xmlns:a16="http://schemas.microsoft.com/office/drawing/2014/main" id="{00000000-0008-0000-0100-000003000000}"/>
            </a:ext>
          </a:extLst>
        </xdr:cNvPr>
        <xdr:cNvSpPr/>
      </xdr:nvSpPr>
      <xdr:spPr>
        <a:xfrm>
          <a:off x="7139940" y="15240"/>
          <a:ext cx="8267700" cy="200406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525780</xdr:colOff>
      <xdr:row>17</xdr:row>
      <xdr:rowOff>22860</xdr:rowOff>
    </xdr:from>
    <xdr:to>
      <xdr:col>13</xdr:col>
      <xdr:colOff>167640</xdr:colOff>
      <xdr:row>18</xdr:row>
      <xdr:rowOff>137160</xdr:rowOff>
    </xdr:to>
    <xdr:sp macro="" textlink="">
      <xdr:nvSpPr>
        <xdr:cNvPr id="4" name="Arrow: Down 3">
          <a:extLst>
            <a:ext uri="{FF2B5EF4-FFF2-40B4-BE49-F238E27FC236}">
              <a16:creationId xmlns="" xmlns:a16="http://schemas.microsoft.com/office/drawing/2014/main" id="{00000000-0008-0000-0100-000004000000}"/>
            </a:ext>
          </a:extLst>
        </xdr:cNvPr>
        <xdr:cNvSpPr/>
      </xdr:nvSpPr>
      <xdr:spPr>
        <a:xfrm>
          <a:off x="9083040" y="3131820"/>
          <a:ext cx="320040" cy="289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144780</xdr:colOff>
      <xdr:row>20</xdr:row>
      <xdr:rowOff>22860</xdr:rowOff>
    </xdr:from>
    <xdr:to>
      <xdr:col>3</xdr:col>
      <xdr:colOff>464820</xdr:colOff>
      <xdr:row>21</xdr:row>
      <xdr:rowOff>144780</xdr:rowOff>
    </xdr:to>
    <xdr:sp macro="" textlink="">
      <xdr:nvSpPr>
        <xdr:cNvPr id="5" name="Arrow: Down 4">
          <a:extLst>
            <a:ext uri="{FF2B5EF4-FFF2-40B4-BE49-F238E27FC236}">
              <a16:creationId xmlns="" xmlns:a16="http://schemas.microsoft.com/office/drawing/2014/main" id="{00000000-0008-0000-0100-000005000000}"/>
            </a:ext>
          </a:extLst>
        </xdr:cNvPr>
        <xdr:cNvSpPr/>
      </xdr:nvSpPr>
      <xdr:spPr>
        <a:xfrm>
          <a:off x="2872740" y="3680460"/>
          <a:ext cx="320040" cy="289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200025</xdr:colOff>
          <xdr:row>7</xdr:row>
          <xdr:rowOff>66675</xdr:rowOff>
        </xdr:from>
        <xdr:to>
          <xdr:col>2</xdr:col>
          <xdr:colOff>647700</xdr:colOff>
          <xdr:row>7</xdr:row>
          <xdr:rowOff>381000</xdr:rowOff>
        </xdr:to>
        <xdr:sp macro="" textlink="">
          <xdr:nvSpPr>
            <xdr:cNvPr id="4097" name="Object 1" hidden="1">
              <a:extLst>
                <a:ext uri="{63B3BB69-23CF-44E3-9099-C40C66FF867C}">
                  <a14:compatExt spid="_x0000_s4097"/>
                </a:ext>
                <a:ext uri="{FF2B5EF4-FFF2-40B4-BE49-F238E27FC236}">
                  <a16:creationId xmlns="" xmlns:a16="http://schemas.microsoft.com/office/drawing/2014/main" id="{00000000-0008-0000-0200-0000011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276225</xdr:colOff>
          <xdr:row>7</xdr:row>
          <xdr:rowOff>19050</xdr:rowOff>
        </xdr:from>
        <xdr:to>
          <xdr:col>4</xdr:col>
          <xdr:colOff>885825</xdr:colOff>
          <xdr:row>7</xdr:row>
          <xdr:rowOff>428625</xdr:rowOff>
        </xdr:to>
        <xdr:sp macro="" textlink="">
          <xdr:nvSpPr>
            <xdr:cNvPr id="4098" name="Object 2" hidden="1">
              <a:extLst>
                <a:ext uri="{63B3BB69-23CF-44E3-9099-C40C66FF867C}">
                  <a14:compatExt spid="_x0000_s4098"/>
                </a:ext>
                <a:ext uri="{FF2B5EF4-FFF2-40B4-BE49-F238E27FC236}">
                  <a16:creationId xmlns="" xmlns:a16="http://schemas.microsoft.com/office/drawing/2014/main" id="{00000000-0008-0000-0200-0000021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190500</xdr:colOff>
          <xdr:row>8</xdr:row>
          <xdr:rowOff>47625</xdr:rowOff>
        </xdr:from>
        <xdr:to>
          <xdr:col>2</xdr:col>
          <xdr:colOff>638175</xdr:colOff>
          <xdr:row>8</xdr:row>
          <xdr:rowOff>361950</xdr:rowOff>
        </xdr:to>
        <xdr:sp macro="" textlink="">
          <xdr:nvSpPr>
            <xdr:cNvPr id="4099" name="Object 3" hidden="1">
              <a:extLst>
                <a:ext uri="{63B3BB69-23CF-44E3-9099-C40C66FF867C}">
                  <a14:compatExt spid="_x0000_s4099"/>
                </a:ext>
                <a:ext uri="{FF2B5EF4-FFF2-40B4-BE49-F238E27FC236}">
                  <a16:creationId xmlns="" xmlns:a16="http://schemas.microsoft.com/office/drawing/2014/main" id="{00000000-0008-0000-0200-0000031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104775</xdr:colOff>
          <xdr:row>8</xdr:row>
          <xdr:rowOff>38100</xdr:rowOff>
        </xdr:from>
        <xdr:to>
          <xdr:col>5</xdr:col>
          <xdr:colOff>962025</xdr:colOff>
          <xdr:row>8</xdr:row>
          <xdr:rowOff>409575</xdr:rowOff>
        </xdr:to>
        <xdr:sp macro="" textlink="">
          <xdr:nvSpPr>
            <xdr:cNvPr id="4100" name="Object 4" hidden="1">
              <a:extLst>
                <a:ext uri="{63B3BB69-23CF-44E3-9099-C40C66FF867C}">
                  <a14:compatExt spid="_x0000_s4100"/>
                </a:ext>
                <a:ext uri="{FF2B5EF4-FFF2-40B4-BE49-F238E27FC236}">
                  <a16:creationId xmlns="" xmlns:a16="http://schemas.microsoft.com/office/drawing/2014/main" id="{00000000-0008-0000-0200-0000041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0</xdr:col>
      <xdr:colOff>7620</xdr:colOff>
      <xdr:row>15</xdr:row>
      <xdr:rowOff>41062</xdr:rowOff>
    </xdr:from>
    <xdr:to>
      <xdr:col>3</xdr:col>
      <xdr:colOff>190500</xdr:colOff>
      <xdr:row>37</xdr:row>
      <xdr:rowOff>114300</xdr:rowOff>
    </xdr:to>
    <mc:AlternateContent xmlns:mc="http://schemas.openxmlformats.org/markup-compatibility/2006" xmlns:a14="http://schemas.microsoft.com/office/drawing/2010/main">
      <mc:Choice Requires="a14">
        <xdr:sp macro="" textlink="">
          <xdr:nvSpPr>
            <xdr:cNvPr id="6" name="TextBox 5">
              <a:extLst>
                <a:ext uri="{FF2B5EF4-FFF2-40B4-BE49-F238E27FC236}">
                  <a16:creationId xmlns="" xmlns:a16="http://schemas.microsoft.com/office/drawing/2014/main" id="{00000000-0008-0000-0200-000006000000}"/>
                </a:ext>
              </a:extLst>
            </xdr:cNvPr>
            <xdr:cNvSpPr txBox="1"/>
          </xdr:nvSpPr>
          <xdr:spPr>
            <a:xfrm>
              <a:off x="7620" y="4369222"/>
              <a:ext cx="2400300" cy="4370918"/>
            </a:xfrm>
            <a:prstGeom prst="rect">
              <a:avLst/>
            </a:prstGeom>
            <a:solidFill>
              <a:schemeClr val="bg1">
                <a:lumMod val="95000"/>
              </a:schemeClr>
            </a:solidFill>
            <a:ln w="2857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lang="en-US" altLang="zh-CN" sz="1000" b="1" baseline="0">
                <a:solidFill>
                  <a:schemeClr val="dk1"/>
                </a:solidFill>
                <a:effectLst/>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zh-CN" sz="1000" b="1" baseline="0">
                  <a:solidFill>
                    <a:schemeClr val="dk1"/>
                  </a:solidFill>
                  <a:effectLst/>
                  <a:latin typeface="Times New Roman" panose="02020603050405020304" pitchFamily="18" charset="0"/>
                  <a:ea typeface="+mn-ea"/>
                  <a:cs typeface="Times New Roman" panose="02020603050405020304" pitchFamily="18" charset="0"/>
                </a:rPr>
                <a:t>Principal:</a:t>
              </a:r>
            </a:p>
            <a:p>
              <a:r>
                <a:rPr lang="en-US" sz="1000">
                  <a:solidFill>
                    <a:schemeClr val="dk1"/>
                  </a:solidFill>
                  <a:effectLst/>
                  <a:latin typeface="Times New Roman" panose="02020603050405020304" pitchFamily="18" charset="0"/>
                  <a:ea typeface="+mn-ea"/>
                  <a:cs typeface="Times New Roman" panose="02020603050405020304" pitchFamily="18" charset="0"/>
                </a:rPr>
                <a:t>Mass balances over measured NH4-N, NO2-N, NO3-N</a:t>
              </a:r>
              <a:r>
                <a:rPr lang="en-US" sz="1000" baseline="0">
                  <a:solidFill>
                    <a:schemeClr val="dk1"/>
                  </a:solidFill>
                  <a:effectLst/>
                  <a:latin typeface="Times New Roman" panose="02020603050405020304" pitchFamily="18" charset="0"/>
                  <a:ea typeface="+mn-ea"/>
                  <a:cs typeface="Times New Roman" panose="02020603050405020304" pitchFamily="18" charset="0"/>
                </a:rPr>
                <a:t> </a:t>
              </a:r>
              <a:r>
                <a:rPr lang="en-US" sz="1000">
                  <a:solidFill>
                    <a:schemeClr val="dk1"/>
                  </a:solidFill>
                  <a:effectLst/>
                  <a:latin typeface="Times New Roman" panose="02020603050405020304" pitchFamily="18" charset="0"/>
                  <a:ea typeface="+mn-ea"/>
                  <a:cs typeface="Times New Roman" panose="02020603050405020304" pitchFamily="18" charset="0"/>
                </a:rPr>
                <a:t>and COD, following the equations below:  </a:t>
              </a:r>
            </a:p>
            <a:p>
              <a:pPr/>
              <a14:m>
                <m:oMathPara xmlns:m="http://schemas.openxmlformats.org/officeDocument/2006/math">
                  <m:oMathParaPr>
                    <m:jc m:val="centerGroup"/>
                  </m:oMathParaPr>
                  <m:oMath xmlns:m="http://schemas.openxmlformats.org/officeDocument/2006/math">
                    <m:r>
                      <a:rPr lang="en-US" sz="1200" b="1" i="1">
                        <a:solidFill>
                          <a:schemeClr val="dk1"/>
                        </a:solidFill>
                        <a:effectLst/>
                        <a:latin typeface="Cambria Math" panose="02040503050406030204" pitchFamily="18" charset="0"/>
                        <a:ea typeface="+mn-ea"/>
                        <a:cs typeface="+mn-cs"/>
                      </a:rPr>
                      <m:t>𝑨</m:t>
                    </m:r>
                    <m:r>
                      <a:rPr lang="en-US" sz="1200" b="1" i="1">
                        <a:solidFill>
                          <a:schemeClr val="dk1"/>
                        </a:solidFill>
                        <a:effectLst/>
                        <a:latin typeface="Cambria Math" panose="02040503050406030204" pitchFamily="18" charset="0"/>
                        <a:ea typeface="+mn-ea"/>
                        <a:cs typeface="+mn-cs"/>
                      </a:rPr>
                      <m:t>∙</m:t>
                    </m:r>
                    <m:r>
                      <a:rPr lang="en-US" sz="1200" b="1" i="1">
                        <a:solidFill>
                          <a:schemeClr val="dk1"/>
                        </a:solidFill>
                        <a:effectLst/>
                        <a:latin typeface="Cambria Math" panose="02040503050406030204" pitchFamily="18" charset="0"/>
                        <a:ea typeface="+mn-ea"/>
                        <a:cs typeface="+mn-cs"/>
                      </a:rPr>
                      <m:t>𝝆</m:t>
                    </m:r>
                    <m:r>
                      <a:rPr lang="en-US" sz="1200" b="1" i="1">
                        <a:solidFill>
                          <a:schemeClr val="dk1"/>
                        </a:solidFill>
                        <a:effectLst/>
                        <a:latin typeface="Cambria Math" panose="02040503050406030204" pitchFamily="18" charset="0"/>
                        <a:ea typeface="+mn-ea"/>
                        <a:cs typeface="+mn-cs"/>
                      </a:rPr>
                      <m:t>=</m:t>
                    </m:r>
                    <m:r>
                      <a:rPr lang="en-US" sz="1200" b="1" i="1">
                        <a:solidFill>
                          <a:schemeClr val="dk1"/>
                        </a:solidFill>
                        <a:effectLst/>
                        <a:latin typeface="Cambria Math" panose="02040503050406030204" pitchFamily="18" charset="0"/>
                        <a:ea typeface="+mn-ea"/>
                        <a:cs typeface="+mn-cs"/>
                      </a:rPr>
                      <m:t>𝒓</m:t>
                    </m:r>
                  </m:oMath>
                </m:oMathPara>
              </a14:m>
              <a:endParaRPr lang="en-US" sz="1200" b="1">
                <a:solidFill>
                  <a:schemeClr val="dk1"/>
                </a:solidFill>
                <a:effectLst/>
                <a:latin typeface="Times New Roman" panose="02020603050405020304" pitchFamily="18" charset="0"/>
                <a:ea typeface="+mn-ea"/>
                <a:cs typeface="Times New Roman" panose="02020603050405020304" pitchFamily="18" charset="0"/>
              </a:endParaRPr>
            </a:p>
            <a:p>
              <a:r>
                <a:rPr lang="en-US" sz="1000">
                  <a:solidFill>
                    <a:schemeClr val="dk1"/>
                  </a:solidFill>
                  <a:effectLst/>
                  <a:latin typeface="Times New Roman" panose="02020603050405020304" pitchFamily="18" charset="0"/>
                  <a:ea typeface="+mn-ea"/>
                  <a:cs typeface="Times New Roman" panose="02020603050405020304" pitchFamily="18" charset="0"/>
                </a:rPr>
                <a:t>where,</a:t>
              </a:r>
              <a14:m>
                <m:oMath xmlns:m="http://schemas.openxmlformats.org/officeDocument/2006/math">
                  <m:r>
                    <a:rPr lang="en-US" sz="1000" i="1">
                      <a:solidFill>
                        <a:schemeClr val="dk1"/>
                      </a:solidFill>
                      <a:effectLst/>
                      <a:latin typeface="Cambria Math" panose="02040503050406030204" pitchFamily="18" charset="0"/>
                      <a:ea typeface="+mn-ea"/>
                      <a:cs typeface="+mn-cs"/>
                    </a:rPr>
                    <m:t> </m:t>
                  </m:r>
                  <m:r>
                    <a:rPr lang="en-US" sz="1000" i="1">
                      <a:solidFill>
                        <a:schemeClr val="dk1"/>
                      </a:solidFill>
                      <a:effectLst/>
                      <a:latin typeface="Cambria Math" panose="02040503050406030204" pitchFamily="18" charset="0"/>
                      <a:ea typeface="+mn-ea"/>
                      <a:cs typeface="+mn-cs"/>
                    </a:rPr>
                    <m:t>𝐴</m:t>
                  </m:r>
                </m:oMath>
              </a14:m>
              <a:r>
                <a:rPr lang="en-US" sz="1000">
                  <a:solidFill>
                    <a:schemeClr val="dk1"/>
                  </a:solidFill>
                  <a:effectLst/>
                  <a:latin typeface="Times New Roman" panose="02020603050405020304" pitchFamily="18" charset="0"/>
                  <a:ea typeface="+mn-ea"/>
                  <a:cs typeface="Times New Roman" panose="02020603050405020304" pitchFamily="18" charset="0"/>
                </a:rPr>
                <a:t> is the matrix of the stoichiometric coefficients (Table S1), </a:t>
              </a:r>
              <a14:m>
                <m:oMath xmlns:m="http://schemas.openxmlformats.org/officeDocument/2006/math">
                  <m:r>
                    <a:rPr lang="en-US" sz="1000" i="1">
                      <a:solidFill>
                        <a:schemeClr val="dk1"/>
                      </a:solidFill>
                      <a:effectLst/>
                      <a:latin typeface="Cambria Math" panose="02040503050406030204" pitchFamily="18" charset="0"/>
                      <a:ea typeface="+mn-ea"/>
                      <a:cs typeface="+mn-cs"/>
                    </a:rPr>
                    <m:t>𝜌</m:t>
                  </m:r>
                </m:oMath>
              </a14:m>
              <a:r>
                <a:rPr lang="en-US" sz="1000">
                  <a:solidFill>
                    <a:schemeClr val="dk1"/>
                  </a:solidFill>
                  <a:effectLst/>
                  <a:latin typeface="Times New Roman" panose="02020603050405020304" pitchFamily="18" charset="0"/>
                  <a:ea typeface="+mn-ea"/>
                  <a:cs typeface="Times New Roman" panose="02020603050405020304" pitchFamily="18" charset="0"/>
                </a:rPr>
                <a:t> is the vector of unknown process rates (g COD.m</a:t>
              </a:r>
              <a:r>
                <a:rPr lang="en-US" sz="1000" baseline="30000">
                  <a:solidFill>
                    <a:schemeClr val="dk1"/>
                  </a:solidFill>
                  <a:effectLst/>
                  <a:latin typeface="Times New Roman" panose="02020603050405020304" pitchFamily="18" charset="0"/>
                  <a:ea typeface="+mn-ea"/>
                  <a:cs typeface="Times New Roman" panose="02020603050405020304" pitchFamily="18" charset="0"/>
                </a:rPr>
                <a:t>‑3</a:t>
              </a:r>
              <a:r>
                <a:rPr lang="en-US" sz="1000">
                  <a:solidFill>
                    <a:schemeClr val="dk1"/>
                  </a:solidFill>
                  <a:effectLst/>
                  <a:latin typeface="Times New Roman" panose="02020603050405020304" pitchFamily="18" charset="0"/>
                  <a:ea typeface="+mn-ea"/>
                  <a:cs typeface="Times New Roman" panose="02020603050405020304" pitchFamily="18" charset="0"/>
                </a:rPr>
                <a:t>d</a:t>
              </a:r>
              <a:r>
                <a:rPr lang="en-US" sz="1000" baseline="30000">
                  <a:solidFill>
                    <a:schemeClr val="dk1"/>
                  </a:solidFill>
                  <a:effectLst/>
                  <a:latin typeface="Times New Roman" panose="02020603050405020304" pitchFamily="18" charset="0"/>
                  <a:ea typeface="+mn-ea"/>
                  <a:cs typeface="Times New Roman" panose="02020603050405020304" pitchFamily="18" charset="0"/>
                </a:rPr>
                <a:t>-1 </a:t>
              </a:r>
              <a:r>
                <a:rPr lang="en-US" sz="1000">
                  <a:solidFill>
                    <a:schemeClr val="dk1"/>
                  </a:solidFill>
                  <a:effectLst/>
                  <a:latin typeface="Times New Roman" panose="02020603050405020304" pitchFamily="18" charset="0"/>
                  <a:ea typeface="+mn-ea"/>
                  <a:cs typeface="Times New Roman" panose="02020603050405020304" pitchFamily="18" charset="0"/>
                </a:rPr>
                <a:t>, e.g. the </a:t>
              </a:r>
              <a14:m>
                <m:oMath xmlns:m="http://schemas.openxmlformats.org/officeDocument/2006/math">
                  <m:sSub>
                    <m:sSubPr>
                      <m:ctrlPr>
                        <a:rPr lang="en-US" sz="1000" i="1">
                          <a:solidFill>
                            <a:schemeClr val="dk1"/>
                          </a:solidFill>
                          <a:effectLst/>
                          <a:latin typeface="Cambria Math" panose="02040503050406030204" pitchFamily="18" charset="0"/>
                          <a:ea typeface="+mn-ea"/>
                          <a:cs typeface="+mn-cs"/>
                        </a:rPr>
                      </m:ctrlPr>
                    </m:sSubPr>
                    <m:e>
                      <m:r>
                        <a:rPr lang="en-US" sz="1000" i="1">
                          <a:solidFill>
                            <a:schemeClr val="dk1"/>
                          </a:solidFill>
                          <a:effectLst/>
                          <a:latin typeface="Cambria Math" panose="02040503050406030204" pitchFamily="18" charset="0"/>
                          <a:ea typeface="+mn-ea"/>
                          <a:cs typeface="+mn-cs"/>
                        </a:rPr>
                        <m:t>𝜌</m:t>
                      </m:r>
                    </m:e>
                    <m:sub>
                      <m:r>
                        <a:rPr lang="en-US" sz="1000" i="1">
                          <a:solidFill>
                            <a:schemeClr val="dk1"/>
                          </a:solidFill>
                          <a:effectLst/>
                          <a:latin typeface="Cambria Math" panose="02040503050406030204" pitchFamily="18" charset="0"/>
                          <a:ea typeface="+mn-ea"/>
                          <a:cs typeface="+mn-cs"/>
                        </a:rPr>
                        <m:t>𝑖</m:t>
                      </m:r>
                    </m:sub>
                  </m:sSub>
                </m:oMath>
              </a14:m>
              <a:r>
                <a:rPr lang="en-US" sz="1000">
                  <a:solidFill>
                    <a:schemeClr val="dk1"/>
                  </a:solidFill>
                  <a:effectLst/>
                  <a:latin typeface="Times New Roman" panose="02020603050405020304" pitchFamily="18" charset="0"/>
                  <a:ea typeface="+mn-ea"/>
                  <a:cs typeface="Times New Roman" panose="02020603050405020304" pitchFamily="18" charset="0"/>
                </a:rPr>
                <a:t> is the process rate for process </a:t>
              </a:r>
              <a14:m>
                <m:oMath xmlns:m="http://schemas.openxmlformats.org/officeDocument/2006/math">
                  <m:r>
                    <a:rPr lang="en-US" sz="1000" i="1">
                      <a:solidFill>
                        <a:schemeClr val="dk1"/>
                      </a:solidFill>
                      <a:effectLst/>
                      <a:latin typeface="Cambria Math" panose="02040503050406030204" pitchFamily="18" charset="0"/>
                      <a:ea typeface="+mn-ea"/>
                      <a:cs typeface="+mn-cs"/>
                    </a:rPr>
                    <m:t>𝑖</m:t>
                  </m:r>
                </m:oMath>
              </a14:m>
              <a:r>
                <a:rPr lang="en-US" sz="1000">
                  <a:solidFill>
                    <a:schemeClr val="dk1"/>
                  </a:solidFill>
                  <a:effectLst/>
                  <a:latin typeface="Times New Roman" panose="02020603050405020304" pitchFamily="18" charset="0"/>
                  <a:ea typeface="+mn-ea"/>
                  <a:cs typeface="Times New Roman" panose="02020603050405020304" pitchFamily="18" charset="0"/>
                </a:rPr>
                <a:t>, expressed as g COD m</a:t>
              </a:r>
              <a:r>
                <a:rPr lang="en-US" sz="1000" baseline="30000">
                  <a:solidFill>
                    <a:schemeClr val="dk1"/>
                  </a:solidFill>
                  <a:effectLst/>
                  <a:latin typeface="Times New Roman" panose="02020603050405020304" pitchFamily="18" charset="0"/>
                  <a:ea typeface="+mn-ea"/>
                  <a:cs typeface="Times New Roman" panose="02020603050405020304" pitchFamily="18" charset="0"/>
                </a:rPr>
                <a:t>‑3</a:t>
              </a:r>
              <a:r>
                <a:rPr lang="en-US" sz="1000">
                  <a:solidFill>
                    <a:schemeClr val="dk1"/>
                  </a:solidFill>
                  <a:effectLst/>
                  <a:latin typeface="Times New Roman" panose="02020603050405020304" pitchFamily="18" charset="0"/>
                  <a:ea typeface="+mn-ea"/>
                  <a:cs typeface="Times New Roman" panose="02020603050405020304" pitchFamily="18" charset="0"/>
                </a:rPr>
                <a:t> d</a:t>
              </a:r>
              <a:r>
                <a:rPr lang="en-US" sz="1000" baseline="30000">
                  <a:solidFill>
                    <a:schemeClr val="dk1"/>
                  </a:solidFill>
                  <a:effectLst/>
                  <a:latin typeface="Times New Roman" panose="02020603050405020304" pitchFamily="18" charset="0"/>
                  <a:ea typeface="+mn-ea"/>
                  <a:cs typeface="Times New Roman" panose="02020603050405020304" pitchFamily="18" charset="0"/>
                </a:rPr>
                <a:t>-1</a:t>
              </a:r>
              <a:r>
                <a:rPr lang="en-US" sz="1000">
                  <a:solidFill>
                    <a:schemeClr val="dk1"/>
                  </a:solidFill>
                  <a:effectLst/>
                  <a:latin typeface="Times New Roman" panose="02020603050405020304" pitchFamily="18" charset="0"/>
                  <a:ea typeface="+mn-ea"/>
                  <a:cs typeface="Times New Roman" panose="02020603050405020304" pitchFamily="18" charset="0"/>
                </a:rPr>
                <a:t>) and  </a:t>
              </a:r>
              <a14:m>
                <m:oMath xmlns:m="http://schemas.openxmlformats.org/officeDocument/2006/math">
                  <m:r>
                    <a:rPr lang="en-US" sz="1000" i="1">
                      <a:solidFill>
                        <a:schemeClr val="dk1"/>
                      </a:solidFill>
                      <a:effectLst/>
                      <a:latin typeface="Cambria Math" panose="02040503050406030204" pitchFamily="18" charset="0"/>
                      <a:ea typeface="+mn-ea"/>
                      <a:cs typeface="+mn-cs"/>
                    </a:rPr>
                    <m:t>𝑟</m:t>
                  </m:r>
                </m:oMath>
              </a14:m>
              <a:r>
                <a:rPr lang="en-US" sz="1000">
                  <a:solidFill>
                    <a:schemeClr val="dk1"/>
                  </a:solidFill>
                  <a:effectLst/>
                  <a:latin typeface="Times New Roman" panose="02020603050405020304" pitchFamily="18" charset="0"/>
                  <a:ea typeface="+mn-ea"/>
                  <a:cs typeface="Times New Roman" panose="02020603050405020304" pitchFamily="18" charset="0"/>
                </a:rPr>
                <a:t> is the measured net conversion rate of substrate in the reactor (g N or COD.m</a:t>
              </a:r>
              <a:r>
                <a:rPr lang="en-US" sz="1000" baseline="30000">
                  <a:solidFill>
                    <a:schemeClr val="dk1"/>
                  </a:solidFill>
                  <a:effectLst/>
                  <a:latin typeface="Times New Roman" panose="02020603050405020304" pitchFamily="18" charset="0"/>
                  <a:ea typeface="+mn-ea"/>
                  <a:cs typeface="Times New Roman" panose="02020603050405020304" pitchFamily="18" charset="0"/>
                </a:rPr>
                <a:t>‑3</a:t>
              </a:r>
              <a:r>
                <a:rPr lang="en-US" sz="1000">
                  <a:solidFill>
                    <a:schemeClr val="dk1"/>
                  </a:solidFill>
                  <a:effectLst/>
                  <a:latin typeface="Times New Roman" panose="02020603050405020304" pitchFamily="18" charset="0"/>
                  <a:ea typeface="+mn-ea"/>
                  <a:cs typeface="Times New Roman" panose="02020603050405020304" pitchFamily="18" charset="0"/>
                </a:rPr>
                <a:t> d</a:t>
              </a:r>
              <a:r>
                <a:rPr lang="en-US" sz="1000" baseline="30000">
                  <a:solidFill>
                    <a:schemeClr val="dk1"/>
                  </a:solidFill>
                  <a:effectLst/>
                  <a:latin typeface="Times New Roman" panose="02020603050405020304" pitchFamily="18" charset="0"/>
                  <a:ea typeface="+mn-ea"/>
                  <a:cs typeface="Times New Roman" panose="02020603050405020304" pitchFamily="18" charset="0"/>
                </a:rPr>
                <a:t>-1</a:t>
              </a:r>
              <a:r>
                <a:rPr lang="en-US" sz="1000">
                  <a:solidFill>
                    <a:schemeClr val="dk1"/>
                  </a:solidFill>
                  <a:effectLst/>
                  <a:latin typeface="Times New Roman" panose="02020603050405020304" pitchFamily="18" charset="0"/>
                  <a:ea typeface="+mn-ea"/>
                  <a:cs typeface="Times New Roman" panose="02020603050405020304" pitchFamily="18" charset="0"/>
                </a:rPr>
                <a:t>, e.g. </a:t>
              </a:r>
              <a14:m>
                <m:oMath xmlns:m="http://schemas.openxmlformats.org/officeDocument/2006/math">
                  <m:sSub>
                    <m:sSubPr>
                      <m:ctrlPr>
                        <a:rPr lang="en-US" sz="1000" i="1">
                          <a:solidFill>
                            <a:schemeClr val="dk1"/>
                          </a:solidFill>
                          <a:effectLst/>
                          <a:latin typeface="Cambria Math" panose="02040503050406030204" pitchFamily="18" charset="0"/>
                          <a:ea typeface="+mn-ea"/>
                          <a:cs typeface="+mn-cs"/>
                        </a:rPr>
                      </m:ctrlPr>
                    </m:sSubPr>
                    <m:e>
                      <m:r>
                        <a:rPr lang="en-US" sz="1000" i="1">
                          <a:solidFill>
                            <a:schemeClr val="dk1"/>
                          </a:solidFill>
                          <a:effectLst/>
                          <a:latin typeface="Cambria Math" panose="02040503050406030204" pitchFamily="18" charset="0"/>
                          <a:ea typeface="+mn-ea"/>
                          <a:cs typeface="+mn-cs"/>
                        </a:rPr>
                        <m:t>𝑟</m:t>
                      </m:r>
                    </m:e>
                    <m:sub>
                      <m:r>
                        <a:rPr lang="en-US" sz="1000" i="1">
                          <a:solidFill>
                            <a:schemeClr val="dk1"/>
                          </a:solidFill>
                          <a:effectLst/>
                          <a:latin typeface="Cambria Math" panose="02040503050406030204" pitchFamily="18" charset="0"/>
                          <a:ea typeface="+mn-ea"/>
                          <a:cs typeface="+mn-cs"/>
                        </a:rPr>
                        <m:t>𝑁𝐻</m:t>
                      </m:r>
                      <m:r>
                        <a:rPr lang="en-US" sz="1000" i="1">
                          <a:solidFill>
                            <a:schemeClr val="dk1"/>
                          </a:solidFill>
                          <a:effectLst/>
                          <a:latin typeface="Cambria Math" panose="02040503050406030204" pitchFamily="18" charset="0"/>
                          <a:ea typeface="+mn-ea"/>
                          <a:cs typeface="+mn-cs"/>
                        </a:rPr>
                        <m:t>4</m:t>
                      </m:r>
                    </m:sub>
                  </m:sSub>
                </m:oMath>
              </a14:m>
              <a:r>
                <a:rPr lang="en-US" sz="1000">
                  <a:solidFill>
                    <a:schemeClr val="dk1"/>
                  </a:solidFill>
                  <a:effectLst/>
                  <a:latin typeface="Times New Roman" panose="02020603050405020304" pitchFamily="18" charset="0"/>
                  <a:ea typeface="+mn-ea"/>
                  <a:cs typeface="Times New Roman" panose="02020603050405020304" pitchFamily="18" charset="0"/>
                </a:rPr>
                <a:t> is the net conversion rate of NH</a:t>
              </a:r>
              <a:r>
                <a:rPr lang="en-US" sz="1000" baseline="-25000">
                  <a:solidFill>
                    <a:schemeClr val="dk1"/>
                  </a:solidFill>
                  <a:effectLst/>
                  <a:latin typeface="Times New Roman" panose="02020603050405020304" pitchFamily="18" charset="0"/>
                  <a:ea typeface="+mn-ea"/>
                  <a:cs typeface="Times New Roman" panose="02020603050405020304" pitchFamily="18" charset="0"/>
                </a:rPr>
                <a:t>4</a:t>
              </a:r>
              <a:r>
                <a:rPr lang="en-US" sz="1000">
                  <a:solidFill>
                    <a:schemeClr val="dk1"/>
                  </a:solidFill>
                  <a:effectLst/>
                  <a:latin typeface="Times New Roman" panose="02020603050405020304" pitchFamily="18" charset="0"/>
                  <a:ea typeface="+mn-ea"/>
                  <a:cs typeface="Times New Roman" panose="02020603050405020304" pitchFamily="18" charset="0"/>
                </a:rPr>
                <a:t>-N expressed as g NH</a:t>
              </a:r>
              <a:r>
                <a:rPr lang="en-US" sz="1000" baseline="-25000">
                  <a:solidFill>
                    <a:schemeClr val="dk1"/>
                  </a:solidFill>
                  <a:effectLst/>
                  <a:latin typeface="Times New Roman" panose="02020603050405020304" pitchFamily="18" charset="0"/>
                  <a:ea typeface="+mn-ea"/>
                  <a:cs typeface="Times New Roman" panose="02020603050405020304" pitchFamily="18" charset="0"/>
                </a:rPr>
                <a:t>4</a:t>
              </a:r>
              <a:r>
                <a:rPr lang="en-US" sz="1000">
                  <a:solidFill>
                    <a:schemeClr val="dk1"/>
                  </a:solidFill>
                  <a:effectLst/>
                  <a:latin typeface="Times New Roman" panose="02020603050405020304" pitchFamily="18" charset="0"/>
                  <a:ea typeface="+mn-ea"/>
                  <a:cs typeface="Times New Roman" panose="02020603050405020304" pitchFamily="18" charset="0"/>
                </a:rPr>
                <a:t>-N m</a:t>
              </a:r>
              <a:r>
                <a:rPr lang="en-US" sz="1000" baseline="30000">
                  <a:solidFill>
                    <a:schemeClr val="dk1"/>
                  </a:solidFill>
                  <a:effectLst/>
                  <a:latin typeface="Times New Roman" panose="02020603050405020304" pitchFamily="18" charset="0"/>
                  <a:ea typeface="+mn-ea"/>
                  <a:cs typeface="Times New Roman" panose="02020603050405020304" pitchFamily="18" charset="0"/>
                </a:rPr>
                <a:t>‑3</a:t>
              </a:r>
              <a:r>
                <a:rPr lang="en-US" sz="1000">
                  <a:solidFill>
                    <a:schemeClr val="dk1"/>
                  </a:solidFill>
                  <a:effectLst/>
                  <a:latin typeface="Times New Roman" panose="02020603050405020304" pitchFamily="18" charset="0"/>
                  <a:ea typeface="+mn-ea"/>
                  <a:cs typeface="Times New Roman" panose="02020603050405020304" pitchFamily="18" charset="0"/>
                </a:rPr>
                <a:t> d</a:t>
              </a:r>
              <a:r>
                <a:rPr lang="en-US" sz="1000" baseline="30000">
                  <a:solidFill>
                    <a:schemeClr val="dk1"/>
                  </a:solidFill>
                  <a:effectLst/>
                  <a:latin typeface="Times New Roman" panose="02020603050405020304" pitchFamily="18" charset="0"/>
                  <a:ea typeface="+mn-ea"/>
                  <a:cs typeface="Times New Roman" panose="02020603050405020304" pitchFamily="18" charset="0"/>
                </a:rPr>
                <a:t>-1</a:t>
              </a:r>
              <a:r>
                <a:rPr lang="en-US" sz="1000">
                  <a:solidFill>
                    <a:schemeClr val="dk1"/>
                  </a:solidFill>
                  <a:effectLst/>
                  <a:latin typeface="Times New Roman" panose="02020603050405020304" pitchFamily="18" charset="0"/>
                  <a:ea typeface="+mn-ea"/>
                  <a:cs typeface="Times New Roman" panose="02020603050405020304" pitchFamily="18" charset="0"/>
                </a:rPr>
                <a:t>;  </a:t>
              </a:r>
              <a14:m>
                <m:oMath xmlns:m="http://schemas.openxmlformats.org/officeDocument/2006/math">
                  <m:sSubSup>
                    <m:sSubSupPr>
                      <m:ctrlPr>
                        <a:rPr lang="en-US" sz="1000" i="1">
                          <a:solidFill>
                            <a:schemeClr val="dk1"/>
                          </a:solidFill>
                          <a:effectLst/>
                          <a:latin typeface="Cambria Math" panose="02040503050406030204" pitchFamily="18" charset="0"/>
                          <a:ea typeface="+mn-ea"/>
                          <a:cs typeface="+mn-cs"/>
                        </a:rPr>
                      </m:ctrlPr>
                    </m:sSubSupPr>
                    <m:e>
                      <m:r>
                        <a:rPr lang="en-US" sz="1000" i="1">
                          <a:solidFill>
                            <a:schemeClr val="dk1"/>
                          </a:solidFill>
                          <a:effectLst/>
                          <a:latin typeface="Cambria Math" panose="02040503050406030204" pitchFamily="18" charset="0"/>
                          <a:ea typeface="+mn-ea"/>
                          <a:cs typeface="+mn-cs"/>
                        </a:rPr>
                        <m:t>𝑟</m:t>
                      </m:r>
                    </m:e>
                    <m:sub>
                      <m:r>
                        <a:rPr lang="en-US" sz="1000" i="1">
                          <a:solidFill>
                            <a:schemeClr val="dk1"/>
                          </a:solidFill>
                          <a:effectLst/>
                          <a:latin typeface="Cambria Math" panose="02040503050406030204" pitchFamily="18" charset="0"/>
                          <a:ea typeface="+mn-ea"/>
                          <a:cs typeface="+mn-cs"/>
                        </a:rPr>
                        <m:t>𝑁𝐻</m:t>
                      </m:r>
                      <m:r>
                        <a:rPr lang="en-US" sz="1000" i="1">
                          <a:solidFill>
                            <a:schemeClr val="dk1"/>
                          </a:solidFill>
                          <a:effectLst/>
                          <a:latin typeface="Cambria Math" panose="02040503050406030204" pitchFamily="18" charset="0"/>
                          <a:ea typeface="+mn-ea"/>
                          <a:cs typeface="+mn-cs"/>
                        </a:rPr>
                        <m:t>4</m:t>
                      </m:r>
                    </m:sub>
                    <m:sup>
                      <m:r>
                        <a:rPr lang="en-US" sz="1000" i="1">
                          <a:solidFill>
                            <a:schemeClr val="dk1"/>
                          </a:solidFill>
                          <a:effectLst/>
                          <a:latin typeface="Cambria Math" panose="02040503050406030204" pitchFamily="18" charset="0"/>
                          <a:ea typeface="+mn-ea"/>
                          <a:cs typeface="+mn-cs"/>
                        </a:rPr>
                        <m:t>𝑖</m:t>
                      </m:r>
                    </m:sup>
                  </m:sSubSup>
                </m:oMath>
              </a14:m>
              <a:r>
                <a:rPr lang="en-US" sz="1000">
                  <a:solidFill>
                    <a:schemeClr val="dk1"/>
                  </a:solidFill>
                  <a:effectLst/>
                  <a:latin typeface="Times New Roman" panose="02020603050405020304" pitchFamily="18" charset="0"/>
                  <a:ea typeface="+mn-ea"/>
                  <a:cs typeface="Times New Roman" panose="02020603050405020304" pitchFamily="18" charset="0"/>
                </a:rPr>
                <a:t> is the  conversion rate of NH</a:t>
              </a:r>
              <a:r>
                <a:rPr lang="en-US" sz="1000" baseline="-25000">
                  <a:solidFill>
                    <a:schemeClr val="dk1"/>
                  </a:solidFill>
                  <a:effectLst/>
                  <a:latin typeface="Times New Roman" panose="02020603050405020304" pitchFamily="18" charset="0"/>
                  <a:ea typeface="+mn-ea"/>
                  <a:cs typeface="Times New Roman" panose="02020603050405020304" pitchFamily="18" charset="0"/>
                </a:rPr>
                <a:t>4</a:t>
              </a:r>
              <a:r>
                <a:rPr lang="en-US" sz="1000">
                  <a:solidFill>
                    <a:schemeClr val="dk1"/>
                  </a:solidFill>
                  <a:effectLst/>
                  <a:latin typeface="Times New Roman" panose="02020603050405020304" pitchFamily="18" charset="0"/>
                  <a:ea typeface="+mn-ea"/>
                  <a:cs typeface="Times New Roman" panose="02020603050405020304" pitchFamily="18" charset="0"/>
                </a:rPr>
                <a:t>-N in process </a:t>
              </a:r>
              <a14:m>
                <m:oMath xmlns:m="http://schemas.openxmlformats.org/officeDocument/2006/math">
                  <m:r>
                    <a:rPr lang="en-US" sz="1000" i="1">
                      <a:solidFill>
                        <a:schemeClr val="dk1"/>
                      </a:solidFill>
                      <a:effectLst/>
                      <a:latin typeface="Cambria Math" panose="02040503050406030204" pitchFamily="18" charset="0"/>
                      <a:ea typeface="+mn-ea"/>
                      <a:cs typeface="+mn-cs"/>
                    </a:rPr>
                    <m:t>𝑖</m:t>
                  </m:r>
                </m:oMath>
              </a14:m>
              <a:r>
                <a:rPr lang="en-US" sz="1000">
                  <a:solidFill>
                    <a:schemeClr val="dk1"/>
                  </a:solidFill>
                  <a:effectLst/>
                  <a:latin typeface="Times New Roman" panose="02020603050405020304" pitchFamily="18" charset="0"/>
                  <a:ea typeface="+mn-ea"/>
                  <a:cs typeface="Times New Roman" panose="02020603050405020304" pitchFamily="18" charset="0"/>
                </a:rPr>
                <a:t>; </a:t>
              </a:r>
              <a14:m>
                <m:oMath xmlns:m="http://schemas.openxmlformats.org/officeDocument/2006/math">
                  <m:sSubSup>
                    <m:sSubSupPr>
                      <m:ctrlPr>
                        <a:rPr lang="en-US" sz="1000" i="1">
                          <a:solidFill>
                            <a:schemeClr val="dk1"/>
                          </a:solidFill>
                          <a:effectLst/>
                          <a:latin typeface="Cambria Math" panose="02040503050406030204" pitchFamily="18" charset="0"/>
                          <a:ea typeface="+mn-ea"/>
                          <a:cs typeface="+mn-cs"/>
                        </a:rPr>
                      </m:ctrlPr>
                    </m:sSubSupPr>
                    <m:e>
                      <m:r>
                        <a:rPr lang="en-US" sz="1000" i="1">
                          <a:solidFill>
                            <a:schemeClr val="dk1"/>
                          </a:solidFill>
                          <a:effectLst/>
                          <a:latin typeface="Cambria Math" panose="02040503050406030204" pitchFamily="18" charset="0"/>
                          <a:ea typeface="+mn-ea"/>
                          <a:cs typeface="+mn-cs"/>
                        </a:rPr>
                        <m:t>𝑟</m:t>
                      </m:r>
                    </m:e>
                    <m:sub>
                      <m:r>
                        <a:rPr lang="en-US" sz="1000" i="1">
                          <a:solidFill>
                            <a:schemeClr val="dk1"/>
                          </a:solidFill>
                          <a:effectLst/>
                          <a:latin typeface="Cambria Math" panose="02040503050406030204" pitchFamily="18" charset="0"/>
                          <a:ea typeface="+mn-ea"/>
                          <a:cs typeface="+mn-cs"/>
                        </a:rPr>
                        <m:t>𝑁𝐻</m:t>
                      </m:r>
                      <m:r>
                        <a:rPr lang="en-US" sz="1000" i="1">
                          <a:solidFill>
                            <a:schemeClr val="dk1"/>
                          </a:solidFill>
                          <a:effectLst/>
                          <a:latin typeface="Cambria Math" panose="02040503050406030204" pitchFamily="18" charset="0"/>
                          <a:ea typeface="+mn-ea"/>
                          <a:cs typeface="+mn-cs"/>
                        </a:rPr>
                        <m:t>4</m:t>
                      </m:r>
                    </m:sub>
                    <m:sup>
                      <m:r>
                        <a:rPr lang="en-US" sz="1000" i="1">
                          <a:solidFill>
                            <a:schemeClr val="dk1"/>
                          </a:solidFill>
                          <a:effectLst/>
                          <a:latin typeface="Cambria Math" panose="02040503050406030204" pitchFamily="18" charset="0"/>
                          <a:ea typeface="+mn-ea"/>
                          <a:cs typeface="+mn-cs"/>
                        </a:rPr>
                        <m:t>𝑖</m:t>
                      </m:r>
                    </m:sup>
                  </m:sSubSup>
                  <m:r>
                    <a:rPr lang="en-US" sz="1000" i="1">
                      <a:solidFill>
                        <a:schemeClr val="dk1"/>
                      </a:solidFill>
                      <a:effectLst/>
                      <a:latin typeface="Cambria Math" panose="02040503050406030204" pitchFamily="18" charset="0"/>
                      <a:ea typeface="+mn-ea"/>
                      <a:cs typeface="+mn-cs"/>
                    </a:rPr>
                    <m:t>/</m:t>
                  </m:r>
                  <m:sSub>
                    <m:sSubPr>
                      <m:ctrlPr>
                        <a:rPr lang="en-US" sz="1000" i="1">
                          <a:solidFill>
                            <a:schemeClr val="dk1"/>
                          </a:solidFill>
                          <a:effectLst/>
                          <a:latin typeface="Cambria Math" panose="02040503050406030204" pitchFamily="18" charset="0"/>
                          <a:ea typeface="+mn-ea"/>
                          <a:cs typeface="+mn-cs"/>
                        </a:rPr>
                      </m:ctrlPr>
                    </m:sSubPr>
                    <m:e>
                      <m:r>
                        <a:rPr lang="en-US" sz="1000" i="1">
                          <a:solidFill>
                            <a:schemeClr val="dk1"/>
                          </a:solidFill>
                          <a:effectLst/>
                          <a:latin typeface="Cambria Math" panose="02040503050406030204" pitchFamily="18" charset="0"/>
                          <a:ea typeface="+mn-ea"/>
                          <a:cs typeface="+mn-cs"/>
                        </a:rPr>
                        <m:t>𝑟</m:t>
                      </m:r>
                    </m:e>
                    <m:sub>
                      <m:r>
                        <a:rPr lang="en-US" sz="1000" i="1">
                          <a:solidFill>
                            <a:schemeClr val="dk1"/>
                          </a:solidFill>
                          <a:effectLst/>
                          <a:latin typeface="Cambria Math" panose="02040503050406030204" pitchFamily="18" charset="0"/>
                          <a:ea typeface="+mn-ea"/>
                          <a:cs typeface="+mn-cs"/>
                        </a:rPr>
                        <m:t>𝑁𝐻</m:t>
                      </m:r>
                      <m:r>
                        <a:rPr lang="en-US" sz="1000" i="1">
                          <a:solidFill>
                            <a:schemeClr val="dk1"/>
                          </a:solidFill>
                          <a:effectLst/>
                          <a:latin typeface="Cambria Math" panose="02040503050406030204" pitchFamily="18" charset="0"/>
                          <a:ea typeface="+mn-ea"/>
                          <a:cs typeface="+mn-cs"/>
                        </a:rPr>
                        <m:t>4</m:t>
                      </m:r>
                    </m:sub>
                  </m:sSub>
                </m:oMath>
              </a14:m>
              <a:r>
                <a:rPr lang="en-US" sz="1000">
                  <a:solidFill>
                    <a:schemeClr val="dk1"/>
                  </a:solidFill>
                  <a:effectLst/>
                  <a:latin typeface="Times New Roman" panose="02020603050405020304" pitchFamily="18" charset="0"/>
                  <a:ea typeface="+mn-ea"/>
                  <a:cs typeface="Times New Roman" panose="02020603050405020304" pitchFamily="18" charset="0"/>
                </a:rPr>
                <a:t> is the contribution of process </a:t>
              </a:r>
              <a14:m>
                <m:oMath xmlns:m="http://schemas.openxmlformats.org/officeDocument/2006/math">
                  <m:r>
                    <a:rPr lang="en-US" sz="1000" i="1">
                      <a:solidFill>
                        <a:schemeClr val="dk1"/>
                      </a:solidFill>
                      <a:effectLst/>
                      <a:latin typeface="Cambria Math" panose="02040503050406030204" pitchFamily="18" charset="0"/>
                      <a:ea typeface="+mn-ea"/>
                      <a:cs typeface="+mn-cs"/>
                    </a:rPr>
                    <m:t>𝑖</m:t>
                  </m:r>
                </m:oMath>
              </a14:m>
              <a:r>
                <a:rPr lang="en-US" sz="1000">
                  <a:solidFill>
                    <a:schemeClr val="dk1"/>
                  </a:solidFill>
                  <a:effectLst/>
                  <a:latin typeface="Times New Roman" panose="02020603050405020304" pitchFamily="18" charset="0"/>
                  <a:ea typeface="+mn-ea"/>
                  <a:cs typeface="Times New Roman" panose="02020603050405020304" pitchFamily="18" charset="0"/>
                </a:rPr>
                <a:t> in the net conversion of NH</a:t>
              </a:r>
              <a:r>
                <a:rPr lang="en-US" sz="1000" baseline="-25000">
                  <a:solidFill>
                    <a:schemeClr val="dk1"/>
                  </a:solidFill>
                  <a:effectLst/>
                  <a:latin typeface="Times New Roman" panose="02020603050405020304" pitchFamily="18" charset="0"/>
                  <a:ea typeface="+mn-ea"/>
                  <a:cs typeface="Times New Roman" panose="02020603050405020304" pitchFamily="18" charset="0"/>
                </a:rPr>
                <a:t>4</a:t>
              </a:r>
              <a:r>
                <a:rPr lang="en-US" sz="1000">
                  <a:solidFill>
                    <a:schemeClr val="dk1"/>
                  </a:solidFill>
                  <a:effectLst/>
                  <a:latin typeface="Times New Roman" panose="02020603050405020304" pitchFamily="18" charset="0"/>
                  <a:ea typeface="+mn-ea"/>
                  <a:cs typeface="Times New Roman" panose="02020603050405020304" pitchFamily="18" charset="0"/>
                </a:rPr>
                <a:t>-N)</a:t>
              </a:r>
              <a:endParaRPr lang="en-US" altLang="zh-CN" sz="1000" b="1" baseline="0">
                <a:solidFill>
                  <a:schemeClr val="dk1"/>
                </a:solidFill>
                <a:effectLst/>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zh-CN" sz="1000" b="1" baseline="0">
                <a:solidFill>
                  <a:schemeClr val="dk1"/>
                </a:solidFill>
                <a:effectLst/>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zh-CN" sz="1000" baseline="0">
                  <a:solidFill>
                    <a:schemeClr val="dk1"/>
                  </a:solidFill>
                  <a:effectLst/>
                  <a:latin typeface="Times New Roman" panose="02020603050405020304" pitchFamily="18" charset="0"/>
                  <a:ea typeface="+mn-ea"/>
                  <a:cs typeface="Times New Roman" panose="02020603050405020304" pitchFamily="18" charset="0"/>
                </a:rPr>
                <a:t>The goal is to caculate the process rate (</a:t>
              </a:r>
              <a14:m>
                <m:oMath xmlns:m="http://schemas.openxmlformats.org/officeDocument/2006/math">
                  <m:sSub>
                    <m:sSubPr>
                      <m:ctrlPr>
                        <a:rPr lang="en-US" sz="1000" b="0" i="1" baseline="0">
                          <a:solidFill>
                            <a:schemeClr val="dk1"/>
                          </a:solidFill>
                          <a:effectLst/>
                          <a:latin typeface="Cambria Math" panose="02040503050406030204" pitchFamily="18" charset="0"/>
                          <a:ea typeface="+mn-ea"/>
                          <a:cs typeface="+mn-cs"/>
                        </a:rPr>
                      </m:ctrlPr>
                    </m:sSubPr>
                    <m:e>
                      <m:r>
                        <a:rPr lang="zh-CN" altLang="en-US" sz="1000" b="0" i="1" baseline="0">
                          <a:solidFill>
                            <a:schemeClr val="dk1"/>
                          </a:solidFill>
                          <a:effectLst/>
                          <a:latin typeface="Cambria Math" panose="02040503050406030204" pitchFamily="18" charset="0"/>
                          <a:ea typeface="+mn-ea"/>
                          <a:cs typeface="+mn-cs"/>
                        </a:rPr>
                        <m:t>𝜌</m:t>
                      </m:r>
                    </m:e>
                    <m:sub>
                      <m:r>
                        <a:rPr lang="en-US" sz="1000" b="0" i="1" baseline="0">
                          <a:solidFill>
                            <a:schemeClr val="dk1"/>
                          </a:solidFill>
                          <a:effectLst/>
                          <a:latin typeface="Cambria Math" panose="02040503050406030204" pitchFamily="18" charset="0"/>
                          <a:ea typeface="+mn-ea"/>
                          <a:cs typeface="+mn-cs"/>
                        </a:rPr>
                        <m:t>𝑗</m:t>
                      </m:r>
                    </m:sub>
                  </m:sSub>
                </m:oMath>
              </a14:m>
              <a:r>
                <a:rPr lang="en-US" altLang="zh-CN" sz="1000" baseline="0">
                  <a:solidFill>
                    <a:schemeClr val="dk1"/>
                  </a:solidFill>
                  <a:effectLst/>
                  <a:latin typeface="Times New Roman" panose="02020603050405020304" pitchFamily="18" charset="0"/>
                  <a:ea typeface="+mn-ea"/>
                  <a:cs typeface="Times New Roman" panose="02020603050405020304" pitchFamily="18" charset="0"/>
                </a:rPr>
                <a:t>) for each process in the table above. By setting up mass balances for NH4-N, NO2-N, NO3-N and COD, we can get 4 equations with 5 unknown </a:t>
              </a:r>
              <a:r>
                <a:rPr lang="en-US" sz="1000" baseline="0">
                  <a:solidFill>
                    <a:schemeClr val="dk1"/>
                  </a:solidFill>
                  <a:effectLst/>
                  <a:latin typeface="Times New Roman" panose="02020603050405020304" pitchFamily="18" charset="0"/>
                  <a:ea typeface="+mn-ea"/>
                  <a:cs typeface="Times New Roman" panose="02020603050405020304" pitchFamily="18" charset="0"/>
                </a:rPr>
                <a:t>process rates (</a:t>
              </a:r>
              <a14:m>
                <m:oMath xmlns:m="http://schemas.openxmlformats.org/officeDocument/2006/math">
                  <m:sSub>
                    <m:sSubPr>
                      <m:ctrlPr>
                        <a:rPr lang="en-US" sz="1000" b="0" i="1" baseline="0">
                          <a:solidFill>
                            <a:schemeClr val="dk1"/>
                          </a:solidFill>
                          <a:effectLst/>
                          <a:latin typeface="Cambria Math" panose="02040503050406030204" pitchFamily="18" charset="0"/>
                          <a:ea typeface="+mn-ea"/>
                          <a:cs typeface="+mn-cs"/>
                        </a:rPr>
                      </m:ctrlPr>
                    </m:sSubPr>
                    <m:e>
                      <m:r>
                        <a:rPr lang="zh-CN" altLang="en-US" sz="1000" b="0" i="1" baseline="0">
                          <a:solidFill>
                            <a:schemeClr val="dk1"/>
                          </a:solidFill>
                          <a:effectLst/>
                          <a:latin typeface="Cambria Math" panose="02040503050406030204" pitchFamily="18" charset="0"/>
                          <a:ea typeface="+mn-ea"/>
                          <a:cs typeface="+mn-cs"/>
                        </a:rPr>
                        <m:t>𝜌</m:t>
                      </m:r>
                    </m:e>
                    <m:sub>
                      <m:r>
                        <a:rPr lang="en-US" sz="1000" b="0" i="1" baseline="0">
                          <a:solidFill>
                            <a:schemeClr val="dk1"/>
                          </a:solidFill>
                          <a:effectLst/>
                          <a:latin typeface="Cambria Math" panose="02040503050406030204" pitchFamily="18" charset="0"/>
                          <a:ea typeface="+mn-ea"/>
                          <a:cs typeface="+mn-cs"/>
                        </a:rPr>
                        <m:t>𝑗</m:t>
                      </m:r>
                    </m:sub>
                  </m:sSub>
                </m:oMath>
              </a14:m>
              <a:r>
                <a:rPr lang="en-US" sz="1000" baseline="0">
                  <a:solidFill>
                    <a:schemeClr val="dk1"/>
                  </a:solidFill>
                  <a:effectLst/>
                  <a:latin typeface="Times New Roman" panose="02020603050405020304" pitchFamily="18" charset="0"/>
                  <a:ea typeface="+mn-ea"/>
                  <a:cs typeface="Times New Roman" panose="02020603050405020304" pitchFamily="18" charset="0"/>
                </a:rPr>
                <a:t>) of which the process rate for Decay of anammox(</a:t>
              </a:r>
              <a14:m>
                <m:oMath xmlns:m="http://schemas.openxmlformats.org/officeDocument/2006/math">
                  <m:sSub>
                    <m:sSubPr>
                      <m:ctrlPr>
                        <a:rPr lang="en-US" sz="1000" b="0" i="1" baseline="0">
                          <a:solidFill>
                            <a:schemeClr val="dk1"/>
                          </a:solidFill>
                          <a:effectLst/>
                          <a:latin typeface="Cambria Math" panose="02040503050406030204" pitchFamily="18" charset="0"/>
                          <a:ea typeface="+mn-ea"/>
                          <a:cs typeface="+mn-cs"/>
                        </a:rPr>
                      </m:ctrlPr>
                    </m:sSubPr>
                    <m:e>
                      <m:r>
                        <a:rPr lang="zh-CN" altLang="en-US" sz="1000" b="0" i="1" baseline="0">
                          <a:solidFill>
                            <a:schemeClr val="dk1"/>
                          </a:solidFill>
                          <a:effectLst/>
                          <a:latin typeface="Cambria Math" panose="02040503050406030204" pitchFamily="18" charset="0"/>
                          <a:ea typeface="+mn-ea"/>
                          <a:cs typeface="+mn-cs"/>
                        </a:rPr>
                        <m:t>𝜌</m:t>
                      </m:r>
                    </m:e>
                    <m:sub>
                      <m:r>
                        <a:rPr lang="en-US" altLang="zh-CN" sz="1000" b="0" i="1" baseline="0">
                          <a:solidFill>
                            <a:schemeClr val="dk1"/>
                          </a:solidFill>
                          <a:effectLst/>
                          <a:latin typeface="Cambria Math" panose="02040503050406030204" pitchFamily="18" charset="0"/>
                          <a:ea typeface="+mn-ea"/>
                          <a:cs typeface="+mn-cs"/>
                        </a:rPr>
                        <m:t>2</m:t>
                      </m:r>
                    </m:sub>
                  </m:sSub>
                </m:oMath>
              </a14:m>
              <a:r>
                <a:rPr lang="en-US" sz="1000" baseline="0">
                  <a:solidFill>
                    <a:schemeClr val="dk1"/>
                  </a:solidFill>
                  <a:effectLst/>
                  <a:latin typeface="Times New Roman" panose="02020603050405020304" pitchFamily="18" charset="0"/>
                  <a:ea typeface="+mn-ea"/>
                  <a:cs typeface="Times New Roman" panose="02020603050405020304" pitchFamily="18" charset="0"/>
                </a:rPr>
                <a:t>) can be first caculated, resulting in 4 equations with 4 unknown process rate (</a:t>
              </a:r>
              <a14:m>
                <m:oMath xmlns:m="http://schemas.openxmlformats.org/officeDocument/2006/math">
                  <m:sSub>
                    <m:sSubPr>
                      <m:ctrlPr>
                        <a:rPr lang="en-US" sz="1000" b="0" i="1" baseline="0">
                          <a:solidFill>
                            <a:schemeClr val="dk1"/>
                          </a:solidFill>
                          <a:effectLst/>
                          <a:latin typeface="Cambria Math" panose="02040503050406030204" pitchFamily="18" charset="0"/>
                          <a:ea typeface="+mn-ea"/>
                          <a:cs typeface="+mn-cs"/>
                        </a:rPr>
                      </m:ctrlPr>
                    </m:sSubPr>
                    <m:e>
                      <m:r>
                        <a:rPr lang="zh-CN" altLang="en-US" sz="1000" b="0" i="1" baseline="0">
                          <a:solidFill>
                            <a:schemeClr val="dk1"/>
                          </a:solidFill>
                          <a:effectLst/>
                          <a:latin typeface="Cambria Math" panose="02040503050406030204" pitchFamily="18" charset="0"/>
                          <a:ea typeface="+mn-ea"/>
                          <a:cs typeface="+mn-cs"/>
                        </a:rPr>
                        <m:t>𝜌</m:t>
                      </m:r>
                    </m:e>
                    <m:sub>
                      <m:r>
                        <a:rPr lang="en-US" sz="1000" b="0" i="1" baseline="0">
                          <a:solidFill>
                            <a:schemeClr val="dk1"/>
                          </a:solidFill>
                          <a:effectLst/>
                          <a:latin typeface="Cambria Math" panose="02040503050406030204" pitchFamily="18" charset="0"/>
                          <a:ea typeface="+mn-ea"/>
                          <a:cs typeface="+mn-cs"/>
                        </a:rPr>
                        <m:t>𝑗</m:t>
                      </m:r>
                    </m:sub>
                  </m:sSub>
                </m:oMath>
              </a14:m>
              <a:r>
                <a:rPr lang="en-US" sz="1000" baseline="0">
                  <a:solidFill>
                    <a:schemeClr val="dk1"/>
                  </a:solidFill>
                  <a:effectLst/>
                  <a:latin typeface="Times New Roman" panose="02020603050405020304" pitchFamily="18" charset="0"/>
                  <a:ea typeface="+mn-ea"/>
                  <a:cs typeface="Times New Roman" panose="02020603050405020304" pitchFamily="18" charset="0"/>
                </a:rPr>
                <a:t>) to slove.</a:t>
              </a:r>
              <a:endParaRPr lang="en-US" altLang="zh-CN" sz="1000" baseline="0">
                <a:solidFill>
                  <a:schemeClr val="dk1"/>
                </a:solidFill>
                <a:effectLst/>
                <a:latin typeface="Times New Roman" panose="02020603050405020304" pitchFamily="18" charset="0"/>
                <a:ea typeface="+mn-ea"/>
                <a:cs typeface="Times New Roman" panose="02020603050405020304" pitchFamily="18" charset="0"/>
              </a:endParaRPr>
            </a:p>
          </xdr:txBody>
        </xdr:sp>
      </mc:Choice>
      <mc:Fallback xmlns="">
        <xdr:sp macro="" textlink="">
          <xdr:nvSpPr>
            <xdr:cNvPr id="6" name="TextBox 5">
              <a:extLst>
                <a:ext uri="{FF2B5EF4-FFF2-40B4-BE49-F238E27FC236}">
                  <a16:creationId xmlns:a16="http://schemas.microsoft.com/office/drawing/2014/main" id="{0EBD8ADB-F509-4F8B-96CD-ACC12B644205}"/>
                </a:ext>
              </a:extLst>
            </xdr:cNvPr>
            <xdr:cNvSpPr txBox="1"/>
          </xdr:nvSpPr>
          <xdr:spPr>
            <a:xfrm>
              <a:off x="7620" y="4369222"/>
              <a:ext cx="2400300" cy="4370918"/>
            </a:xfrm>
            <a:prstGeom prst="rect">
              <a:avLst/>
            </a:prstGeom>
            <a:solidFill>
              <a:schemeClr val="bg1">
                <a:lumMod val="95000"/>
              </a:schemeClr>
            </a:solidFill>
            <a:ln w="2857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lang="en-US" altLang="zh-CN" sz="1000" b="1" baseline="0">
                <a:solidFill>
                  <a:schemeClr val="dk1"/>
                </a:solidFill>
                <a:effectLst/>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zh-CN" sz="1000" b="1" baseline="0">
                  <a:solidFill>
                    <a:schemeClr val="dk1"/>
                  </a:solidFill>
                  <a:effectLst/>
                  <a:latin typeface="Times New Roman" panose="02020603050405020304" pitchFamily="18" charset="0"/>
                  <a:ea typeface="+mn-ea"/>
                  <a:cs typeface="Times New Roman" panose="02020603050405020304" pitchFamily="18" charset="0"/>
                </a:rPr>
                <a:t>Principal:</a:t>
              </a:r>
            </a:p>
            <a:p>
              <a:r>
                <a:rPr lang="en-US" sz="1000">
                  <a:solidFill>
                    <a:schemeClr val="dk1"/>
                  </a:solidFill>
                  <a:effectLst/>
                  <a:latin typeface="Times New Roman" panose="02020603050405020304" pitchFamily="18" charset="0"/>
                  <a:ea typeface="+mn-ea"/>
                  <a:cs typeface="Times New Roman" panose="02020603050405020304" pitchFamily="18" charset="0"/>
                </a:rPr>
                <a:t>Mass balances over measured NH4-N, NO2-N, NO3-N</a:t>
              </a:r>
              <a:r>
                <a:rPr lang="en-US" sz="1000" baseline="0">
                  <a:solidFill>
                    <a:schemeClr val="dk1"/>
                  </a:solidFill>
                  <a:effectLst/>
                  <a:latin typeface="Times New Roman" panose="02020603050405020304" pitchFamily="18" charset="0"/>
                  <a:ea typeface="+mn-ea"/>
                  <a:cs typeface="Times New Roman" panose="02020603050405020304" pitchFamily="18" charset="0"/>
                </a:rPr>
                <a:t> </a:t>
              </a:r>
              <a:r>
                <a:rPr lang="en-US" sz="1000">
                  <a:solidFill>
                    <a:schemeClr val="dk1"/>
                  </a:solidFill>
                  <a:effectLst/>
                  <a:latin typeface="Times New Roman" panose="02020603050405020304" pitchFamily="18" charset="0"/>
                  <a:ea typeface="+mn-ea"/>
                  <a:cs typeface="Times New Roman" panose="02020603050405020304" pitchFamily="18" charset="0"/>
                </a:rPr>
                <a:t>and COD, following the equations below:  </a:t>
              </a:r>
            </a:p>
            <a:p>
              <a:pPr/>
              <a:r>
                <a:rPr lang="en-US" sz="1200" b="1" i="0">
                  <a:solidFill>
                    <a:schemeClr val="dk1"/>
                  </a:solidFill>
                  <a:effectLst/>
                  <a:latin typeface="Cambria Math" panose="02040503050406030204" pitchFamily="18" charset="0"/>
                  <a:ea typeface="+mn-ea"/>
                  <a:cs typeface="+mn-cs"/>
                </a:rPr>
                <a:t>𝑨∙𝝆=𝒓</a:t>
              </a:r>
              <a:endParaRPr lang="en-US" sz="1200" b="1">
                <a:solidFill>
                  <a:schemeClr val="dk1"/>
                </a:solidFill>
                <a:effectLst/>
                <a:latin typeface="Times New Roman" panose="02020603050405020304" pitchFamily="18" charset="0"/>
                <a:ea typeface="+mn-ea"/>
                <a:cs typeface="Times New Roman" panose="02020603050405020304" pitchFamily="18" charset="0"/>
              </a:endParaRPr>
            </a:p>
            <a:p>
              <a:r>
                <a:rPr lang="en-US" sz="1000">
                  <a:solidFill>
                    <a:schemeClr val="dk1"/>
                  </a:solidFill>
                  <a:effectLst/>
                  <a:latin typeface="Times New Roman" panose="02020603050405020304" pitchFamily="18" charset="0"/>
                  <a:ea typeface="+mn-ea"/>
                  <a:cs typeface="Times New Roman" panose="02020603050405020304" pitchFamily="18" charset="0"/>
                </a:rPr>
                <a:t>where,</a:t>
              </a:r>
              <a:r>
                <a:rPr lang="en-US" sz="1000" i="0">
                  <a:solidFill>
                    <a:schemeClr val="dk1"/>
                  </a:solidFill>
                  <a:effectLst/>
                  <a:latin typeface="Cambria Math" panose="02040503050406030204" pitchFamily="18" charset="0"/>
                  <a:ea typeface="+mn-ea"/>
                  <a:cs typeface="+mn-cs"/>
                </a:rPr>
                <a:t> 𝐴</a:t>
              </a:r>
              <a:r>
                <a:rPr lang="en-US" sz="1000">
                  <a:solidFill>
                    <a:schemeClr val="dk1"/>
                  </a:solidFill>
                  <a:effectLst/>
                  <a:latin typeface="Times New Roman" panose="02020603050405020304" pitchFamily="18" charset="0"/>
                  <a:ea typeface="+mn-ea"/>
                  <a:cs typeface="Times New Roman" panose="02020603050405020304" pitchFamily="18" charset="0"/>
                </a:rPr>
                <a:t> is the matrix of the stoichiometric coefficients (Table S1), </a:t>
              </a:r>
              <a:r>
                <a:rPr lang="en-US" sz="1000" i="0">
                  <a:solidFill>
                    <a:schemeClr val="dk1"/>
                  </a:solidFill>
                  <a:effectLst/>
                  <a:latin typeface="Cambria Math" panose="02040503050406030204" pitchFamily="18" charset="0"/>
                  <a:ea typeface="+mn-ea"/>
                  <a:cs typeface="+mn-cs"/>
                </a:rPr>
                <a:t>𝜌</a:t>
              </a:r>
              <a:r>
                <a:rPr lang="en-US" sz="1000">
                  <a:solidFill>
                    <a:schemeClr val="dk1"/>
                  </a:solidFill>
                  <a:effectLst/>
                  <a:latin typeface="Times New Roman" panose="02020603050405020304" pitchFamily="18" charset="0"/>
                  <a:ea typeface="+mn-ea"/>
                  <a:cs typeface="Times New Roman" panose="02020603050405020304" pitchFamily="18" charset="0"/>
                </a:rPr>
                <a:t> is the vector of unknown process rates (g COD.m</a:t>
              </a:r>
              <a:r>
                <a:rPr lang="en-US" sz="1000" baseline="30000">
                  <a:solidFill>
                    <a:schemeClr val="dk1"/>
                  </a:solidFill>
                  <a:effectLst/>
                  <a:latin typeface="Times New Roman" panose="02020603050405020304" pitchFamily="18" charset="0"/>
                  <a:ea typeface="+mn-ea"/>
                  <a:cs typeface="Times New Roman" panose="02020603050405020304" pitchFamily="18" charset="0"/>
                </a:rPr>
                <a:t>‑3</a:t>
              </a:r>
              <a:r>
                <a:rPr lang="en-US" sz="1000">
                  <a:solidFill>
                    <a:schemeClr val="dk1"/>
                  </a:solidFill>
                  <a:effectLst/>
                  <a:latin typeface="Times New Roman" panose="02020603050405020304" pitchFamily="18" charset="0"/>
                  <a:ea typeface="+mn-ea"/>
                  <a:cs typeface="Times New Roman" panose="02020603050405020304" pitchFamily="18" charset="0"/>
                </a:rPr>
                <a:t>d</a:t>
              </a:r>
              <a:r>
                <a:rPr lang="en-US" sz="1000" baseline="30000">
                  <a:solidFill>
                    <a:schemeClr val="dk1"/>
                  </a:solidFill>
                  <a:effectLst/>
                  <a:latin typeface="Times New Roman" panose="02020603050405020304" pitchFamily="18" charset="0"/>
                  <a:ea typeface="+mn-ea"/>
                  <a:cs typeface="Times New Roman" panose="02020603050405020304" pitchFamily="18" charset="0"/>
                </a:rPr>
                <a:t>-1 </a:t>
              </a:r>
              <a:r>
                <a:rPr lang="en-US" sz="1000">
                  <a:solidFill>
                    <a:schemeClr val="dk1"/>
                  </a:solidFill>
                  <a:effectLst/>
                  <a:latin typeface="Times New Roman" panose="02020603050405020304" pitchFamily="18" charset="0"/>
                  <a:ea typeface="+mn-ea"/>
                  <a:cs typeface="Times New Roman" panose="02020603050405020304" pitchFamily="18" charset="0"/>
                </a:rPr>
                <a:t>, e.g. the </a:t>
              </a:r>
              <a:r>
                <a:rPr lang="en-US" sz="1000" i="0">
                  <a:solidFill>
                    <a:schemeClr val="dk1"/>
                  </a:solidFill>
                  <a:effectLst/>
                  <a:latin typeface="Cambria Math" panose="02040503050406030204" pitchFamily="18" charset="0"/>
                  <a:ea typeface="+mn-ea"/>
                  <a:cs typeface="+mn-cs"/>
                </a:rPr>
                <a:t>𝜌_𝑖</a:t>
              </a:r>
              <a:r>
                <a:rPr lang="en-US" sz="1000">
                  <a:solidFill>
                    <a:schemeClr val="dk1"/>
                  </a:solidFill>
                  <a:effectLst/>
                  <a:latin typeface="Times New Roman" panose="02020603050405020304" pitchFamily="18" charset="0"/>
                  <a:ea typeface="+mn-ea"/>
                  <a:cs typeface="Times New Roman" panose="02020603050405020304" pitchFamily="18" charset="0"/>
                </a:rPr>
                <a:t> is the process rate for process </a:t>
              </a:r>
              <a:r>
                <a:rPr lang="en-US" sz="1000" i="0">
                  <a:solidFill>
                    <a:schemeClr val="dk1"/>
                  </a:solidFill>
                  <a:effectLst/>
                  <a:latin typeface="Cambria Math" panose="02040503050406030204" pitchFamily="18" charset="0"/>
                  <a:ea typeface="+mn-ea"/>
                  <a:cs typeface="+mn-cs"/>
                </a:rPr>
                <a:t>𝑖</a:t>
              </a:r>
              <a:r>
                <a:rPr lang="en-US" sz="1000">
                  <a:solidFill>
                    <a:schemeClr val="dk1"/>
                  </a:solidFill>
                  <a:effectLst/>
                  <a:latin typeface="Times New Roman" panose="02020603050405020304" pitchFamily="18" charset="0"/>
                  <a:ea typeface="+mn-ea"/>
                  <a:cs typeface="Times New Roman" panose="02020603050405020304" pitchFamily="18" charset="0"/>
                </a:rPr>
                <a:t>, expressed as g COD m</a:t>
              </a:r>
              <a:r>
                <a:rPr lang="en-US" sz="1000" baseline="30000">
                  <a:solidFill>
                    <a:schemeClr val="dk1"/>
                  </a:solidFill>
                  <a:effectLst/>
                  <a:latin typeface="Times New Roman" panose="02020603050405020304" pitchFamily="18" charset="0"/>
                  <a:ea typeface="+mn-ea"/>
                  <a:cs typeface="Times New Roman" panose="02020603050405020304" pitchFamily="18" charset="0"/>
                </a:rPr>
                <a:t>‑3</a:t>
              </a:r>
              <a:r>
                <a:rPr lang="en-US" sz="1000">
                  <a:solidFill>
                    <a:schemeClr val="dk1"/>
                  </a:solidFill>
                  <a:effectLst/>
                  <a:latin typeface="Times New Roman" panose="02020603050405020304" pitchFamily="18" charset="0"/>
                  <a:ea typeface="+mn-ea"/>
                  <a:cs typeface="Times New Roman" panose="02020603050405020304" pitchFamily="18" charset="0"/>
                </a:rPr>
                <a:t> d</a:t>
              </a:r>
              <a:r>
                <a:rPr lang="en-US" sz="1000" baseline="30000">
                  <a:solidFill>
                    <a:schemeClr val="dk1"/>
                  </a:solidFill>
                  <a:effectLst/>
                  <a:latin typeface="Times New Roman" panose="02020603050405020304" pitchFamily="18" charset="0"/>
                  <a:ea typeface="+mn-ea"/>
                  <a:cs typeface="Times New Roman" panose="02020603050405020304" pitchFamily="18" charset="0"/>
                </a:rPr>
                <a:t>-1</a:t>
              </a:r>
              <a:r>
                <a:rPr lang="en-US" sz="1000">
                  <a:solidFill>
                    <a:schemeClr val="dk1"/>
                  </a:solidFill>
                  <a:effectLst/>
                  <a:latin typeface="Times New Roman" panose="02020603050405020304" pitchFamily="18" charset="0"/>
                  <a:ea typeface="+mn-ea"/>
                  <a:cs typeface="Times New Roman" panose="02020603050405020304" pitchFamily="18" charset="0"/>
                </a:rPr>
                <a:t>) and  </a:t>
              </a:r>
              <a:r>
                <a:rPr lang="en-US" sz="1000" i="0">
                  <a:solidFill>
                    <a:schemeClr val="dk1"/>
                  </a:solidFill>
                  <a:effectLst/>
                  <a:latin typeface="Cambria Math" panose="02040503050406030204" pitchFamily="18" charset="0"/>
                  <a:ea typeface="+mn-ea"/>
                  <a:cs typeface="+mn-cs"/>
                </a:rPr>
                <a:t>𝑟</a:t>
              </a:r>
              <a:r>
                <a:rPr lang="en-US" sz="1000">
                  <a:solidFill>
                    <a:schemeClr val="dk1"/>
                  </a:solidFill>
                  <a:effectLst/>
                  <a:latin typeface="Times New Roman" panose="02020603050405020304" pitchFamily="18" charset="0"/>
                  <a:ea typeface="+mn-ea"/>
                  <a:cs typeface="Times New Roman" panose="02020603050405020304" pitchFamily="18" charset="0"/>
                </a:rPr>
                <a:t> is the measured net conversion rate of substrate in the reactor (g N or COD.m</a:t>
              </a:r>
              <a:r>
                <a:rPr lang="en-US" sz="1000" baseline="30000">
                  <a:solidFill>
                    <a:schemeClr val="dk1"/>
                  </a:solidFill>
                  <a:effectLst/>
                  <a:latin typeface="Times New Roman" panose="02020603050405020304" pitchFamily="18" charset="0"/>
                  <a:ea typeface="+mn-ea"/>
                  <a:cs typeface="Times New Roman" panose="02020603050405020304" pitchFamily="18" charset="0"/>
                </a:rPr>
                <a:t>‑3</a:t>
              </a:r>
              <a:r>
                <a:rPr lang="en-US" sz="1000">
                  <a:solidFill>
                    <a:schemeClr val="dk1"/>
                  </a:solidFill>
                  <a:effectLst/>
                  <a:latin typeface="Times New Roman" panose="02020603050405020304" pitchFamily="18" charset="0"/>
                  <a:ea typeface="+mn-ea"/>
                  <a:cs typeface="Times New Roman" panose="02020603050405020304" pitchFamily="18" charset="0"/>
                </a:rPr>
                <a:t> d</a:t>
              </a:r>
              <a:r>
                <a:rPr lang="en-US" sz="1000" baseline="30000">
                  <a:solidFill>
                    <a:schemeClr val="dk1"/>
                  </a:solidFill>
                  <a:effectLst/>
                  <a:latin typeface="Times New Roman" panose="02020603050405020304" pitchFamily="18" charset="0"/>
                  <a:ea typeface="+mn-ea"/>
                  <a:cs typeface="Times New Roman" panose="02020603050405020304" pitchFamily="18" charset="0"/>
                </a:rPr>
                <a:t>-1</a:t>
              </a:r>
              <a:r>
                <a:rPr lang="en-US" sz="1000">
                  <a:solidFill>
                    <a:schemeClr val="dk1"/>
                  </a:solidFill>
                  <a:effectLst/>
                  <a:latin typeface="Times New Roman" panose="02020603050405020304" pitchFamily="18" charset="0"/>
                  <a:ea typeface="+mn-ea"/>
                  <a:cs typeface="Times New Roman" panose="02020603050405020304" pitchFamily="18" charset="0"/>
                </a:rPr>
                <a:t>, e.g. </a:t>
              </a:r>
              <a:r>
                <a:rPr lang="en-US" sz="1000" i="0">
                  <a:solidFill>
                    <a:schemeClr val="dk1"/>
                  </a:solidFill>
                  <a:effectLst/>
                  <a:latin typeface="Cambria Math" panose="02040503050406030204" pitchFamily="18" charset="0"/>
                  <a:ea typeface="+mn-ea"/>
                  <a:cs typeface="+mn-cs"/>
                </a:rPr>
                <a:t>𝑟_𝑁𝐻4</a:t>
              </a:r>
              <a:r>
                <a:rPr lang="en-US" sz="1000">
                  <a:solidFill>
                    <a:schemeClr val="dk1"/>
                  </a:solidFill>
                  <a:effectLst/>
                  <a:latin typeface="Times New Roman" panose="02020603050405020304" pitchFamily="18" charset="0"/>
                  <a:ea typeface="+mn-ea"/>
                  <a:cs typeface="Times New Roman" panose="02020603050405020304" pitchFamily="18" charset="0"/>
                </a:rPr>
                <a:t> is the net conversion rate of NH</a:t>
              </a:r>
              <a:r>
                <a:rPr lang="en-US" sz="1000" baseline="-25000">
                  <a:solidFill>
                    <a:schemeClr val="dk1"/>
                  </a:solidFill>
                  <a:effectLst/>
                  <a:latin typeface="Times New Roman" panose="02020603050405020304" pitchFamily="18" charset="0"/>
                  <a:ea typeface="+mn-ea"/>
                  <a:cs typeface="Times New Roman" panose="02020603050405020304" pitchFamily="18" charset="0"/>
                </a:rPr>
                <a:t>4</a:t>
              </a:r>
              <a:r>
                <a:rPr lang="en-US" sz="1000">
                  <a:solidFill>
                    <a:schemeClr val="dk1"/>
                  </a:solidFill>
                  <a:effectLst/>
                  <a:latin typeface="Times New Roman" panose="02020603050405020304" pitchFamily="18" charset="0"/>
                  <a:ea typeface="+mn-ea"/>
                  <a:cs typeface="Times New Roman" panose="02020603050405020304" pitchFamily="18" charset="0"/>
                </a:rPr>
                <a:t>-N expressed as g NH</a:t>
              </a:r>
              <a:r>
                <a:rPr lang="en-US" sz="1000" baseline="-25000">
                  <a:solidFill>
                    <a:schemeClr val="dk1"/>
                  </a:solidFill>
                  <a:effectLst/>
                  <a:latin typeface="Times New Roman" panose="02020603050405020304" pitchFamily="18" charset="0"/>
                  <a:ea typeface="+mn-ea"/>
                  <a:cs typeface="Times New Roman" panose="02020603050405020304" pitchFamily="18" charset="0"/>
                </a:rPr>
                <a:t>4</a:t>
              </a:r>
              <a:r>
                <a:rPr lang="en-US" sz="1000">
                  <a:solidFill>
                    <a:schemeClr val="dk1"/>
                  </a:solidFill>
                  <a:effectLst/>
                  <a:latin typeface="Times New Roman" panose="02020603050405020304" pitchFamily="18" charset="0"/>
                  <a:ea typeface="+mn-ea"/>
                  <a:cs typeface="Times New Roman" panose="02020603050405020304" pitchFamily="18" charset="0"/>
                </a:rPr>
                <a:t>-N m</a:t>
              </a:r>
              <a:r>
                <a:rPr lang="en-US" sz="1000" baseline="30000">
                  <a:solidFill>
                    <a:schemeClr val="dk1"/>
                  </a:solidFill>
                  <a:effectLst/>
                  <a:latin typeface="Times New Roman" panose="02020603050405020304" pitchFamily="18" charset="0"/>
                  <a:ea typeface="+mn-ea"/>
                  <a:cs typeface="Times New Roman" panose="02020603050405020304" pitchFamily="18" charset="0"/>
                </a:rPr>
                <a:t>‑3</a:t>
              </a:r>
              <a:r>
                <a:rPr lang="en-US" sz="1000">
                  <a:solidFill>
                    <a:schemeClr val="dk1"/>
                  </a:solidFill>
                  <a:effectLst/>
                  <a:latin typeface="Times New Roman" panose="02020603050405020304" pitchFamily="18" charset="0"/>
                  <a:ea typeface="+mn-ea"/>
                  <a:cs typeface="Times New Roman" panose="02020603050405020304" pitchFamily="18" charset="0"/>
                </a:rPr>
                <a:t> d</a:t>
              </a:r>
              <a:r>
                <a:rPr lang="en-US" sz="1000" baseline="30000">
                  <a:solidFill>
                    <a:schemeClr val="dk1"/>
                  </a:solidFill>
                  <a:effectLst/>
                  <a:latin typeface="Times New Roman" panose="02020603050405020304" pitchFamily="18" charset="0"/>
                  <a:ea typeface="+mn-ea"/>
                  <a:cs typeface="Times New Roman" panose="02020603050405020304" pitchFamily="18" charset="0"/>
                </a:rPr>
                <a:t>-1</a:t>
              </a:r>
              <a:r>
                <a:rPr lang="en-US" sz="1000">
                  <a:solidFill>
                    <a:schemeClr val="dk1"/>
                  </a:solidFill>
                  <a:effectLst/>
                  <a:latin typeface="Times New Roman" panose="02020603050405020304" pitchFamily="18" charset="0"/>
                  <a:ea typeface="+mn-ea"/>
                  <a:cs typeface="Times New Roman" panose="02020603050405020304" pitchFamily="18" charset="0"/>
                </a:rPr>
                <a:t>;  </a:t>
              </a:r>
              <a:r>
                <a:rPr lang="en-US" sz="1000" i="0">
                  <a:solidFill>
                    <a:schemeClr val="dk1"/>
                  </a:solidFill>
                  <a:effectLst/>
                  <a:latin typeface="Cambria Math" panose="02040503050406030204" pitchFamily="18" charset="0"/>
                  <a:ea typeface="+mn-ea"/>
                  <a:cs typeface="+mn-cs"/>
                </a:rPr>
                <a:t>𝑟_𝑁𝐻4^𝑖</a:t>
              </a:r>
              <a:r>
                <a:rPr lang="en-US" sz="1000">
                  <a:solidFill>
                    <a:schemeClr val="dk1"/>
                  </a:solidFill>
                  <a:effectLst/>
                  <a:latin typeface="Times New Roman" panose="02020603050405020304" pitchFamily="18" charset="0"/>
                  <a:ea typeface="+mn-ea"/>
                  <a:cs typeface="Times New Roman" panose="02020603050405020304" pitchFamily="18" charset="0"/>
                </a:rPr>
                <a:t> is the  conversion rate of NH</a:t>
              </a:r>
              <a:r>
                <a:rPr lang="en-US" sz="1000" baseline="-25000">
                  <a:solidFill>
                    <a:schemeClr val="dk1"/>
                  </a:solidFill>
                  <a:effectLst/>
                  <a:latin typeface="Times New Roman" panose="02020603050405020304" pitchFamily="18" charset="0"/>
                  <a:ea typeface="+mn-ea"/>
                  <a:cs typeface="Times New Roman" panose="02020603050405020304" pitchFamily="18" charset="0"/>
                </a:rPr>
                <a:t>4</a:t>
              </a:r>
              <a:r>
                <a:rPr lang="en-US" sz="1000">
                  <a:solidFill>
                    <a:schemeClr val="dk1"/>
                  </a:solidFill>
                  <a:effectLst/>
                  <a:latin typeface="Times New Roman" panose="02020603050405020304" pitchFamily="18" charset="0"/>
                  <a:ea typeface="+mn-ea"/>
                  <a:cs typeface="Times New Roman" panose="02020603050405020304" pitchFamily="18" charset="0"/>
                </a:rPr>
                <a:t>-N in process </a:t>
              </a:r>
              <a:r>
                <a:rPr lang="en-US" sz="1000" i="0">
                  <a:solidFill>
                    <a:schemeClr val="dk1"/>
                  </a:solidFill>
                  <a:effectLst/>
                  <a:latin typeface="Cambria Math" panose="02040503050406030204" pitchFamily="18" charset="0"/>
                  <a:ea typeface="+mn-ea"/>
                  <a:cs typeface="+mn-cs"/>
                </a:rPr>
                <a:t>𝑖</a:t>
              </a:r>
              <a:r>
                <a:rPr lang="en-US" sz="1000">
                  <a:solidFill>
                    <a:schemeClr val="dk1"/>
                  </a:solidFill>
                  <a:effectLst/>
                  <a:latin typeface="Times New Roman" panose="02020603050405020304" pitchFamily="18" charset="0"/>
                  <a:ea typeface="+mn-ea"/>
                  <a:cs typeface="Times New Roman" panose="02020603050405020304" pitchFamily="18" charset="0"/>
                </a:rPr>
                <a:t>; </a:t>
              </a:r>
              <a:r>
                <a:rPr lang="en-US" sz="1000" i="0">
                  <a:solidFill>
                    <a:schemeClr val="dk1"/>
                  </a:solidFill>
                  <a:effectLst/>
                  <a:latin typeface="Cambria Math" panose="02040503050406030204" pitchFamily="18" charset="0"/>
                  <a:ea typeface="+mn-ea"/>
                  <a:cs typeface="+mn-cs"/>
                </a:rPr>
                <a:t>𝑟_𝑁𝐻4^𝑖/𝑟_𝑁𝐻4</a:t>
              </a:r>
              <a:r>
                <a:rPr lang="en-US" sz="1000">
                  <a:solidFill>
                    <a:schemeClr val="dk1"/>
                  </a:solidFill>
                  <a:effectLst/>
                  <a:latin typeface="Times New Roman" panose="02020603050405020304" pitchFamily="18" charset="0"/>
                  <a:ea typeface="+mn-ea"/>
                  <a:cs typeface="Times New Roman" panose="02020603050405020304" pitchFamily="18" charset="0"/>
                </a:rPr>
                <a:t> is the contribution of process </a:t>
              </a:r>
              <a:r>
                <a:rPr lang="en-US" sz="1000" i="0">
                  <a:solidFill>
                    <a:schemeClr val="dk1"/>
                  </a:solidFill>
                  <a:effectLst/>
                  <a:latin typeface="Cambria Math" panose="02040503050406030204" pitchFamily="18" charset="0"/>
                  <a:ea typeface="+mn-ea"/>
                  <a:cs typeface="+mn-cs"/>
                </a:rPr>
                <a:t>𝑖</a:t>
              </a:r>
              <a:r>
                <a:rPr lang="en-US" sz="1000">
                  <a:solidFill>
                    <a:schemeClr val="dk1"/>
                  </a:solidFill>
                  <a:effectLst/>
                  <a:latin typeface="Times New Roman" panose="02020603050405020304" pitchFamily="18" charset="0"/>
                  <a:ea typeface="+mn-ea"/>
                  <a:cs typeface="Times New Roman" panose="02020603050405020304" pitchFamily="18" charset="0"/>
                </a:rPr>
                <a:t> in the net conversion of NH</a:t>
              </a:r>
              <a:r>
                <a:rPr lang="en-US" sz="1000" baseline="-25000">
                  <a:solidFill>
                    <a:schemeClr val="dk1"/>
                  </a:solidFill>
                  <a:effectLst/>
                  <a:latin typeface="Times New Roman" panose="02020603050405020304" pitchFamily="18" charset="0"/>
                  <a:ea typeface="+mn-ea"/>
                  <a:cs typeface="Times New Roman" panose="02020603050405020304" pitchFamily="18" charset="0"/>
                </a:rPr>
                <a:t>4</a:t>
              </a:r>
              <a:r>
                <a:rPr lang="en-US" sz="1000">
                  <a:solidFill>
                    <a:schemeClr val="dk1"/>
                  </a:solidFill>
                  <a:effectLst/>
                  <a:latin typeface="Times New Roman" panose="02020603050405020304" pitchFamily="18" charset="0"/>
                  <a:ea typeface="+mn-ea"/>
                  <a:cs typeface="Times New Roman" panose="02020603050405020304" pitchFamily="18" charset="0"/>
                </a:rPr>
                <a:t>-N)</a:t>
              </a:r>
              <a:endParaRPr lang="en-US" altLang="zh-CN" sz="1000" b="1" baseline="0">
                <a:solidFill>
                  <a:schemeClr val="dk1"/>
                </a:solidFill>
                <a:effectLst/>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zh-CN" sz="1000" b="1" baseline="0">
                <a:solidFill>
                  <a:schemeClr val="dk1"/>
                </a:solidFill>
                <a:effectLst/>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zh-CN" sz="1000" baseline="0">
                  <a:solidFill>
                    <a:schemeClr val="dk1"/>
                  </a:solidFill>
                  <a:effectLst/>
                  <a:latin typeface="Times New Roman" panose="02020603050405020304" pitchFamily="18" charset="0"/>
                  <a:ea typeface="+mn-ea"/>
                  <a:cs typeface="Times New Roman" panose="02020603050405020304" pitchFamily="18" charset="0"/>
                </a:rPr>
                <a:t>The goal is to caculate the process rate (</a:t>
              </a:r>
              <a:r>
                <a:rPr lang="zh-CN" altLang="en-US" sz="1000" b="0" i="0" baseline="0">
                  <a:solidFill>
                    <a:schemeClr val="dk1"/>
                  </a:solidFill>
                  <a:effectLst/>
                  <a:latin typeface="Cambria Math" panose="02040503050406030204" pitchFamily="18" charset="0"/>
                  <a:ea typeface="+mn-ea"/>
                  <a:cs typeface="+mn-cs"/>
                </a:rPr>
                <a:t>𝜌</a:t>
              </a:r>
              <a:r>
                <a:rPr lang="en-US" altLang="zh-CN" sz="1000" b="0" i="0" baseline="0">
                  <a:solidFill>
                    <a:schemeClr val="dk1"/>
                  </a:solidFill>
                  <a:effectLst/>
                  <a:latin typeface="Cambria Math" panose="02040503050406030204" pitchFamily="18" charset="0"/>
                  <a:ea typeface="+mn-ea"/>
                  <a:cs typeface="+mn-cs"/>
                </a:rPr>
                <a:t>_</a:t>
              </a:r>
              <a:r>
                <a:rPr lang="en-US" sz="1000" b="0" i="0" baseline="0">
                  <a:solidFill>
                    <a:schemeClr val="dk1"/>
                  </a:solidFill>
                  <a:effectLst/>
                  <a:latin typeface="Cambria Math" panose="02040503050406030204" pitchFamily="18" charset="0"/>
                  <a:ea typeface="+mn-ea"/>
                  <a:cs typeface="+mn-cs"/>
                </a:rPr>
                <a:t>𝑗</a:t>
              </a:r>
              <a:r>
                <a:rPr lang="en-US" altLang="zh-CN" sz="1000" baseline="0">
                  <a:solidFill>
                    <a:schemeClr val="dk1"/>
                  </a:solidFill>
                  <a:effectLst/>
                  <a:latin typeface="Times New Roman" panose="02020603050405020304" pitchFamily="18" charset="0"/>
                  <a:ea typeface="+mn-ea"/>
                  <a:cs typeface="Times New Roman" panose="02020603050405020304" pitchFamily="18" charset="0"/>
                </a:rPr>
                <a:t>) for each process in the table above. By setting up mass balances for NH4-N, NO2-N, NO3-N and COD, we can get 4 equations with 5 unknown </a:t>
              </a:r>
              <a:r>
                <a:rPr lang="en-US" sz="1000" baseline="0">
                  <a:solidFill>
                    <a:schemeClr val="dk1"/>
                  </a:solidFill>
                  <a:effectLst/>
                  <a:latin typeface="Times New Roman" panose="02020603050405020304" pitchFamily="18" charset="0"/>
                  <a:ea typeface="+mn-ea"/>
                  <a:cs typeface="Times New Roman" panose="02020603050405020304" pitchFamily="18" charset="0"/>
                </a:rPr>
                <a:t>process rates (</a:t>
              </a:r>
              <a:r>
                <a:rPr lang="zh-CN" altLang="en-US" sz="1000" b="0" i="0" baseline="0">
                  <a:solidFill>
                    <a:schemeClr val="dk1"/>
                  </a:solidFill>
                  <a:effectLst/>
                  <a:latin typeface="Cambria Math" panose="02040503050406030204" pitchFamily="18" charset="0"/>
                  <a:ea typeface="+mn-ea"/>
                  <a:cs typeface="+mn-cs"/>
                </a:rPr>
                <a:t>𝜌</a:t>
              </a:r>
              <a:r>
                <a:rPr lang="en-US" altLang="zh-CN" sz="1000" b="0" i="0" baseline="0">
                  <a:solidFill>
                    <a:schemeClr val="dk1"/>
                  </a:solidFill>
                  <a:effectLst/>
                  <a:latin typeface="Cambria Math" panose="02040503050406030204" pitchFamily="18" charset="0"/>
                  <a:ea typeface="+mn-ea"/>
                  <a:cs typeface="+mn-cs"/>
                </a:rPr>
                <a:t>_</a:t>
              </a:r>
              <a:r>
                <a:rPr lang="en-US" sz="1000" b="0" i="0" baseline="0">
                  <a:solidFill>
                    <a:schemeClr val="dk1"/>
                  </a:solidFill>
                  <a:effectLst/>
                  <a:latin typeface="Cambria Math" panose="02040503050406030204" pitchFamily="18" charset="0"/>
                  <a:ea typeface="+mn-ea"/>
                  <a:cs typeface="+mn-cs"/>
                </a:rPr>
                <a:t>𝑗</a:t>
              </a:r>
              <a:r>
                <a:rPr lang="en-US" sz="1000" baseline="0">
                  <a:solidFill>
                    <a:schemeClr val="dk1"/>
                  </a:solidFill>
                  <a:effectLst/>
                  <a:latin typeface="Times New Roman" panose="02020603050405020304" pitchFamily="18" charset="0"/>
                  <a:ea typeface="+mn-ea"/>
                  <a:cs typeface="Times New Roman" panose="02020603050405020304" pitchFamily="18" charset="0"/>
                </a:rPr>
                <a:t>) of which the process rate for Decay of anammox(</a:t>
              </a:r>
              <a:r>
                <a:rPr lang="zh-CN" altLang="en-US" sz="1000" b="0" i="0" baseline="0">
                  <a:solidFill>
                    <a:schemeClr val="dk1"/>
                  </a:solidFill>
                  <a:effectLst/>
                  <a:latin typeface="Cambria Math" panose="02040503050406030204" pitchFamily="18" charset="0"/>
                  <a:ea typeface="+mn-ea"/>
                  <a:cs typeface="+mn-cs"/>
                </a:rPr>
                <a:t>𝜌</a:t>
              </a:r>
              <a:r>
                <a:rPr lang="en-US" altLang="zh-CN" sz="1000" b="0" i="0" baseline="0">
                  <a:solidFill>
                    <a:schemeClr val="dk1"/>
                  </a:solidFill>
                  <a:effectLst/>
                  <a:latin typeface="Cambria Math" panose="02040503050406030204" pitchFamily="18" charset="0"/>
                  <a:ea typeface="+mn-ea"/>
                  <a:cs typeface="+mn-cs"/>
                </a:rPr>
                <a:t>_2</a:t>
              </a:r>
              <a:r>
                <a:rPr lang="en-US" sz="1000" baseline="0">
                  <a:solidFill>
                    <a:schemeClr val="dk1"/>
                  </a:solidFill>
                  <a:effectLst/>
                  <a:latin typeface="Times New Roman" panose="02020603050405020304" pitchFamily="18" charset="0"/>
                  <a:ea typeface="+mn-ea"/>
                  <a:cs typeface="Times New Roman" panose="02020603050405020304" pitchFamily="18" charset="0"/>
                </a:rPr>
                <a:t>) can be first caculated, resulting in 4 equations with 4 unknown process rate (</a:t>
              </a:r>
              <a:r>
                <a:rPr lang="zh-CN" altLang="en-US" sz="1000" b="0" i="0" baseline="0">
                  <a:solidFill>
                    <a:schemeClr val="dk1"/>
                  </a:solidFill>
                  <a:effectLst/>
                  <a:latin typeface="Cambria Math" panose="02040503050406030204" pitchFamily="18" charset="0"/>
                  <a:ea typeface="+mn-ea"/>
                  <a:cs typeface="+mn-cs"/>
                </a:rPr>
                <a:t>𝜌</a:t>
              </a:r>
              <a:r>
                <a:rPr lang="en-US" altLang="zh-CN" sz="1000" b="0" i="0" baseline="0">
                  <a:solidFill>
                    <a:schemeClr val="dk1"/>
                  </a:solidFill>
                  <a:effectLst/>
                  <a:latin typeface="Cambria Math" panose="02040503050406030204" pitchFamily="18" charset="0"/>
                  <a:ea typeface="+mn-ea"/>
                  <a:cs typeface="+mn-cs"/>
                </a:rPr>
                <a:t>_</a:t>
              </a:r>
              <a:r>
                <a:rPr lang="en-US" sz="1000" b="0" i="0" baseline="0">
                  <a:solidFill>
                    <a:schemeClr val="dk1"/>
                  </a:solidFill>
                  <a:effectLst/>
                  <a:latin typeface="Cambria Math" panose="02040503050406030204" pitchFamily="18" charset="0"/>
                  <a:ea typeface="+mn-ea"/>
                  <a:cs typeface="+mn-cs"/>
                </a:rPr>
                <a:t>𝑗</a:t>
              </a:r>
              <a:r>
                <a:rPr lang="en-US" sz="1000" baseline="0">
                  <a:solidFill>
                    <a:schemeClr val="dk1"/>
                  </a:solidFill>
                  <a:effectLst/>
                  <a:latin typeface="Times New Roman" panose="02020603050405020304" pitchFamily="18" charset="0"/>
                  <a:ea typeface="+mn-ea"/>
                  <a:cs typeface="Times New Roman" panose="02020603050405020304" pitchFamily="18" charset="0"/>
                </a:rPr>
                <a:t>) to slove.</a:t>
              </a:r>
              <a:endParaRPr lang="en-US" altLang="zh-CN" sz="1000" baseline="0">
                <a:solidFill>
                  <a:schemeClr val="dk1"/>
                </a:solidFill>
                <a:effectLst/>
                <a:latin typeface="Times New Roman" panose="02020603050405020304" pitchFamily="18" charset="0"/>
                <a:ea typeface="+mn-ea"/>
                <a:cs typeface="Times New Roman" panose="02020603050405020304" pitchFamily="18" charset="0"/>
              </a:endParaRPr>
            </a:p>
          </xdr:txBody>
        </xdr:sp>
      </mc:Fallback>
    </mc:AlternateContent>
    <xdr:clientData/>
  </xdr:twoCellAnchor>
  <xdr:twoCellAnchor>
    <xdr:from>
      <xdr:col>9</xdr:col>
      <xdr:colOff>594781</xdr:colOff>
      <xdr:row>41</xdr:row>
      <xdr:rowOff>113452</xdr:rowOff>
    </xdr:from>
    <xdr:to>
      <xdr:col>17</xdr:col>
      <xdr:colOff>504825</xdr:colOff>
      <xdr:row>55</xdr:row>
      <xdr:rowOff>171450</xdr:rowOff>
    </xdr:to>
    <xdr:graphicFrame macro="">
      <xdr:nvGraphicFramePr>
        <xdr:cNvPr id="7" name="Chart 6">
          <a:extLst>
            <a:ext uri="{FF2B5EF4-FFF2-40B4-BE49-F238E27FC236}">
              <a16:creationId xmlns=""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28575</xdr:colOff>
      <xdr:row>7</xdr:row>
      <xdr:rowOff>21166</xdr:rowOff>
    </xdr:from>
    <xdr:to>
      <xdr:col>16</xdr:col>
      <xdr:colOff>914400</xdr:colOff>
      <xdr:row>7</xdr:row>
      <xdr:rowOff>432857</xdr:rowOff>
    </xdr:to>
    <xdr:sp macro="" textlink="">
      <xdr:nvSpPr>
        <xdr:cNvPr id="8" name="Arrow: Right 2">
          <a:extLst>
            <a:ext uri="{FF2B5EF4-FFF2-40B4-BE49-F238E27FC236}">
              <a16:creationId xmlns="" xmlns:a16="http://schemas.microsoft.com/office/drawing/2014/main" id="{00000000-0008-0000-0200-000008000000}"/>
            </a:ext>
          </a:extLst>
        </xdr:cNvPr>
        <xdr:cNvSpPr/>
      </xdr:nvSpPr>
      <xdr:spPr>
        <a:xfrm>
          <a:off x="12571095" y="1949026"/>
          <a:ext cx="885825" cy="411691"/>
        </a:xfrm>
        <a:prstGeom prst="rightArrow">
          <a:avLst>
            <a:gd name="adj1" fmla="val 65385"/>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zh-CN" altLang="en-US" sz="1800">
            <a:solidFill>
              <a:srgbClr val="FF0000"/>
            </a:solidFill>
          </a:endParaRPr>
        </a:p>
      </xdr:txBody>
    </xdr:sp>
    <xdr:clientData/>
  </xdr:twoCellAnchor>
  <xdr:twoCellAnchor>
    <xdr:from>
      <xdr:col>20</xdr:col>
      <xdr:colOff>242042</xdr:colOff>
      <xdr:row>12</xdr:row>
      <xdr:rowOff>55884</xdr:rowOff>
    </xdr:from>
    <xdr:to>
      <xdr:col>20</xdr:col>
      <xdr:colOff>654579</xdr:colOff>
      <xdr:row>22</xdr:row>
      <xdr:rowOff>139704</xdr:rowOff>
    </xdr:to>
    <xdr:sp macro="" textlink="">
      <xdr:nvSpPr>
        <xdr:cNvPr id="9" name="Arrow: Right 2">
          <a:extLst>
            <a:ext uri="{FF2B5EF4-FFF2-40B4-BE49-F238E27FC236}">
              <a16:creationId xmlns="" xmlns:a16="http://schemas.microsoft.com/office/drawing/2014/main" id="{00000000-0008-0000-0200-000009000000}"/>
            </a:ext>
          </a:extLst>
        </xdr:cNvPr>
        <xdr:cNvSpPr/>
      </xdr:nvSpPr>
      <xdr:spPr>
        <a:xfrm rot="5400000">
          <a:off x="16217900" y="4518559"/>
          <a:ext cx="2073487" cy="412537"/>
        </a:xfrm>
        <a:prstGeom prst="rightArrow">
          <a:avLst>
            <a:gd name="adj1" fmla="val 65385"/>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zh-CN" altLang="en-US" sz="1800">
            <a:solidFill>
              <a:srgbClr val="FF0000"/>
            </a:solidFill>
          </a:endParaRPr>
        </a:p>
      </xdr:txBody>
    </xdr:sp>
    <xdr:clientData/>
  </xdr:twoCellAnchor>
  <xdr:twoCellAnchor>
    <xdr:from>
      <xdr:col>14</xdr:col>
      <xdr:colOff>110912</xdr:colOff>
      <xdr:row>26</xdr:row>
      <xdr:rowOff>102445</xdr:rowOff>
    </xdr:from>
    <xdr:to>
      <xdr:col>16</xdr:col>
      <xdr:colOff>861060</xdr:colOff>
      <xdr:row>28</xdr:row>
      <xdr:rowOff>61169</xdr:rowOff>
    </xdr:to>
    <xdr:sp macro="" textlink="">
      <xdr:nvSpPr>
        <xdr:cNvPr id="10" name="Arrow: Right 2">
          <a:extLst>
            <a:ext uri="{FF2B5EF4-FFF2-40B4-BE49-F238E27FC236}">
              <a16:creationId xmlns="" xmlns:a16="http://schemas.microsoft.com/office/drawing/2014/main" id="{00000000-0008-0000-0200-00000A000000}"/>
            </a:ext>
          </a:extLst>
        </xdr:cNvPr>
        <xdr:cNvSpPr/>
      </xdr:nvSpPr>
      <xdr:spPr>
        <a:xfrm rot="10800000">
          <a:off x="11098952" y="6510865"/>
          <a:ext cx="2304628" cy="400684"/>
        </a:xfrm>
        <a:prstGeom prst="rightArrow">
          <a:avLst>
            <a:gd name="adj1" fmla="val 65385"/>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zh-CN" altLang="en-US" sz="1800">
            <a:solidFill>
              <a:srgbClr val="FF0000"/>
            </a:solidFill>
          </a:endParaRPr>
        </a:p>
      </xdr:txBody>
    </xdr:sp>
    <xdr:clientData/>
  </xdr:twoCellAnchor>
  <xdr:twoCellAnchor>
    <xdr:from>
      <xdr:col>14</xdr:col>
      <xdr:colOff>756073</xdr:colOff>
      <xdr:row>25</xdr:row>
      <xdr:rowOff>60960</xdr:rowOff>
    </xdr:from>
    <xdr:to>
      <xdr:col>16</xdr:col>
      <xdr:colOff>266700</xdr:colOff>
      <xdr:row>26</xdr:row>
      <xdr:rowOff>127000</xdr:rowOff>
    </xdr:to>
    <xdr:sp macro="" textlink="">
      <xdr:nvSpPr>
        <xdr:cNvPr id="11" name="TextBox 10">
          <a:extLst>
            <a:ext uri="{FF2B5EF4-FFF2-40B4-BE49-F238E27FC236}">
              <a16:creationId xmlns="" xmlns:a16="http://schemas.microsoft.com/office/drawing/2014/main" id="{00000000-0008-0000-0200-00000B000000}"/>
            </a:ext>
          </a:extLst>
        </xdr:cNvPr>
        <xdr:cNvSpPr txBox="1"/>
      </xdr:nvSpPr>
      <xdr:spPr>
        <a:xfrm>
          <a:off x="11744113" y="6248400"/>
          <a:ext cx="1065107" cy="28702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l-GR" sz="1600" b="1">
              <a:solidFill>
                <a:srgbClr val="00B050"/>
              </a:solidFill>
              <a:latin typeface="Times New Roman" panose="02020603050405020304" pitchFamily="18" charset="0"/>
              <a:cs typeface="Times New Roman" panose="02020603050405020304" pitchFamily="18" charset="0"/>
            </a:rPr>
            <a:t>ρ2</a:t>
          </a:r>
          <a:r>
            <a:rPr lang="en-US" sz="1600" b="1">
              <a:solidFill>
                <a:srgbClr val="00B050"/>
              </a:solidFill>
              <a:latin typeface="Times New Roman" panose="02020603050405020304" pitchFamily="18" charset="0"/>
              <a:cs typeface="Times New Roman" panose="02020603050405020304" pitchFamily="18" charset="0"/>
            </a:rPr>
            <a:t> = 10.8</a:t>
          </a:r>
        </a:p>
      </xdr:txBody>
    </xdr:sp>
    <xdr:clientData/>
  </xdr:twoCellAnchor>
  <xdr:twoCellAnchor>
    <xdr:from>
      <xdr:col>15</xdr:col>
      <xdr:colOff>121920</xdr:colOff>
      <xdr:row>21</xdr:row>
      <xdr:rowOff>91440</xdr:rowOff>
    </xdr:from>
    <xdr:to>
      <xdr:col>15</xdr:col>
      <xdr:colOff>534457</xdr:colOff>
      <xdr:row>25</xdr:row>
      <xdr:rowOff>15243</xdr:rowOff>
    </xdr:to>
    <xdr:sp macro="" textlink="">
      <xdr:nvSpPr>
        <xdr:cNvPr id="13" name="Arrow: Right 2">
          <a:extLst>
            <a:ext uri="{FF2B5EF4-FFF2-40B4-BE49-F238E27FC236}">
              <a16:creationId xmlns="" xmlns:a16="http://schemas.microsoft.com/office/drawing/2014/main" id="{00000000-0008-0000-0200-00000D000000}"/>
            </a:ext>
          </a:extLst>
        </xdr:cNvPr>
        <xdr:cNvSpPr/>
      </xdr:nvSpPr>
      <xdr:spPr>
        <a:xfrm rot="5400000">
          <a:off x="11899157" y="5642083"/>
          <a:ext cx="708663" cy="412537"/>
        </a:xfrm>
        <a:prstGeom prst="rightArrow">
          <a:avLst>
            <a:gd name="adj1" fmla="val 65385"/>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zh-CN" altLang="en-US" sz="1800">
            <a:solidFill>
              <a:srgbClr val="FF0000"/>
            </a:solidFill>
          </a:endParaRPr>
        </a:p>
      </xdr:txBody>
    </xdr:sp>
    <xdr:clientData/>
  </xdr:twoCellAnchor>
  <xdr:twoCellAnchor>
    <xdr:from>
      <xdr:col>11</xdr:col>
      <xdr:colOff>0</xdr:colOff>
      <xdr:row>6</xdr:row>
      <xdr:rowOff>323850</xdr:rowOff>
    </xdr:from>
    <xdr:to>
      <xdr:col>11</xdr:col>
      <xdr:colOff>523875</xdr:colOff>
      <xdr:row>8</xdr:row>
      <xdr:rowOff>76200</xdr:rowOff>
    </xdr:to>
    <xdr:sp macro="" textlink="">
      <xdr:nvSpPr>
        <xdr:cNvPr id="14" name="Plus Sign 13">
          <a:extLst>
            <a:ext uri="{FF2B5EF4-FFF2-40B4-BE49-F238E27FC236}">
              <a16:creationId xmlns="" xmlns:a16="http://schemas.microsoft.com/office/drawing/2014/main" id="{00000000-0008-0000-0200-00000E000000}"/>
            </a:ext>
          </a:extLst>
        </xdr:cNvPr>
        <xdr:cNvSpPr/>
      </xdr:nvSpPr>
      <xdr:spPr>
        <a:xfrm>
          <a:off x="9410700" y="1847850"/>
          <a:ext cx="523875" cy="561975"/>
        </a:xfrm>
        <a:prstGeom prst="mathPlu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xdr:from>
          <xdr:col>6</xdr:col>
          <xdr:colOff>57150</xdr:colOff>
          <xdr:row>7</xdr:row>
          <xdr:rowOff>0</xdr:rowOff>
        </xdr:from>
        <xdr:to>
          <xdr:col>6</xdr:col>
          <xdr:colOff>1047750</xdr:colOff>
          <xdr:row>8</xdr:row>
          <xdr:rowOff>19050</xdr:rowOff>
        </xdr:to>
        <xdr:sp macro="" textlink="">
          <xdr:nvSpPr>
            <xdr:cNvPr id="4101" name="Object 5" hidden="1">
              <a:extLst>
                <a:ext uri="{63B3BB69-23CF-44E3-9099-C40C66FF867C}">
                  <a14:compatExt spid="_x0000_s4101"/>
                </a:ext>
                <a:ext uri="{FF2B5EF4-FFF2-40B4-BE49-F238E27FC236}">
                  <a16:creationId xmlns="" xmlns:a16="http://schemas.microsoft.com/office/drawing/2014/main" id="{00000000-0008-0000-0200-0000051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4</xdr:col>
      <xdr:colOff>30480</xdr:colOff>
      <xdr:row>5</xdr:row>
      <xdr:rowOff>121920</xdr:rowOff>
    </xdr:from>
    <xdr:to>
      <xdr:col>4</xdr:col>
      <xdr:colOff>1143000</xdr:colOff>
      <xdr:row>5</xdr:row>
      <xdr:rowOff>388620</xdr:rowOff>
    </xdr:to>
    <xdr:pic>
      <xdr:nvPicPr>
        <xdr:cNvPr id="16" name="Picture 15">
          <a:extLst>
            <a:ext uri="{FF2B5EF4-FFF2-40B4-BE49-F238E27FC236}">
              <a16:creationId xmlns="" xmlns:a16="http://schemas.microsoft.com/office/drawing/2014/main" id="{00000000-0008-0000-0200-000010000000}"/>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162300" y="1249680"/>
          <a:ext cx="111252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220134</xdr:colOff>
      <xdr:row>5</xdr:row>
      <xdr:rowOff>16933</xdr:rowOff>
    </xdr:from>
    <xdr:to>
      <xdr:col>3</xdr:col>
      <xdr:colOff>684954</xdr:colOff>
      <xdr:row>6</xdr:row>
      <xdr:rowOff>6773</xdr:rowOff>
    </xdr:to>
    <xdr:pic>
      <xdr:nvPicPr>
        <xdr:cNvPr id="18" name="Picture 17">
          <a:extLst>
            <a:ext uri="{FF2B5EF4-FFF2-40B4-BE49-F238E27FC236}">
              <a16:creationId xmlns="" xmlns:a16="http://schemas.microsoft.com/office/drawing/2014/main" id="{00000000-0008-0000-0200-000012000000}"/>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37554" y="1144693"/>
          <a:ext cx="46482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245533</xdr:colOff>
      <xdr:row>5</xdr:row>
      <xdr:rowOff>101601</xdr:rowOff>
    </xdr:from>
    <xdr:to>
      <xdr:col>6</xdr:col>
      <xdr:colOff>923713</xdr:colOff>
      <xdr:row>5</xdr:row>
      <xdr:rowOff>398781</xdr:rowOff>
    </xdr:to>
    <xdr:pic>
      <xdr:nvPicPr>
        <xdr:cNvPr id="19" name="Picture 18">
          <a:extLst>
            <a:ext uri="{FF2B5EF4-FFF2-40B4-BE49-F238E27FC236}">
              <a16:creationId xmlns="" xmlns:a16="http://schemas.microsoft.com/office/drawing/2014/main" id="{00000000-0008-0000-0200-000013000000}"/>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249333" y="1236134"/>
          <a:ext cx="678180" cy="297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186266</xdr:colOff>
      <xdr:row>4</xdr:row>
      <xdr:rowOff>33866</xdr:rowOff>
    </xdr:from>
    <xdr:to>
      <xdr:col>12</xdr:col>
      <xdr:colOff>544406</xdr:colOff>
      <xdr:row>5</xdr:row>
      <xdr:rowOff>28786</xdr:rowOff>
    </xdr:to>
    <xdr:pic>
      <xdr:nvPicPr>
        <xdr:cNvPr id="20" name="Picture 19">
          <a:extLst>
            <a:ext uri="{FF2B5EF4-FFF2-40B4-BE49-F238E27FC236}">
              <a16:creationId xmlns="" xmlns:a16="http://schemas.microsoft.com/office/drawing/2014/main" id="{00000000-0008-0000-0200-000014000000}"/>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0439399" y="965199"/>
          <a:ext cx="358140" cy="198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26</xdr:col>
      <xdr:colOff>16932</xdr:colOff>
      <xdr:row>19</xdr:row>
      <xdr:rowOff>118533</xdr:rowOff>
    </xdr:from>
    <xdr:to>
      <xdr:col>26</xdr:col>
      <xdr:colOff>181883</xdr:colOff>
      <xdr:row>23</xdr:row>
      <xdr:rowOff>32383</xdr:rowOff>
    </xdr:to>
    <xdr:sp macro="" textlink="">
      <xdr:nvSpPr>
        <xdr:cNvPr id="21" name="Arrow: Right 2">
          <a:extLst>
            <a:ext uri="{FF2B5EF4-FFF2-40B4-BE49-F238E27FC236}">
              <a16:creationId xmlns="" xmlns:a16="http://schemas.microsoft.com/office/drawing/2014/main" id="{00000000-0008-0000-0200-000015000000}"/>
            </a:ext>
          </a:extLst>
        </xdr:cNvPr>
        <xdr:cNvSpPr/>
      </xdr:nvSpPr>
      <xdr:spPr>
        <a:xfrm rot="2749005">
          <a:off x="20708016" y="5445516"/>
          <a:ext cx="658917" cy="164951"/>
        </a:xfrm>
        <a:prstGeom prst="rightArrow">
          <a:avLst>
            <a:gd name="adj1" fmla="val 65385"/>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zh-CN" altLang="en-US" sz="1800">
            <a:solidFill>
              <a:srgbClr val="FF0000"/>
            </a:solidFill>
          </a:endParaRPr>
        </a:p>
      </xdr:txBody>
    </xdr:sp>
    <xdr:clientData/>
  </xdr:twoCellAnchor>
  <xdr:twoCellAnchor editAs="oneCell">
    <xdr:from>
      <xdr:col>18</xdr:col>
      <xdr:colOff>254000</xdr:colOff>
      <xdr:row>41</xdr:row>
      <xdr:rowOff>50800</xdr:rowOff>
    </xdr:from>
    <xdr:to>
      <xdr:col>24</xdr:col>
      <xdr:colOff>534837</xdr:colOff>
      <xdr:row>61</xdr:row>
      <xdr:rowOff>118192</xdr:rowOff>
    </xdr:to>
    <xdr:pic>
      <xdr:nvPicPr>
        <xdr:cNvPr id="2" name="Picture 1">
          <a:extLst>
            <a:ext uri="{FF2B5EF4-FFF2-40B4-BE49-F238E27FC236}">
              <a16:creationId xmlns="" xmlns:a16="http://schemas.microsoft.com/office/drawing/2014/main" id="{00000000-0008-0000-0200-000002000000}"/>
            </a:ext>
          </a:extLst>
        </xdr:cNvPr>
        <xdr:cNvPicPr>
          <a:picLocks noChangeAspect="1"/>
        </xdr:cNvPicPr>
      </xdr:nvPicPr>
      <xdr:blipFill>
        <a:blip xmlns:r="http://schemas.openxmlformats.org/officeDocument/2006/relationships" r:embed="rId6"/>
        <a:stretch>
          <a:fillRect/>
        </a:stretch>
      </xdr:blipFill>
      <xdr:spPr>
        <a:xfrm>
          <a:off x="15100300" y="9499600"/>
          <a:ext cx="4852837" cy="387739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Dropbox%20(UGent)\Paper%20writing\Final\3.2_Anammmox%20stoichiometry\SI_Excel_JMS_V2.0_201710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oichiometry_Generalized_N (2)"/>
      <sheetName val="Box4"/>
      <sheetName val="Box4_corrected"/>
      <sheetName val="Stoichiometry_strous"/>
      <sheetName val="Stoichiometry_Lotti "/>
      <sheetName val="Stoichiometry_Generalized (2)"/>
      <sheetName val="Stoichiometry_Generalized"/>
      <sheetName val="Stoichiometry_Generalized ( (3)"/>
      <sheetName val="Mass balance (2)"/>
      <sheetName val="Mass balance"/>
    </sheetNames>
    <sheetDataSet>
      <sheetData sheetId="0"/>
      <sheetData sheetId="1"/>
      <sheetData sheetId="2"/>
      <sheetData sheetId="3"/>
      <sheetData sheetId="4"/>
      <sheetData sheetId="5"/>
      <sheetData sheetId="6">
        <row r="16">
          <cell r="C16">
            <v>1.74</v>
          </cell>
          <cell r="D16">
            <v>0.31</v>
          </cell>
          <cell r="E16">
            <v>0.2</v>
          </cell>
        </row>
      </sheetData>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image" Target="../media/image6.emf"/><Relationship Id="rId3" Type="http://schemas.openxmlformats.org/officeDocument/2006/relationships/vmlDrawing" Target="../drawings/vmlDrawing1.vml"/><Relationship Id="rId7" Type="http://schemas.openxmlformats.org/officeDocument/2006/relationships/image" Target="../media/image3.wmf"/><Relationship Id="rId12" Type="http://schemas.openxmlformats.org/officeDocument/2006/relationships/oleObject" Target="../embeddings/oleObject5.bin"/><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11" Type="http://schemas.openxmlformats.org/officeDocument/2006/relationships/image" Target="../media/image5.wmf"/><Relationship Id="rId5" Type="http://schemas.openxmlformats.org/officeDocument/2006/relationships/image" Target="../media/image2.wmf"/><Relationship Id="rId10" Type="http://schemas.openxmlformats.org/officeDocument/2006/relationships/oleObject" Target="../embeddings/oleObject4.bin"/><Relationship Id="rId4" Type="http://schemas.openxmlformats.org/officeDocument/2006/relationships/oleObject" Target="../embeddings/oleObject1.bin"/><Relationship Id="rId9" Type="http://schemas.openxmlformats.org/officeDocument/2006/relationships/image" Target="../media/image4.wmf"/></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
  <sheetViews>
    <sheetView workbookViewId="0">
      <selection activeCell="G41" sqref="G41"/>
    </sheetView>
  </sheetViews>
  <sheetFormatPr defaultRowHeight="15"/>
  <sheetData/>
  <pageMargins left="0.25" right="0.25" top="0.75" bottom="0.75" header="0.3" footer="0.3"/>
  <pageSetup paperSize="9" scale="64"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42"/>
  <sheetViews>
    <sheetView tabSelected="1" zoomScaleNormal="100" workbookViewId="0">
      <selection activeCell="A42" sqref="A42"/>
    </sheetView>
  </sheetViews>
  <sheetFormatPr defaultColWidth="9.140625" defaultRowHeight="12.75"/>
  <cols>
    <col min="1" max="1" width="12.85546875" style="1" customWidth="1"/>
    <col min="2" max="2" width="19.85546875" style="1" bestFit="1" customWidth="1"/>
    <col min="3" max="5" width="7" style="2" customWidth="1"/>
    <col min="6" max="6" width="8.7109375" style="2" customWidth="1"/>
    <col min="7" max="7" width="10.28515625" style="2" bestFit="1" customWidth="1"/>
    <col min="8" max="8" width="9.7109375" style="2" customWidth="1"/>
    <col min="9" max="9" width="11.7109375" style="2" customWidth="1"/>
    <col min="10" max="10" width="10.140625" style="2" bestFit="1" customWidth="1"/>
    <col min="11" max="11" width="11.42578125" style="2" customWidth="1"/>
    <col min="12" max="12" width="9.140625" style="2"/>
    <col min="13" max="13" width="11" style="2" bestFit="1" customWidth="1"/>
    <col min="14" max="14" width="17.5703125" style="2" bestFit="1" customWidth="1"/>
    <col min="15" max="15" width="11.7109375" style="1" bestFit="1" customWidth="1"/>
    <col min="16" max="16" width="17" style="1" customWidth="1"/>
    <col min="17" max="17" width="13.85546875" style="1" bestFit="1" customWidth="1"/>
    <col min="18" max="18" width="17.5703125" style="1" bestFit="1" customWidth="1"/>
    <col min="19" max="19" width="12.42578125" style="1" customWidth="1"/>
    <col min="20" max="21" width="9.140625" style="1"/>
    <col min="22" max="22" width="10.5703125" style="1" bestFit="1" customWidth="1"/>
    <col min="23" max="16384" width="9.140625" style="1"/>
  </cols>
  <sheetData>
    <row r="1" spans="1:21">
      <c r="K1" s="109"/>
      <c r="L1" s="109"/>
      <c r="M1" s="109"/>
      <c r="N1" s="109"/>
      <c r="O1" s="110"/>
      <c r="P1" s="110"/>
      <c r="Q1" s="110"/>
      <c r="R1" s="110"/>
      <c r="S1" s="110"/>
    </row>
    <row r="2" spans="1:21">
      <c r="K2" s="111" t="s">
        <v>0</v>
      </c>
      <c r="L2" s="111" t="s">
        <v>1</v>
      </c>
      <c r="M2" s="112"/>
      <c r="N2" s="112"/>
      <c r="O2" s="113"/>
      <c r="P2" s="113"/>
      <c r="Q2" s="113"/>
      <c r="R2" s="113"/>
      <c r="S2" s="113"/>
      <c r="T2" s="4"/>
      <c r="U2" s="4"/>
    </row>
    <row r="3" spans="1:21">
      <c r="A3" s="5"/>
      <c r="B3" s="5"/>
      <c r="C3" s="6"/>
      <c r="D3" s="6"/>
      <c r="E3" s="6"/>
      <c r="F3" s="6"/>
      <c r="G3" s="6"/>
      <c r="H3" s="7"/>
      <c r="I3" s="7"/>
      <c r="K3" s="114" t="s">
        <v>2</v>
      </c>
      <c r="L3" s="114" t="s">
        <v>3</v>
      </c>
      <c r="M3" s="115"/>
      <c r="N3" s="112"/>
      <c r="O3" s="113"/>
      <c r="P3" s="113"/>
      <c r="Q3" s="113"/>
      <c r="R3" s="113"/>
      <c r="S3" s="113"/>
      <c r="T3" s="4"/>
      <c r="U3" s="4"/>
    </row>
    <row r="4" spans="1:21">
      <c r="A4" s="5"/>
      <c r="B4" s="5"/>
      <c r="C4" s="6"/>
      <c r="D4" s="6"/>
      <c r="E4" s="6"/>
      <c r="F4" s="6"/>
      <c r="G4" s="6"/>
      <c r="H4" s="7"/>
      <c r="I4" s="7"/>
      <c r="K4" s="114" t="s">
        <v>4</v>
      </c>
      <c r="L4" s="113" t="s">
        <v>5</v>
      </c>
      <c r="M4" s="115"/>
      <c r="N4" s="112"/>
      <c r="O4" s="113"/>
      <c r="P4" s="113"/>
      <c r="Q4" s="113"/>
      <c r="R4" s="113"/>
      <c r="S4" s="113"/>
      <c r="T4" s="4"/>
      <c r="U4" s="4"/>
    </row>
    <row r="5" spans="1:21">
      <c r="A5" s="5"/>
      <c r="B5" s="5"/>
      <c r="C5" s="6"/>
      <c r="D5" s="6"/>
      <c r="E5" s="6"/>
      <c r="F5" s="6"/>
      <c r="G5" s="6"/>
      <c r="H5" s="7"/>
      <c r="I5" s="7"/>
      <c r="K5" s="114" t="s">
        <v>6</v>
      </c>
      <c r="L5" s="113" t="s">
        <v>7</v>
      </c>
      <c r="M5" s="115"/>
      <c r="N5" s="112"/>
      <c r="O5" s="113"/>
      <c r="P5" s="113"/>
      <c r="Q5" s="113"/>
      <c r="R5" s="113"/>
      <c r="S5" s="113"/>
      <c r="T5" s="4"/>
      <c r="U5" s="4"/>
    </row>
    <row r="6" spans="1:21">
      <c r="A6" s="5"/>
      <c r="B6" s="5"/>
      <c r="C6" s="6"/>
      <c r="D6" s="6"/>
      <c r="E6" s="6"/>
      <c r="F6" s="6"/>
      <c r="G6" s="6"/>
      <c r="H6" s="7"/>
      <c r="I6" s="7"/>
      <c r="K6" s="114" t="s">
        <v>8</v>
      </c>
      <c r="L6" s="113" t="s">
        <v>9</v>
      </c>
      <c r="M6" s="115"/>
      <c r="N6" s="112"/>
      <c r="O6" s="113"/>
      <c r="P6" s="113"/>
      <c r="Q6" s="113"/>
      <c r="R6" s="113"/>
      <c r="S6" s="113"/>
      <c r="T6" s="4"/>
      <c r="U6" s="4"/>
    </row>
    <row r="7" spans="1:21">
      <c r="A7" s="5"/>
      <c r="B7" s="5"/>
      <c r="C7" s="6"/>
      <c r="D7" s="6"/>
      <c r="E7" s="6"/>
      <c r="F7" s="6"/>
      <c r="G7" s="6"/>
      <c r="H7" s="7"/>
      <c r="I7" s="7"/>
      <c r="K7" s="114" t="s">
        <v>10</v>
      </c>
      <c r="L7" s="113" t="s">
        <v>11</v>
      </c>
      <c r="M7" s="115"/>
      <c r="N7" s="112"/>
      <c r="O7" s="113"/>
      <c r="P7" s="113"/>
      <c r="Q7" s="113"/>
      <c r="R7" s="113"/>
      <c r="S7" s="113"/>
      <c r="T7" s="4"/>
      <c r="U7" s="4"/>
    </row>
    <row r="8" spans="1:21" ht="14.25">
      <c r="A8" s="5"/>
      <c r="B8" s="5"/>
      <c r="C8" s="6"/>
      <c r="D8" s="6"/>
      <c r="E8" s="6"/>
      <c r="F8" s="6"/>
      <c r="G8" s="6"/>
      <c r="H8" s="7"/>
      <c r="I8" s="7"/>
      <c r="K8" s="116" t="s">
        <v>12</v>
      </c>
      <c r="L8" s="113" t="s">
        <v>13</v>
      </c>
      <c r="M8" s="115"/>
      <c r="N8" s="112"/>
      <c r="O8" s="113"/>
      <c r="P8" s="113"/>
      <c r="Q8" s="113"/>
      <c r="R8" s="113"/>
      <c r="S8" s="113"/>
      <c r="T8" s="4"/>
      <c r="U8" s="4"/>
    </row>
    <row r="9" spans="1:21" ht="15">
      <c r="A9" s="5"/>
      <c r="B9" s="5"/>
      <c r="C9" s="6"/>
      <c r="D9" s="6"/>
      <c r="E9" s="6"/>
      <c r="F9" s="6"/>
      <c r="G9" s="6"/>
      <c r="H9" s="7"/>
      <c r="I9" s="7"/>
      <c r="K9" s="117" t="s">
        <v>14</v>
      </c>
      <c r="L9" s="118" t="s">
        <v>15</v>
      </c>
      <c r="M9" s="115"/>
      <c r="N9" s="112"/>
      <c r="O9" s="113"/>
      <c r="P9" s="113"/>
      <c r="Q9" s="113"/>
      <c r="R9" s="113"/>
      <c r="S9" s="113"/>
      <c r="T9" s="4"/>
      <c r="U9" s="4"/>
    </row>
    <row r="10" spans="1:21" ht="15">
      <c r="A10" s="5"/>
      <c r="B10" s="5"/>
      <c r="C10" s="6"/>
      <c r="D10" s="6"/>
      <c r="E10" s="6"/>
      <c r="F10" s="6"/>
      <c r="G10" s="6"/>
      <c r="H10" s="7"/>
      <c r="I10" s="7"/>
      <c r="K10" s="117" t="s">
        <v>16</v>
      </c>
      <c r="L10" s="119" t="s">
        <v>17</v>
      </c>
      <c r="M10" s="120"/>
      <c r="N10" s="109"/>
      <c r="O10" s="110"/>
      <c r="P10" s="110"/>
      <c r="Q10" s="110"/>
      <c r="R10" s="110"/>
      <c r="S10" s="110"/>
    </row>
    <row r="11" spans="1:21">
      <c r="A11" s="5"/>
      <c r="B11" s="5"/>
      <c r="C11" s="6"/>
      <c r="D11" s="6"/>
      <c r="E11" s="6"/>
      <c r="F11" s="6"/>
      <c r="G11" s="6"/>
      <c r="H11" s="7"/>
      <c r="I11" s="7"/>
      <c r="J11" s="7"/>
      <c r="K11" s="120"/>
      <c r="L11" s="120"/>
      <c r="M11" s="120"/>
      <c r="N11" s="109"/>
      <c r="O11" s="110"/>
      <c r="P11" s="110"/>
      <c r="Q11" s="110"/>
      <c r="R11" s="110"/>
      <c r="S11" s="110"/>
    </row>
    <row r="12" spans="1:21">
      <c r="A12" s="5"/>
      <c r="B12" s="5"/>
      <c r="C12" s="6"/>
      <c r="D12" s="6"/>
      <c r="E12" s="6"/>
      <c r="F12" s="6"/>
      <c r="G12" s="6"/>
      <c r="H12" s="7"/>
      <c r="I12" s="7"/>
      <c r="J12" s="7"/>
      <c r="K12" s="9"/>
      <c r="L12" s="9"/>
      <c r="M12" s="9"/>
    </row>
    <row r="13" spans="1:21" ht="13.5" thickBot="1">
      <c r="A13" s="5"/>
      <c r="B13" s="5"/>
      <c r="C13" s="6"/>
      <c r="D13" s="6"/>
      <c r="E13" s="6"/>
      <c r="F13" s="6"/>
      <c r="G13" s="6"/>
      <c r="H13" s="7"/>
      <c r="I13" s="7"/>
      <c r="J13" s="7"/>
      <c r="K13" s="9"/>
      <c r="L13" s="9"/>
      <c r="M13" s="9"/>
    </row>
    <row r="14" spans="1:21" ht="14.25">
      <c r="A14" s="5"/>
      <c r="B14" s="5"/>
      <c r="C14" s="6"/>
      <c r="D14" s="6"/>
      <c r="E14" s="6"/>
      <c r="F14" s="6"/>
      <c r="G14" s="6"/>
      <c r="H14" s="7"/>
      <c r="I14" s="7"/>
      <c r="J14" s="7"/>
      <c r="K14" s="9"/>
      <c r="L14" s="9"/>
      <c r="M14" s="10"/>
      <c r="N14" s="11" t="s">
        <v>18</v>
      </c>
      <c r="O14" s="11" t="s">
        <v>19</v>
      </c>
      <c r="P14" s="12" t="s">
        <v>20</v>
      </c>
      <c r="Q14" s="11" t="s">
        <v>22</v>
      </c>
      <c r="R14" s="13" t="s">
        <v>21</v>
      </c>
      <c r="S14" s="14" t="s">
        <v>23</v>
      </c>
    </row>
    <row r="15" spans="1:21" ht="15.75">
      <c r="A15" s="5"/>
      <c r="B15" s="5"/>
      <c r="C15" s="6"/>
      <c r="D15" s="6"/>
      <c r="E15" s="6"/>
      <c r="F15" s="6"/>
      <c r="G15" s="6"/>
      <c r="H15" s="7"/>
      <c r="I15" s="7"/>
      <c r="M15" s="15" t="s">
        <v>206</v>
      </c>
      <c r="N15" s="16" t="s">
        <v>24</v>
      </c>
      <c r="O15" s="17">
        <v>7.0999999999999994E-2</v>
      </c>
      <c r="P15" s="16" t="s">
        <v>25</v>
      </c>
      <c r="Q15" s="19" t="s">
        <v>26</v>
      </c>
      <c r="R15" s="18">
        <f>1/O15-(-M27)</f>
        <v>13.884507042253523</v>
      </c>
      <c r="S15" s="20" t="s">
        <v>27</v>
      </c>
    </row>
    <row r="16" spans="1:21" ht="15.75">
      <c r="A16" s="5"/>
      <c r="B16" s="5"/>
      <c r="C16" s="6"/>
      <c r="D16" s="6"/>
      <c r="E16" s="6"/>
      <c r="F16" s="6"/>
      <c r="G16" s="6"/>
      <c r="H16" s="7"/>
      <c r="I16" s="7"/>
      <c r="M16" s="21" t="s">
        <v>207</v>
      </c>
      <c r="N16" s="22" t="s">
        <v>29</v>
      </c>
      <c r="O16" s="17">
        <v>1.1459999999999999</v>
      </c>
      <c r="P16" s="22" t="s">
        <v>30</v>
      </c>
      <c r="Q16" s="24" t="s">
        <v>26</v>
      </c>
      <c r="R16" s="23">
        <f>($M$24-O16*$M$27)/(O16*$J$27-$J$24)</f>
        <v>13.9095890410959</v>
      </c>
      <c r="S16" s="25" t="s">
        <v>31</v>
      </c>
    </row>
    <row r="17" spans="1:21" ht="16.5" thickBot="1">
      <c r="A17" s="5"/>
      <c r="F17" s="6"/>
      <c r="G17" s="6"/>
      <c r="H17" s="7"/>
      <c r="I17" s="7"/>
      <c r="M17" s="27" t="s">
        <v>28</v>
      </c>
      <c r="N17" s="28" t="s">
        <v>29</v>
      </c>
      <c r="O17" s="29">
        <v>1.24</v>
      </c>
      <c r="P17" s="28" t="s">
        <v>30</v>
      </c>
      <c r="Q17" s="31" t="s">
        <v>32</v>
      </c>
      <c r="R17" s="30">
        <f>($M$24-O17*$M$27)/(O17*$J$27-$J$24)</f>
        <v>8.3833333333333364</v>
      </c>
      <c r="S17" s="32" t="s">
        <v>31</v>
      </c>
    </row>
    <row r="18" spans="1:21" ht="13.5" thickBot="1">
      <c r="A18" s="26"/>
      <c r="F18" s="6"/>
      <c r="G18" s="6"/>
      <c r="H18" s="7"/>
      <c r="I18" s="7"/>
    </row>
    <row r="19" spans="1:21">
      <c r="A19" s="26"/>
      <c r="B19" s="38" t="s">
        <v>33</v>
      </c>
      <c r="C19" s="39" t="s">
        <v>34</v>
      </c>
      <c r="D19" s="39" t="s">
        <v>35</v>
      </c>
      <c r="E19" s="40" t="s">
        <v>36</v>
      </c>
      <c r="F19" s="6"/>
      <c r="G19" s="6"/>
      <c r="P19" s="34"/>
      <c r="Q19" s="35"/>
      <c r="R19" s="36"/>
      <c r="S19" s="37"/>
    </row>
    <row r="20" spans="1:21" ht="15" thickBot="1">
      <c r="A20" s="26"/>
      <c r="B20" s="42" t="s">
        <v>40</v>
      </c>
      <c r="C20" s="43">
        <v>1.74</v>
      </c>
      <c r="D20" s="43">
        <v>0.31</v>
      </c>
      <c r="E20" s="44">
        <v>0.2</v>
      </c>
      <c r="F20" s="6"/>
      <c r="G20" s="6"/>
      <c r="H20" s="299" t="s">
        <v>37</v>
      </c>
      <c r="I20" s="300"/>
      <c r="J20" s="301"/>
      <c r="K20" s="302" t="s">
        <v>38</v>
      </c>
      <c r="L20" s="303"/>
      <c r="M20" s="304"/>
      <c r="N20" s="305" t="s">
        <v>39</v>
      </c>
      <c r="O20" s="306"/>
      <c r="P20" s="307" t="s">
        <v>87</v>
      </c>
      <c r="Q20" s="307"/>
      <c r="R20" s="293" t="s">
        <v>88</v>
      </c>
      <c r="S20" s="293"/>
    </row>
    <row r="21" spans="1:21">
      <c r="A21" s="41"/>
      <c r="F21" s="6"/>
      <c r="G21" s="6"/>
      <c r="H21" s="294" t="s">
        <v>84</v>
      </c>
      <c r="I21" s="295"/>
      <c r="J21" s="295"/>
      <c r="K21" s="295"/>
      <c r="L21" s="295"/>
      <c r="M21" s="295"/>
      <c r="N21" s="295"/>
      <c r="O21" s="295"/>
      <c r="P21" s="296"/>
      <c r="Q21" s="296"/>
      <c r="R21" s="296"/>
      <c r="S21" s="297"/>
    </row>
    <row r="22" spans="1:21">
      <c r="A22" s="5"/>
      <c r="B22" s="5"/>
      <c r="C22" s="6"/>
      <c r="D22" s="6"/>
      <c r="E22" s="6"/>
      <c r="F22" s="6"/>
      <c r="G22" s="6"/>
      <c r="H22" s="45" t="s">
        <v>41</v>
      </c>
      <c r="I22" s="45" t="s">
        <v>42</v>
      </c>
      <c r="J22" s="45" t="s">
        <v>43</v>
      </c>
      <c r="K22" s="46" t="s">
        <v>44</v>
      </c>
      <c r="L22" s="47" t="s">
        <v>45</v>
      </c>
      <c r="M22" s="48" t="s">
        <v>46</v>
      </c>
      <c r="N22" s="49" t="s">
        <v>85</v>
      </c>
      <c r="O22" s="105" t="s">
        <v>86</v>
      </c>
      <c r="P22" s="129" t="s">
        <v>85</v>
      </c>
      <c r="Q22" s="130" t="s">
        <v>86</v>
      </c>
      <c r="R22" s="108" t="s">
        <v>85</v>
      </c>
      <c r="S22" s="128" t="s">
        <v>83</v>
      </c>
    </row>
    <row r="23" spans="1:21">
      <c r="A23" s="50" t="s">
        <v>47</v>
      </c>
      <c r="B23" s="50" t="s">
        <v>48</v>
      </c>
      <c r="C23" s="51" t="s">
        <v>49</v>
      </c>
      <c r="D23" s="51" t="s">
        <v>50</v>
      </c>
      <c r="E23" s="51" t="s">
        <v>51</v>
      </c>
      <c r="F23" s="51" t="s">
        <v>52</v>
      </c>
      <c r="G23" s="51" t="s">
        <v>53</v>
      </c>
      <c r="H23" s="52" t="s">
        <v>8</v>
      </c>
      <c r="I23" s="53" t="s">
        <v>10</v>
      </c>
      <c r="J23" s="106" t="s">
        <v>2</v>
      </c>
      <c r="K23" s="54" t="s">
        <v>54</v>
      </c>
      <c r="L23" s="55" t="s">
        <v>55</v>
      </c>
      <c r="M23" s="107" t="s">
        <v>4</v>
      </c>
      <c r="N23" s="56" t="s">
        <v>56</v>
      </c>
      <c r="O23" s="57" t="s">
        <v>57</v>
      </c>
      <c r="P23" s="126" t="s">
        <v>56</v>
      </c>
      <c r="Q23" s="97" t="s">
        <v>57</v>
      </c>
      <c r="R23" s="127" t="s">
        <v>56</v>
      </c>
      <c r="S23" s="125" t="s">
        <v>57</v>
      </c>
      <c r="T23" s="8"/>
      <c r="U23" s="58"/>
    </row>
    <row r="24" spans="1:21" ht="15">
      <c r="A24" s="59" t="s">
        <v>58</v>
      </c>
      <c r="B24" s="59" t="s">
        <v>59</v>
      </c>
      <c r="C24" s="60">
        <v>0</v>
      </c>
      <c r="D24" s="60">
        <v>0</v>
      </c>
      <c r="E24" s="60">
        <v>2</v>
      </c>
      <c r="F24" s="60">
        <v>1</v>
      </c>
      <c r="G24" s="60">
        <v>-1</v>
      </c>
      <c r="H24" s="61">
        <v>0</v>
      </c>
      <c r="I24" s="62">
        <v>-1</v>
      </c>
      <c r="J24" s="63">
        <f t="shared" ref="J24:J32" si="0">+H24-$H$32/$I$32*I24</f>
        <v>-1</v>
      </c>
      <c r="K24" s="64">
        <v>0</v>
      </c>
      <c r="L24" s="65">
        <v>-1</v>
      </c>
      <c r="M24" s="66">
        <f t="shared" ref="M24:M32" si="1">+K24-$K$32/$L$32*L24</f>
        <v>-2.2600000000000002</v>
      </c>
      <c r="N24" s="67">
        <f t="shared" ref="N24:N32" si="2">+$R$15*J24+M24</f>
        <v>-16.144507042253522</v>
      </c>
      <c r="O24" s="68">
        <f>N24/-$N$27</f>
        <v>-1.1462600000000001</v>
      </c>
      <c r="P24" s="69">
        <f t="shared" ref="P24:P32" si="3">+$R$16*J24+M24</f>
        <v>-16.1695890410959</v>
      </c>
      <c r="Q24" s="70">
        <f>P24/-$P$27</f>
        <v>-1.1459999999999999</v>
      </c>
      <c r="R24" s="121">
        <f t="shared" ref="R24:R32" si="4">+$R$17*J24+M24</f>
        <v>-10.643333333333336</v>
      </c>
      <c r="S24" s="122">
        <f>R24/-$R$27</f>
        <v>-1.24</v>
      </c>
      <c r="T24" s="58"/>
      <c r="U24" s="58"/>
    </row>
    <row r="25" spans="1:21" ht="15">
      <c r="A25" s="71" t="s">
        <v>60</v>
      </c>
      <c r="B25" s="71" t="s">
        <v>61</v>
      </c>
      <c r="C25" s="72">
        <v>0</v>
      </c>
      <c r="D25" s="72">
        <v>0</v>
      </c>
      <c r="E25" s="72">
        <v>3</v>
      </c>
      <c r="F25" s="72">
        <v>1</v>
      </c>
      <c r="G25" s="72">
        <v>-1</v>
      </c>
      <c r="H25" s="73">
        <v>0</v>
      </c>
      <c r="I25" s="74">
        <v>0</v>
      </c>
      <c r="J25" s="75">
        <f t="shared" si="0"/>
        <v>0</v>
      </c>
      <c r="K25" s="76">
        <v>0</v>
      </c>
      <c r="L25" s="77">
        <v>1</v>
      </c>
      <c r="M25" s="78">
        <f t="shared" si="1"/>
        <v>2.2600000000000002</v>
      </c>
      <c r="N25" s="79">
        <f t="shared" si="2"/>
        <v>2.2600000000000002</v>
      </c>
      <c r="O25" s="80">
        <f t="shared" ref="O25:O32" si="5">N25/-$N$27</f>
        <v>0.16046000000000002</v>
      </c>
      <c r="P25" s="81">
        <f t="shared" si="3"/>
        <v>2.2600000000000002</v>
      </c>
      <c r="Q25" s="70">
        <f t="shared" ref="Q25:Q32" si="6">P25/-$P$27</f>
        <v>0.16017475728155331</v>
      </c>
      <c r="R25" s="123">
        <f t="shared" si="4"/>
        <v>2.2600000000000002</v>
      </c>
      <c r="S25" s="122">
        <f t="shared" ref="S25:S32" si="7">R25/-$R$27</f>
        <v>0.26330097087378634</v>
      </c>
      <c r="T25" s="58"/>
      <c r="U25" s="58"/>
    </row>
    <row r="26" spans="1:21" ht="15">
      <c r="A26" s="71" t="s">
        <v>62</v>
      </c>
      <c r="B26" s="3" t="s">
        <v>63</v>
      </c>
      <c r="C26" s="72">
        <v>1</v>
      </c>
      <c r="D26" s="72">
        <v>1</v>
      </c>
      <c r="E26" s="72">
        <v>3</v>
      </c>
      <c r="F26" s="72">
        <v>0</v>
      </c>
      <c r="G26" s="72">
        <v>-1</v>
      </c>
      <c r="H26" s="73">
        <v>0</v>
      </c>
      <c r="I26" s="74">
        <v>0</v>
      </c>
      <c r="J26" s="75">
        <f t="shared" si="0"/>
        <v>0</v>
      </c>
      <c r="K26" s="76">
        <f>-K29</f>
        <v>-1</v>
      </c>
      <c r="L26" s="77">
        <v>0</v>
      </c>
      <c r="M26" s="78">
        <f t="shared" si="1"/>
        <v>-1</v>
      </c>
      <c r="N26" s="79">
        <f t="shared" si="2"/>
        <v>-1</v>
      </c>
      <c r="O26" s="80">
        <f t="shared" si="5"/>
        <v>-7.0999999999999994E-2</v>
      </c>
      <c r="P26" s="81">
        <f t="shared" si="3"/>
        <v>-1</v>
      </c>
      <c r="Q26" s="70">
        <f t="shared" si="6"/>
        <v>-7.0873786407766939E-2</v>
      </c>
      <c r="R26" s="123">
        <f t="shared" si="4"/>
        <v>-1</v>
      </c>
      <c r="S26" s="122">
        <f t="shared" si="7"/>
        <v>-0.116504854368932</v>
      </c>
      <c r="T26" s="58"/>
      <c r="U26" s="58"/>
    </row>
    <row r="27" spans="1:21" ht="15">
      <c r="A27" s="71" t="s">
        <v>64</v>
      </c>
      <c r="B27" s="71" t="s">
        <v>65</v>
      </c>
      <c r="C27" s="72">
        <v>0</v>
      </c>
      <c r="D27" s="72">
        <v>4</v>
      </c>
      <c r="E27" s="72">
        <v>0</v>
      </c>
      <c r="F27" s="72">
        <v>1</v>
      </c>
      <c r="G27" s="72">
        <v>1</v>
      </c>
      <c r="H27" s="73">
        <v>-1</v>
      </c>
      <c r="I27" s="74">
        <v>0</v>
      </c>
      <c r="J27" s="75">
        <f t="shared" si="0"/>
        <v>-1</v>
      </c>
      <c r="K27" s="76">
        <f>-F29</f>
        <v>-0.2</v>
      </c>
      <c r="L27" s="77">
        <v>0</v>
      </c>
      <c r="M27" s="78">
        <f t="shared" si="1"/>
        <v>-0.2</v>
      </c>
      <c r="N27" s="79">
        <f t="shared" si="2"/>
        <v>-14.084507042253522</v>
      </c>
      <c r="O27" s="80">
        <f t="shared" si="5"/>
        <v>-1</v>
      </c>
      <c r="P27" s="81">
        <f t="shared" si="3"/>
        <v>-14.1095890410959</v>
      </c>
      <c r="Q27" s="70">
        <f t="shared" si="6"/>
        <v>-1</v>
      </c>
      <c r="R27" s="123">
        <f t="shared" si="4"/>
        <v>-8.5833333333333357</v>
      </c>
      <c r="S27" s="122">
        <f t="shared" si="7"/>
        <v>-1</v>
      </c>
      <c r="T27" s="58"/>
      <c r="U27" s="58"/>
    </row>
    <row r="28" spans="1:21" ht="14.25">
      <c r="A28" s="71" t="s">
        <v>66</v>
      </c>
      <c r="B28" s="71" t="s">
        <v>67</v>
      </c>
      <c r="C28" s="72">
        <v>0</v>
      </c>
      <c r="D28" s="72">
        <v>0</v>
      </c>
      <c r="E28" s="72">
        <v>0</v>
      </c>
      <c r="F28" s="72">
        <v>2</v>
      </c>
      <c r="G28" s="72">
        <v>0</v>
      </c>
      <c r="H28" s="73">
        <v>0.5</v>
      </c>
      <c r="I28" s="74">
        <v>0.5</v>
      </c>
      <c r="J28" s="75">
        <f t="shared" si="0"/>
        <v>1</v>
      </c>
      <c r="K28" s="76">
        <v>0</v>
      </c>
      <c r="L28" s="77">
        <v>0</v>
      </c>
      <c r="M28" s="78">
        <f t="shared" si="1"/>
        <v>0</v>
      </c>
      <c r="N28" s="79">
        <f t="shared" si="2"/>
        <v>13.884507042253523</v>
      </c>
      <c r="O28" s="80">
        <f t="shared" si="5"/>
        <v>0.98580000000000001</v>
      </c>
      <c r="P28" s="81">
        <f t="shared" si="3"/>
        <v>13.9095890410959</v>
      </c>
      <c r="Q28" s="70">
        <f t="shared" si="6"/>
        <v>0.98582524271844663</v>
      </c>
      <c r="R28" s="123">
        <f t="shared" si="4"/>
        <v>8.3833333333333364</v>
      </c>
      <c r="S28" s="122">
        <f t="shared" si="7"/>
        <v>0.97669902912621365</v>
      </c>
      <c r="T28" s="58"/>
      <c r="U28" s="58"/>
    </row>
    <row r="29" spans="1:21" ht="14.25">
      <c r="A29" s="71" t="s">
        <v>68</v>
      </c>
      <c r="B29" s="33" t="s">
        <v>40</v>
      </c>
      <c r="C29" s="72">
        <v>1</v>
      </c>
      <c r="D29" s="72">
        <f>x</f>
        <v>1.74</v>
      </c>
      <c r="E29" s="72">
        <f>y</f>
        <v>0.31</v>
      </c>
      <c r="F29" s="72">
        <f>z</f>
        <v>0.2</v>
      </c>
      <c r="G29" s="72">
        <v>0</v>
      </c>
      <c r="H29" s="73">
        <v>0</v>
      </c>
      <c r="I29" s="74">
        <v>0</v>
      </c>
      <c r="J29" s="75">
        <f t="shared" si="0"/>
        <v>0</v>
      </c>
      <c r="K29" s="76">
        <v>1</v>
      </c>
      <c r="L29" s="77">
        <v>0</v>
      </c>
      <c r="M29" s="78">
        <f t="shared" si="1"/>
        <v>1</v>
      </c>
      <c r="N29" s="79">
        <f t="shared" si="2"/>
        <v>1</v>
      </c>
      <c r="O29" s="80">
        <f t="shared" si="5"/>
        <v>7.0999999999999994E-2</v>
      </c>
      <c r="P29" s="81">
        <f t="shared" si="3"/>
        <v>1</v>
      </c>
      <c r="Q29" s="70">
        <f t="shared" si="6"/>
        <v>7.0873786407766939E-2</v>
      </c>
      <c r="R29" s="123">
        <f t="shared" si="4"/>
        <v>1</v>
      </c>
      <c r="S29" s="122">
        <f t="shared" si="7"/>
        <v>0.116504854368932</v>
      </c>
      <c r="T29" s="58"/>
      <c r="U29" s="58"/>
    </row>
    <row r="30" spans="1:21" ht="14.25">
      <c r="A30" s="71" t="s">
        <v>69</v>
      </c>
      <c r="B30" s="71" t="s">
        <v>70</v>
      </c>
      <c r="C30" s="72">
        <v>0</v>
      </c>
      <c r="D30" s="72">
        <v>2</v>
      </c>
      <c r="E30" s="72">
        <v>1</v>
      </c>
      <c r="F30" s="72">
        <v>0</v>
      </c>
      <c r="G30" s="72">
        <v>0</v>
      </c>
      <c r="H30" s="82">
        <f>-SUMPRODUCT($E24:$E29,H24:H29)</f>
        <v>0</v>
      </c>
      <c r="I30" s="83">
        <f>-SUMPRODUCT($E24:$E29,I24:I29)</f>
        <v>2</v>
      </c>
      <c r="J30" s="75">
        <f t="shared" si="0"/>
        <v>2</v>
      </c>
      <c r="K30" s="84">
        <f>-SUMPRODUCT($E24:$E29,K24:K29)</f>
        <v>2.69</v>
      </c>
      <c r="L30" s="85">
        <f>-SUMPRODUCT($E24:$E29,L24:L29)</f>
        <v>-1</v>
      </c>
      <c r="M30" s="78">
        <f t="shared" si="1"/>
        <v>0.42999999999999972</v>
      </c>
      <c r="N30" s="79">
        <f t="shared" si="2"/>
        <v>28.199014084507045</v>
      </c>
      <c r="O30" s="80">
        <f t="shared" si="5"/>
        <v>2.0021300000000002</v>
      </c>
      <c r="P30" s="81">
        <f t="shared" si="3"/>
        <v>28.249178082191801</v>
      </c>
      <c r="Q30" s="70">
        <f t="shared" si="6"/>
        <v>2.0021262135922333</v>
      </c>
      <c r="R30" s="123">
        <f t="shared" si="4"/>
        <v>17.196666666666673</v>
      </c>
      <c r="S30" s="122">
        <f t="shared" si="7"/>
        <v>2.0034951456310681</v>
      </c>
      <c r="T30" s="58"/>
      <c r="U30" s="58"/>
    </row>
    <row r="31" spans="1:21" ht="14.25">
      <c r="A31" s="71" t="s">
        <v>71</v>
      </c>
      <c r="B31" s="71" t="s">
        <v>72</v>
      </c>
      <c r="C31" s="72">
        <v>0</v>
      </c>
      <c r="D31" s="72">
        <v>1</v>
      </c>
      <c r="E31" s="72">
        <v>0</v>
      </c>
      <c r="F31" s="72">
        <v>0</v>
      </c>
      <c r="G31" s="72">
        <v>1</v>
      </c>
      <c r="H31" s="82">
        <f>-SUMPRODUCT($D24:$D30,H24:H30)</f>
        <v>4</v>
      </c>
      <c r="I31" s="83">
        <f>-SUMPRODUCT($D24:$D30,I24:I30)</f>
        <v>-4</v>
      </c>
      <c r="J31" s="75">
        <f t="shared" si="0"/>
        <v>0</v>
      </c>
      <c r="K31" s="84">
        <f>-SUMPRODUCT($D24:$D30,K24:K30)</f>
        <v>-5.32</v>
      </c>
      <c r="L31" s="85">
        <f>-SUMPRODUCT($D24:$D30,L24:L30)</f>
        <v>2</v>
      </c>
      <c r="M31" s="78">
        <f t="shared" si="1"/>
        <v>-0.79999999999999982</v>
      </c>
      <c r="N31" s="79">
        <f t="shared" si="2"/>
        <v>-0.79999999999999982</v>
      </c>
      <c r="O31" s="80">
        <f t="shared" si="5"/>
        <v>-5.6799999999999982E-2</v>
      </c>
      <c r="P31" s="81">
        <f t="shared" si="3"/>
        <v>-0.79999999999999982</v>
      </c>
      <c r="Q31" s="70">
        <f t="shared" si="6"/>
        <v>-5.6699029126213545E-2</v>
      </c>
      <c r="R31" s="123">
        <f t="shared" si="4"/>
        <v>-0.79999999999999982</v>
      </c>
      <c r="S31" s="122">
        <f t="shared" si="7"/>
        <v>-9.3203883495145579E-2</v>
      </c>
      <c r="T31" s="58"/>
      <c r="U31" s="58"/>
    </row>
    <row r="32" spans="1:21" ht="14.25">
      <c r="A32" s="86" t="s">
        <v>73</v>
      </c>
      <c r="B32" s="86" t="s">
        <v>74</v>
      </c>
      <c r="C32" s="87">
        <v>0</v>
      </c>
      <c r="D32" s="87">
        <v>0</v>
      </c>
      <c r="E32" s="87">
        <v>0</v>
      </c>
      <c r="F32" s="87">
        <v>0</v>
      </c>
      <c r="G32" s="87">
        <v>-1</v>
      </c>
      <c r="H32" s="88">
        <f>SUMPRODUCT($G24:$G31,H24:H31)</f>
        <v>3</v>
      </c>
      <c r="I32" s="89">
        <f>SUMPRODUCT($G24:$G31,I24:I31)</f>
        <v>-3</v>
      </c>
      <c r="J32" s="90">
        <f t="shared" si="0"/>
        <v>0</v>
      </c>
      <c r="K32" s="91">
        <f>SUMPRODUCT($G24:$G31,K24:K31)</f>
        <v>-4.5200000000000005</v>
      </c>
      <c r="L32" s="92">
        <f>SUMPRODUCT($G24:$G31,L24:L31)</f>
        <v>2</v>
      </c>
      <c r="M32" s="93">
        <f t="shared" si="1"/>
        <v>0</v>
      </c>
      <c r="N32" s="94">
        <f t="shared" si="2"/>
        <v>0</v>
      </c>
      <c r="O32" s="95">
        <f t="shared" si="5"/>
        <v>0</v>
      </c>
      <c r="P32" s="96">
        <f t="shared" si="3"/>
        <v>0</v>
      </c>
      <c r="Q32" s="97">
        <f t="shared" si="6"/>
        <v>0</v>
      </c>
      <c r="R32" s="124">
        <f t="shared" si="4"/>
        <v>0</v>
      </c>
      <c r="S32" s="125">
        <f t="shared" si="7"/>
        <v>0</v>
      </c>
      <c r="T32" s="58"/>
      <c r="U32" s="58"/>
    </row>
    <row r="33" spans="1:21">
      <c r="A33" s="71"/>
      <c r="B33" s="71"/>
      <c r="C33" s="98"/>
      <c r="D33" s="98"/>
      <c r="E33" s="98"/>
      <c r="F33" s="98"/>
      <c r="G33" s="98"/>
      <c r="H33" s="99"/>
      <c r="I33" s="99"/>
      <c r="J33" s="99"/>
      <c r="K33" s="99"/>
      <c r="L33" s="99"/>
      <c r="M33" s="99"/>
      <c r="N33" s="100"/>
      <c r="O33" s="101"/>
      <c r="P33" s="100"/>
      <c r="Q33" s="101"/>
      <c r="R33" s="100"/>
      <c r="S33" s="101"/>
      <c r="T33" s="58"/>
      <c r="U33" s="58"/>
    </row>
    <row r="34" spans="1:21" ht="13.15" customHeight="1">
      <c r="C34" s="6"/>
      <c r="D34" s="6"/>
      <c r="E34" s="6"/>
      <c r="F34" s="298" t="s">
        <v>82</v>
      </c>
      <c r="G34" s="102" t="s">
        <v>75</v>
      </c>
      <c r="H34" s="103">
        <f>SUMPRODUCT($C$24:$C$32*H$24:H$32)</f>
        <v>0</v>
      </c>
      <c r="I34" s="103">
        <f t="shared" ref="I34" si="8">SUMPRODUCT($C$24:$C$32*I$24:I$32)</f>
        <v>0</v>
      </c>
      <c r="J34" s="103">
        <f>SUMPRODUCT($C$24:$C$32*K$24:K$32)</f>
        <v>0</v>
      </c>
      <c r="K34" s="103">
        <f>SUMPRODUCT($C$24:$C$32*L$24:L$32)</f>
        <v>0</v>
      </c>
      <c r="L34" s="103">
        <f>SUMPRODUCT($C$24:$C$32*J$24:J$32)</f>
        <v>0</v>
      </c>
      <c r="M34" s="103">
        <f t="shared" ref="M34:S34" si="9">SUMPRODUCT($C$24:$C$32*M$24:M$32)</f>
        <v>0</v>
      </c>
      <c r="N34" s="103">
        <f t="shared" si="9"/>
        <v>0</v>
      </c>
      <c r="O34" s="103">
        <f t="shared" si="9"/>
        <v>0</v>
      </c>
      <c r="P34" s="103">
        <f t="shared" si="9"/>
        <v>0</v>
      </c>
      <c r="Q34" s="103">
        <f t="shared" si="9"/>
        <v>0</v>
      </c>
      <c r="R34" s="103">
        <f t="shared" si="9"/>
        <v>0</v>
      </c>
      <c r="S34" s="103">
        <f t="shared" si="9"/>
        <v>0</v>
      </c>
      <c r="T34" s="104"/>
      <c r="U34" s="104"/>
    </row>
    <row r="35" spans="1:21">
      <c r="B35" s="5"/>
      <c r="C35" s="6"/>
      <c r="D35" s="6"/>
      <c r="E35" s="6"/>
      <c r="F35" s="298"/>
      <c r="G35" s="102" t="s">
        <v>76</v>
      </c>
      <c r="H35" s="103">
        <f t="shared" ref="H35:I35" si="10">SUMPRODUCT($D$24:$D$32*H$24:H$32)</f>
        <v>0</v>
      </c>
      <c r="I35" s="103">
        <f t="shared" si="10"/>
        <v>0</v>
      </c>
      <c r="J35" s="103">
        <f>SUMPRODUCT($D$24:$D$32*K$24:K$32)</f>
        <v>0</v>
      </c>
      <c r="K35" s="103">
        <f>SUMPRODUCT($D$24:$D$32*L$24:L$32)</f>
        <v>0</v>
      </c>
      <c r="L35" s="103">
        <f>SUMPRODUCT($D$24:$D$32*J$24:J$32)</f>
        <v>0</v>
      </c>
      <c r="M35" s="103">
        <f t="shared" ref="M35:S35" si="11">SUMPRODUCT($D$24:$D$32*M$24:M$32)</f>
        <v>-4.4408920985006262E-16</v>
      </c>
      <c r="N35" s="103">
        <f t="shared" si="11"/>
        <v>4.4408920985006262E-15</v>
      </c>
      <c r="O35" s="103">
        <f t="shared" si="11"/>
        <v>8.6736173798840355E-16</v>
      </c>
      <c r="P35" s="103">
        <f t="shared" si="11"/>
        <v>4.4408920985006262E-15</v>
      </c>
      <c r="Q35" s="103">
        <f t="shared" si="11"/>
        <v>3.9551695252271202E-16</v>
      </c>
      <c r="R35" s="103">
        <f t="shared" si="11"/>
        <v>4.4408920985006262E-15</v>
      </c>
      <c r="S35" s="103">
        <f t="shared" si="11"/>
        <v>2.7755575615628914E-16</v>
      </c>
      <c r="T35" s="104"/>
    </row>
    <row r="36" spans="1:21">
      <c r="B36" s="5"/>
      <c r="C36" s="6"/>
      <c r="D36" s="6"/>
      <c r="E36" s="6"/>
      <c r="F36" s="298"/>
      <c r="G36" s="102" t="s">
        <v>77</v>
      </c>
      <c r="H36" s="103">
        <f t="shared" ref="H36:I36" si="12">SUMPRODUCT($E$24:$E$32*H$24:H$32)</f>
        <v>0</v>
      </c>
      <c r="I36" s="103">
        <f t="shared" si="12"/>
        <v>0</v>
      </c>
      <c r="J36" s="103">
        <f>SUMPRODUCT($E$24:$E$32*K$24:K$32)</f>
        <v>0</v>
      </c>
      <c r="K36" s="103">
        <f>SUMPRODUCT($E$24:$E$32*L$24:L$32)</f>
        <v>0</v>
      </c>
      <c r="L36" s="103">
        <f>SUMPRODUCT($E$24:$E$32*J$24:J$32)</f>
        <v>0</v>
      </c>
      <c r="M36" s="103">
        <f t="shared" ref="M36:S36" si="13">SUMPRODUCT($E$24:$E$32*M$24:M$32)</f>
        <v>3.8857805861880479E-16</v>
      </c>
      <c r="N36" s="103">
        <f t="shared" si="13"/>
        <v>0</v>
      </c>
      <c r="O36" s="103">
        <f t="shared" si="13"/>
        <v>0</v>
      </c>
      <c r="P36" s="103">
        <f t="shared" si="13"/>
        <v>0</v>
      </c>
      <c r="Q36" s="103">
        <f t="shared" si="13"/>
        <v>4.4408920985006262E-16</v>
      </c>
      <c r="R36" s="103">
        <f t="shared" si="13"/>
        <v>0</v>
      </c>
      <c r="S36" s="103">
        <f t="shared" si="13"/>
        <v>0</v>
      </c>
      <c r="T36" s="104"/>
    </row>
    <row r="37" spans="1:21">
      <c r="B37" s="5"/>
      <c r="C37" s="6"/>
      <c r="D37" s="6"/>
      <c r="E37" s="6"/>
      <c r="F37" s="298"/>
      <c r="G37" s="102" t="s">
        <v>78</v>
      </c>
      <c r="H37" s="103">
        <f t="shared" ref="H37:I37" si="14">SUMPRODUCT($F$24:$F$32*H$24:H$32)</f>
        <v>0</v>
      </c>
      <c r="I37" s="103">
        <f t="shared" si="14"/>
        <v>0</v>
      </c>
      <c r="J37" s="103">
        <f>SUMPRODUCT($F$24:$F$32*K$24:K$32)</f>
        <v>0</v>
      </c>
      <c r="K37" s="103">
        <f>SUMPRODUCT($F$24:$F$32*L$24:L$32)</f>
        <v>0</v>
      </c>
      <c r="L37" s="103">
        <f>SUMPRODUCT($F$24:$F$32*J$24:J$32)</f>
        <v>0</v>
      </c>
      <c r="M37" s="103">
        <f t="shared" ref="M37:S37" si="15">SUMPRODUCT($F$24:$F$32*M$24:M$32)</f>
        <v>0</v>
      </c>
      <c r="N37" s="103">
        <f t="shared" si="15"/>
        <v>7.2164496600635175E-16</v>
      </c>
      <c r="O37" s="103">
        <f t="shared" si="15"/>
        <v>8.6736173798840355E-18</v>
      </c>
      <c r="P37" s="103">
        <f t="shared" si="15"/>
        <v>7.2164496600635175E-16</v>
      </c>
      <c r="Q37" s="103">
        <f t="shared" si="15"/>
        <v>1.3877787807814457E-17</v>
      </c>
      <c r="R37" s="103">
        <f t="shared" si="15"/>
        <v>7.2164496600635175E-16</v>
      </c>
      <c r="S37" s="103">
        <f t="shared" si="15"/>
        <v>4.8572257327350599E-17</v>
      </c>
      <c r="T37" s="104"/>
    </row>
    <row r="38" spans="1:21">
      <c r="B38" s="5"/>
      <c r="C38" s="6"/>
      <c r="D38" s="6"/>
      <c r="E38" s="6"/>
      <c r="F38" s="298"/>
      <c r="G38" s="102" t="s">
        <v>79</v>
      </c>
      <c r="H38" s="103">
        <f t="shared" ref="H38:I38" si="16">SUMPRODUCT($G$24:$G$32*H$24:H$32)</f>
        <v>0</v>
      </c>
      <c r="I38" s="103">
        <f t="shared" si="16"/>
        <v>0</v>
      </c>
      <c r="J38" s="103">
        <f>SUMPRODUCT($G$24:$G$32*K$24:K$32)</f>
        <v>0</v>
      </c>
      <c r="K38" s="103">
        <f>SUMPRODUCT($G$24:$G$32*L$24:L$32)</f>
        <v>0</v>
      </c>
      <c r="L38" s="103">
        <f>SUMPRODUCT($G$24:$G$32*J$24:J$32)</f>
        <v>0</v>
      </c>
      <c r="M38" s="103">
        <f t="shared" ref="M38:S38" si="17">SUMPRODUCT($G$24:$G$32*M$24:M$32)</f>
        <v>2.2204460492503131E-16</v>
      </c>
      <c r="N38" s="103">
        <f t="shared" si="17"/>
        <v>8.8817841970012523E-16</v>
      </c>
      <c r="O38" s="103">
        <f t="shared" si="17"/>
        <v>-2.0816681711721685E-17</v>
      </c>
      <c r="P38" s="103">
        <f t="shared" si="17"/>
        <v>8.8817841970012523E-16</v>
      </c>
      <c r="Q38" s="103">
        <f t="shared" si="17"/>
        <v>-4.8572257327350599E-17</v>
      </c>
      <c r="R38" s="103">
        <f t="shared" si="17"/>
        <v>8.8817841970012523E-16</v>
      </c>
      <c r="S38" s="103">
        <f t="shared" si="17"/>
        <v>5.5511151231257827E-17</v>
      </c>
      <c r="T38" s="104"/>
    </row>
    <row r="40" spans="1:21">
      <c r="A40" s="5" t="s">
        <v>205</v>
      </c>
    </row>
    <row r="41" spans="1:21">
      <c r="A41" s="1" t="s">
        <v>80</v>
      </c>
    </row>
    <row r="42" spans="1:21">
      <c r="A42" s="1" t="s">
        <v>81</v>
      </c>
    </row>
  </sheetData>
  <mergeCells count="7">
    <mergeCell ref="R20:S20"/>
    <mergeCell ref="H21:S21"/>
    <mergeCell ref="F34:F38"/>
    <mergeCell ref="H20:J20"/>
    <mergeCell ref="K20:M20"/>
    <mergeCell ref="N20:O20"/>
    <mergeCell ref="P20:Q20"/>
  </mergeCells>
  <conditionalFormatting sqref="N20 A35:E38 A34 A2:I10 T23:U23 R22 A1:N1 A11:N13 A39:N39 A23:O23 M2:N10 L10 M15:M17 K20 A22:N22 C34:U34 G35:T38 A24:U33 A15:I16 A17:A19 F17:I18 A14:O14 P19:P20 P16:P17 F19:G19 F20:H21 B19:E20 Q14 O15:P15 R15">
    <cfRule type="cellIs" dxfId="5" priority="6" stopIfTrue="1" operator="between">
      <formula>-0.00001</formula>
      <formula>0.00001</formula>
    </cfRule>
  </conditionalFormatting>
  <conditionalFormatting sqref="K8">
    <cfRule type="cellIs" dxfId="4" priority="5" stopIfTrue="1" operator="between">
      <formula>-0.00001</formula>
      <formula>0.00001</formula>
    </cfRule>
  </conditionalFormatting>
  <conditionalFormatting sqref="P23:Q23">
    <cfRule type="cellIs" dxfId="3" priority="4" stopIfTrue="1" operator="between">
      <formula>-0.00001</formula>
      <formula>0.00001</formula>
    </cfRule>
  </conditionalFormatting>
  <conditionalFormatting sqref="R23:S23">
    <cfRule type="cellIs" dxfId="2" priority="3" stopIfTrue="1" operator="between">
      <formula>-0.00001</formula>
      <formula>0.00001</formula>
    </cfRule>
  </conditionalFormatting>
  <conditionalFormatting sqref="P22">
    <cfRule type="cellIs" dxfId="1" priority="2" stopIfTrue="1" operator="between">
      <formula>-0.00001</formula>
      <formula>0.00001</formula>
    </cfRule>
  </conditionalFormatting>
  <conditionalFormatting sqref="R20">
    <cfRule type="cellIs" dxfId="0" priority="1" stopIfTrue="1" operator="between">
      <formula>-0.00001</formula>
      <formula>0.00001</formula>
    </cfRule>
  </conditionalFormatting>
  <pageMargins left="0.25" right="0.25" top="0.75" bottom="0.75" header="0.3" footer="0.3"/>
  <pageSetup paperSize="9" scale="6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pageSetUpPr fitToPage="1"/>
  </sheetPr>
  <dimension ref="A1:AB54"/>
  <sheetViews>
    <sheetView zoomScaleNormal="100" workbookViewId="0">
      <selection activeCell="G18" sqref="G18"/>
    </sheetView>
  </sheetViews>
  <sheetFormatPr defaultColWidth="8.85546875" defaultRowHeight="15"/>
  <cols>
    <col min="1" max="1" width="3.140625" style="141" customWidth="1"/>
    <col min="2" max="2" width="14.85546875" style="141" customWidth="1"/>
    <col min="3" max="3" width="14.28515625" style="141" customWidth="1"/>
    <col min="4" max="4" width="14.5703125" style="141" customWidth="1"/>
    <col min="5" max="5" width="18.140625" style="141" customWidth="1"/>
    <col min="6" max="6" width="10.140625" style="141" customWidth="1"/>
    <col min="7" max="7" width="16.42578125" style="141" customWidth="1"/>
    <col min="8" max="8" width="13.7109375" style="141" customWidth="1"/>
    <col min="9" max="9" width="11.140625" style="141" customWidth="1"/>
    <col min="10" max="10" width="11" style="141" customWidth="1"/>
    <col min="11" max="11" width="13.7109375" style="141" customWidth="1"/>
    <col min="12" max="12" width="8.42578125" style="141" bestFit="1" customWidth="1"/>
    <col min="13" max="13" width="10.7109375" style="141" customWidth="1"/>
    <col min="14" max="14" width="9.7109375" style="141" customWidth="1"/>
    <col min="15" max="15" width="13.7109375" style="141" customWidth="1"/>
    <col min="16" max="16" width="9" style="141" bestFit="1" customWidth="1"/>
    <col min="17" max="17" width="14.7109375" style="141" customWidth="1"/>
    <col min="18" max="18" width="9" style="141" customWidth="1"/>
    <col min="19" max="19" width="14.7109375" style="141" customWidth="1"/>
    <col min="20" max="20" width="14.140625" style="224" customWidth="1"/>
    <col min="21" max="21" width="13.140625" style="141" customWidth="1"/>
    <col min="22" max="22" width="7.7109375" style="141" customWidth="1"/>
    <col min="23" max="23" width="9.7109375" style="141" customWidth="1"/>
    <col min="24" max="24" width="7.7109375" style="141" customWidth="1"/>
    <col min="25" max="25" width="11" style="141" customWidth="1"/>
    <col min="26" max="26" width="11.140625" style="179" customWidth="1"/>
    <col min="27" max="27" width="11" style="141" customWidth="1"/>
    <col min="28" max="28" width="14.7109375" style="141" customWidth="1"/>
    <col min="29" max="16384" width="8.85546875" style="141"/>
  </cols>
  <sheetData>
    <row r="1" spans="1:28" s="133" customFormat="1" ht="20.25">
      <c r="A1" s="131" t="s">
        <v>89</v>
      </c>
      <c r="B1" s="131"/>
      <c r="C1" s="131"/>
      <c r="D1" s="131"/>
      <c r="E1" s="131"/>
      <c r="F1" s="131"/>
      <c r="G1" s="131"/>
      <c r="H1" s="131"/>
      <c r="I1" s="131"/>
      <c r="J1" s="131"/>
      <c r="K1" s="131"/>
      <c r="L1" s="131"/>
      <c r="M1" s="131"/>
      <c r="N1" s="131"/>
      <c r="O1" s="131"/>
      <c r="P1" s="131"/>
      <c r="Q1" s="131"/>
      <c r="R1" s="131"/>
      <c r="S1" s="131"/>
      <c r="T1" s="131"/>
      <c r="U1" s="131"/>
      <c r="V1" s="131"/>
      <c r="W1" s="131"/>
      <c r="X1" s="131"/>
      <c r="Y1" s="132"/>
      <c r="Z1" s="131"/>
      <c r="AA1" s="131"/>
      <c r="AB1" s="131"/>
    </row>
    <row r="2" spans="1:28" s="133" customFormat="1" ht="21" thickBot="1">
      <c r="A2" s="131"/>
      <c r="B2" s="131"/>
      <c r="C2" s="131"/>
      <c r="D2" s="131"/>
      <c r="E2" s="131"/>
      <c r="F2" s="131"/>
      <c r="G2" s="131"/>
      <c r="H2" s="131"/>
      <c r="I2" s="131"/>
      <c r="J2" s="131"/>
      <c r="K2" s="131"/>
      <c r="L2" s="131"/>
      <c r="M2" s="131"/>
      <c r="N2" s="131"/>
      <c r="O2" s="131"/>
      <c r="P2" s="131"/>
      <c r="Q2" s="131"/>
      <c r="R2" s="131"/>
      <c r="S2" s="131"/>
      <c r="T2" s="131"/>
      <c r="U2" s="131"/>
      <c r="V2" s="131"/>
      <c r="W2" s="131"/>
      <c r="X2" s="131"/>
      <c r="Y2" s="132"/>
      <c r="Z2" s="131"/>
      <c r="AA2" s="131"/>
      <c r="AB2" s="131"/>
    </row>
    <row r="3" spans="1:28" ht="15" customHeight="1" thickBot="1">
      <c r="A3" s="134" t="s">
        <v>90</v>
      </c>
      <c r="B3" s="135" t="s">
        <v>91</v>
      </c>
      <c r="C3" s="136" t="s">
        <v>92</v>
      </c>
      <c r="D3" s="136" t="s">
        <v>93</v>
      </c>
      <c r="E3" s="136" t="s">
        <v>94</v>
      </c>
      <c r="F3" s="136" t="s">
        <v>95</v>
      </c>
      <c r="G3" s="136" t="s">
        <v>96</v>
      </c>
      <c r="H3" s="136" t="s">
        <v>97</v>
      </c>
      <c r="I3" s="136" t="s">
        <v>98</v>
      </c>
      <c r="J3" s="136" t="s">
        <v>99</v>
      </c>
      <c r="K3" s="137" t="s">
        <v>100</v>
      </c>
      <c r="L3" s="138"/>
      <c r="M3" s="139"/>
      <c r="N3" s="140"/>
      <c r="O3" s="140"/>
      <c r="P3" s="140"/>
      <c r="Q3" s="140"/>
      <c r="R3" s="134" t="s">
        <v>90</v>
      </c>
      <c r="S3" s="135" t="s">
        <v>91</v>
      </c>
      <c r="T3" s="136" t="s">
        <v>92</v>
      </c>
      <c r="U3" s="136" t="s">
        <v>93</v>
      </c>
      <c r="V3" s="136" t="s">
        <v>94</v>
      </c>
      <c r="W3" s="136" t="s">
        <v>95</v>
      </c>
      <c r="X3" s="136" t="s">
        <v>96</v>
      </c>
      <c r="Y3" s="136" t="s">
        <v>97</v>
      </c>
      <c r="Z3" s="136" t="s">
        <v>98</v>
      </c>
      <c r="AA3" s="136" t="s">
        <v>99</v>
      </c>
      <c r="AB3" s="137" t="s">
        <v>100</v>
      </c>
    </row>
    <row r="4" spans="1:28" ht="16.5" customHeight="1">
      <c r="A4" s="308" t="s">
        <v>101</v>
      </c>
      <c r="B4" s="309"/>
      <c r="C4" s="142" t="s">
        <v>102</v>
      </c>
      <c r="D4" s="142" t="s">
        <v>103</v>
      </c>
      <c r="E4" s="142" t="s">
        <v>103</v>
      </c>
      <c r="F4" s="142" t="s">
        <v>103</v>
      </c>
      <c r="G4" s="142" t="s">
        <v>103</v>
      </c>
      <c r="H4" s="142" t="s">
        <v>104</v>
      </c>
      <c r="I4" s="142" t="s">
        <v>105</v>
      </c>
      <c r="J4" s="142" t="s">
        <v>104</v>
      </c>
      <c r="K4" s="310" t="s">
        <v>106</v>
      </c>
      <c r="L4" s="138"/>
      <c r="M4" s="143" t="s">
        <v>107</v>
      </c>
      <c r="N4" s="144" t="s">
        <v>19</v>
      </c>
      <c r="O4" s="144" t="s">
        <v>20</v>
      </c>
      <c r="P4" s="137" t="s">
        <v>108</v>
      </c>
      <c r="Q4" s="140"/>
      <c r="R4" s="308" t="s">
        <v>101</v>
      </c>
      <c r="S4" s="309"/>
      <c r="T4" s="142" t="s">
        <v>102</v>
      </c>
      <c r="U4" s="142" t="s">
        <v>103</v>
      </c>
      <c r="V4" s="142" t="s">
        <v>103</v>
      </c>
      <c r="W4" s="142" t="s">
        <v>103</v>
      </c>
      <c r="X4" s="142" t="s">
        <v>103</v>
      </c>
      <c r="Y4" s="142" t="s">
        <v>104</v>
      </c>
      <c r="Z4" s="142" t="s">
        <v>105</v>
      </c>
      <c r="AA4" s="142" t="s">
        <v>104</v>
      </c>
      <c r="AB4" s="310" t="s">
        <v>106</v>
      </c>
    </row>
    <row r="5" spans="1:28" ht="16.149999999999999" customHeight="1">
      <c r="A5" s="308"/>
      <c r="B5" s="309"/>
      <c r="C5" s="142" t="s">
        <v>109</v>
      </c>
      <c r="D5" s="142" t="s">
        <v>109</v>
      </c>
      <c r="E5" s="142" t="s">
        <v>109</v>
      </c>
      <c r="F5" s="142" t="s">
        <v>109</v>
      </c>
      <c r="G5" s="142" t="s">
        <v>109</v>
      </c>
      <c r="H5" s="142" t="s">
        <v>109</v>
      </c>
      <c r="I5" s="142" t="s">
        <v>109</v>
      </c>
      <c r="J5" s="142" t="s">
        <v>109</v>
      </c>
      <c r="K5" s="310"/>
      <c r="L5" s="138"/>
      <c r="M5" s="264"/>
      <c r="N5" s="284">
        <v>0.30099999999999999</v>
      </c>
      <c r="O5" s="146" t="s">
        <v>110</v>
      </c>
      <c r="P5" s="147" t="s">
        <v>32</v>
      </c>
      <c r="Q5" s="140"/>
      <c r="R5" s="308"/>
      <c r="S5" s="309"/>
      <c r="T5" s="142" t="s">
        <v>19</v>
      </c>
      <c r="U5" s="142" t="s">
        <v>19</v>
      </c>
      <c r="V5" s="142" t="s">
        <v>19</v>
      </c>
      <c r="W5" s="142" t="s">
        <v>19</v>
      </c>
      <c r="X5" s="142" t="s">
        <v>19</v>
      </c>
      <c r="Y5" s="142" t="s">
        <v>19</v>
      </c>
      <c r="Z5" s="142" t="s">
        <v>19</v>
      </c>
      <c r="AA5" s="142" t="s">
        <v>19</v>
      </c>
      <c r="AB5" s="310"/>
    </row>
    <row r="6" spans="1:28" ht="31.9" customHeight="1">
      <c r="A6" s="311" t="s">
        <v>111</v>
      </c>
      <c r="B6" s="312"/>
      <c r="C6" s="148"/>
      <c r="D6"/>
      <c r="E6" s="261" t="s">
        <v>201</v>
      </c>
      <c r="F6" s="148" t="s">
        <v>112</v>
      </c>
      <c r="G6" s="263" t="s">
        <v>202</v>
      </c>
      <c r="H6" s="148">
        <v>1</v>
      </c>
      <c r="I6" s="148"/>
      <c r="J6" s="148"/>
      <c r="K6" s="147" t="s">
        <v>113</v>
      </c>
      <c r="L6" s="149"/>
      <c r="M6" s="145" t="s">
        <v>114</v>
      </c>
      <c r="N6" s="146">
        <v>0.53</v>
      </c>
      <c r="O6" s="146" t="s">
        <v>115</v>
      </c>
      <c r="P6" s="147" t="s">
        <v>116</v>
      </c>
      <c r="Q6" s="150"/>
      <c r="R6" s="311" t="s">
        <v>111</v>
      </c>
      <c r="S6" s="312"/>
      <c r="T6" s="151"/>
      <c r="U6" s="152">
        <f>-1/N5</f>
        <v>-3.3222591362126246</v>
      </c>
      <c r="V6" s="152">
        <f>-1/N5-1/1.14+N8</f>
        <v>-4.1224521186687646</v>
      </c>
      <c r="W6" s="152">
        <f>1/1.14</f>
        <v>0.87719298245614041</v>
      </c>
      <c r="X6" s="153">
        <f>2*(1/N5-N8)</f>
        <v>6.4905182724252493</v>
      </c>
      <c r="Y6" s="146">
        <f>H6</f>
        <v>1</v>
      </c>
      <c r="Z6" s="146"/>
      <c r="AA6" s="146"/>
      <c r="AB6" s="147" t="s">
        <v>113</v>
      </c>
    </row>
    <row r="7" spans="1:28" ht="28.5">
      <c r="A7" s="311" t="s">
        <v>117</v>
      </c>
      <c r="B7" s="312"/>
      <c r="C7" s="148" t="s">
        <v>118</v>
      </c>
      <c r="D7" s="148" t="s">
        <v>204</v>
      </c>
      <c r="E7" s="148"/>
      <c r="F7" s="148"/>
      <c r="G7" s="148"/>
      <c r="H7" s="148">
        <v>-1</v>
      </c>
      <c r="I7" s="148"/>
      <c r="J7" s="148" t="s">
        <v>120</v>
      </c>
      <c r="K7" s="147" t="s">
        <v>121</v>
      </c>
      <c r="L7" s="149"/>
      <c r="M7" s="145" t="s">
        <v>122</v>
      </c>
      <c r="N7" s="146">
        <v>0.53</v>
      </c>
      <c r="O7" s="146" t="s">
        <v>115</v>
      </c>
      <c r="P7" s="147" t="s">
        <v>116</v>
      </c>
      <c r="Q7" s="150"/>
      <c r="R7" s="311" t="s">
        <v>117</v>
      </c>
      <c r="S7" s="312"/>
      <c r="T7" s="152">
        <f>1-N12</f>
        <v>0.92</v>
      </c>
      <c r="U7" s="152">
        <f>N8-N12*N10-(1-N12)*N11</f>
        <v>4.3799999999999992E-2</v>
      </c>
      <c r="V7" s="152"/>
      <c r="W7" s="152"/>
      <c r="X7" s="154"/>
      <c r="Y7" s="146">
        <f>H7</f>
        <v>-1</v>
      </c>
      <c r="Z7" s="146"/>
      <c r="AA7" s="153">
        <f>N12</f>
        <v>0.08</v>
      </c>
      <c r="AB7" s="147" t="s">
        <v>121</v>
      </c>
    </row>
    <row r="8" spans="1:28" ht="35.25" customHeight="1">
      <c r="A8" s="311" t="s">
        <v>123</v>
      </c>
      <c r="B8" s="312"/>
      <c r="C8" s="148"/>
      <c r="D8" s="148" t="s">
        <v>124</v>
      </c>
      <c r="E8" s="148"/>
      <c r="F8" s="148"/>
      <c r="G8" s="155"/>
      <c r="H8" s="148"/>
      <c r="I8" s="148">
        <v>1</v>
      </c>
      <c r="J8" s="148"/>
      <c r="K8" s="147" t="s">
        <v>125</v>
      </c>
      <c r="L8" s="149"/>
      <c r="M8" s="292" t="s">
        <v>208</v>
      </c>
      <c r="N8" s="146">
        <v>7.6999999999999999E-2</v>
      </c>
      <c r="O8" s="146" t="s">
        <v>126</v>
      </c>
      <c r="P8" s="147" t="s">
        <v>127</v>
      </c>
      <c r="Q8" s="150"/>
      <c r="R8" s="311" t="s">
        <v>123</v>
      </c>
      <c r="S8" s="312"/>
      <c r="T8" s="152">
        <f>-1/N6</f>
        <v>-1.8867924528301885</v>
      </c>
      <c r="U8" s="152">
        <f>-N9+1/N6*N11</f>
        <v>-2.639622641509435E-2</v>
      </c>
      <c r="V8" s="152">
        <f>-(1-N6)/1.71/N6</f>
        <v>-0.51859207767847282</v>
      </c>
      <c r="W8" s="152"/>
      <c r="X8" s="153">
        <f>(1-N6)/1.71/N6</f>
        <v>0.51859207767847282</v>
      </c>
      <c r="Y8" s="146"/>
      <c r="Z8" s="146">
        <f>I8</f>
        <v>1</v>
      </c>
      <c r="AA8" s="146"/>
      <c r="AB8" s="147" t="s">
        <v>125</v>
      </c>
    </row>
    <row r="9" spans="1:28" ht="36.75" customHeight="1">
      <c r="A9" s="311" t="s">
        <v>128</v>
      </c>
      <c r="B9" s="312"/>
      <c r="C9" s="148"/>
      <c r="D9" s="148" t="s">
        <v>124</v>
      </c>
      <c r="E9" s="148"/>
      <c r="F9" s="156"/>
      <c r="G9" s="148"/>
      <c r="H9" s="148"/>
      <c r="I9" s="148">
        <v>1</v>
      </c>
      <c r="J9" s="148"/>
      <c r="K9" s="147" t="s">
        <v>129</v>
      </c>
      <c r="L9" s="149"/>
      <c r="M9" s="291" t="s">
        <v>209</v>
      </c>
      <c r="N9" s="146">
        <v>8.3000000000000004E-2</v>
      </c>
      <c r="O9" s="146" t="s">
        <v>126</v>
      </c>
      <c r="P9" s="147" t="s">
        <v>130</v>
      </c>
      <c r="Q9" s="150"/>
      <c r="R9" s="311" t="s">
        <v>128</v>
      </c>
      <c r="S9" s="312"/>
      <c r="T9" s="152">
        <f>-1/N7</f>
        <v>-1.8867924528301885</v>
      </c>
      <c r="U9" s="152">
        <f>-N9+1/N7*N11</f>
        <v>-2.639622641509435E-2</v>
      </c>
      <c r="V9" s="152">
        <f>(1-N7)/1.14/N7</f>
        <v>0.77788811651770928</v>
      </c>
      <c r="W9" s="152">
        <f>-(1-N7)/1.14/N7</f>
        <v>-0.77788811651770928</v>
      </c>
      <c r="X9" s="146"/>
      <c r="Y9" s="146"/>
      <c r="Z9" s="146">
        <f>I9</f>
        <v>1</v>
      </c>
      <c r="AA9" s="146"/>
      <c r="AB9" s="147" t="s">
        <v>129</v>
      </c>
    </row>
    <row r="10" spans="1:28" ht="28.5">
      <c r="A10" s="311" t="s">
        <v>131</v>
      </c>
      <c r="B10" s="312"/>
      <c r="C10" s="148" t="s">
        <v>118</v>
      </c>
      <c r="D10" s="148" t="s">
        <v>119</v>
      </c>
      <c r="E10" s="148"/>
      <c r="F10" s="148"/>
      <c r="G10" s="148"/>
      <c r="H10" s="148"/>
      <c r="I10" s="148">
        <v>-1</v>
      </c>
      <c r="J10" s="148" t="s">
        <v>120</v>
      </c>
      <c r="K10" s="147" t="s">
        <v>132</v>
      </c>
      <c r="L10" s="157"/>
      <c r="M10" s="145" t="s">
        <v>133</v>
      </c>
      <c r="N10" s="146">
        <v>7.0000000000000007E-2</v>
      </c>
      <c r="O10" s="146" t="s">
        <v>126</v>
      </c>
      <c r="P10" s="147" t="s">
        <v>130</v>
      </c>
      <c r="Q10" s="150"/>
      <c r="R10" s="311" t="s">
        <v>131</v>
      </c>
      <c r="S10" s="312"/>
      <c r="T10" s="152">
        <f>1-N12</f>
        <v>0.92</v>
      </c>
      <c r="U10" s="152">
        <f>N9-N12*N10-(1-N12)*N11</f>
        <v>4.9799999999999997E-2</v>
      </c>
      <c r="V10" s="151"/>
      <c r="W10" s="151"/>
      <c r="X10" s="146"/>
      <c r="Y10" s="146"/>
      <c r="Z10" s="146">
        <f>I10</f>
        <v>-1</v>
      </c>
      <c r="AA10" s="153">
        <f>N12</f>
        <v>0.08</v>
      </c>
      <c r="AB10" s="147" t="s">
        <v>132</v>
      </c>
    </row>
    <row r="11" spans="1:28" ht="16.149999999999999" customHeight="1">
      <c r="A11" s="313" t="s">
        <v>134</v>
      </c>
      <c r="B11" s="314"/>
      <c r="C11" s="158">
        <v>1</v>
      </c>
      <c r="D11" s="158">
        <v>0</v>
      </c>
      <c r="E11" s="158">
        <v>-3.43</v>
      </c>
      <c r="F11" s="158">
        <v>-4.57</v>
      </c>
      <c r="G11" s="158">
        <v>-1.7150000000000001</v>
      </c>
      <c r="H11" s="158">
        <v>1</v>
      </c>
      <c r="I11" s="158">
        <v>1</v>
      </c>
      <c r="J11" s="158">
        <v>1</v>
      </c>
      <c r="K11" s="159"/>
      <c r="L11" s="160"/>
      <c r="M11" s="145" t="s">
        <v>135</v>
      </c>
      <c r="N11" s="146">
        <v>0.03</v>
      </c>
      <c r="O11" s="146" t="s">
        <v>126</v>
      </c>
      <c r="P11" s="147" t="s">
        <v>136</v>
      </c>
      <c r="Q11" s="150"/>
      <c r="R11" s="313" t="s">
        <v>134</v>
      </c>
      <c r="S11" s="314"/>
      <c r="T11" s="158">
        <v>1</v>
      </c>
      <c r="U11" s="158">
        <v>0</v>
      </c>
      <c r="V11" s="158">
        <v>-3.43</v>
      </c>
      <c r="W11" s="158">
        <v>-4.57</v>
      </c>
      <c r="X11" s="158">
        <v>-1.7150000000000001</v>
      </c>
      <c r="Y11" s="158">
        <v>1</v>
      </c>
      <c r="Z11" s="158">
        <v>1</v>
      </c>
      <c r="AA11" s="158">
        <v>1</v>
      </c>
      <c r="AB11" s="159"/>
    </row>
    <row r="12" spans="1:28" ht="14.45" customHeight="1" thickBot="1">
      <c r="A12" s="315" t="s">
        <v>137</v>
      </c>
      <c r="B12" s="316"/>
      <c r="C12" s="161" t="s">
        <v>135</v>
      </c>
      <c r="D12" s="161">
        <v>1</v>
      </c>
      <c r="E12" s="161">
        <v>1</v>
      </c>
      <c r="F12" s="161">
        <v>1</v>
      </c>
      <c r="G12" s="161">
        <v>1</v>
      </c>
      <c r="H12" s="161" t="s">
        <v>138</v>
      </c>
      <c r="I12" s="161" t="s">
        <v>138</v>
      </c>
      <c r="J12" s="161" t="s">
        <v>133</v>
      </c>
      <c r="K12" s="162"/>
      <c r="L12" s="160"/>
      <c r="M12" s="163" t="s">
        <v>139</v>
      </c>
      <c r="N12" s="164">
        <v>0.08</v>
      </c>
      <c r="O12" s="164" t="s">
        <v>115</v>
      </c>
      <c r="P12" s="165" t="s">
        <v>136</v>
      </c>
      <c r="Q12" s="150"/>
      <c r="R12" s="315" t="s">
        <v>137</v>
      </c>
      <c r="S12" s="316"/>
      <c r="T12" s="161" t="s">
        <v>135</v>
      </c>
      <c r="U12" s="161">
        <v>1</v>
      </c>
      <c r="V12" s="161">
        <v>1</v>
      </c>
      <c r="W12" s="161">
        <v>1</v>
      </c>
      <c r="X12" s="161">
        <v>1</v>
      </c>
      <c r="Y12" s="161" t="s">
        <v>138</v>
      </c>
      <c r="Z12" s="161" t="s">
        <v>138</v>
      </c>
      <c r="AA12" s="161" t="s">
        <v>133</v>
      </c>
      <c r="AB12" s="162"/>
    </row>
    <row r="13" spans="1:28" ht="14.45" customHeight="1">
      <c r="A13" s="166"/>
      <c r="B13" s="166"/>
      <c r="C13" s="140"/>
      <c r="D13" s="140"/>
      <c r="E13" s="140"/>
      <c r="F13" s="140"/>
      <c r="G13" s="140"/>
      <c r="H13" s="140"/>
      <c r="I13" s="140"/>
      <c r="J13" s="140"/>
      <c r="K13" s="167"/>
      <c r="L13" s="160"/>
      <c r="Q13" s="150"/>
      <c r="R13" s="150"/>
      <c r="S13" s="166"/>
      <c r="T13" s="166"/>
      <c r="U13" s="140"/>
      <c r="V13" s="140"/>
      <c r="W13" s="140"/>
      <c r="X13" s="140"/>
      <c r="Y13" s="140"/>
      <c r="Z13" s="140"/>
      <c r="AA13" s="140"/>
      <c r="AB13" s="140"/>
    </row>
    <row r="14" spans="1:28" s="133" customFormat="1" ht="20.25">
      <c r="A14" s="131" t="s">
        <v>140</v>
      </c>
      <c r="B14" s="131"/>
      <c r="C14" s="131"/>
      <c r="D14" s="131"/>
      <c r="E14" s="131"/>
      <c r="F14" s="131"/>
      <c r="G14" s="131"/>
      <c r="H14" s="131"/>
      <c r="I14" s="131"/>
      <c r="J14" s="131"/>
      <c r="K14" s="131"/>
      <c r="L14" s="131"/>
      <c r="M14" s="131"/>
      <c r="N14" s="131"/>
      <c r="O14" s="131"/>
      <c r="P14" s="131"/>
      <c r="Q14" s="131"/>
      <c r="R14" s="131"/>
      <c r="S14" s="131"/>
      <c r="T14" s="131"/>
      <c r="U14" s="131"/>
      <c r="V14" s="131"/>
      <c r="W14" s="131"/>
      <c r="X14" s="131"/>
      <c r="Y14" s="132"/>
      <c r="Z14" s="131"/>
      <c r="AA14" s="131"/>
      <c r="AB14" s="131"/>
    </row>
    <row r="15" spans="1:28" s="133" customFormat="1" ht="21" thickBot="1">
      <c r="A15" s="131"/>
      <c r="B15" s="131"/>
      <c r="C15" s="131"/>
      <c r="D15" s="131"/>
      <c r="E15" s="131"/>
      <c r="F15" s="131"/>
      <c r="G15" s="131"/>
      <c r="H15" s="131"/>
      <c r="I15" s="131"/>
      <c r="J15" s="131"/>
      <c r="K15" s="131"/>
      <c r="L15" s="131"/>
      <c r="M15" s="131"/>
      <c r="N15" s="131"/>
      <c r="O15" s="131"/>
      <c r="P15" s="131"/>
      <c r="Q15" s="131"/>
      <c r="R15" s="131"/>
      <c r="S15" s="131"/>
      <c r="T15" s="131"/>
      <c r="U15" s="131"/>
      <c r="V15" s="131"/>
      <c r="W15" s="131"/>
      <c r="X15" s="131"/>
      <c r="Y15" s="132"/>
      <c r="Z15" s="131"/>
      <c r="AA15" s="131"/>
      <c r="AB15" s="131"/>
    </row>
    <row r="16" spans="1:28" ht="14.45" customHeight="1">
      <c r="A16" s="166"/>
      <c r="B16" s="166"/>
      <c r="C16" s="140"/>
      <c r="D16" s="140"/>
      <c r="O16" s="168" t="s">
        <v>141</v>
      </c>
      <c r="P16" s="169"/>
      <c r="Q16" s="170"/>
      <c r="S16" s="171" t="s">
        <v>142</v>
      </c>
      <c r="T16" s="172"/>
      <c r="U16" s="173"/>
      <c r="V16" s="174" t="s">
        <v>18</v>
      </c>
      <c r="W16" s="175"/>
      <c r="X16" s="176" t="s">
        <v>143</v>
      </c>
      <c r="Y16" s="172" t="s">
        <v>144</v>
      </c>
      <c r="Z16" s="268" t="s">
        <v>145</v>
      </c>
      <c r="AA16" s="172" t="s">
        <v>144</v>
      </c>
      <c r="AB16" s="177"/>
    </row>
    <row r="17" spans="1:28" s="179" customFormat="1" ht="14.45" customHeight="1">
      <c r="A17" s="178"/>
      <c r="B17" s="178"/>
      <c r="C17" s="167"/>
      <c r="D17" s="167"/>
      <c r="O17" s="277" t="s">
        <v>146</v>
      </c>
      <c r="P17" s="285">
        <v>2.7</v>
      </c>
      <c r="Q17" s="278" t="s">
        <v>147</v>
      </c>
      <c r="S17" s="201" t="s">
        <v>148</v>
      </c>
      <c r="T17" s="180">
        <v>6.4999999999999997E-3</v>
      </c>
      <c r="U17" s="181"/>
      <c r="V17" s="179">
        <v>1</v>
      </c>
      <c r="W17" s="179" t="s">
        <v>149</v>
      </c>
      <c r="X17" s="286">
        <v>12</v>
      </c>
      <c r="Y17" s="179" t="s">
        <v>150</v>
      </c>
      <c r="Z17" s="267">
        <f>-X17/$T$19</f>
        <v>-12</v>
      </c>
      <c r="AA17" s="179" t="s">
        <v>151</v>
      </c>
      <c r="AB17" s="265"/>
    </row>
    <row r="18" spans="1:28">
      <c r="O18" s="277" t="s">
        <v>152</v>
      </c>
      <c r="P18" s="279">
        <f>P17/0.75</f>
        <v>3.6</v>
      </c>
      <c r="Q18" s="280" t="s">
        <v>153</v>
      </c>
      <c r="S18" s="201" t="s">
        <v>154</v>
      </c>
      <c r="T18" s="180">
        <v>6.4999999999999997E-3</v>
      </c>
      <c r="U18" s="181"/>
      <c r="V18" s="179">
        <v>2</v>
      </c>
      <c r="W18" s="179" t="s">
        <v>155</v>
      </c>
      <c r="X18" s="287">
        <v>137.6</v>
      </c>
      <c r="Y18" s="179" t="s">
        <v>156</v>
      </c>
      <c r="Z18" s="267">
        <f>-X18/$T$19</f>
        <v>-137.6</v>
      </c>
      <c r="AA18" s="179" t="s">
        <v>157</v>
      </c>
      <c r="AB18" s="266"/>
    </row>
    <row r="19" spans="1:28">
      <c r="O19" s="277" t="s">
        <v>158</v>
      </c>
      <c r="P19" s="281">
        <v>3.0000000000000001E-3</v>
      </c>
      <c r="Q19" s="282" t="s">
        <v>159</v>
      </c>
      <c r="S19" s="201" t="s">
        <v>160</v>
      </c>
      <c r="T19" s="182">
        <f>T17/T18</f>
        <v>1</v>
      </c>
      <c r="U19" s="181"/>
      <c r="V19" s="179">
        <v>3</v>
      </c>
      <c r="W19" s="179" t="s">
        <v>161</v>
      </c>
      <c r="X19" s="287">
        <v>169</v>
      </c>
      <c r="Y19" s="179" t="s">
        <v>156</v>
      </c>
      <c r="Z19" s="267">
        <f>-X19/$T$19</f>
        <v>-169</v>
      </c>
      <c r="AA19" s="179" t="s">
        <v>157</v>
      </c>
      <c r="AB19" s="266"/>
    </row>
    <row r="20" spans="1:28">
      <c r="O20" s="277" t="s">
        <v>203</v>
      </c>
      <c r="P20" s="283">
        <f>P18*P19*1000</f>
        <v>10.8</v>
      </c>
      <c r="Q20" s="206" t="s">
        <v>163</v>
      </c>
      <c r="S20" s="183"/>
      <c r="T20" s="181"/>
      <c r="U20" s="181"/>
      <c r="V20" s="179">
        <v>4</v>
      </c>
      <c r="W20" s="179" t="s">
        <v>164</v>
      </c>
      <c r="X20" s="288">
        <v>-30</v>
      </c>
      <c r="Y20" s="179" t="s">
        <v>156</v>
      </c>
      <c r="Z20" s="267">
        <f>-X20/$T$19</f>
        <v>30</v>
      </c>
      <c r="AA20" s="179" t="s">
        <v>157</v>
      </c>
      <c r="AB20" s="266"/>
    </row>
    <row r="21" spans="1:28" ht="14.45" customHeight="1" thickBot="1">
      <c r="O21" s="184"/>
      <c r="P21" s="185"/>
      <c r="Q21" s="186"/>
      <c r="S21" s="187" t="s">
        <v>165</v>
      </c>
      <c r="T21" s="188"/>
      <c r="U21" s="188"/>
      <c r="V21" s="188"/>
      <c r="W21" s="188"/>
      <c r="X21" s="188"/>
      <c r="Y21" s="188"/>
      <c r="Z21" s="188"/>
      <c r="AA21" s="188"/>
      <c r="AB21" s="189"/>
    </row>
    <row r="22" spans="1:28">
      <c r="T22" s="141"/>
      <c r="V22" s="179"/>
      <c r="W22" s="179"/>
      <c r="X22" s="179"/>
      <c r="Y22" s="179"/>
      <c r="AA22" s="182"/>
      <c r="AB22" s="179"/>
    </row>
    <row r="23" spans="1:28" ht="16.5" customHeight="1" thickBot="1">
      <c r="S23" s="179"/>
      <c r="T23" s="141"/>
      <c r="V23" s="190"/>
      <c r="W23" s="190"/>
      <c r="X23" s="190"/>
      <c r="Y23" s="190"/>
      <c r="Z23" s="190"/>
      <c r="AA23" s="190"/>
      <c r="AB23" s="190"/>
    </row>
    <row r="24" spans="1:28" ht="18.75">
      <c r="E24" s="191" t="s">
        <v>166</v>
      </c>
      <c r="F24" s="192"/>
      <c r="G24" s="192"/>
      <c r="H24" s="192"/>
      <c r="I24" s="192"/>
      <c r="J24" s="192"/>
      <c r="K24" s="192"/>
      <c r="L24" s="192"/>
      <c r="M24" s="192"/>
      <c r="N24" s="193"/>
      <c r="R24" s="194" t="s">
        <v>167</v>
      </c>
      <c r="S24" s="195"/>
      <c r="T24" s="172"/>
      <c r="U24" s="172"/>
      <c r="V24" s="172"/>
      <c r="W24" s="172"/>
      <c r="X24" s="172"/>
      <c r="Y24" s="172"/>
      <c r="Z24" s="172"/>
      <c r="AA24" s="172"/>
      <c r="AB24" s="196"/>
    </row>
    <row r="25" spans="1:28" ht="15.75" thickBot="1">
      <c r="E25" s="197"/>
      <c r="F25" s="317" t="s">
        <v>168</v>
      </c>
      <c r="G25" s="317"/>
      <c r="H25" s="317"/>
      <c r="I25" s="317"/>
      <c r="J25" s="317"/>
      <c r="K25" s="317"/>
      <c r="L25" s="198"/>
      <c r="M25" s="199"/>
      <c r="N25" s="200"/>
      <c r="R25" s="183"/>
      <c r="S25" s="318" t="s">
        <v>169</v>
      </c>
      <c r="T25" s="318"/>
      <c r="U25" s="318"/>
      <c r="V25" s="318"/>
      <c r="W25" s="318"/>
      <c r="X25" s="318"/>
      <c r="Y25" s="318"/>
      <c r="Z25" s="276" t="s">
        <v>170</v>
      </c>
      <c r="AA25" s="269" t="s">
        <v>171</v>
      </c>
      <c r="AB25" s="200"/>
    </row>
    <row r="26" spans="1:28" ht="18.75">
      <c r="E26" s="201"/>
      <c r="F26" s="319" t="s">
        <v>172</v>
      </c>
      <c r="G26" s="319"/>
      <c r="H26" s="319"/>
      <c r="I26" s="319"/>
      <c r="J26" s="202"/>
      <c r="K26" s="203" t="s">
        <v>173</v>
      </c>
      <c r="L26" s="204"/>
      <c r="M26" s="205" t="s">
        <v>174</v>
      </c>
      <c r="N26" s="206"/>
      <c r="R26" s="183"/>
      <c r="S26" s="320" t="s">
        <v>10</v>
      </c>
      <c r="T26" s="320"/>
      <c r="U26" s="320"/>
      <c r="V26" s="320"/>
      <c r="W26" s="320"/>
      <c r="X26" s="179"/>
      <c r="Y26" s="272" t="s">
        <v>175</v>
      </c>
      <c r="AA26" s="270" t="s">
        <v>176</v>
      </c>
      <c r="AB26" s="200"/>
    </row>
    <row r="27" spans="1:28">
      <c r="E27" s="201"/>
      <c r="F27" s="207">
        <v>0</v>
      </c>
      <c r="G27" s="208">
        <f>T8</f>
        <v>-1.8867924528301885</v>
      </c>
      <c r="H27" s="208">
        <f>T9</f>
        <v>-1.8867924528301885</v>
      </c>
      <c r="I27" s="209">
        <f>T10</f>
        <v>0.92</v>
      </c>
      <c r="J27" s="204"/>
      <c r="K27" s="210" t="s">
        <v>113</v>
      </c>
      <c r="L27" s="204"/>
      <c r="M27" s="262">
        <f>Z17-$P$20*T27</f>
        <v>-21.936</v>
      </c>
      <c r="N27" s="211" t="s">
        <v>177</v>
      </c>
      <c r="R27" s="183"/>
      <c r="S27" s="212">
        <v>0</v>
      </c>
      <c r="T27" s="213">
        <v>0.92</v>
      </c>
      <c r="U27" s="213">
        <v>-1.8867924528301885</v>
      </c>
      <c r="V27" s="213">
        <v>-1.8867924528301885</v>
      </c>
      <c r="W27" s="214">
        <v>0.92</v>
      </c>
      <c r="X27" s="179"/>
      <c r="Y27" s="273" t="s">
        <v>113</v>
      </c>
      <c r="AA27" s="271">
        <f>Z17</f>
        <v>-12</v>
      </c>
      <c r="AB27" s="211" t="s">
        <v>177</v>
      </c>
    </row>
    <row r="28" spans="1:28" ht="20.25">
      <c r="E28" s="215"/>
      <c r="F28" s="207">
        <f>U6</f>
        <v>-3.3222591362126246</v>
      </c>
      <c r="G28" s="208">
        <f>U8</f>
        <v>-2.639622641509435E-2</v>
      </c>
      <c r="H28" s="208">
        <f>U9</f>
        <v>-2.639622641509435E-2</v>
      </c>
      <c r="I28" s="209">
        <f>U10</f>
        <v>4.9799999999999997E-2</v>
      </c>
      <c r="J28" s="216" t="s">
        <v>178</v>
      </c>
      <c r="K28" s="210" t="s">
        <v>125</v>
      </c>
      <c r="L28" s="217" t="s">
        <v>170</v>
      </c>
      <c r="M28" s="262">
        <f>Z18-$P$20*T28</f>
        <v>-138.07303999999999</v>
      </c>
      <c r="N28" s="211" t="s">
        <v>179</v>
      </c>
      <c r="R28" s="183"/>
      <c r="S28" s="212">
        <f>F28</f>
        <v>-3.3222591362126246</v>
      </c>
      <c r="T28" s="213">
        <f>U7</f>
        <v>4.3799999999999992E-2</v>
      </c>
      <c r="U28" s="213">
        <v>-2.6396226415094301E-2</v>
      </c>
      <c r="V28" s="213">
        <v>-2.6396226415094301E-2</v>
      </c>
      <c r="W28" s="214">
        <f>U10</f>
        <v>4.9799999999999997E-2</v>
      </c>
      <c r="X28" s="274" t="s">
        <v>178</v>
      </c>
      <c r="Y28" s="273" t="s">
        <v>121</v>
      </c>
      <c r="Z28" s="276" t="s">
        <v>170</v>
      </c>
      <c r="AA28" s="271">
        <f>Z18</f>
        <v>-137.6</v>
      </c>
      <c r="AB28" s="211" t="s">
        <v>179</v>
      </c>
    </row>
    <row r="29" spans="1:28" ht="15.75" customHeight="1">
      <c r="E29" s="201"/>
      <c r="F29" s="207">
        <f>V6</f>
        <v>-4.1224521186687646</v>
      </c>
      <c r="G29" s="208">
        <f>V8</f>
        <v>-0.51859207767847282</v>
      </c>
      <c r="H29" s="208">
        <f>V9</f>
        <v>0.77788811651770928</v>
      </c>
      <c r="I29" s="209">
        <v>0</v>
      </c>
      <c r="J29" s="204"/>
      <c r="K29" s="210" t="s">
        <v>129</v>
      </c>
      <c r="L29" s="204"/>
      <c r="M29" s="262">
        <f>Z19-$P$20*T29</f>
        <v>-169</v>
      </c>
      <c r="N29" s="211" t="s">
        <v>180</v>
      </c>
      <c r="R29" s="183"/>
      <c r="S29" s="212">
        <f>F29</f>
        <v>-4.1224521186687646</v>
      </c>
      <c r="T29" s="213">
        <v>0</v>
      </c>
      <c r="U29" s="213">
        <v>-0.51859207767847304</v>
      </c>
      <c r="V29" s="213">
        <v>0.77788811651770928</v>
      </c>
      <c r="W29" s="214">
        <v>0</v>
      </c>
      <c r="X29" s="179"/>
      <c r="Y29" s="273" t="s">
        <v>125</v>
      </c>
      <c r="AA29" s="271">
        <f>Z19</f>
        <v>-169</v>
      </c>
      <c r="AB29" s="211" t="s">
        <v>180</v>
      </c>
    </row>
    <row r="30" spans="1:28">
      <c r="E30" s="201"/>
      <c r="F30" s="207">
        <f>W6</f>
        <v>0.87719298245614041</v>
      </c>
      <c r="G30" s="208">
        <v>0</v>
      </c>
      <c r="H30" s="208">
        <f>W9</f>
        <v>-0.77788811651770928</v>
      </c>
      <c r="I30" s="209">
        <v>0</v>
      </c>
      <c r="J30" s="204"/>
      <c r="K30" s="210" t="s">
        <v>132</v>
      </c>
      <c r="L30" s="204"/>
      <c r="M30" s="262">
        <f>Z20-$P$20*T30</f>
        <v>30</v>
      </c>
      <c r="N30" s="211" t="s">
        <v>181</v>
      </c>
      <c r="R30" s="183"/>
      <c r="S30" s="212">
        <f>F30</f>
        <v>0.87719298245614041</v>
      </c>
      <c r="T30" s="213">
        <v>0</v>
      </c>
      <c r="U30" s="213">
        <v>0</v>
      </c>
      <c r="V30" s="213">
        <v>-0.77788811651770928</v>
      </c>
      <c r="W30" s="214">
        <v>0</v>
      </c>
      <c r="X30" s="179"/>
      <c r="Y30" s="273" t="s">
        <v>129</v>
      </c>
      <c r="AA30" s="271">
        <f>Z20</f>
        <v>30</v>
      </c>
      <c r="AB30" s="211" t="s">
        <v>181</v>
      </c>
    </row>
    <row r="31" spans="1:28" ht="15.75" thickBot="1">
      <c r="E31" s="183"/>
      <c r="F31" s="181"/>
      <c r="G31" s="181"/>
      <c r="H31" s="181"/>
      <c r="I31" s="181"/>
      <c r="J31" s="179"/>
      <c r="K31" s="181"/>
      <c r="L31" s="181"/>
      <c r="M31" s="181"/>
      <c r="N31" s="200"/>
      <c r="R31" s="184"/>
      <c r="S31" s="218"/>
      <c r="T31" s="218"/>
      <c r="U31" s="218"/>
      <c r="V31" s="218"/>
      <c r="W31" s="218"/>
      <c r="X31" s="218"/>
      <c r="Y31" s="275" t="s">
        <v>132</v>
      </c>
      <c r="Z31" s="185"/>
      <c r="AA31" s="218"/>
      <c r="AB31" s="186"/>
    </row>
    <row r="32" spans="1:28" ht="15.75">
      <c r="E32" s="219" t="s">
        <v>182</v>
      </c>
      <c r="F32" s="181"/>
      <c r="G32" s="181"/>
      <c r="H32" s="181"/>
      <c r="I32" s="181"/>
      <c r="J32" s="179"/>
      <c r="K32" s="181"/>
      <c r="L32" s="220" t="s">
        <v>183</v>
      </c>
      <c r="M32" s="181"/>
      <c r="N32" s="200"/>
      <c r="S32" s="179"/>
      <c r="T32" s="179"/>
      <c r="U32" s="179"/>
      <c r="V32" s="179"/>
      <c r="W32" s="179"/>
      <c r="X32" s="179"/>
      <c r="Y32" s="167"/>
      <c r="Z32" s="181"/>
      <c r="AA32" s="179"/>
    </row>
    <row r="33" spans="1:28" ht="18.75">
      <c r="E33" s="221"/>
      <c r="F33" s="321" t="s">
        <v>184</v>
      </c>
      <c r="G33" s="321"/>
      <c r="H33" s="321"/>
      <c r="I33" s="321"/>
      <c r="J33" s="222"/>
      <c r="K33" s="223" t="s">
        <v>185</v>
      </c>
      <c r="L33" s="181"/>
      <c r="M33" s="167"/>
      <c r="N33" s="206"/>
      <c r="S33" s="224"/>
      <c r="T33" s="225"/>
      <c r="U33" s="179"/>
      <c r="V33" s="179"/>
      <c r="W33" s="179"/>
      <c r="X33" s="179"/>
      <c r="Y33" s="179"/>
      <c r="AA33" s="226"/>
      <c r="AB33" s="227"/>
    </row>
    <row r="34" spans="1:28" ht="18.75">
      <c r="A34" s="179"/>
      <c r="B34" s="179"/>
      <c r="C34" s="179"/>
      <c r="D34" s="179"/>
      <c r="E34" s="183"/>
      <c r="F34" s="228">
        <f t="array" ref="F34:I37">MINVERSE(F27:I30)</f>
        <v>1.4587264739778906E-2</v>
      </c>
      <c r="G34" s="229">
        <v>-0.26948360563446982</v>
      </c>
      <c r="H34" s="229">
        <v>-3.9356156076146925E-2</v>
      </c>
      <c r="I34" s="230">
        <v>-6.5593593460244903E-2</v>
      </c>
      <c r="J34" s="181"/>
      <c r="K34" s="234">
        <f t="array" ref="K34:K37">MMULT(F34:I37,M27:M30)</f>
        <v>41.57181699384207</v>
      </c>
      <c r="L34" s="167"/>
      <c r="M34" s="289">
        <f t="array" ref="M34:M37">MMULT(F27:I30,K34:K37)</f>
        <v>-21.936000000000085</v>
      </c>
      <c r="N34" s="206"/>
      <c r="S34" s="224"/>
      <c r="T34" s="181"/>
      <c r="U34" s="181"/>
      <c r="V34" s="181"/>
      <c r="W34" s="181"/>
      <c r="X34" s="181"/>
      <c r="Y34" s="179"/>
      <c r="AA34" s="237"/>
      <c r="AB34" s="181"/>
    </row>
    <row r="35" spans="1:28" ht="15.75" customHeight="1">
      <c r="A35" s="179"/>
      <c r="B35" s="179"/>
      <c r="C35" s="179"/>
      <c r="D35" s="179"/>
      <c r="E35" s="183"/>
      <c r="F35" s="228">
        <v>-9.1284568752070722E-2</v>
      </c>
      <c r="G35" s="229">
        <v>1.6863815914037168</v>
      </c>
      <c r="H35" s="229">
        <v>-1.6820138842701091</v>
      </c>
      <c r="I35" s="230">
        <v>-1.5178245588898978</v>
      </c>
      <c r="J35" s="181"/>
      <c r="K35" s="235">
        <v>7.8841950499478983</v>
      </c>
      <c r="L35" s="179"/>
      <c r="M35" s="289">
        <v>-138.07303999999999</v>
      </c>
      <c r="N35" s="206"/>
      <c r="S35" s="224"/>
      <c r="T35" s="179"/>
      <c r="U35" s="181"/>
      <c r="V35" s="181"/>
      <c r="W35" s="181"/>
      <c r="X35" s="181"/>
      <c r="Y35" s="179"/>
      <c r="AA35" s="237"/>
      <c r="AB35" s="181"/>
    </row>
    <row r="36" spans="1:28" ht="15" customHeight="1">
      <c r="A36" s="179"/>
      <c r="B36" s="179"/>
      <c r="C36" s="179"/>
      <c r="D36" s="179"/>
      <c r="E36" s="183"/>
      <c r="F36" s="228">
        <v>1.6449468749112399E-2</v>
      </c>
      <c r="G36" s="229">
        <v>-0.30388576805589163</v>
      </c>
      <c r="H36" s="229">
        <v>-4.4380346213527405E-2</v>
      </c>
      <c r="I36" s="230">
        <v>-1.3594991585828295</v>
      </c>
      <c r="J36" s="181"/>
      <c r="K36" s="234">
        <v>8.3129000143325555</v>
      </c>
      <c r="L36" s="179"/>
      <c r="M36" s="289">
        <v>-169.00000000000003</v>
      </c>
      <c r="N36" s="206"/>
      <c r="S36" s="224"/>
      <c r="T36" s="238"/>
      <c r="U36" s="181"/>
      <c r="V36" s="181"/>
      <c r="W36" s="181"/>
      <c r="X36" s="181"/>
      <c r="Y36" s="179"/>
      <c r="Z36" s="239"/>
      <c r="AA36" s="237"/>
      <c r="AB36" s="181"/>
    </row>
    <row r="37" spans="1:28" s="179" customFormat="1" ht="15" customHeight="1" thickBot="1">
      <c r="E37" s="184"/>
      <c r="F37" s="231">
        <v>0.93348010663872361</v>
      </c>
      <c r="G37" s="232">
        <v>2.8353072669151458</v>
      </c>
      <c r="H37" s="232">
        <v>-3.5405952224848978</v>
      </c>
      <c r="I37" s="233">
        <v>-5.9009920374748299</v>
      </c>
      <c r="J37" s="185"/>
      <c r="K37" s="236">
        <v>9.3745181794101882</v>
      </c>
      <c r="L37" s="218"/>
      <c r="M37" s="290">
        <v>29.999999999999993</v>
      </c>
      <c r="N37" s="241"/>
      <c r="U37" s="181"/>
      <c r="V37" s="181"/>
      <c r="W37" s="181"/>
      <c r="X37" s="181"/>
      <c r="AA37" s="237"/>
      <c r="AB37" s="181"/>
    </row>
    <row r="38" spans="1:28" s="179" customFormat="1" ht="14.45" customHeight="1">
      <c r="K38" s="240"/>
      <c r="L38" s="240"/>
      <c r="M38" s="240"/>
      <c r="N38" s="240"/>
      <c r="O38" s="240"/>
      <c r="P38" s="240"/>
      <c r="Q38" s="240"/>
      <c r="R38" s="240"/>
      <c r="V38" s="181"/>
      <c r="W38" s="181"/>
      <c r="X38" s="181"/>
      <c r="Y38" s="181"/>
      <c r="AB38" s="237"/>
    </row>
    <row r="40" spans="1:28" s="133" customFormat="1" ht="20.25">
      <c r="A40" s="131" t="s">
        <v>186</v>
      </c>
      <c r="B40" s="131"/>
      <c r="C40" s="131"/>
      <c r="D40" s="131"/>
      <c r="E40" s="131"/>
      <c r="F40" s="131"/>
      <c r="G40" s="131"/>
      <c r="H40" s="131"/>
      <c r="I40" s="131"/>
      <c r="J40" s="131"/>
      <c r="K40" s="131"/>
      <c r="L40" s="131"/>
      <c r="M40" s="131"/>
      <c r="N40" s="131"/>
      <c r="O40" s="131"/>
      <c r="P40" s="131"/>
      <c r="Q40" s="131"/>
      <c r="R40" s="131"/>
      <c r="S40" s="131"/>
      <c r="T40" s="131"/>
      <c r="U40" s="131"/>
      <c r="V40" s="131"/>
      <c r="W40" s="131"/>
      <c r="X40" s="131"/>
      <c r="Y40" s="132"/>
      <c r="Z40" s="131"/>
      <c r="AA40" s="131"/>
      <c r="AB40" s="131"/>
    </row>
    <row r="41" spans="1:28" s="133" customFormat="1" ht="20.25">
      <c r="A41" s="131"/>
      <c r="B41" s="131"/>
      <c r="C41" s="131"/>
      <c r="D41" s="131"/>
      <c r="E41" s="131"/>
      <c r="F41" s="131"/>
      <c r="G41" s="131"/>
      <c r="H41" s="131"/>
      <c r="I41" s="131"/>
      <c r="J41" s="131"/>
      <c r="K41" s="131"/>
      <c r="L41" s="131"/>
      <c r="M41" s="131"/>
      <c r="N41" s="131"/>
      <c r="O41" s="131"/>
      <c r="P41" s="131"/>
      <c r="Q41" s="131"/>
      <c r="R41" s="131"/>
      <c r="S41" s="131"/>
      <c r="T41" s="131"/>
      <c r="U41" s="131"/>
      <c r="V41" s="131"/>
      <c r="W41" s="131"/>
      <c r="X41" s="131"/>
      <c r="Y41" s="132"/>
      <c r="Z41" s="131"/>
      <c r="AA41" s="131"/>
      <c r="AB41" s="131"/>
    </row>
    <row r="42" spans="1:28" ht="18.75">
      <c r="B42" s="242" t="s">
        <v>187</v>
      </c>
      <c r="Z42" s="224"/>
    </row>
    <row r="43" spans="1:28">
      <c r="B43" s="243"/>
      <c r="C43" s="243" t="s">
        <v>188</v>
      </c>
      <c r="D43" s="243" t="s">
        <v>189</v>
      </c>
      <c r="E43" s="243" t="s">
        <v>190</v>
      </c>
      <c r="F43" s="243" t="s">
        <v>191</v>
      </c>
      <c r="G43" s="243" t="s">
        <v>192</v>
      </c>
      <c r="H43" s="243" t="s">
        <v>193</v>
      </c>
      <c r="Z43" s="224"/>
    </row>
    <row r="44" spans="1:28">
      <c r="B44" s="244" t="s">
        <v>162</v>
      </c>
      <c r="C44" s="244" t="s">
        <v>151</v>
      </c>
      <c r="D44" s="245">
        <f>K34</f>
        <v>41.57181699384207</v>
      </c>
      <c r="E44" s="246">
        <f>P20</f>
        <v>10.8</v>
      </c>
      <c r="F44" s="246">
        <f>K35</f>
        <v>7.8841950499478983</v>
      </c>
      <c r="G44" s="246">
        <f>K36</f>
        <v>8.3129000143325555</v>
      </c>
      <c r="H44" s="246">
        <f>K37</f>
        <v>9.3745181794101882</v>
      </c>
      <c r="Z44" s="224"/>
    </row>
    <row r="45" spans="1:28">
      <c r="Z45" s="224"/>
    </row>
    <row r="46" spans="1:28" ht="18.75">
      <c r="B46" s="242" t="s">
        <v>194</v>
      </c>
    </row>
    <row r="47" spans="1:28" s="247" customFormat="1" ht="30">
      <c r="C47" s="248" t="s">
        <v>188</v>
      </c>
      <c r="D47" s="243" t="s">
        <v>189</v>
      </c>
      <c r="E47" s="243" t="s">
        <v>190</v>
      </c>
      <c r="F47" s="243" t="s">
        <v>191</v>
      </c>
      <c r="G47" s="243" t="s">
        <v>192</v>
      </c>
      <c r="H47" s="243" t="s">
        <v>193</v>
      </c>
      <c r="I47" s="249" t="s">
        <v>195</v>
      </c>
      <c r="U47" s="250"/>
      <c r="AA47" s="190"/>
    </row>
    <row r="48" spans="1:28">
      <c r="B48" s="181" t="s">
        <v>196</v>
      </c>
      <c r="C48" s="181" t="s">
        <v>151</v>
      </c>
      <c r="D48" s="251">
        <f>$K$34*S27</f>
        <v>0</v>
      </c>
      <c r="E48" s="251">
        <f>$P$20*T27</f>
        <v>9.9360000000000017</v>
      </c>
      <c r="F48" s="251">
        <f>$K$35*U27</f>
        <v>-14.875839716882826</v>
      </c>
      <c r="G48" s="251">
        <f>$K$36*V27</f>
        <v>-15.684717008174632</v>
      </c>
      <c r="H48" s="252">
        <f>$K$37*W27</f>
        <v>8.6245567250573743</v>
      </c>
      <c r="I48" s="253">
        <f>SUM(D48:H48)</f>
        <v>-12.000000000000082</v>
      </c>
      <c r="T48" s="141"/>
      <c r="U48" s="224"/>
      <c r="Z48" s="141"/>
      <c r="AA48" s="179"/>
    </row>
    <row r="49" spans="2:27">
      <c r="B49" s="181" t="s">
        <v>197</v>
      </c>
      <c r="C49" s="181" t="s">
        <v>198</v>
      </c>
      <c r="D49" s="254">
        <f>$K$34*S28</f>
        <v>-138.11234881675105</v>
      </c>
      <c r="E49" s="254">
        <f>$P$20*T28</f>
        <v>0.47303999999999996</v>
      </c>
      <c r="F49" s="254">
        <f>$K$35*U28</f>
        <v>-0.20811299763919044</v>
      </c>
      <c r="G49" s="254">
        <f>$K$36*V28</f>
        <v>-0.21942919094436281</v>
      </c>
      <c r="H49" s="255">
        <f>$K$37*W28</f>
        <v>0.46685100533462737</v>
      </c>
      <c r="I49" s="253">
        <f t="shared" ref="I49:I51" si="0">SUM(D49:H49)</f>
        <v>-137.59999999999997</v>
      </c>
      <c r="T49" s="141"/>
      <c r="U49" s="224"/>
      <c r="Z49" s="141"/>
      <c r="AA49" s="179"/>
    </row>
    <row r="50" spans="2:27">
      <c r="B50" s="181" t="s">
        <v>199</v>
      </c>
      <c r="C50" s="181" t="s">
        <v>198</v>
      </c>
      <c r="D50" s="254">
        <f>$K$34*S29</f>
        <v>-171.3778250431744</v>
      </c>
      <c r="E50" s="254">
        <f>$P$20*T29</f>
        <v>0</v>
      </c>
      <c r="F50" s="254">
        <f>$K$35*U29</f>
        <v>-4.0886810917748129</v>
      </c>
      <c r="G50" s="254">
        <f>$K$36*V29</f>
        <v>6.4665061349491904</v>
      </c>
      <c r="H50" s="255">
        <f>$K$37*W29</f>
        <v>0</v>
      </c>
      <c r="I50" s="253">
        <f t="shared" si="0"/>
        <v>-169.00000000000003</v>
      </c>
      <c r="T50" s="141"/>
      <c r="U50" s="224"/>
      <c r="Z50" s="141"/>
      <c r="AA50" s="179"/>
    </row>
    <row r="51" spans="2:27">
      <c r="B51" s="181" t="s">
        <v>200</v>
      </c>
      <c r="C51" s="244" t="s">
        <v>198</v>
      </c>
      <c r="D51" s="256">
        <f>$K$34*S30</f>
        <v>36.466506134949185</v>
      </c>
      <c r="E51" s="256">
        <f>$P$20*T30</f>
        <v>0</v>
      </c>
      <c r="F51" s="256">
        <f>$K$35*U30</f>
        <v>0</v>
      </c>
      <c r="G51" s="256">
        <f>$K$36*V30</f>
        <v>-6.4665061349491904</v>
      </c>
      <c r="H51" s="257">
        <f>$K$37*W30</f>
        <v>0</v>
      </c>
      <c r="I51" s="258">
        <f t="shared" si="0"/>
        <v>29.999999999999993</v>
      </c>
      <c r="T51" s="141"/>
      <c r="U51" s="224"/>
      <c r="Z51" s="141"/>
      <c r="AA51" s="179"/>
    </row>
    <row r="53" spans="2:27">
      <c r="B53" s="260"/>
      <c r="C53" s="260"/>
      <c r="D53" s="260"/>
      <c r="E53" s="260"/>
      <c r="F53" s="260"/>
      <c r="G53" s="260"/>
      <c r="H53" s="260"/>
      <c r="I53" s="260"/>
    </row>
    <row r="54" spans="2:27">
      <c r="B54" s="260"/>
      <c r="C54" s="260"/>
      <c r="D54" s="260"/>
      <c r="E54" s="260"/>
      <c r="F54" s="260"/>
      <c r="G54" s="260"/>
      <c r="H54" s="259"/>
      <c r="I54" s="260"/>
    </row>
  </sheetData>
  <mergeCells count="23">
    <mergeCell ref="F25:K25"/>
    <mergeCell ref="S25:Y25"/>
    <mergeCell ref="F26:I26"/>
    <mergeCell ref="S26:W26"/>
    <mergeCell ref="F33:I33"/>
    <mergeCell ref="A10:B10"/>
    <mergeCell ref="R10:S10"/>
    <mergeCell ref="A11:B11"/>
    <mergeCell ref="R11:S11"/>
    <mergeCell ref="A12:B12"/>
    <mergeCell ref="R12:S12"/>
    <mergeCell ref="A7:B7"/>
    <mergeCell ref="R7:S7"/>
    <mergeCell ref="A8:B8"/>
    <mergeCell ref="R8:S8"/>
    <mergeCell ref="A9:B9"/>
    <mergeCell ref="R9:S9"/>
    <mergeCell ref="A4:B5"/>
    <mergeCell ref="K4:K5"/>
    <mergeCell ref="R4:S5"/>
    <mergeCell ref="AB4:AB5"/>
    <mergeCell ref="A6:B6"/>
    <mergeCell ref="R6:S6"/>
  </mergeCells>
  <pageMargins left="0.25" right="0.25" top="0.75" bottom="0.75" header="0.3" footer="0.3"/>
  <pageSetup paperSize="9" scale="45" fitToHeight="0" orientation="landscape" r:id="rId1"/>
  <drawing r:id="rId2"/>
  <legacyDrawing r:id="rId3"/>
  <oleObjects>
    <mc:AlternateContent xmlns:mc="http://schemas.openxmlformats.org/markup-compatibility/2006">
      <mc:Choice Requires="x14">
        <oleObject progId="Equation.3" shapeId="4097" r:id="rId4">
          <objectPr defaultSize="0" autoPict="0" r:id="rId5">
            <anchor moveWithCells="1" sizeWithCells="1">
              <from>
                <xdr:col>2</xdr:col>
                <xdr:colOff>200025</xdr:colOff>
                <xdr:row>7</xdr:row>
                <xdr:rowOff>66675</xdr:rowOff>
              </from>
              <to>
                <xdr:col>2</xdr:col>
                <xdr:colOff>647700</xdr:colOff>
                <xdr:row>7</xdr:row>
                <xdr:rowOff>381000</xdr:rowOff>
              </to>
            </anchor>
          </objectPr>
        </oleObject>
      </mc:Choice>
      <mc:Fallback>
        <oleObject progId="Equation.3" shapeId="4097" r:id="rId4"/>
      </mc:Fallback>
    </mc:AlternateContent>
    <mc:AlternateContent xmlns:mc="http://schemas.openxmlformats.org/markup-compatibility/2006">
      <mc:Choice Requires="x14">
        <oleObject progId="Equation.3" shapeId="4098" r:id="rId6">
          <objectPr defaultSize="0" autoPict="0" r:id="rId7">
            <anchor moveWithCells="1" sizeWithCells="1">
              <from>
                <xdr:col>4</xdr:col>
                <xdr:colOff>276225</xdr:colOff>
                <xdr:row>7</xdr:row>
                <xdr:rowOff>19050</xdr:rowOff>
              </from>
              <to>
                <xdr:col>4</xdr:col>
                <xdr:colOff>885825</xdr:colOff>
                <xdr:row>7</xdr:row>
                <xdr:rowOff>428625</xdr:rowOff>
              </to>
            </anchor>
          </objectPr>
        </oleObject>
      </mc:Choice>
      <mc:Fallback>
        <oleObject progId="Equation.3" shapeId="4098" r:id="rId6"/>
      </mc:Fallback>
    </mc:AlternateContent>
    <mc:AlternateContent xmlns:mc="http://schemas.openxmlformats.org/markup-compatibility/2006">
      <mc:Choice Requires="x14">
        <oleObject progId="Equation.3" shapeId="4099" r:id="rId8">
          <objectPr defaultSize="0" autoPict="0" r:id="rId9">
            <anchor moveWithCells="1" sizeWithCells="1">
              <from>
                <xdr:col>2</xdr:col>
                <xdr:colOff>190500</xdr:colOff>
                <xdr:row>8</xdr:row>
                <xdr:rowOff>47625</xdr:rowOff>
              </from>
              <to>
                <xdr:col>2</xdr:col>
                <xdr:colOff>638175</xdr:colOff>
                <xdr:row>8</xdr:row>
                <xdr:rowOff>361950</xdr:rowOff>
              </to>
            </anchor>
          </objectPr>
        </oleObject>
      </mc:Choice>
      <mc:Fallback>
        <oleObject progId="Equation.3" shapeId="4099" r:id="rId8"/>
      </mc:Fallback>
    </mc:AlternateContent>
    <mc:AlternateContent xmlns:mc="http://schemas.openxmlformats.org/markup-compatibility/2006">
      <mc:Choice Requires="x14">
        <oleObject progId="Equation.3" shapeId="4100" r:id="rId10">
          <objectPr defaultSize="0" autoPict="0" r:id="rId11">
            <anchor moveWithCells="1" sizeWithCells="1">
              <from>
                <xdr:col>5</xdr:col>
                <xdr:colOff>104775</xdr:colOff>
                <xdr:row>8</xdr:row>
                <xdr:rowOff>38100</xdr:rowOff>
              </from>
              <to>
                <xdr:col>5</xdr:col>
                <xdr:colOff>962025</xdr:colOff>
                <xdr:row>8</xdr:row>
                <xdr:rowOff>409575</xdr:rowOff>
              </to>
            </anchor>
          </objectPr>
        </oleObject>
      </mc:Choice>
      <mc:Fallback>
        <oleObject progId="Equation.3" shapeId="4100" r:id="rId10"/>
      </mc:Fallback>
    </mc:AlternateContent>
    <mc:AlternateContent xmlns:mc="http://schemas.openxmlformats.org/markup-compatibility/2006">
      <mc:Choice Requires="x14">
        <oleObject progId="Equation.3" shapeId="4101" r:id="rId12">
          <objectPr defaultSize="0" autoPict="0" r:id="rId13">
            <anchor moveWithCells="1" sizeWithCells="1">
              <from>
                <xdr:col>6</xdr:col>
                <xdr:colOff>57150</xdr:colOff>
                <xdr:row>7</xdr:row>
                <xdr:rowOff>0</xdr:rowOff>
              </from>
              <to>
                <xdr:col>6</xdr:col>
                <xdr:colOff>1047750</xdr:colOff>
                <xdr:row>8</xdr:row>
                <xdr:rowOff>19050</xdr:rowOff>
              </to>
            </anchor>
          </objectPr>
        </oleObject>
      </mc:Choice>
      <mc:Fallback>
        <oleObject progId="Equation.3" shapeId="4101" r:id="rId12"/>
      </mc:Fallback>
    </mc:AlternateContent>
  </oleObjec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Overview-sheet 1</vt:lpstr>
      <vt:lpstr>Sheet 1</vt:lpstr>
      <vt:lpstr>Sheet 2</vt:lpstr>
      <vt:lpstr>'Sheet 2'!OLE_LINK106</vt:lpstr>
      <vt:lpstr>'Sheet 2'!OLE_LINK134</vt:lpstr>
      <vt:lpstr>'Sheet 2'!OLE_LINK38</vt:lpstr>
      <vt:lpstr>'Sheet 1'!x</vt:lpstr>
      <vt:lpstr>'Sheet 1'!y</vt:lpstr>
      <vt:lpstr>'Sheet 1'!z</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Mingsheng JIA</dc:creator>
  <cp:lastModifiedBy>Mingsheng JIA</cp:lastModifiedBy>
  <cp:lastPrinted>2018-02-27T15:33:28Z</cp:lastPrinted>
  <dcterms:created xsi:type="dcterms:W3CDTF">2017-10-25T12:18:16Z</dcterms:created>
  <dcterms:modified xsi:type="dcterms:W3CDTF">2018-02-27T15:34:06Z</dcterms:modified>
</cp:coreProperties>
</file>