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/>
  <mc:AlternateContent xmlns:mc="http://schemas.openxmlformats.org/markup-compatibility/2006">
    <mc:Choice Requires="x15">
      <x15ac:absPath xmlns:x15ac="http://schemas.microsoft.com/office/spreadsheetml/2010/11/ac" url="/Users/jlburkhead/Dropbox/ATP7B-Zn project/22Jan16 manuscript/Kelsey-final/april2018/Suppfigures/"/>
    </mc:Choice>
  </mc:AlternateContent>
  <xr:revisionPtr revIDLastSave="0" documentId="10_ncr:8100000_{2FDF133D-1E8C-9046-81E8-5669C6F350A0}" xr6:coauthVersionLast="34" xr6:coauthVersionMax="34" xr10:uidLastSave="{00000000-0000-0000-0000-000000000000}"/>
  <bookViews>
    <workbookView xWindow="1040" yWindow="3040" windowWidth="48700" windowHeight="25760" xr2:uid="{00000000-000D-0000-FFFF-FFFF00000000}"/>
  </bookViews>
  <sheets>
    <sheet name="BURK-258_protein_summary_7" sheetId="1" r:id="rId1"/>
  </sheets>
  <definedNames>
    <definedName name="_xlnm._FilterDatabase" localSheetId="0" hidden="1">'BURK-258_protein_summary_7'!$A$3:$AE$368</definedName>
  </definedNames>
  <calcPr calcId="162913" iterateDelta="1E-4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74" i="1" l="1"/>
  <c r="AF5" i="1" s="1"/>
  <c r="N374" i="1"/>
  <c r="AG5" i="1" s="1"/>
  <c r="O374" i="1"/>
  <c r="AH5" i="1" s="1"/>
  <c r="P374" i="1"/>
  <c r="AI5" i="1" s="1"/>
  <c r="Q374" i="1"/>
  <c r="AJ6" i="1" s="1"/>
  <c r="AJ5" i="1"/>
  <c r="R374" i="1"/>
  <c r="AK5" i="1" s="1"/>
  <c r="AF6" i="1"/>
  <c r="AG6" i="1"/>
  <c r="AH6" i="1"/>
  <c r="AK6" i="1"/>
  <c r="AF7" i="1"/>
  <c r="AG7" i="1"/>
  <c r="AI7" i="1"/>
  <c r="AJ7" i="1"/>
  <c r="AK7" i="1"/>
  <c r="AF8" i="1"/>
  <c r="AH8" i="1"/>
  <c r="AI8" i="1"/>
  <c r="AK8" i="1"/>
  <c r="AF9" i="1"/>
  <c r="AG9" i="1"/>
  <c r="AI9" i="1"/>
  <c r="AJ9" i="1"/>
  <c r="AK9" i="1"/>
  <c r="AF10" i="1"/>
  <c r="AH10" i="1"/>
  <c r="AI10" i="1"/>
  <c r="AK10" i="1"/>
  <c r="AF11" i="1"/>
  <c r="AG11" i="1"/>
  <c r="AI11" i="1"/>
  <c r="AJ11" i="1"/>
  <c r="AK11" i="1"/>
  <c r="AF12" i="1"/>
  <c r="AH12" i="1"/>
  <c r="AI12" i="1"/>
  <c r="AK12" i="1"/>
  <c r="AF13" i="1"/>
  <c r="AG13" i="1"/>
  <c r="AI13" i="1"/>
  <c r="AJ13" i="1"/>
  <c r="AK13" i="1"/>
  <c r="AF14" i="1"/>
  <c r="AG14" i="1"/>
  <c r="AH14" i="1"/>
  <c r="AI14" i="1"/>
  <c r="AJ14" i="1"/>
  <c r="AK14" i="1"/>
  <c r="AF15" i="1"/>
  <c r="AG15" i="1"/>
  <c r="AH15" i="1"/>
  <c r="AI15" i="1"/>
  <c r="AJ15" i="1"/>
  <c r="AK15" i="1"/>
  <c r="AF16" i="1"/>
  <c r="AG16" i="1"/>
  <c r="AH16" i="1"/>
  <c r="AI16" i="1"/>
  <c r="AJ16" i="1"/>
  <c r="AK16" i="1"/>
  <c r="AF17" i="1"/>
  <c r="AG17" i="1"/>
  <c r="AH17" i="1"/>
  <c r="AI17" i="1"/>
  <c r="AJ17" i="1"/>
  <c r="AK17" i="1"/>
  <c r="AF18" i="1"/>
  <c r="AG18" i="1"/>
  <c r="AH18" i="1"/>
  <c r="AI18" i="1"/>
  <c r="AJ18" i="1"/>
  <c r="AK18" i="1"/>
  <c r="AF19" i="1"/>
  <c r="AG19" i="1"/>
  <c r="AH19" i="1"/>
  <c r="AI19" i="1"/>
  <c r="AJ19" i="1"/>
  <c r="AK19" i="1"/>
  <c r="AF20" i="1"/>
  <c r="AG20" i="1"/>
  <c r="AH20" i="1"/>
  <c r="AI20" i="1"/>
  <c r="AJ20" i="1"/>
  <c r="AK20" i="1"/>
  <c r="AF21" i="1"/>
  <c r="AG21" i="1"/>
  <c r="AH21" i="1"/>
  <c r="AI21" i="1"/>
  <c r="AJ21" i="1"/>
  <c r="AK21" i="1"/>
  <c r="AF22" i="1"/>
  <c r="AG22" i="1"/>
  <c r="AH22" i="1"/>
  <c r="AI22" i="1"/>
  <c r="AJ22" i="1"/>
  <c r="AK22" i="1"/>
  <c r="AF23" i="1"/>
  <c r="AG23" i="1"/>
  <c r="AH23" i="1"/>
  <c r="AI23" i="1"/>
  <c r="AJ23" i="1"/>
  <c r="AK23" i="1"/>
  <c r="AF24" i="1"/>
  <c r="AG24" i="1"/>
  <c r="AH24" i="1"/>
  <c r="AI24" i="1"/>
  <c r="AJ24" i="1"/>
  <c r="AK24" i="1"/>
  <c r="AF25" i="1"/>
  <c r="AG25" i="1"/>
  <c r="AH25" i="1"/>
  <c r="AI25" i="1"/>
  <c r="AJ25" i="1"/>
  <c r="AK25" i="1"/>
  <c r="AF26" i="1"/>
  <c r="AG26" i="1"/>
  <c r="AH26" i="1"/>
  <c r="AI26" i="1"/>
  <c r="AJ26" i="1"/>
  <c r="AK26" i="1"/>
  <c r="AF27" i="1"/>
  <c r="AG27" i="1"/>
  <c r="AH27" i="1"/>
  <c r="AI27" i="1"/>
  <c r="AJ27" i="1"/>
  <c r="AK27" i="1"/>
  <c r="AF28" i="1"/>
  <c r="AG28" i="1"/>
  <c r="AH28" i="1"/>
  <c r="AI28" i="1"/>
  <c r="AJ28" i="1"/>
  <c r="AK28" i="1"/>
  <c r="AF29" i="1"/>
  <c r="AG29" i="1"/>
  <c r="AH29" i="1"/>
  <c r="AI29" i="1"/>
  <c r="AJ29" i="1"/>
  <c r="AK29" i="1"/>
  <c r="AF30" i="1"/>
  <c r="AG30" i="1"/>
  <c r="AH30" i="1"/>
  <c r="AI30" i="1"/>
  <c r="AJ30" i="1"/>
  <c r="AK30" i="1"/>
  <c r="AF31" i="1"/>
  <c r="AG31" i="1"/>
  <c r="AH31" i="1"/>
  <c r="AI31" i="1"/>
  <c r="AJ31" i="1"/>
  <c r="AK31" i="1"/>
  <c r="AF32" i="1"/>
  <c r="AG32" i="1"/>
  <c r="AH32" i="1"/>
  <c r="AI32" i="1"/>
  <c r="AJ32" i="1"/>
  <c r="AK32" i="1"/>
  <c r="AF33" i="1"/>
  <c r="AG33" i="1"/>
  <c r="AH33" i="1"/>
  <c r="AI33" i="1"/>
  <c r="AJ33" i="1"/>
  <c r="AK33" i="1"/>
  <c r="AF34" i="1"/>
  <c r="AG34" i="1"/>
  <c r="AH34" i="1"/>
  <c r="AI34" i="1"/>
  <c r="AJ34" i="1"/>
  <c r="AK34" i="1"/>
  <c r="AF35" i="1"/>
  <c r="AG35" i="1"/>
  <c r="AH35" i="1"/>
  <c r="AI35" i="1"/>
  <c r="AJ35" i="1"/>
  <c r="AK35" i="1"/>
  <c r="AF36" i="1"/>
  <c r="AG36" i="1"/>
  <c r="AH36" i="1"/>
  <c r="AI36" i="1"/>
  <c r="AJ36" i="1"/>
  <c r="AK36" i="1"/>
  <c r="AF37" i="1"/>
  <c r="AG37" i="1"/>
  <c r="AH37" i="1"/>
  <c r="AI37" i="1"/>
  <c r="AJ37" i="1"/>
  <c r="AK37" i="1"/>
  <c r="AF38" i="1"/>
  <c r="AG38" i="1"/>
  <c r="AH38" i="1"/>
  <c r="AI38" i="1"/>
  <c r="AJ38" i="1"/>
  <c r="AK38" i="1"/>
  <c r="AF39" i="1"/>
  <c r="AG39" i="1"/>
  <c r="AH39" i="1"/>
  <c r="AI39" i="1"/>
  <c r="AJ39" i="1"/>
  <c r="AK39" i="1"/>
  <c r="AF40" i="1"/>
  <c r="AG40" i="1"/>
  <c r="AH40" i="1"/>
  <c r="AI40" i="1"/>
  <c r="AJ40" i="1"/>
  <c r="AK40" i="1"/>
  <c r="AF41" i="1"/>
  <c r="AG41" i="1"/>
  <c r="AH41" i="1"/>
  <c r="AI41" i="1"/>
  <c r="AJ41" i="1"/>
  <c r="AK41" i="1"/>
  <c r="AF42" i="1"/>
  <c r="AG42" i="1"/>
  <c r="AH42" i="1"/>
  <c r="AI42" i="1"/>
  <c r="AJ42" i="1"/>
  <c r="AK42" i="1"/>
  <c r="AF43" i="1"/>
  <c r="AG43" i="1"/>
  <c r="AH43" i="1"/>
  <c r="AI43" i="1"/>
  <c r="AJ43" i="1"/>
  <c r="AK43" i="1"/>
  <c r="AF44" i="1"/>
  <c r="AG44" i="1"/>
  <c r="AH44" i="1"/>
  <c r="AI44" i="1"/>
  <c r="AJ44" i="1"/>
  <c r="AK44" i="1"/>
  <c r="AF45" i="1"/>
  <c r="AG45" i="1"/>
  <c r="AH45" i="1"/>
  <c r="AI45" i="1"/>
  <c r="AJ45" i="1"/>
  <c r="AK45" i="1"/>
  <c r="AF46" i="1"/>
  <c r="AG46" i="1"/>
  <c r="AH46" i="1"/>
  <c r="AI46" i="1"/>
  <c r="AJ46" i="1"/>
  <c r="AK46" i="1"/>
  <c r="AF47" i="1"/>
  <c r="AG47" i="1"/>
  <c r="AH47" i="1"/>
  <c r="AI47" i="1"/>
  <c r="AJ47" i="1"/>
  <c r="AK47" i="1"/>
  <c r="AF48" i="1"/>
  <c r="AG48" i="1"/>
  <c r="AH48" i="1"/>
  <c r="AI48" i="1"/>
  <c r="AJ48" i="1"/>
  <c r="AK48" i="1"/>
  <c r="AF49" i="1"/>
  <c r="AG49" i="1"/>
  <c r="AH49" i="1"/>
  <c r="AI49" i="1"/>
  <c r="AJ49" i="1"/>
  <c r="AK49" i="1"/>
  <c r="AF50" i="1"/>
  <c r="AG50" i="1"/>
  <c r="AH50" i="1"/>
  <c r="AI50" i="1"/>
  <c r="AJ50" i="1"/>
  <c r="AK50" i="1"/>
  <c r="AF51" i="1"/>
  <c r="AG51" i="1"/>
  <c r="AH51" i="1"/>
  <c r="AI51" i="1"/>
  <c r="AJ51" i="1"/>
  <c r="AK51" i="1"/>
  <c r="AF52" i="1"/>
  <c r="AG52" i="1"/>
  <c r="AH52" i="1"/>
  <c r="AI52" i="1"/>
  <c r="AJ52" i="1"/>
  <c r="AK52" i="1"/>
  <c r="AF53" i="1"/>
  <c r="AG53" i="1"/>
  <c r="AH53" i="1"/>
  <c r="AI53" i="1"/>
  <c r="AJ53" i="1"/>
  <c r="AK53" i="1"/>
  <c r="AF54" i="1"/>
  <c r="AG54" i="1"/>
  <c r="AH54" i="1"/>
  <c r="AI54" i="1"/>
  <c r="AJ54" i="1"/>
  <c r="AK54" i="1"/>
  <c r="AF55" i="1"/>
  <c r="AG55" i="1"/>
  <c r="AH55" i="1"/>
  <c r="AI55" i="1"/>
  <c r="AJ55" i="1"/>
  <c r="AK55" i="1"/>
  <c r="AF56" i="1"/>
  <c r="AG56" i="1"/>
  <c r="AH56" i="1"/>
  <c r="AI56" i="1"/>
  <c r="AJ56" i="1"/>
  <c r="AK56" i="1"/>
  <c r="AF57" i="1"/>
  <c r="AG57" i="1"/>
  <c r="AH57" i="1"/>
  <c r="AI57" i="1"/>
  <c r="AJ57" i="1"/>
  <c r="AK57" i="1"/>
  <c r="AF58" i="1"/>
  <c r="AG58" i="1"/>
  <c r="AH58" i="1"/>
  <c r="AI58" i="1"/>
  <c r="AJ58" i="1"/>
  <c r="AK58" i="1"/>
  <c r="AF59" i="1"/>
  <c r="AG59" i="1"/>
  <c r="AH59" i="1"/>
  <c r="AI59" i="1"/>
  <c r="AJ59" i="1"/>
  <c r="AK59" i="1"/>
  <c r="AF60" i="1"/>
  <c r="AG60" i="1"/>
  <c r="AH60" i="1"/>
  <c r="AI60" i="1"/>
  <c r="AJ60" i="1"/>
  <c r="AK60" i="1"/>
  <c r="AF61" i="1"/>
  <c r="AG61" i="1"/>
  <c r="AH61" i="1"/>
  <c r="AI61" i="1"/>
  <c r="AJ61" i="1"/>
  <c r="AK61" i="1"/>
  <c r="AF62" i="1"/>
  <c r="AG62" i="1"/>
  <c r="AH62" i="1"/>
  <c r="AI62" i="1"/>
  <c r="AJ62" i="1"/>
  <c r="AK62" i="1"/>
  <c r="AF63" i="1"/>
  <c r="AG63" i="1"/>
  <c r="AH63" i="1"/>
  <c r="AI63" i="1"/>
  <c r="AJ63" i="1"/>
  <c r="AK63" i="1"/>
  <c r="AF64" i="1"/>
  <c r="AG64" i="1"/>
  <c r="AH64" i="1"/>
  <c r="AI64" i="1"/>
  <c r="AJ64" i="1"/>
  <c r="AK64" i="1"/>
  <c r="AF65" i="1"/>
  <c r="AG65" i="1"/>
  <c r="AH65" i="1"/>
  <c r="AI65" i="1"/>
  <c r="AJ65" i="1"/>
  <c r="AK65" i="1"/>
  <c r="AF66" i="1"/>
  <c r="AG66" i="1"/>
  <c r="AH66" i="1"/>
  <c r="AI66" i="1"/>
  <c r="AJ66" i="1"/>
  <c r="AK66" i="1"/>
  <c r="AF67" i="1"/>
  <c r="AG67" i="1"/>
  <c r="AH67" i="1"/>
  <c r="AI67" i="1"/>
  <c r="AJ67" i="1"/>
  <c r="AK67" i="1"/>
  <c r="AF68" i="1"/>
  <c r="AG68" i="1"/>
  <c r="AH68" i="1"/>
  <c r="AI68" i="1"/>
  <c r="AJ68" i="1"/>
  <c r="AK68" i="1"/>
  <c r="AF69" i="1"/>
  <c r="AG69" i="1"/>
  <c r="AH69" i="1"/>
  <c r="AI69" i="1"/>
  <c r="AJ69" i="1"/>
  <c r="AK69" i="1"/>
  <c r="AF70" i="1"/>
  <c r="AG70" i="1"/>
  <c r="AH70" i="1"/>
  <c r="AI70" i="1"/>
  <c r="AJ70" i="1"/>
  <c r="AK70" i="1"/>
  <c r="AF71" i="1"/>
  <c r="AG71" i="1"/>
  <c r="AH71" i="1"/>
  <c r="AI71" i="1"/>
  <c r="AJ71" i="1"/>
  <c r="AK71" i="1"/>
  <c r="AF72" i="1"/>
  <c r="AG72" i="1"/>
  <c r="AH72" i="1"/>
  <c r="AI72" i="1"/>
  <c r="AJ72" i="1"/>
  <c r="AK72" i="1"/>
  <c r="AF73" i="1"/>
  <c r="AG73" i="1"/>
  <c r="AH73" i="1"/>
  <c r="AI73" i="1"/>
  <c r="AJ73" i="1"/>
  <c r="AK73" i="1"/>
  <c r="AF74" i="1"/>
  <c r="AG74" i="1"/>
  <c r="AH74" i="1"/>
  <c r="AI74" i="1"/>
  <c r="AJ74" i="1"/>
  <c r="AK74" i="1"/>
  <c r="AF75" i="1"/>
  <c r="AG75" i="1"/>
  <c r="AH75" i="1"/>
  <c r="AI75" i="1"/>
  <c r="AJ75" i="1"/>
  <c r="AK75" i="1"/>
  <c r="AF76" i="1"/>
  <c r="AG76" i="1"/>
  <c r="AH76" i="1"/>
  <c r="AI76" i="1"/>
  <c r="AJ76" i="1"/>
  <c r="AK76" i="1"/>
  <c r="AF77" i="1"/>
  <c r="AG77" i="1"/>
  <c r="AH77" i="1"/>
  <c r="AI77" i="1"/>
  <c r="AJ77" i="1"/>
  <c r="AK77" i="1"/>
  <c r="AF78" i="1"/>
  <c r="AG78" i="1"/>
  <c r="AH78" i="1"/>
  <c r="AI78" i="1"/>
  <c r="AJ78" i="1"/>
  <c r="AK78" i="1"/>
  <c r="AF79" i="1"/>
  <c r="AG79" i="1"/>
  <c r="AH79" i="1"/>
  <c r="AI79" i="1"/>
  <c r="AJ79" i="1"/>
  <c r="AK79" i="1"/>
  <c r="AF80" i="1"/>
  <c r="AG80" i="1"/>
  <c r="AH80" i="1"/>
  <c r="AI80" i="1"/>
  <c r="AJ80" i="1"/>
  <c r="AK80" i="1"/>
  <c r="AF81" i="1"/>
  <c r="AG81" i="1"/>
  <c r="AH81" i="1"/>
  <c r="AI81" i="1"/>
  <c r="AJ81" i="1"/>
  <c r="AK81" i="1"/>
  <c r="AF82" i="1"/>
  <c r="AG82" i="1"/>
  <c r="AH82" i="1"/>
  <c r="AI82" i="1"/>
  <c r="AJ82" i="1"/>
  <c r="AK82" i="1"/>
  <c r="AF83" i="1"/>
  <c r="AG83" i="1"/>
  <c r="AH83" i="1"/>
  <c r="AI83" i="1"/>
  <c r="AJ83" i="1"/>
  <c r="AK83" i="1"/>
  <c r="AF84" i="1"/>
  <c r="AG84" i="1"/>
  <c r="AH84" i="1"/>
  <c r="AI84" i="1"/>
  <c r="AJ84" i="1"/>
  <c r="AK84" i="1"/>
  <c r="AF85" i="1"/>
  <c r="AG85" i="1"/>
  <c r="AH85" i="1"/>
  <c r="AI85" i="1"/>
  <c r="AJ85" i="1"/>
  <c r="AK85" i="1"/>
  <c r="AF86" i="1"/>
  <c r="AG86" i="1"/>
  <c r="AH86" i="1"/>
  <c r="AI86" i="1"/>
  <c r="AJ86" i="1"/>
  <c r="AK86" i="1"/>
  <c r="AF87" i="1"/>
  <c r="AG87" i="1"/>
  <c r="AH87" i="1"/>
  <c r="AI87" i="1"/>
  <c r="AJ87" i="1"/>
  <c r="AK87" i="1"/>
  <c r="AF88" i="1"/>
  <c r="AG88" i="1"/>
  <c r="AH88" i="1"/>
  <c r="AI88" i="1"/>
  <c r="AJ88" i="1"/>
  <c r="AK88" i="1"/>
  <c r="AF89" i="1"/>
  <c r="AG89" i="1"/>
  <c r="AH89" i="1"/>
  <c r="AI89" i="1"/>
  <c r="AJ89" i="1"/>
  <c r="AK89" i="1"/>
  <c r="AF90" i="1"/>
  <c r="AG90" i="1"/>
  <c r="AH90" i="1"/>
  <c r="AI90" i="1"/>
  <c r="AJ90" i="1"/>
  <c r="AK90" i="1"/>
  <c r="AF91" i="1"/>
  <c r="AG91" i="1"/>
  <c r="AH91" i="1"/>
  <c r="AI91" i="1"/>
  <c r="AJ91" i="1"/>
  <c r="AK91" i="1"/>
  <c r="AF92" i="1"/>
  <c r="AG92" i="1"/>
  <c r="AH92" i="1"/>
  <c r="AI92" i="1"/>
  <c r="AJ92" i="1"/>
  <c r="AK92" i="1"/>
  <c r="AF93" i="1"/>
  <c r="AG93" i="1"/>
  <c r="AH93" i="1"/>
  <c r="AI93" i="1"/>
  <c r="AJ93" i="1"/>
  <c r="AK93" i="1"/>
  <c r="AF94" i="1"/>
  <c r="AG94" i="1"/>
  <c r="AH94" i="1"/>
  <c r="AI94" i="1"/>
  <c r="AJ94" i="1"/>
  <c r="AK94" i="1"/>
  <c r="AF95" i="1"/>
  <c r="AG95" i="1"/>
  <c r="AH95" i="1"/>
  <c r="AI95" i="1"/>
  <c r="AJ95" i="1"/>
  <c r="AK95" i="1"/>
  <c r="AF96" i="1"/>
  <c r="AG96" i="1"/>
  <c r="AH96" i="1"/>
  <c r="AI96" i="1"/>
  <c r="AJ96" i="1"/>
  <c r="AK96" i="1"/>
  <c r="AF97" i="1"/>
  <c r="AG97" i="1"/>
  <c r="AH97" i="1"/>
  <c r="AI97" i="1"/>
  <c r="AJ97" i="1"/>
  <c r="AK97" i="1"/>
  <c r="AF98" i="1"/>
  <c r="AG98" i="1"/>
  <c r="AH98" i="1"/>
  <c r="AI98" i="1"/>
  <c r="AJ98" i="1"/>
  <c r="AK98" i="1"/>
  <c r="AF99" i="1"/>
  <c r="AG99" i="1"/>
  <c r="AH99" i="1"/>
  <c r="AI99" i="1"/>
  <c r="AJ99" i="1"/>
  <c r="AK99" i="1"/>
  <c r="AF100" i="1"/>
  <c r="AG100" i="1"/>
  <c r="AH100" i="1"/>
  <c r="AI100" i="1"/>
  <c r="AJ100" i="1"/>
  <c r="AK100" i="1"/>
  <c r="AF101" i="1"/>
  <c r="AG101" i="1"/>
  <c r="AH101" i="1"/>
  <c r="AI101" i="1"/>
  <c r="AJ101" i="1"/>
  <c r="AK101" i="1"/>
  <c r="AF102" i="1"/>
  <c r="AG102" i="1"/>
  <c r="AH102" i="1"/>
  <c r="AI102" i="1"/>
  <c r="AJ102" i="1"/>
  <c r="AK102" i="1"/>
  <c r="AF103" i="1"/>
  <c r="AG103" i="1"/>
  <c r="AH103" i="1"/>
  <c r="AI103" i="1"/>
  <c r="AJ103" i="1"/>
  <c r="AK103" i="1"/>
  <c r="AF104" i="1"/>
  <c r="AG104" i="1"/>
  <c r="AH104" i="1"/>
  <c r="AI104" i="1"/>
  <c r="AJ104" i="1"/>
  <c r="AK104" i="1"/>
  <c r="AF105" i="1"/>
  <c r="AG105" i="1"/>
  <c r="AH105" i="1"/>
  <c r="AI105" i="1"/>
  <c r="AJ105" i="1"/>
  <c r="AK105" i="1"/>
  <c r="AF106" i="1"/>
  <c r="AG106" i="1"/>
  <c r="AH106" i="1"/>
  <c r="AI106" i="1"/>
  <c r="AJ106" i="1"/>
  <c r="AK106" i="1"/>
  <c r="AF107" i="1"/>
  <c r="AG107" i="1"/>
  <c r="AH107" i="1"/>
  <c r="AI107" i="1"/>
  <c r="AJ107" i="1"/>
  <c r="AK107" i="1"/>
  <c r="AF108" i="1"/>
  <c r="AG108" i="1"/>
  <c r="AH108" i="1"/>
  <c r="AI108" i="1"/>
  <c r="AJ108" i="1"/>
  <c r="AK108" i="1"/>
  <c r="AF109" i="1"/>
  <c r="AG109" i="1"/>
  <c r="AH109" i="1"/>
  <c r="AI109" i="1"/>
  <c r="AJ109" i="1"/>
  <c r="AK109" i="1"/>
  <c r="AF110" i="1"/>
  <c r="AG110" i="1"/>
  <c r="AH110" i="1"/>
  <c r="AI110" i="1"/>
  <c r="AJ110" i="1"/>
  <c r="AK110" i="1"/>
  <c r="AF111" i="1"/>
  <c r="AG111" i="1"/>
  <c r="AH111" i="1"/>
  <c r="AI111" i="1"/>
  <c r="AJ111" i="1"/>
  <c r="AK111" i="1"/>
  <c r="AF112" i="1"/>
  <c r="AG112" i="1"/>
  <c r="AH112" i="1"/>
  <c r="AI112" i="1"/>
  <c r="AJ112" i="1"/>
  <c r="AK112" i="1"/>
  <c r="AF113" i="1"/>
  <c r="AG113" i="1"/>
  <c r="AH113" i="1"/>
  <c r="AI113" i="1"/>
  <c r="AJ113" i="1"/>
  <c r="AK113" i="1"/>
  <c r="AF114" i="1"/>
  <c r="AG114" i="1"/>
  <c r="AH114" i="1"/>
  <c r="AI114" i="1"/>
  <c r="AJ114" i="1"/>
  <c r="AK114" i="1"/>
  <c r="AF115" i="1"/>
  <c r="AG115" i="1"/>
  <c r="AH115" i="1"/>
  <c r="AI115" i="1"/>
  <c r="AJ115" i="1"/>
  <c r="AK115" i="1"/>
  <c r="AF116" i="1"/>
  <c r="AG116" i="1"/>
  <c r="AH116" i="1"/>
  <c r="AI116" i="1"/>
  <c r="AJ116" i="1"/>
  <c r="AK116" i="1"/>
  <c r="AF117" i="1"/>
  <c r="AG117" i="1"/>
  <c r="AH117" i="1"/>
  <c r="AI117" i="1"/>
  <c r="AJ117" i="1"/>
  <c r="AK117" i="1"/>
  <c r="AF118" i="1"/>
  <c r="AG118" i="1"/>
  <c r="AH118" i="1"/>
  <c r="AI118" i="1"/>
  <c r="AJ118" i="1"/>
  <c r="AK118" i="1"/>
  <c r="AF119" i="1"/>
  <c r="AG119" i="1"/>
  <c r="AH119" i="1"/>
  <c r="AI119" i="1"/>
  <c r="AJ119" i="1"/>
  <c r="AK119" i="1"/>
  <c r="AF120" i="1"/>
  <c r="AG120" i="1"/>
  <c r="AH120" i="1"/>
  <c r="AI120" i="1"/>
  <c r="AJ120" i="1"/>
  <c r="AK120" i="1"/>
  <c r="AF121" i="1"/>
  <c r="AG121" i="1"/>
  <c r="AH121" i="1"/>
  <c r="AI121" i="1"/>
  <c r="AJ121" i="1"/>
  <c r="AK121" i="1"/>
  <c r="AF122" i="1"/>
  <c r="AG122" i="1"/>
  <c r="AH122" i="1"/>
  <c r="AI122" i="1"/>
  <c r="AJ122" i="1"/>
  <c r="AK122" i="1"/>
  <c r="AF123" i="1"/>
  <c r="AG123" i="1"/>
  <c r="AH123" i="1"/>
  <c r="AI123" i="1"/>
  <c r="AJ123" i="1"/>
  <c r="AK123" i="1"/>
  <c r="AF124" i="1"/>
  <c r="AG124" i="1"/>
  <c r="AH124" i="1"/>
  <c r="AI124" i="1"/>
  <c r="AJ124" i="1"/>
  <c r="AK124" i="1"/>
  <c r="AF125" i="1"/>
  <c r="AG125" i="1"/>
  <c r="AH125" i="1"/>
  <c r="AI125" i="1"/>
  <c r="AJ125" i="1"/>
  <c r="AK125" i="1"/>
  <c r="AF126" i="1"/>
  <c r="AG126" i="1"/>
  <c r="AH126" i="1"/>
  <c r="AI126" i="1"/>
  <c r="AJ126" i="1"/>
  <c r="AK126" i="1"/>
  <c r="AF127" i="1"/>
  <c r="AG127" i="1"/>
  <c r="AH127" i="1"/>
  <c r="AI127" i="1"/>
  <c r="AJ127" i="1"/>
  <c r="AK127" i="1"/>
  <c r="AF128" i="1"/>
  <c r="AG128" i="1"/>
  <c r="AH128" i="1"/>
  <c r="AI128" i="1"/>
  <c r="AJ128" i="1"/>
  <c r="AK128" i="1"/>
  <c r="AF129" i="1"/>
  <c r="AG129" i="1"/>
  <c r="AH129" i="1"/>
  <c r="AI129" i="1"/>
  <c r="AJ129" i="1"/>
  <c r="AK129" i="1"/>
  <c r="AF130" i="1"/>
  <c r="AG130" i="1"/>
  <c r="AH130" i="1"/>
  <c r="AI130" i="1"/>
  <c r="AJ130" i="1"/>
  <c r="AK130" i="1"/>
  <c r="AF131" i="1"/>
  <c r="AG131" i="1"/>
  <c r="AH131" i="1"/>
  <c r="AI131" i="1"/>
  <c r="AJ131" i="1"/>
  <c r="AK131" i="1"/>
  <c r="AF132" i="1"/>
  <c r="AG132" i="1"/>
  <c r="AH132" i="1"/>
  <c r="AI132" i="1"/>
  <c r="AJ132" i="1"/>
  <c r="AK132" i="1"/>
  <c r="AF133" i="1"/>
  <c r="AG133" i="1"/>
  <c r="AH133" i="1"/>
  <c r="AI133" i="1"/>
  <c r="AJ133" i="1"/>
  <c r="AK133" i="1"/>
  <c r="AF134" i="1"/>
  <c r="AG134" i="1"/>
  <c r="AH134" i="1"/>
  <c r="AI134" i="1"/>
  <c r="AJ134" i="1"/>
  <c r="AK134" i="1"/>
  <c r="AF135" i="1"/>
  <c r="AG135" i="1"/>
  <c r="AH135" i="1"/>
  <c r="AI135" i="1"/>
  <c r="AJ135" i="1"/>
  <c r="AK135" i="1"/>
  <c r="AF136" i="1"/>
  <c r="AG136" i="1"/>
  <c r="AH136" i="1"/>
  <c r="AI136" i="1"/>
  <c r="AJ136" i="1"/>
  <c r="AK136" i="1"/>
  <c r="AF137" i="1"/>
  <c r="AG137" i="1"/>
  <c r="AH137" i="1"/>
  <c r="AI137" i="1"/>
  <c r="AJ137" i="1"/>
  <c r="AK137" i="1"/>
  <c r="AF138" i="1"/>
  <c r="AG138" i="1"/>
  <c r="AH138" i="1"/>
  <c r="AI138" i="1"/>
  <c r="AJ138" i="1"/>
  <c r="AK138" i="1"/>
  <c r="AF139" i="1"/>
  <c r="AG139" i="1"/>
  <c r="AH139" i="1"/>
  <c r="AI139" i="1"/>
  <c r="AJ139" i="1"/>
  <c r="AK139" i="1"/>
  <c r="AF140" i="1"/>
  <c r="AG140" i="1"/>
  <c r="AH140" i="1"/>
  <c r="AI140" i="1"/>
  <c r="AJ140" i="1"/>
  <c r="AK140" i="1"/>
  <c r="AF141" i="1"/>
  <c r="AG141" i="1"/>
  <c r="AH141" i="1"/>
  <c r="AI141" i="1"/>
  <c r="AJ141" i="1"/>
  <c r="AK141" i="1"/>
  <c r="AF142" i="1"/>
  <c r="AG142" i="1"/>
  <c r="AH142" i="1"/>
  <c r="AI142" i="1"/>
  <c r="AJ142" i="1"/>
  <c r="AK142" i="1"/>
  <c r="AF143" i="1"/>
  <c r="AG143" i="1"/>
  <c r="AH143" i="1"/>
  <c r="AI143" i="1"/>
  <c r="AJ143" i="1"/>
  <c r="AK143" i="1"/>
  <c r="AF144" i="1"/>
  <c r="AG144" i="1"/>
  <c r="AH144" i="1"/>
  <c r="AI144" i="1"/>
  <c r="AJ144" i="1"/>
  <c r="AK144" i="1"/>
  <c r="AF145" i="1"/>
  <c r="AG145" i="1"/>
  <c r="AH145" i="1"/>
  <c r="AI145" i="1"/>
  <c r="AJ145" i="1"/>
  <c r="AK145" i="1"/>
  <c r="AF146" i="1"/>
  <c r="AG146" i="1"/>
  <c r="AH146" i="1"/>
  <c r="AI146" i="1"/>
  <c r="AJ146" i="1"/>
  <c r="AK146" i="1"/>
  <c r="AF147" i="1"/>
  <c r="AG147" i="1"/>
  <c r="AH147" i="1"/>
  <c r="AI147" i="1"/>
  <c r="AJ147" i="1"/>
  <c r="AK147" i="1"/>
  <c r="AF148" i="1"/>
  <c r="AG148" i="1"/>
  <c r="AH148" i="1"/>
  <c r="AI148" i="1"/>
  <c r="AJ148" i="1"/>
  <c r="AK148" i="1"/>
  <c r="AF149" i="1"/>
  <c r="AG149" i="1"/>
  <c r="AH149" i="1"/>
  <c r="AI149" i="1"/>
  <c r="AJ149" i="1"/>
  <c r="AK149" i="1"/>
  <c r="AF150" i="1"/>
  <c r="AG150" i="1"/>
  <c r="AH150" i="1"/>
  <c r="AI150" i="1"/>
  <c r="AJ150" i="1"/>
  <c r="AK150" i="1"/>
  <c r="AF151" i="1"/>
  <c r="AG151" i="1"/>
  <c r="AH151" i="1"/>
  <c r="AI151" i="1"/>
  <c r="AJ151" i="1"/>
  <c r="AK151" i="1"/>
  <c r="AF152" i="1"/>
  <c r="AG152" i="1"/>
  <c r="AH152" i="1"/>
  <c r="AI152" i="1"/>
  <c r="AJ152" i="1"/>
  <c r="AK152" i="1"/>
  <c r="AF153" i="1"/>
  <c r="AG153" i="1"/>
  <c r="AH153" i="1"/>
  <c r="AI153" i="1"/>
  <c r="AJ153" i="1"/>
  <c r="AK153" i="1"/>
  <c r="AF154" i="1"/>
  <c r="AG154" i="1"/>
  <c r="AH154" i="1"/>
  <c r="AI154" i="1"/>
  <c r="AJ154" i="1"/>
  <c r="AK154" i="1"/>
  <c r="AF155" i="1"/>
  <c r="AG155" i="1"/>
  <c r="AH155" i="1"/>
  <c r="AI155" i="1"/>
  <c r="AJ155" i="1"/>
  <c r="AK155" i="1"/>
  <c r="AF156" i="1"/>
  <c r="AG156" i="1"/>
  <c r="AH156" i="1"/>
  <c r="AI156" i="1"/>
  <c r="AJ156" i="1"/>
  <c r="AK156" i="1"/>
  <c r="AF157" i="1"/>
  <c r="AG157" i="1"/>
  <c r="AH157" i="1"/>
  <c r="AI157" i="1"/>
  <c r="AJ157" i="1"/>
  <c r="AK157" i="1"/>
  <c r="AF158" i="1"/>
  <c r="AG158" i="1"/>
  <c r="AH158" i="1"/>
  <c r="AI158" i="1"/>
  <c r="AJ158" i="1"/>
  <c r="AK158" i="1"/>
  <c r="AF159" i="1"/>
  <c r="AG159" i="1"/>
  <c r="AH159" i="1"/>
  <c r="AI159" i="1"/>
  <c r="AJ159" i="1"/>
  <c r="AK159" i="1"/>
  <c r="AF160" i="1"/>
  <c r="AG160" i="1"/>
  <c r="AH160" i="1"/>
  <c r="AI160" i="1"/>
  <c r="AJ160" i="1"/>
  <c r="AK160" i="1"/>
  <c r="AF161" i="1"/>
  <c r="AG161" i="1"/>
  <c r="AH161" i="1"/>
  <c r="AI161" i="1"/>
  <c r="AJ161" i="1"/>
  <c r="AK161" i="1"/>
  <c r="AF162" i="1"/>
  <c r="AG162" i="1"/>
  <c r="AH162" i="1"/>
  <c r="AI162" i="1"/>
  <c r="AJ162" i="1"/>
  <c r="AK162" i="1"/>
  <c r="AF163" i="1"/>
  <c r="AG163" i="1"/>
  <c r="AH163" i="1"/>
  <c r="AI163" i="1"/>
  <c r="AJ163" i="1"/>
  <c r="AK163" i="1"/>
  <c r="AF164" i="1"/>
  <c r="AG164" i="1"/>
  <c r="AH164" i="1"/>
  <c r="AI164" i="1"/>
  <c r="AJ164" i="1"/>
  <c r="AK164" i="1"/>
  <c r="AF165" i="1"/>
  <c r="AG165" i="1"/>
  <c r="AH165" i="1"/>
  <c r="AI165" i="1"/>
  <c r="AJ165" i="1"/>
  <c r="AK165" i="1"/>
  <c r="AF166" i="1"/>
  <c r="AG166" i="1"/>
  <c r="AH166" i="1"/>
  <c r="AI166" i="1"/>
  <c r="AJ166" i="1"/>
  <c r="AK166" i="1"/>
  <c r="AF167" i="1"/>
  <c r="AG167" i="1"/>
  <c r="AH167" i="1"/>
  <c r="AI167" i="1"/>
  <c r="AJ167" i="1"/>
  <c r="AK167" i="1"/>
  <c r="AF168" i="1"/>
  <c r="AG168" i="1"/>
  <c r="AH168" i="1"/>
  <c r="AI168" i="1"/>
  <c r="AJ168" i="1"/>
  <c r="AK168" i="1"/>
  <c r="AF169" i="1"/>
  <c r="AG169" i="1"/>
  <c r="AH169" i="1"/>
  <c r="AI169" i="1"/>
  <c r="AJ169" i="1"/>
  <c r="AK169" i="1"/>
  <c r="AF170" i="1"/>
  <c r="AG170" i="1"/>
  <c r="AH170" i="1"/>
  <c r="AI170" i="1"/>
  <c r="AJ170" i="1"/>
  <c r="AK170" i="1"/>
  <c r="AF171" i="1"/>
  <c r="AG171" i="1"/>
  <c r="AH171" i="1"/>
  <c r="AI171" i="1"/>
  <c r="AJ171" i="1"/>
  <c r="AK171" i="1"/>
  <c r="AF172" i="1"/>
  <c r="AG172" i="1"/>
  <c r="AH172" i="1"/>
  <c r="AI172" i="1"/>
  <c r="AJ172" i="1"/>
  <c r="AK172" i="1"/>
  <c r="AF173" i="1"/>
  <c r="AG173" i="1"/>
  <c r="AH173" i="1"/>
  <c r="AI173" i="1"/>
  <c r="AJ173" i="1"/>
  <c r="AK173" i="1"/>
  <c r="AF174" i="1"/>
  <c r="AG174" i="1"/>
  <c r="AH174" i="1"/>
  <c r="AI174" i="1"/>
  <c r="AJ174" i="1"/>
  <c r="AK174" i="1"/>
  <c r="AF175" i="1"/>
  <c r="AG175" i="1"/>
  <c r="AH175" i="1"/>
  <c r="AI175" i="1"/>
  <c r="AJ175" i="1"/>
  <c r="AK175" i="1"/>
  <c r="AF176" i="1"/>
  <c r="AG176" i="1"/>
  <c r="AH176" i="1"/>
  <c r="AI176" i="1"/>
  <c r="AJ176" i="1"/>
  <c r="AK176" i="1"/>
  <c r="AF177" i="1"/>
  <c r="AG177" i="1"/>
  <c r="AH177" i="1"/>
  <c r="AI177" i="1"/>
  <c r="AJ177" i="1"/>
  <c r="AK177" i="1"/>
  <c r="AF178" i="1"/>
  <c r="AG178" i="1"/>
  <c r="AH178" i="1"/>
  <c r="AI178" i="1"/>
  <c r="AJ178" i="1"/>
  <c r="AK178" i="1"/>
  <c r="AF179" i="1"/>
  <c r="AG179" i="1"/>
  <c r="AH179" i="1"/>
  <c r="AI179" i="1"/>
  <c r="AJ179" i="1"/>
  <c r="AK179" i="1"/>
  <c r="AF180" i="1"/>
  <c r="AG180" i="1"/>
  <c r="AH180" i="1"/>
  <c r="AI180" i="1"/>
  <c r="AJ180" i="1"/>
  <c r="AK180" i="1"/>
  <c r="AF181" i="1"/>
  <c r="AG181" i="1"/>
  <c r="AH181" i="1"/>
  <c r="AI181" i="1"/>
  <c r="AJ181" i="1"/>
  <c r="AK181" i="1"/>
  <c r="AF182" i="1"/>
  <c r="AG182" i="1"/>
  <c r="AH182" i="1"/>
  <c r="AI182" i="1"/>
  <c r="AJ182" i="1"/>
  <c r="AK182" i="1"/>
  <c r="AF183" i="1"/>
  <c r="AG183" i="1"/>
  <c r="AH183" i="1"/>
  <c r="AI183" i="1"/>
  <c r="AJ183" i="1"/>
  <c r="AK183" i="1"/>
  <c r="AF184" i="1"/>
  <c r="AG184" i="1"/>
  <c r="AH184" i="1"/>
  <c r="AI184" i="1"/>
  <c r="AJ184" i="1"/>
  <c r="AK184" i="1"/>
  <c r="AF185" i="1"/>
  <c r="AG185" i="1"/>
  <c r="AH185" i="1"/>
  <c r="AI185" i="1"/>
  <c r="AJ185" i="1"/>
  <c r="AK185" i="1"/>
  <c r="AF186" i="1"/>
  <c r="AG186" i="1"/>
  <c r="AH186" i="1"/>
  <c r="AI186" i="1"/>
  <c r="AJ186" i="1"/>
  <c r="AK186" i="1"/>
  <c r="AF187" i="1"/>
  <c r="AG187" i="1"/>
  <c r="AH187" i="1"/>
  <c r="AI187" i="1"/>
  <c r="AJ187" i="1"/>
  <c r="AK187" i="1"/>
  <c r="AF188" i="1"/>
  <c r="AG188" i="1"/>
  <c r="AH188" i="1"/>
  <c r="AI188" i="1"/>
  <c r="AJ188" i="1"/>
  <c r="AK188" i="1"/>
  <c r="AF189" i="1"/>
  <c r="AG189" i="1"/>
  <c r="AH189" i="1"/>
  <c r="AI189" i="1"/>
  <c r="AJ189" i="1"/>
  <c r="AK189" i="1"/>
  <c r="AF190" i="1"/>
  <c r="AG190" i="1"/>
  <c r="AH190" i="1"/>
  <c r="AI190" i="1"/>
  <c r="AJ190" i="1"/>
  <c r="AK190" i="1"/>
  <c r="AF191" i="1"/>
  <c r="AG191" i="1"/>
  <c r="AH191" i="1"/>
  <c r="AI191" i="1"/>
  <c r="AJ191" i="1"/>
  <c r="AK191" i="1"/>
  <c r="AF192" i="1"/>
  <c r="AG192" i="1"/>
  <c r="AH192" i="1"/>
  <c r="AI192" i="1"/>
  <c r="AJ192" i="1"/>
  <c r="AK192" i="1"/>
  <c r="AF193" i="1"/>
  <c r="AG193" i="1"/>
  <c r="AH193" i="1"/>
  <c r="AI193" i="1"/>
  <c r="AJ193" i="1"/>
  <c r="AK193" i="1"/>
  <c r="AF194" i="1"/>
  <c r="AG194" i="1"/>
  <c r="AH194" i="1"/>
  <c r="AI194" i="1"/>
  <c r="AJ194" i="1"/>
  <c r="AK194" i="1"/>
  <c r="AF195" i="1"/>
  <c r="AG195" i="1"/>
  <c r="AH195" i="1"/>
  <c r="AI195" i="1"/>
  <c r="AJ195" i="1"/>
  <c r="AK195" i="1"/>
  <c r="AF196" i="1"/>
  <c r="AG196" i="1"/>
  <c r="AH196" i="1"/>
  <c r="AI196" i="1"/>
  <c r="AJ196" i="1"/>
  <c r="AK196" i="1"/>
  <c r="AF197" i="1"/>
  <c r="AG197" i="1"/>
  <c r="AH197" i="1"/>
  <c r="AI197" i="1"/>
  <c r="AJ197" i="1"/>
  <c r="AK197" i="1"/>
  <c r="AF198" i="1"/>
  <c r="AG198" i="1"/>
  <c r="AH198" i="1"/>
  <c r="AI198" i="1"/>
  <c r="AJ198" i="1"/>
  <c r="AK198" i="1"/>
  <c r="AF199" i="1"/>
  <c r="AG199" i="1"/>
  <c r="AH199" i="1"/>
  <c r="AI199" i="1"/>
  <c r="AJ199" i="1"/>
  <c r="AK199" i="1"/>
  <c r="AF200" i="1"/>
  <c r="AG200" i="1"/>
  <c r="AH200" i="1"/>
  <c r="AI200" i="1"/>
  <c r="AJ200" i="1"/>
  <c r="AK200" i="1"/>
  <c r="AF201" i="1"/>
  <c r="AG201" i="1"/>
  <c r="AH201" i="1"/>
  <c r="AI201" i="1"/>
  <c r="AJ201" i="1"/>
  <c r="AK201" i="1"/>
  <c r="AF202" i="1"/>
  <c r="AG202" i="1"/>
  <c r="AH202" i="1"/>
  <c r="AI202" i="1"/>
  <c r="AJ202" i="1"/>
  <c r="AK202" i="1"/>
  <c r="AF203" i="1"/>
  <c r="AG203" i="1"/>
  <c r="AH203" i="1"/>
  <c r="AI203" i="1"/>
  <c r="AJ203" i="1"/>
  <c r="AK203" i="1"/>
  <c r="AF204" i="1"/>
  <c r="AG204" i="1"/>
  <c r="AH204" i="1"/>
  <c r="AI204" i="1"/>
  <c r="AJ204" i="1"/>
  <c r="AK204" i="1"/>
  <c r="AF205" i="1"/>
  <c r="AG205" i="1"/>
  <c r="AH205" i="1"/>
  <c r="AI205" i="1"/>
  <c r="AJ205" i="1"/>
  <c r="AK205" i="1"/>
  <c r="AF206" i="1"/>
  <c r="AG206" i="1"/>
  <c r="AH206" i="1"/>
  <c r="AI206" i="1"/>
  <c r="AJ206" i="1"/>
  <c r="AK206" i="1"/>
  <c r="AF207" i="1"/>
  <c r="AG207" i="1"/>
  <c r="AH207" i="1"/>
  <c r="AI207" i="1"/>
  <c r="AJ207" i="1"/>
  <c r="AK207" i="1"/>
  <c r="AF208" i="1"/>
  <c r="AG208" i="1"/>
  <c r="AH208" i="1"/>
  <c r="AI208" i="1"/>
  <c r="AJ208" i="1"/>
  <c r="AK208" i="1"/>
  <c r="AF209" i="1"/>
  <c r="AG209" i="1"/>
  <c r="AH209" i="1"/>
  <c r="AI209" i="1"/>
  <c r="AJ209" i="1"/>
  <c r="AK209" i="1"/>
  <c r="AF210" i="1"/>
  <c r="AG210" i="1"/>
  <c r="AH210" i="1"/>
  <c r="AI210" i="1"/>
  <c r="AJ210" i="1"/>
  <c r="AK210" i="1"/>
  <c r="AF211" i="1"/>
  <c r="AG211" i="1"/>
  <c r="AH211" i="1"/>
  <c r="AI211" i="1"/>
  <c r="AJ211" i="1"/>
  <c r="AK211" i="1"/>
  <c r="AF212" i="1"/>
  <c r="AG212" i="1"/>
  <c r="AH212" i="1"/>
  <c r="AI212" i="1"/>
  <c r="AJ212" i="1"/>
  <c r="AK212" i="1"/>
  <c r="AF213" i="1"/>
  <c r="AG213" i="1"/>
  <c r="AH213" i="1"/>
  <c r="AI213" i="1"/>
  <c r="AJ213" i="1"/>
  <c r="AK213" i="1"/>
  <c r="AF214" i="1"/>
  <c r="AG214" i="1"/>
  <c r="AH214" i="1"/>
  <c r="AI214" i="1"/>
  <c r="AJ214" i="1"/>
  <c r="AK214" i="1"/>
  <c r="AF215" i="1"/>
  <c r="AG215" i="1"/>
  <c r="AH215" i="1"/>
  <c r="AI215" i="1"/>
  <c r="AJ215" i="1"/>
  <c r="AK215" i="1"/>
  <c r="AF216" i="1"/>
  <c r="AG216" i="1"/>
  <c r="AH216" i="1"/>
  <c r="AI216" i="1"/>
  <c r="AJ216" i="1"/>
  <c r="AK216" i="1"/>
  <c r="AF217" i="1"/>
  <c r="AG217" i="1"/>
  <c r="AH217" i="1"/>
  <c r="AI217" i="1"/>
  <c r="AJ217" i="1"/>
  <c r="AK217" i="1"/>
  <c r="AF218" i="1"/>
  <c r="AG218" i="1"/>
  <c r="AH218" i="1"/>
  <c r="AI218" i="1"/>
  <c r="AJ218" i="1"/>
  <c r="AK218" i="1"/>
  <c r="AF219" i="1"/>
  <c r="AG219" i="1"/>
  <c r="AH219" i="1"/>
  <c r="AI219" i="1"/>
  <c r="AJ219" i="1"/>
  <c r="AK219" i="1"/>
  <c r="AF220" i="1"/>
  <c r="AG220" i="1"/>
  <c r="AH220" i="1"/>
  <c r="AI220" i="1"/>
  <c r="AJ220" i="1"/>
  <c r="AK220" i="1"/>
  <c r="AF221" i="1"/>
  <c r="AG221" i="1"/>
  <c r="AH221" i="1"/>
  <c r="AI221" i="1"/>
  <c r="AJ221" i="1"/>
  <c r="AK221" i="1"/>
  <c r="AF222" i="1"/>
  <c r="AG222" i="1"/>
  <c r="AH222" i="1"/>
  <c r="AI222" i="1"/>
  <c r="AJ222" i="1"/>
  <c r="AK222" i="1"/>
  <c r="AF223" i="1"/>
  <c r="AG223" i="1"/>
  <c r="AH223" i="1"/>
  <c r="AI223" i="1"/>
  <c r="AJ223" i="1"/>
  <c r="AK223" i="1"/>
  <c r="AF224" i="1"/>
  <c r="AG224" i="1"/>
  <c r="AH224" i="1"/>
  <c r="AI224" i="1"/>
  <c r="AJ224" i="1"/>
  <c r="AK224" i="1"/>
  <c r="AF225" i="1"/>
  <c r="AG225" i="1"/>
  <c r="AH225" i="1"/>
  <c r="AI225" i="1"/>
  <c r="AJ225" i="1"/>
  <c r="AK225" i="1"/>
  <c r="AF226" i="1"/>
  <c r="AG226" i="1"/>
  <c r="AH226" i="1"/>
  <c r="AI226" i="1"/>
  <c r="AJ226" i="1"/>
  <c r="AK226" i="1"/>
  <c r="AF227" i="1"/>
  <c r="AG227" i="1"/>
  <c r="AH227" i="1"/>
  <c r="AI227" i="1"/>
  <c r="AJ227" i="1"/>
  <c r="AK227" i="1"/>
  <c r="AF228" i="1"/>
  <c r="AG228" i="1"/>
  <c r="AH228" i="1"/>
  <c r="AI228" i="1"/>
  <c r="AJ228" i="1"/>
  <c r="AK228" i="1"/>
  <c r="AF229" i="1"/>
  <c r="AG229" i="1"/>
  <c r="AH229" i="1"/>
  <c r="AI229" i="1"/>
  <c r="AJ229" i="1"/>
  <c r="AK229" i="1"/>
  <c r="AF230" i="1"/>
  <c r="AG230" i="1"/>
  <c r="AH230" i="1"/>
  <c r="AI230" i="1"/>
  <c r="AJ230" i="1"/>
  <c r="AK230" i="1"/>
  <c r="AF231" i="1"/>
  <c r="AG231" i="1"/>
  <c r="AH231" i="1"/>
  <c r="AI231" i="1"/>
  <c r="AJ231" i="1"/>
  <c r="AK231" i="1"/>
  <c r="AF232" i="1"/>
  <c r="AG232" i="1"/>
  <c r="AH232" i="1"/>
  <c r="AI232" i="1"/>
  <c r="AJ232" i="1"/>
  <c r="AK232" i="1"/>
  <c r="AF233" i="1"/>
  <c r="AG233" i="1"/>
  <c r="AH233" i="1"/>
  <c r="AI233" i="1"/>
  <c r="AJ233" i="1"/>
  <c r="AK233" i="1"/>
  <c r="AF234" i="1"/>
  <c r="AG234" i="1"/>
  <c r="AH234" i="1"/>
  <c r="AI234" i="1"/>
  <c r="AJ234" i="1"/>
  <c r="AK234" i="1"/>
  <c r="AF235" i="1"/>
  <c r="AG235" i="1"/>
  <c r="AH235" i="1"/>
  <c r="AI235" i="1"/>
  <c r="AJ235" i="1"/>
  <c r="AK235" i="1"/>
  <c r="AF236" i="1"/>
  <c r="AG236" i="1"/>
  <c r="AH236" i="1"/>
  <c r="AI236" i="1"/>
  <c r="AJ236" i="1"/>
  <c r="AK236" i="1"/>
  <c r="AF237" i="1"/>
  <c r="AG237" i="1"/>
  <c r="AH237" i="1"/>
  <c r="AI237" i="1"/>
  <c r="AJ237" i="1"/>
  <c r="AK237" i="1"/>
  <c r="AF238" i="1"/>
  <c r="AG238" i="1"/>
  <c r="AH238" i="1"/>
  <c r="AI238" i="1"/>
  <c r="AJ238" i="1"/>
  <c r="AK238" i="1"/>
  <c r="AF239" i="1"/>
  <c r="AG239" i="1"/>
  <c r="AH239" i="1"/>
  <c r="AI239" i="1"/>
  <c r="AJ239" i="1"/>
  <c r="AK239" i="1"/>
  <c r="AF240" i="1"/>
  <c r="AG240" i="1"/>
  <c r="AH240" i="1"/>
  <c r="AI240" i="1"/>
  <c r="AJ240" i="1"/>
  <c r="AK240" i="1"/>
  <c r="AF241" i="1"/>
  <c r="AG241" i="1"/>
  <c r="AH241" i="1"/>
  <c r="AI241" i="1"/>
  <c r="AJ241" i="1"/>
  <c r="AK241" i="1"/>
  <c r="AF242" i="1"/>
  <c r="AG242" i="1"/>
  <c r="AH242" i="1"/>
  <c r="AI242" i="1"/>
  <c r="AJ242" i="1"/>
  <c r="AK242" i="1"/>
  <c r="AF243" i="1"/>
  <c r="AG243" i="1"/>
  <c r="AH243" i="1"/>
  <c r="AI243" i="1"/>
  <c r="AJ243" i="1"/>
  <c r="AK243" i="1"/>
  <c r="AF244" i="1"/>
  <c r="AG244" i="1"/>
  <c r="AH244" i="1"/>
  <c r="AI244" i="1"/>
  <c r="AJ244" i="1"/>
  <c r="AK244" i="1"/>
  <c r="AF245" i="1"/>
  <c r="AG245" i="1"/>
  <c r="AH245" i="1"/>
  <c r="AI245" i="1"/>
  <c r="AJ245" i="1"/>
  <c r="AK245" i="1"/>
  <c r="AF246" i="1"/>
  <c r="AG246" i="1"/>
  <c r="AH246" i="1"/>
  <c r="AI246" i="1"/>
  <c r="AJ246" i="1"/>
  <c r="AK246" i="1"/>
  <c r="AF247" i="1"/>
  <c r="AG247" i="1"/>
  <c r="AH247" i="1"/>
  <c r="AI247" i="1"/>
  <c r="AJ247" i="1"/>
  <c r="AK247" i="1"/>
  <c r="AF248" i="1"/>
  <c r="AG248" i="1"/>
  <c r="AH248" i="1"/>
  <c r="AI248" i="1"/>
  <c r="AJ248" i="1"/>
  <c r="AK248" i="1"/>
  <c r="AF249" i="1"/>
  <c r="AG249" i="1"/>
  <c r="AH249" i="1"/>
  <c r="AI249" i="1"/>
  <c r="AJ249" i="1"/>
  <c r="AK249" i="1"/>
  <c r="AF250" i="1"/>
  <c r="AG250" i="1"/>
  <c r="AH250" i="1"/>
  <c r="AI250" i="1"/>
  <c r="AJ250" i="1"/>
  <c r="AK250" i="1"/>
  <c r="AF251" i="1"/>
  <c r="AG251" i="1"/>
  <c r="AH251" i="1"/>
  <c r="AI251" i="1"/>
  <c r="AJ251" i="1"/>
  <c r="AK251" i="1"/>
  <c r="AF252" i="1"/>
  <c r="AG252" i="1"/>
  <c r="AH252" i="1"/>
  <c r="AI252" i="1"/>
  <c r="AJ252" i="1"/>
  <c r="AK252" i="1"/>
  <c r="AF253" i="1"/>
  <c r="AG253" i="1"/>
  <c r="AH253" i="1"/>
  <c r="AI253" i="1"/>
  <c r="AJ253" i="1"/>
  <c r="AK253" i="1"/>
  <c r="AF254" i="1"/>
  <c r="AG254" i="1"/>
  <c r="AH254" i="1"/>
  <c r="AI254" i="1"/>
  <c r="AJ254" i="1"/>
  <c r="AK254" i="1"/>
  <c r="AF255" i="1"/>
  <c r="AG255" i="1"/>
  <c r="AH255" i="1"/>
  <c r="AI255" i="1"/>
  <c r="AJ255" i="1"/>
  <c r="AK255" i="1"/>
  <c r="AF256" i="1"/>
  <c r="AG256" i="1"/>
  <c r="AH256" i="1"/>
  <c r="AI256" i="1"/>
  <c r="AJ256" i="1"/>
  <c r="AK256" i="1"/>
  <c r="AF257" i="1"/>
  <c r="AG257" i="1"/>
  <c r="AH257" i="1"/>
  <c r="AI257" i="1"/>
  <c r="AJ257" i="1"/>
  <c r="AK257" i="1"/>
  <c r="AF258" i="1"/>
  <c r="AG258" i="1"/>
  <c r="AH258" i="1"/>
  <c r="AI258" i="1"/>
  <c r="AJ258" i="1"/>
  <c r="AK258" i="1"/>
  <c r="AF259" i="1"/>
  <c r="AG259" i="1"/>
  <c r="AH259" i="1"/>
  <c r="AI259" i="1"/>
  <c r="AJ259" i="1"/>
  <c r="AK259" i="1"/>
  <c r="AF260" i="1"/>
  <c r="AG260" i="1"/>
  <c r="AH260" i="1"/>
  <c r="AI260" i="1"/>
  <c r="AJ260" i="1"/>
  <c r="AK260" i="1"/>
  <c r="AF261" i="1"/>
  <c r="AG261" i="1"/>
  <c r="AH261" i="1"/>
  <c r="AI261" i="1"/>
  <c r="AJ261" i="1"/>
  <c r="AK261" i="1"/>
  <c r="AF262" i="1"/>
  <c r="AG262" i="1"/>
  <c r="AH262" i="1"/>
  <c r="AI262" i="1"/>
  <c r="AJ262" i="1"/>
  <c r="AK262" i="1"/>
  <c r="AF263" i="1"/>
  <c r="AG263" i="1"/>
  <c r="AH263" i="1"/>
  <c r="AI263" i="1"/>
  <c r="AJ263" i="1"/>
  <c r="AK263" i="1"/>
  <c r="AF264" i="1"/>
  <c r="AG264" i="1"/>
  <c r="AH264" i="1"/>
  <c r="AI264" i="1"/>
  <c r="AJ264" i="1"/>
  <c r="AK264" i="1"/>
  <c r="AF265" i="1"/>
  <c r="AG265" i="1"/>
  <c r="AH265" i="1"/>
  <c r="AI265" i="1"/>
  <c r="AJ265" i="1"/>
  <c r="AK265" i="1"/>
  <c r="AF266" i="1"/>
  <c r="AG266" i="1"/>
  <c r="AH266" i="1"/>
  <c r="AI266" i="1"/>
  <c r="AJ266" i="1"/>
  <c r="AK266" i="1"/>
  <c r="AF267" i="1"/>
  <c r="AG267" i="1"/>
  <c r="AH267" i="1"/>
  <c r="AI267" i="1"/>
  <c r="AJ267" i="1"/>
  <c r="AK267" i="1"/>
  <c r="AF268" i="1"/>
  <c r="AG268" i="1"/>
  <c r="AH268" i="1"/>
  <c r="AI268" i="1"/>
  <c r="AJ268" i="1"/>
  <c r="AK268" i="1"/>
  <c r="AF269" i="1"/>
  <c r="AG269" i="1"/>
  <c r="AH269" i="1"/>
  <c r="AI269" i="1"/>
  <c r="AJ269" i="1"/>
  <c r="AK269" i="1"/>
  <c r="AF270" i="1"/>
  <c r="AG270" i="1"/>
  <c r="AH270" i="1"/>
  <c r="AI270" i="1"/>
  <c r="AJ270" i="1"/>
  <c r="AK270" i="1"/>
  <c r="AF271" i="1"/>
  <c r="AG271" i="1"/>
  <c r="AH271" i="1"/>
  <c r="AI271" i="1"/>
  <c r="AJ271" i="1"/>
  <c r="AK271" i="1"/>
  <c r="AF272" i="1"/>
  <c r="AG272" i="1"/>
  <c r="AH272" i="1"/>
  <c r="AI272" i="1"/>
  <c r="AJ272" i="1"/>
  <c r="AK272" i="1"/>
  <c r="AF273" i="1"/>
  <c r="AG273" i="1"/>
  <c r="AH273" i="1"/>
  <c r="AI273" i="1"/>
  <c r="AJ273" i="1"/>
  <c r="AK273" i="1"/>
  <c r="AF274" i="1"/>
  <c r="AG274" i="1"/>
  <c r="AH274" i="1"/>
  <c r="AI274" i="1"/>
  <c r="AJ274" i="1"/>
  <c r="AK274" i="1"/>
  <c r="AF275" i="1"/>
  <c r="AG275" i="1"/>
  <c r="AH275" i="1"/>
  <c r="AI275" i="1"/>
  <c r="AJ275" i="1"/>
  <c r="AK275" i="1"/>
  <c r="AF276" i="1"/>
  <c r="AG276" i="1"/>
  <c r="AH276" i="1"/>
  <c r="AI276" i="1"/>
  <c r="AJ276" i="1"/>
  <c r="AK276" i="1"/>
  <c r="AF277" i="1"/>
  <c r="AG277" i="1"/>
  <c r="AH277" i="1"/>
  <c r="AI277" i="1"/>
  <c r="AJ277" i="1"/>
  <c r="AK277" i="1"/>
  <c r="AF278" i="1"/>
  <c r="AG278" i="1"/>
  <c r="AH278" i="1"/>
  <c r="AI278" i="1"/>
  <c r="AJ278" i="1"/>
  <c r="AK278" i="1"/>
  <c r="AF279" i="1"/>
  <c r="AG279" i="1"/>
  <c r="AH279" i="1"/>
  <c r="AI279" i="1"/>
  <c r="AJ279" i="1"/>
  <c r="AK279" i="1"/>
  <c r="AF280" i="1"/>
  <c r="AG280" i="1"/>
  <c r="AH280" i="1"/>
  <c r="AI280" i="1"/>
  <c r="AJ280" i="1"/>
  <c r="AK280" i="1"/>
  <c r="AF281" i="1"/>
  <c r="AG281" i="1"/>
  <c r="AH281" i="1"/>
  <c r="AI281" i="1"/>
  <c r="AJ281" i="1"/>
  <c r="AK281" i="1"/>
  <c r="AF282" i="1"/>
  <c r="AG282" i="1"/>
  <c r="AH282" i="1"/>
  <c r="AI282" i="1"/>
  <c r="AJ282" i="1"/>
  <c r="AK282" i="1"/>
  <c r="AF283" i="1"/>
  <c r="AG283" i="1"/>
  <c r="AH283" i="1"/>
  <c r="AI283" i="1"/>
  <c r="AJ283" i="1"/>
  <c r="AK283" i="1"/>
  <c r="AF284" i="1"/>
  <c r="AG284" i="1"/>
  <c r="AH284" i="1"/>
  <c r="AI284" i="1"/>
  <c r="AJ284" i="1"/>
  <c r="AK284" i="1"/>
  <c r="AF285" i="1"/>
  <c r="AG285" i="1"/>
  <c r="AH285" i="1"/>
  <c r="AI285" i="1"/>
  <c r="AJ285" i="1"/>
  <c r="AK285" i="1"/>
  <c r="AF286" i="1"/>
  <c r="AG286" i="1"/>
  <c r="AH286" i="1"/>
  <c r="AI286" i="1"/>
  <c r="AJ286" i="1"/>
  <c r="AK286" i="1"/>
  <c r="AF287" i="1"/>
  <c r="AG287" i="1"/>
  <c r="AH287" i="1"/>
  <c r="AI287" i="1"/>
  <c r="AJ287" i="1"/>
  <c r="AK287" i="1"/>
  <c r="AF288" i="1"/>
  <c r="AG288" i="1"/>
  <c r="AH288" i="1"/>
  <c r="AI288" i="1"/>
  <c r="AJ288" i="1"/>
  <c r="AK288" i="1"/>
  <c r="AF289" i="1"/>
  <c r="AG289" i="1"/>
  <c r="AH289" i="1"/>
  <c r="AI289" i="1"/>
  <c r="AJ289" i="1"/>
  <c r="AK289" i="1"/>
  <c r="AF290" i="1"/>
  <c r="AG290" i="1"/>
  <c r="AH290" i="1"/>
  <c r="AI290" i="1"/>
  <c r="AJ290" i="1"/>
  <c r="AK290" i="1"/>
  <c r="AF291" i="1"/>
  <c r="AG291" i="1"/>
  <c r="AH291" i="1"/>
  <c r="AI291" i="1"/>
  <c r="AJ291" i="1"/>
  <c r="AK291" i="1"/>
  <c r="AF292" i="1"/>
  <c r="AG292" i="1"/>
  <c r="AH292" i="1"/>
  <c r="AI292" i="1"/>
  <c r="AJ292" i="1"/>
  <c r="AK292" i="1"/>
  <c r="AF293" i="1"/>
  <c r="AG293" i="1"/>
  <c r="AH293" i="1"/>
  <c r="AI293" i="1"/>
  <c r="AJ293" i="1"/>
  <c r="AK293" i="1"/>
  <c r="AF294" i="1"/>
  <c r="AG294" i="1"/>
  <c r="AH294" i="1"/>
  <c r="AI294" i="1"/>
  <c r="AJ294" i="1"/>
  <c r="AK294" i="1"/>
  <c r="AF295" i="1"/>
  <c r="AG295" i="1"/>
  <c r="AH295" i="1"/>
  <c r="AI295" i="1"/>
  <c r="AJ295" i="1"/>
  <c r="AK295" i="1"/>
  <c r="AF296" i="1"/>
  <c r="AG296" i="1"/>
  <c r="AH296" i="1"/>
  <c r="AI296" i="1"/>
  <c r="AJ296" i="1"/>
  <c r="AK296" i="1"/>
  <c r="AF297" i="1"/>
  <c r="AG297" i="1"/>
  <c r="AH297" i="1"/>
  <c r="AI297" i="1"/>
  <c r="AJ297" i="1"/>
  <c r="AK297" i="1"/>
  <c r="AF298" i="1"/>
  <c r="AG298" i="1"/>
  <c r="AH298" i="1"/>
  <c r="AI298" i="1"/>
  <c r="AJ298" i="1"/>
  <c r="AK298" i="1"/>
  <c r="AF299" i="1"/>
  <c r="AG299" i="1"/>
  <c r="AH299" i="1"/>
  <c r="AI299" i="1"/>
  <c r="AJ299" i="1"/>
  <c r="AK299" i="1"/>
  <c r="AF300" i="1"/>
  <c r="AG300" i="1"/>
  <c r="AH300" i="1"/>
  <c r="AI300" i="1"/>
  <c r="AJ300" i="1"/>
  <c r="AK300" i="1"/>
  <c r="AF301" i="1"/>
  <c r="AG301" i="1"/>
  <c r="AH301" i="1"/>
  <c r="AI301" i="1"/>
  <c r="AJ301" i="1"/>
  <c r="AK301" i="1"/>
  <c r="AF302" i="1"/>
  <c r="AG302" i="1"/>
  <c r="AH302" i="1"/>
  <c r="AI302" i="1"/>
  <c r="AJ302" i="1"/>
  <c r="AK302" i="1"/>
  <c r="AF303" i="1"/>
  <c r="AG303" i="1"/>
  <c r="AH303" i="1"/>
  <c r="AI303" i="1"/>
  <c r="AJ303" i="1"/>
  <c r="AK303" i="1"/>
  <c r="AF304" i="1"/>
  <c r="AG304" i="1"/>
  <c r="AH304" i="1"/>
  <c r="AI304" i="1"/>
  <c r="AJ304" i="1"/>
  <c r="AK304" i="1"/>
  <c r="AF305" i="1"/>
  <c r="AG305" i="1"/>
  <c r="AH305" i="1"/>
  <c r="AI305" i="1"/>
  <c r="AJ305" i="1"/>
  <c r="AK305" i="1"/>
  <c r="AF306" i="1"/>
  <c r="AG306" i="1"/>
  <c r="AH306" i="1"/>
  <c r="AI306" i="1"/>
  <c r="AJ306" i="1"/>
  <c r="AK306" i="1"/>
  <c r="AF307" i="1"/>
  <c r="AG307" i="1"/>
  <c r="AH307" i="1"/>
  <c r="AI307" i="1"/>
  <c r="AJ307" i="1"/>
  <c r="AK307" i="1"/>
  <c r="AF308" i="1"/>
  <c r="AG308" i="1"/>
  <c r="AH308" i="1"/>
  <c r="AI308" i="1"/>
  <c r="AJ308" i="1"/>
  <c r="AK308" i="1"/>
  <c r="AF309" i="1"/>
  <c r="AG309" i="1"/>
  <c r="AH309" i="1"/>
  <c r="AI309" i="1"/>
  <c r="AJ309" i="1"/>
  <c r="AK309" i="1"/>
  <c r="AF310" i="1"/>
  <c r="AG310" i="1"/>
  <c r="AH310" i="1"/>
  <c r="AI310" i="1"/>
  <c r="AJ310" i="1"/>
  <c r="AK310" i="1"/>
  <c r="AF311" i="1"/>
  <c r="AG311" i="1"/>
  <c r="AH311" i="1"/>
  <c r="AI311" i="1"/>
  <c r="AJ311" i="1"/>
  <c r="AK311" i="1"/>
  <c r="AF312" i="1"/>
  <c r="AG312" i="1"/>
  <c r="AH312" i="1"/>
  <c r="AI312" i="1"/>
  <c r="AJ312" i="1"/>
  <c r="AK312" i="1"/>
  <c r="AF313" i="1"/>
  <c r="AG313" i="1"/>
  <c r="AH313" i="1"/>
  <c r="AI313" i="1"/>
  <c r="AJ313" i="1"/>
  <c r="AK313" i="1"/>
  <c r="AF314" i="1"/>
  <c r="AG314" i="1"/>
  <c r="AH314" i="1"/>
  <c r="AI314" i="1"/>
  <c r="AJ314" i="1"/>
  <c r="AK314" i="1"/>
  <c r="AF315" i="1"/>
  <c r="AG315" i="1"/>
  <c r="AH315" i="1"/>
  <c r="AI315" i="1"/>
  <c r="AJ315" i="1"/>
  <c r="AK315" i="1"/>
  <c r="AF316" i="1"/>
  <c r="AG316" i="1"/>
  <c r="AH316" i="1"/>
  <c r="AI316" i="1"/>
  <c r="AJ316" i="1"/>
  <c r="AK316" i="1"/>
  <c r="AF317" i="1"/>
  <c r="AG317" i="1"/>
  <c r="AH317" i="1"/>
  <c r="AI317" i="1"/>
  <c r="AJ317" i="1"/>
  <c r="AK317" i="1"/>
  <c r="AF318" i="1"/>
  <c r="AG318" i="1"/>
  <c r="AH318" i="1"/>
  <c r="AI318" i="1"/>
  <c r="AJ318" i="1"/>
  <c r="AK318" i="1"/>
  <c r="AF319" i="1"/>
  <c r="AG319" i="1"/>
  <c r="AH319" i="1"/>
  <c r="AI319" i="1"/>
  <c r="AJ319" i="1"/>
  <c r="AK319" i="1"/>
  <c r="AF320" i="1"/>
  <c r="AG320" i="1"/>
  <c r="AH320" i="1"/>
  <c r="AI320" i="1"/>
  <c r="AJ320" i="1"/>
  <c r="AK320" i="1"/>
  <c r="AF321" i="1"/>
  <c r="AG321" i="1"/>
  <c r="AH321" i="1"/>
  <c r="AI321" i="1"/>
  <c r="AJ321" i="1"/>
  <c r="AK321" i="1"/>
  <c r="AF322" i="1"/>
  <c r="AG322" i="1"/>
  <c r="AH322" i="1"/>
  <c r="AI322" i="1"/>
  <c r="AJ322" i="1"/>
  <c r="AK322" i="1"/>
  <c r="AF323" i="1"/>
  <c r="AG323" i="1"/>
  <c r="AH323" i="1"/>
  <c r="AI323" i="1"/>
  <c r="AJ323" i="1"/>
  <c r="AK323" i="1"/>
  <c r="AF324" i="1"/>
  <c r="AG324" i="1"/>
  <c r="AH324" i="1"/>
  <c r="AI324" i="1"/>
  <c r="AJ324" i="1"/>
  <c r="AK324" i="1"/>
  <c r="AF325" i="1"/>
  <c r="AG325" i="1"/>
  <c r="AH325" i="1"/>
  <c r="AI325" i="1"/>
  <c r="AJ325" i="1"/>
  <c r="AK325" i="1"/>
  <c r="AF326" i="1"/>
  <c r="AG326" i="1"/>
  <c r="AH326" i="1"/>
  <c r="AI326" i="1"/>
  <c r="AJ326" i="1"/>
  <c r="AK326" i="1"/>
  <c r="AF327" i="1"/>
  <c r="AG327" i="1"/>
  <c r="AH327" i="1"/>
  <c r="AI327" i="1"/>
  <c r="AJ327" i="1"/>
  <c r="AK327" i="1"/>
  <c r="AF328" i="1"/>
  <c r="AG328" i="1"/>
  <c r="AH328" i="1"/>
  <c r="AI328" i="1"/>
  <c r="AJ328" i="1"/>
  <c r="AK328" i="1"/>
  <c r="AF329" i="1"/>
  <c r="AG329" i="1"/>
  <c r="AH329" i="1"/>
  <c r="AI329" i="1"/>
  <c r="AJ329" i="1"/>
  <c r="AK329" i="1"/>
  <c r="AF330" i="1"/>
  <c r="AG330" i="1"/>
  <c r="AH330" i="1"/>
  <c r="AI330" i="1"/>
  <c r="AJ330" i="1"/>
  <c r="AK330" i="1"/>
  <c r="AF331" i="1"/>
  <c r="AG331" i="1"/>
  <c r="AH331" i="1"/>
  <c r="AI331" i="1"/>
  <c r="AJ331" i="1"/>
  <c r="AK331" i="1"/>
  <c r="AF332" i="1"/>
  <c r="AG332" i="1"/>
  <c r="AH332" i="1"/>
  <c r="AI332" i="1"/>
  <c r="AJ332" i="1"/>
  <c r="AK332" i="1"/>
  <c r="AF333" i="1"/>
  <c r="AG333" i="1"/>
  <c r="AH333" i="1"/>
  <c r="AI333" i="1"/>
  <c r="AJ333" i="1"/>
  <c r="AK333" i="1"/>
  <c r="AF334" i="1"/>
  <c r="AG334" i="1"/>
  <c r="AH334" i="1"/>
  <c r="AI334" i="1"/>
  <c r="AJ334" i="1"/>
  <c r="AK334" i="1"/>
  <c r="AF335" i="1"/>
  <c r="AG335" i="1"/>
  <c r="AH335" i="1"/>
  <c r="AI335" i="1"/>
  <c r="AJ335" i="1"/>
  <c r="AK335" i="1"/>
  <c r="AF336" i="1"/>
  <c r="AG336" i="1"/>
  <c r="AH336" i="1"/>
  <c r="AI336" i="1"/>
  <c r="AJ336" i="1"/>
  <c r="AK336" i="1"/>
  <c r="AF337" i="1"/>
  <c r="AG337" i="1"/>
  <c r="AH337" i="1"/>
  <c r="AI337" i="1"/>
  <c r="AJ337" i="1"/>
  <c r="AK337" i="1"/>
  <c r="AF338" i="1"/>
  <c r="AG338" i="1"/>
  <c r="AH338" i="1"/>
  <c r="AI338" i="1"/>
  <c r="AJ338" i="1"/>
  <c r="AK338" i="1"/>
  <c r="AF339" i="1"/>
  <c r="AG339" i="1"/>
  <c r="AH339" i="1"/>
  <c r="AI339" i="1"/>
  <c r="AJ339" i="1"/>
  <c r="AK339" i="1"/>
  <c r="AF340" i="1"/>
  <c r="AG340" i="1"/>
  <c r="AH340" i="1"/>
  <c r="AI340" i="1"/>
  <c r="AJ340" i="1"/>
  <c r="AK340" i="1"/>
  <c r="AF341" i="1"/>
  <c r="AG341" i="1"/>
  <c r="AH341" i="1"/>
  <c r="AI341" i="1"/>
  <c r="AJ341" i="1"/>
  <c r="AK341" i="1"/>
  <c r="AF342" i="1"/>
  <c r="AG342" i="1"/>
  <c r="AH342" i="1"/>
  <c r="AI342" i="1"/>
  <c r="AJ342" i="1"/>
  <c r="AK342" i="1"/>
  <c r="AF343" i="1"/>
  <c r="AG343" i="1"/>
  <c r="AH343" i="1"/>
  <c r="AI343" i="1"/>
  <c r="AJ343" i="1"/>
  <c r="AK343" i="1"/>
  <c r="AF344" i="1"/>
  <c r="AG344" i="1"/>
  <c r="AH344" i="1"/>
  <c r="AI344" i="1"/>
  <c r="AJ344" i="1"/>
  <c r="AK344" i="1"/>
  <c r="AF345" i="1"/>
  <c r="AG345" i="1"/>
  <c r="AH345" i="1"/>
  <c r="AI345" i="1"/>
  <c r="AJ345" i="1"/>
  <c r="AK345" i="1"/>
  <c r="AF346" i="1"/>
  <c r="AG346" i="1"/>
  <c r="AH346" i="1"/>
  <c r="AI346" i="1"/>
  <c r="AJ346" i="1"/>
  <c r="AK346" i="1"/>
  <c r="AF347" i="1"/>
  <c r="AG347" i="1"/>
  <c r="AH347" i="1"/>
  <c r="AI347" i="1"/>
  <c r="AJ347" i="1"/>
  <c r="AK347" i="1"/>
  <c r="AF348" i="1"/>
  <c r="AG348" i="1"/>
  <c r="AH348" i="1"/>
  <c r="AI348" i="1"/>
  <c r="AJ348" i="1"/>
  <c r="AK348" i="1"/>
  <c r="AF349" i="1"/>
  <c r="AG349" i="1"/>
  <c r="AH349" i="1"/>
  <c r="AI349" i="1"/>
  <c r="AJ349" i="1"/>
  <c r="AK349" i="1"/>
  <c r="AF350" i="1"/>
  <c r="AG350" i="1"/>
  <c r="AH350" i="1"/>
  <c r="AI350" i="1"/>
  <c r="AJ350" i="1"/>
  <c r="AK350" i="1"/>
  <c r="AF351" i="1"/>
  <c r="AG351" i="1"/>
  <c r="AH351" i="1"/>
  <c r="AI351" i="1"/>
  <c r="AJ351" i="1"/>
  <c r="AK351" i="1"/>
  <c r="AF352" i="1"/>
  <c r="AG352" i="1"/>
  <c r="AH352" i="1"/>
  <c r="AI352" i="1"/>
  <c r="AJ352" i="1"/>
  <c r="AK352" i="1"/>
  <c r="AF353" i="1"/>
  <c r="AG353" i="1"/>
  <c r="AH353" i="1"/>
  <c r="AI353" i="1"/>
  <c r="AJ353" i="1"/>
  <c r="AK353" i="1"/>
  <c r="AF354" i="1"/>
  <c r="AG354" i="1"/>
  <c r="AH354" i="1"/>
  <c r="AI354" i="1"/>
  <c r="AJ354" i="1"/>
  <c r="AK354" i="1"/>
  <c r="AF355" i="1"/>
  <c r="AG355" i="1"/>
  <c r="AH355" i="1"/>
  <c r="AI355" i="1"/>
  <c r="AJ355" i="1"/>
  <c r="AK355" i="1"/>
  <c r="AF356" i="1"/>
  <c r="AG356" i="1"/>
  <c r="AH356" i="1"/>
  <c r="AI356" i="1"/>
  <c r="AJ356" i="1"/>
  <c r="AK356" i="1"/>
  <c r="AF357" i="1"/>
  <c r="AG357" i="1"/>
  <c r="AH357" i="1"/>
  <c r="AI357" i="1"/>
  <c r="AJ357" i="1"/>
  <c r="AK357" i="1"/>
  <c r="AF358" i="1"/>
  <c r="AG358" i="1"/>
  <c r="AH358" i="1"/>
  <c r="AI358" i="1"/>
  <c r="AJ358" i="1"/>
  <c r="AK358" i="1"/>
  <c r="AF359" i="1"/>
  <c r="AG359" i="1"/>
  <c r="AH359" i="1"/>
  <c r="AI359" i="1"/>
  <c r="AJ359" i="1"/>
  <c r="AK359" i="1"/>
  <c r="AF360" i="1"/>
  <c r="AG360" i="1"/>
  <c r="AH360" i="1"/>
  <c r="AI360" i="1"/>
  <c r="AJ360" i="1"/>
  <c r="AK360" i="1"/>
  <c r="AF361" i="1"/>
  <c r="AG361" i="1"/>
  <c r="AH361" i="1"/>
  <c r="AI361" i="1"/>
  <c r="AJ361" i="1"/>
  <c r="AK361" i="1"/>
  <c r="AF362" i="1"/>
  <c r="AG362" i="1"/>
  <c r="AH362" i="1"/>
  <c r="AI362" i="1"/>
  <c r="AJ362" i="1"/>
  <c r="AK362" i="1"/>
  <c r="AF363" i="1"/>
  <c r="AG363" i="1"/>
  <c r="AH363" i="1"/>
  <c r="AI363" i="1"/>
  <c r="AJ363" i="1"/>
  <c r="AK363" i="1"/>
  <c r="AF364" i="1"/>
  <c r="AG364" i="1"/>
  <c r="AH364" i="1"/>
  <c r="AI364" i="1"/>
  <c r="AJ364" i="1"/>
  <c r="AK364" i="1"/>
  <c r="AF365" i="1"/>
  <c r="AG365" i="1"/>
  <c r="AH365" i="1"/>
  <c r="AI365" i="1"/>
  <c r="AJ365" i="1"/>
  <c r="AK365" i="1"/>
  <c r="AF366" i="1"/>
  <c r="AG366" i="1"/>
  <c r="AH366" i="1"/>
  <c r="AI366" i="1"/>
  <c r="AJ366" i="1"/>
  <c r="AK366" i="1"/>
  <c r="AF367" i="1"/>
  <c r="AG367" i="1"/>
  <c r="AH367" i="1"/>
  <c r="AI367" i="1"/>
  <c r="AJ367" i="1"/>
  <c r="AK367" i="1"/>
  <c r="AF368" i="1"/>
  <c r="AG368" i="1"/>
  <c r="AH368" i="1"/>
  <c r="AI368" i="1"/>
  <c r="AJ368" i="1"/>
  <c r="AK368" i="1"/>
  <c r="AG4" i="1"/>
  <c r="AH4" i="1"/>
  <c r="AI4" i="1"/>
  <c r="AJ4" i="1"/>
  <c r="AK4" i="1"/>
  <c r="AF4" i="1"/>
  <c r="B2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AG12" i="1" l="1"/>
  <c r="AG10" i="1"/>
  <c r="AG8" i="1"/>
  <c r="AH13" i="1"/>
  <c r="AJ12" i="1"/>
  <c r="AH11" i="1"/>
  <c r="AJ10" i="1"/>
  <c r="AH9" i="1"/>
  <c r="AJ8" i="1"/>
  <c r="AH7" i="1"/>
  <c r="AI6" i="1"/>
</calcChain>
</file>

<file path=xl/sharedStrings.xml><?xml version="1.0" encoding="utf-8"?>
<sst xmlns="http://schemas.openxmlformats.org/spreadsheetml/2006/main" count="1269" uniqueCount="806">
  <si>
    <t>Total</t>
  </si>
  <si>
    <t>Unique</t>
  </si>
  <si>
    <t>Corrected</t>
  </si>
  <si>
    <t>ProtGroup</t>
  </si>
  <si>
    <t>Counter</t>
  </si>
  <si>
    <t>Accession</t>
  </si>
  <si>
    <t>Link</t>
  </si>
  <si>
    <t>Filter</t>
  </si>
  <si>
    <t>Coverage</t>
  </si>
  <si>
    <t>SeqLength</t>
  </si>
  <si>
    <t>MW</t>
  </si>
  <si>
    <t>Description</t>
  </si>
  <si>
    <t>CountsTot</t>
  </si>
  <si>
    <t>UniqueTot</t>
  </si>
  <si>
    <t>UniqFrac</t>
  </si>
  <si>
    <t>OtherLoci</t>
  </si>
  <si>
    <t>CONT_005</t>
  </si>
  <si>
    <t xml:space="preserve"> </t>
  </si>
  <si>
    <t>contaminant</t>
  </si>
  <si>
    <t>Promega trypsin artifact 5 K to R mods (2239.1, 2914)(1987, 2003).</t>
  </si>
  <si>
    <t>CONT_005, CONT_010</t>
  </si>
  <si>
    <t>CONT_010</t>
  </si>
  <si>
    <t>TRYPSIN PRECURSOR [Sus scrofa].</t>
  </si>
  <si>
    <t>CONT_016</t>
  </si>
  <si>
    <t>SERUM ALBUMIN PRECURSOR [Bos taurus].</t>
  </si>
  <si>
    <t>CONT_016, CONT_017, P07724</t>
  </si>
  <si>
    <t>CONT_017</t>
  </si>
  <si>
    <t>SERUM ALBUMIN PRECURSOR [Homo sapiens].</t>
  </si>
  <si>
    <t>CONT_046</t>
  </si>
  <si>
    <t>keratin 10, type I, epidermal [Homo sapiens].</t>
  </si>
  <si>
    <t>CONT_046, CONT_050, CONT_068, CONT_082, CONT_094, CONT_121, CONT_122, P08730</t>
  </si>
  <si>
    <t>CONT_049</t>
  </si>
  <si>
    <t>keratin K5, 58K type II, epidermal (version 2) (fragment) [Homo sapiens].</t>
  </si>
  <si>
    <t>CONT_049, CONT_064, CONT_070, CONT_073, CONT_079, CONT_102, CONT_129, CONT_133, P04104, P11679, Q3TTY5, Q3UV17, Q6IFZ6, Q6IME9, Q6NXH9, Q8BGZ7, Q922U2</t>
  </si>
  <si>
    <t>CONT_050</t>
  </si>
  <si>
    <t>keratin 13, type I, cytoskeletal, short form [Homo sapiens].</t>
  </si>
  <si>
    <t>CONT_046, CONT_050, CONT_082, CONT_094, CONT_121, CONT_122, P08730</t>
  </si>
  <si>
    <t>CONT_098</t>
  </si>
  <si>
    <t>redundant</t>
  </si>
  <si>
    <t>KERATIN, TYPE I CYTOSKELETAL 13 (CYTOKERATIN 13) (K13) (CK 13) [Homo sapiens].</t>
  </si>
  <si>
    <t>CONT_064</t>
  </si>
  <si>
    <t>(S43646) cytokeratin 2, CK 2 [human, epidermis, Peptide, 645 aa].</t>
  </si>
  <si>
    <t>CONT_049, CONT_064, CONT_070, CONT_073, CONT_079, CONT_088, CONT_089, CONT_102, CONT_129, CONT_133, P04104, P11679, Q3TTY5, Q3UV17, Q6IFZ6, Q6IME9, Q6NXH9, Q8BGZ7, Q922U2</t>
  </si>
  <si>
    <t>CONT_072</t>
  </si>
  <si>
    <t>KERATIN, TYPE II CYTOSKELETAL 2 EPIDERMAL (CYTOKERATIN 2E) (K2E) (CK 2E) [Homo sapiens].</t>
  </si>
  <si>
    <t>CONT_068</t>
  </si>
  <si>
    <t>keratin 9, cytoskeletal [Homo sapiens].</t>
  </si>
  <si>
    <t>CONT_046, CONT_068, CONT_082, CONT_094, CONT_121, CONT_122, P08730</t>
  </si>
  <si>
    <t>CONT_070</t>
  </si>
  <si>
    <t>KERATIN, TYPE II CYTOSKELETAL 2 ORAL (CYTOKERATIN 2P) (K2P) (CK 2P) [Homo sapiens].</t>
  </si>
  <si>
    <t>CONT_118</t>
  </si>
  <si>
    <t>KERATIN, TYPE II CYTOSKELETAL 3 (CYTOKERATIN 3) (K3) (CK3) (65 KD CYTOKERATIN) [Homo sapiens].</t>
  </si>
  <si>
    <t>CONT_142</t>
  </si>
  <si>
    <t>keratin, 65K type II cytoskeletal [Homo sapiens].</t>
  </si>
  <si>
    <t>CONT_073</t>
  </si>
  <si>
    <t>cytokeratin 8 (version 1) [Homo sapiens].</t>
  </si>
  <si>
    <t>CONT_049, CONT_064, CONT_070, CONT_073, CONT_079, CONT_088, CONT_089, CONT_102, CONT_129, CONT_133, P04104, P11679, Q3TTY5, Q3UV17, Q6IFZ6, Q6IME9, Q6NXH9, Q8BGZ7, Q922U2, Q9Z2T6</t>
  </si>
  <si>
    <t>CONT_103</t>
  </si>
  <si>
    <t>Keratin 8 - human [Homo sapiens].</t>
  </si>
  <si>
    <t>CONT_124</t>
  </si>
  <si>
    <t>cytokeratin 8 (version 2) [Homo sapiens].</t>
  </si>
  <si>
    <t>CONT_179</t>
  </si>
  <si>
    <t>KERATIN, TYPE II CYTOSKELETAL 8 (CYTOKERATIN 8) (K8) (CK 8) [Homo sapiens].</t>
  </si>
  <si>
    <t>CONT_079</t>
  </si>
  <si>
    <t>KERATIN, TYPE II CYTOSKELETAL 5 (CYTOKERATIN 5) (K5) (CK 5) (58 KD CYTOKERATIN) [Homo sapiens].</t>
  </si>
  <si>
    <t>CONT_082</t>
  </si>
  <si>
    <t>KERATIN, TYPE I CYTOSKELETAL 14 (CYTOKERATIN 14) (K14) (CK 14) [Homo sapiens].</t>
  </si>
  <si>
    <t>CONT_088</t>
  </si>
  <si>
    <t>KERATIN, TYPE II CYTOSKELETAL 1 (CYTOKERATIN 1) (K1) (CK 1) (67 KD CYTOKERATIN) (HAIR ALPHA PROTEIN) [Homo sapiens].</t>
  </si>
  <si>
    <t>CONT_064, CONT_073, CONT_079, CONT_088, CONT_089, CONT_102, CONT_129, CONT_133, P04104, P11679, Q3TTY5, Q6IFZ6, Q6NXH9, Q8BGZ7, Q922U2, Q9Z2T6</t>
  </si>
  <si>
    <t>CONT_089</t>
  </si>
  <si>
    <t>keratin, 67K type II cytoskeletal (fragment) [Homo sapiens].</t>
  </si>
  <si>
    <t>CONT_064, CONT_073, CONT_079, CONT_088, CONT_089, CONT_102, CONT_129, CONT_133, P04104, P11679, Q3UV17, Q6IFZ6, Q6NXH9, Q922U2, Q9Z2T6</t>
  </si>
  <si>
    <t>CONT_094</t>
  </si>
  <si>
    <t>KERATIN, TYPE I CYTOSKELETAL 17 (CYTOKERATIN 17) (K17) (CK 17) (39.1) (VERSION 1) [Homo sapiens].</t>
  </si>
  <si>
    <t>CONT_102</t>
  </si>
  <si>
    <t>keratin 4, type II, cytoskeletal (fragment) [Homo sapiens].</t>
  </si>
  <si>
    <t>CONT_119</t>
  </si>
  <si>
    <t>KERATIN, TYPE II CYTOSKELETAL 4 (CYTOKERATIN 4) (K4) (CK4) [Homo sapiens].</t>
  </si>
  <si>
    <t>CONT_121</t>
  </si>
  <si>
    <t>KERATIN, TYPE I CYTOSKELETAL 10 (CYTOKERATIN 10) (K10) (CK 10) [Homo sapiens].</t>
  </si>
  <si>
    <t>CONT_122</t>
  </si>
  <si>
    <t>keratin, type I, K16 [Homo sapiens].</t>
  </si>
  <si>
    <t>CONT_156</t>
  </si>
  <si>
    <t>type I keratin 16 [human, epidermal keratinocytes, Peptide, 473 aa].</t>
  </si>
  <si>
    <t>CONT_168</t>
  </si>
  <si>
    <t>KERATIN, TYPE I CYTOSKELETAL 16 (CYTOKERATIN 16) (K16) (CK 16) [Homo sapiens].</t>
  </si>
  <si>
    <t>CONT_129</t>
  </si>
  <si>
    <t>KERATIN, TYPE II CYTOSKELETAL 6A (CYTOKERATIN 6A) (CK 6A) (K6A KERATIN) [Homo sapiens].</t>
  </si>
  <si>
    <t>CONT_131</t>
  </si>
  <si>
    <t>KERATIN, TYPE II CYTOSKELETAL 6C (CYTOKERATIN 6C) (CK 6C) (K6C KERATIN) [Homo sapiens].</t>
  </si>
  <si>
    <t>CONT_133</t>
  </si>
  <si>
    <t>KERATIN, TYPE II CYTOSKELETAL 6F (CYTOKERATIN 6F) (CK 6F) (K6F KERATIN) [Homo sapiens].</t>
  </si>
  <si>
    <t>REV_A2AGT5</t>
  </si>
  <si>
    <t>reversed</t>
  </si>
  <si>
    <t>REVERSED.</t>
  </si>
  <si>
    <t>REV_A2ASS6</t>
  </si>
  <si>
    <t>REV_A2CG63</t>
  </si>
  <si>
    <t>REV_A6H584</t>
  </si>
  <si>
    <t>REV_Q3UR70</t>
  </si>
  <si>
    <t>REV_Q6A078</t>
  </si>
  <si>
    <t>REV_Q6URW6</t>
  </si>
  <si>
    <t>REV_Q8CHG3</t>
  </si>
  <si>
    <t>REV_Q9QZR5</t>
  </si>
  <si>
    <t>A2BIM8</t>
  </si>
  <si>
    <t>Major urinary protein 18 OS=Mus musculus GN=Mup18 PE=3 SV=1</t>
  </si>
  <si>
    <t>A2BIM8, B5X0G2, P11589</t>
  </si>
  <si>
    <t>P02762</t>
  </si>
  <si>
    <t>Major urinary protein 6 OS=Mus musculus GN=Mup6 PE=1 SV=2</t>
  </si>
  <si>
    <t>P04938</t>
  </si>
  <si>
    <t>Major urinary protein 11 OS=Mus musculus GN=Mup11 PE=1 SV=2</t>
  </si>
  <si>
    <t>B5X0G2</t>
  </si>
  <si>
    <t>Major urinary protein 17 OS=Mus musculus GN=Mup17 PE=2 SV=2</t>
  </si>
  <si>
    <t>O08583</t>
  </si>
  <si>
    <t>THO complex subunit 4 OS=Mus musculus GN=Alyref PE=1 SV=3</t>
  </si>
  <si>
    <t>Q9JJW6</t>
  </si>
  <si>
    <t>Aly/REF export factor 2 OS=Mus musculus GN=Alyref2 PE=1 SV=1</t>
  </si>
  <si>
    <t>O08709</t>
  </si>
  <si>
    <t>Peroxiredoxin-6 OS=Mus musculus GN=Prdx6 PE=1 SV=3</t>
  </si>
  <si>
    <t>O08749</t>
  </si>
  <si>
    <t>Dihydrolipoyl dehydrogenase, mitochondrial OS=Mus musculus GN=Dld PE=1 SV=2</t>
  </si>
  <si>
    <t>O08997</t>
  </si>
  <si>
    <t>Copper transport protein ATOX1 OS=Mus musculus GN=Atox1 PE=1 SV=1</t>
  </si>
  <si>
    <t>O09131</t>
  </si>
  <si>
    <t>Glutathione S-transferase omega-1 OS=Mus musculus GN=Gsto1 PE=1 SV=2</t>
  </si>
  <si>
    <t>O09173</t>
  </si>
  <si>
    <t>Homogentisate 1,2-dioxygenase OS=Mus musculus GN=Hgd PE=1 SV=2</t>
  </si>
  <si>
    <t>O35215</t>
  </si>
  <si>
    <t>D-dopachrome decarboxylase OS=Mus musculus GN=Ddt PE=1 SV=3</t>
  </si>
  <si>
    <t>O35490</t>
  </si>
  <si>
    <t>Betaine--homocysteine S-methyltransferase 1 OS=Mus musculus GN=Bhmt PE=1 SV=1</t>
  </si>
  <si>
    <t>O35643</t>
  </si>
  <si>
    <t>AP-1 complex subunit beta-1 OS=Mus musculus GN=Ap1b1 PE=1 SV=2</t>
  </si>
  <si>
    <t>O35643, Q9DBG3</t>
  </si>
  <si>
    <t>O35660</t>
  </si>
  <si>
    <t>Glutathione S-transferase Mu 6 OS=Mus musculus GN=Gstm6 PE=1 SV=4</t>
  </si>
  <si>
    <t>O35660, P10649, P15626, P19639, Q80W21</t>
  </si>
  <si>
    <t>O35744</t>
  </si>
  <si>
    <t>Chitinase-like protein 3 OS=Mus musculus GN=Chil3 PE=1 SV=2</t>
  </si>
  <si>
    <t>O35945</t>
  </si>
  <si>
    <t>Aldehyde dehydrogenase, cytosolic 1 OS=Mus musculus GN=Aldh1a7 PE=1 SV=1</t>
  </si>
  <si>
    <t>O55033</t>
  </si>
  <si>
    <t>Cytoplasmic protein NCK2 OS=Mus musculus GN=Nck2 PE=1 SV=1</t>
  </si>
  <si>
    <t>O55033, Q99M51</t>
  </si>
  <si>
    <t>O55060</t>
  </si>
  <si>
    <t>Thiopurine S-methyltransferase OS=Mus musculus GN=Tpmt PE=1 SV=1</t>
  </si>
  <si>
    <t>O55137</t>
  </si>
  <si>
    <t>Acyl-coenzyme A thioesterase 1 OS=Mus musculus GN=Acot1 PE=1 SV=1</t>
  </si>
  <si>
    <t>O55137, Q8BWN8</t>
  </si>
  <si>
    <t>Q9QYR9</t>
  </si>
  <si>
    <t>Acyl-coenzyme A thioesterase 2, mitochondrial OS=Mus musculus GN=Acot2 PE=1 SV=2</t>
  </si>
  <si>
    <t>O70370</t>
  </si>
  <si>
    <t>Cathepsin S OS=Mus musculus GN=Ctss PE=1 SV=2</t>
  </si>
  <si>
    <t>O70400</t>
  </si>
  <si>
    <t>PDZ and LIM domain protein 1 OS=Mus musculus GN=Pdlim1 PE=1 SV=4</t>
  </si>
  <si>
    <t>O70439</t>
  </si>
  <si>
    <t>Syntaxin-7 OS=Mus musculus GN=Stx7 PE=1 SV=3</t>
  </si>
  <si>
    <t>O88531</t>
  </si>
  <si>
    <t>Palmitoyl-protein thioesterase 1 OS=Mus musculus GN=Ppt1 PE=1 SV=2</t>
  </si>
  <si>
    <t>O88569</t>
  </si>
  <si>
    <t>Heterogeneous nuclear ribonucleoproteins A2/B1 OS=Mus musculus GN=Hnrnpa2b1 PE=1 SV=2</t>
  </si>
  <si>
    <t>O88844</t>
  </si>
  <si>
    <t>Isocitrate dehydrogenase [NADP] cytoplasmic OS=Mus musculus GN=Idh1 PE=1 SV=2</t>
  </si>
  <si>
    <t>O88844, P54071</t>
  </si>
  <si>
    <t>O88851</t>
  </si>
  <si>
    <t>Putative hydrolase RBBP9 OS=Mus musculus GN=Rbbp9 PE=1 SV=2</t>
  </si>
  <si>
    <t>P00329</t>
  </si>
  <si>
    <t>Alcohol dehydrogenase 1 OS=Mus musculus GN=Adh1 PE=1 SV=2</t>
  </si>
  <si>
    <t>P00375</t>
  </si>
  <si>
    <t>Dihydrofolate reductase OS=Mus musculus GN=Dhfr PE=1 SV=3</t>
  </si>
  <si>
    <t>P00687</t>
  </si>
  <si>
    <t>Alpha-amylase 1 OS=Mus musculus GN=Amy1 PE=1 SV=2</t>
  </si>
  <si>
    <t>P00687, P00688</t>
  </si>
  <si>
    <t>P00688</t>
  </si>
  <si>
    <t>Pancreatic alpha-amylase OS=Mus musculus GN=Amy2 PE=1 SV=2</t>
  </si>
  <si>
    <t>P00920</t>
  </si>
  <si>
    <t>Carbonic anhydrase 2 OS=Mus musculus GN=Ca2 PE=1 SV=4</t>
  </si>
  <si>
    <t>P01942</t>
  </si>
  <si>
    <t>Hemoglobin subunit alpha OS=Mus musculus GN=Hba PE=1 SV=2</t>
  </si>
  <si>
    <t>P02088</t>
  </si>
  <si>
    <t>Hemoglobin subunit beta-1 OS=Mus musculus GN=Hbb-b1 PE=1 SV=2</t>
  </si>
  <si>
    <t>P02088, P02089, P02104</t>
  </si>
  <si>
    <t>P02089</t>
  </si>
  <si>
    <t>Hemoglobin subunit beta-2 OS=Mus musculus GN=Hbb-b2 PE=1 SV=2</t>
  </si>
  <si>
    <t>P02104</t>
  </si>
  <si>
    <t>Hemoglobin subunit epsilon-Y2 OS=Mus musculus GN=Hbb-y PE=1 SV=2</t>
  </si>
  <si>
    <t>P02798</t>
  </si>
  <si>
    <t>Metallothionein-2 OS=Mus musculus GN=Mt2 PE=1 SV=2</t>
  </si>
  <si>
    <t>P02802</t>
  </si>
  <si>
    <t>Metallothionein-1 OS=Mus musculus GN=Mt1 PE=1 SV=1</t>
  </si>
  <si>
    <t>P04104</t>
  </si>
  <si>
    <t>Keratin, type II cytoskeletal 1 OS=Mus musculus GN=Krt1 PE=1 SV=4</t>
  </si>
  <si>
    <t>P04117</t>
  </si>
  <si>
    <t>Fatty acid-binding protein, adipocyte OS=Mus musculus GN=Fabp4 PE=1 SV=3</t>
  </si>
  <si>
    <t>P04186</t>
  </si>
  <si>
    <t>Complement factor B OS=Mus musculus GN=Cfb PE=1 SV=2</t>
  </si>
  <si>
    <t>P04247</t>
  </si>
  <si>
    <t>Myoglobin OS=Mus musculus GN=Mb PE=1 SV=3</t>
  </si>
  <si>
    <t>P04939</t>
  </si>
  <si>
    <t>Major urinary protein 3 OS=Mus musculus GN=Mup3 PE=1 SV=1</t>
  </si>
  <si>
    <t>P04939, P11589, Q5FW60</t>
  </si>
  <si>
    <t>P05201</t>
  </si>
  <si>
    <t>Aspartate aminotransferase, cytoplasmic OS=Mus musculus GN=Got1 PE=1 SV=3</t>
  </si>
  <si>
    <t>P05202</t>
  </si>
  <si>
    <t>Aspartate aminotransferase, mitochondrial OS=Mus musculus GN=Got2 PE=1 SV=1</t>
  </si>
  <si>
    <t>P06151</t>
  </si>
  <si>
    <t>L-lactate dehydrogenase A chain OS=Mus musculus GN=Ldha PE=1 SV=3</t>
  </si>
  <si>
    <t>P06745</t>
  </si>
  <si>
    <t>Glucose-6-phosphate isomerase OS=Mus musculus GN=Gpi PE=1 SV=4</t>
  </si>
  <si>
    <t>P07146</t>
  </si>
  <si>
    <t>Anionic trypsin-2 OS=Mus musculus GN=Prss2 PE=1 SV=1</t>
  </si>
  <si>
    <t>P07310</t>
  </si>
  <si>
    <t>Creatine kinase M-type OS=Mus musculus GN=Ckm PE=1 SV=1</t>
  </si>
  <si>
    <t>P07724</t>
  </si>
  <si>
    <t>Serum albumin OS=Mus musculus GN=Alb PE=1 SV=3</t>
  </si>
  <si>
    <t>P08228</t>
  </si>
  <si>
    <t>Superoxide dismutase [Cu-Zn] OS=Mus musculus GN=Sod1 PE=1 SV=2</t>
  </si>
  <si>
    <t>P08249</t>
  </si>
  <si>
    <t>Malate dehydrogenase, mitochondrial OS=Mus musculus GN=Mdh2 PE=1 SV=3</t>
  </si>
  <si>
    <t>P08730</t>
  </si>
  <si>
    <t>Keratin, type I cytoskeletal 13 OS=Mus musculus GN=Krt13 PE=1 SV=2</t>
  </si>
  <si>
    <t>P09411</t>
  </si>
  <si>
    <t>Phosphoglycerate kinase 1 OS=Mus musculus GN=Pgk1 PE=1 SV=4</t>
  </si>
  <si>
    <t>P09671</t>
  </si>
  <si>
    <t>Superoxide dismutase [Mn], mitochondrial OS=Mus musculus GN=Sod2 PE=1 SV=3</t>
  </si>
  <si>
    <t>P09813</t>
  </si>
  <si>
    <t>Apolipoprotein A-II OS=Mus musculus GN=Apoa2 PE=1 SV=2</t>
  </si>
  <si>
    <t>P0CG49</t>
  </si>
  <si>
    <t>Polyubiquitin-B OS=Mus musculus GN=Ubb PE=2 SV=1</t>
  </si>
  <si>
    <t>P0CG50</t>
  </si>
  <si>
    <t>Polyubiquitin-C OS=Mus musculus GN=Ubc PE=1 SV=2</t>
  </si>
  <si>
    <t>P62983</t>
  </si>
  <si>
    <t>Ubiquitin-40S ribosomal protein S27a OS=Mus musculus GN=Rps27a PE=1 SV=2</t>
  </si>
  <si>
    <t>P62984</t>
  </si>
  <si>
    <t>Ubiquitin-60S ribosomal protein L40 OS=Mus musculus GN=Uba52 PE=1 SV=2</t>
  </si>
  <si>
    <t>P10126</t>
  </si>
  <si>
    <t>Elongation factor 1-alpha 1 OS=Mus musculus GN=Eef1a1 PE=1 SV=3</t>
  </si>
  <si>
    <t>P10605</t>
  </si>
  <si>
    <t>Cathepsin B OS=Mus musculus GN=Ctsb PE=1 SV=2</t>
  </si>
  <si>
    <t>P10639</t>
  </si>
  <si>
    <t>Thioredoxin OS=Mus musculus GN=Txn PE=1 SV=3</t>
  </si>
  <si>
    <t>P10649</t>
  </si>
  <si>
    <t>Glutathione S-transferase Mu 1 OS=Mus musculus GN=Gstm1 PE=1 SV=2</t>
  </si>
  <si>
    <t>P11352</t>
  </si>
  <si>
    <t>Glutathione peroxidase 1 OS=Mus musculus GN=Gpx1 PE=1 SV=2</t>
  </si>
  <si>
    <t>P11404</t>
  </si>
  <si>
    <t>Fatty acid-binding protein, heart OS=Mus musculus GN=Fabp3 PE=1 SV=5</t>
  </si>
  <si>
    <t>P11589</t>
  </si>
  <si>
    <t>Major urinary protein 2 OS=Mus musculus GN=Mup2 PE=1 SV=1</t>
  </si>
  <si>
    <t>A2BIM8, B5X0G2, P04939, P11589</t>
  </si>
  <si>
    <t>P11679</t>
  </si>
  <si>
    <t>Keratin, type II cytoskeletal 8 OS=Mus musculus GN=Krt8 PE=1 SV=4</t>
  </si>
  <si>
    <t>P11725</t>
  </si>
  <si>
    <t>Ornithine carbamoyltransferase, mitochondrial OS=Mus musculus GN=Otc PE=1 SV=1</t>
  </si>
  <si>
    <t>P12710</t>
  </si>
  <si>
    <t>Fatty acid-binding protein, liver OS=Mus musculus GN=Fabp1 PE=1 SV=2</t>
  </si>
  <si>
    <t>P13634</t>
  </si>
  <si>
    <t>Carbonic anhydrase 1 OS=Mus musculus GN=Ca1 PE=1 SV=4</t>
  </si>
  <si>
    <t>P13745</t>
  </si>
  <si>
    <t>Glutathione S-transferase A1 OS=Mus musculus GN=Gsta1 PE=1 SV=2</t>
  </si>
  <si>
    <t>P13745, P24472, P30115</t>
  </si>
  <si>
    <t>P14152</t>
  </si>
  <si>
    <t>Malate dehydrogenase, cytoplasmic OS=Mus musculus GN=Mdh1 PE=1 SV=3</t>
  </si>
  <si>
    <t>P15626</t>
  </si>
  <si>
    <t>Glutathione S-transferase Mu 2 OS=Mus musculus GN=Gstm2 PE=1 SV=2</t>
  </si>
  <si>
    <t>P16015</t>
  </si>
  <si>
    <t>Carbonic anhydrase 3 OS=Mus musculus GN=Ca3 PE=1 SV=3</t>
  </si>
  <si>
    <t>P16460</t>
  </si>
  <si>
    <t>Argininosuccinate synthase OS=Mus musculus GN=Ass1 PE=1 SV=1</t>
  </si>
  <si>
    <t>P16858</t>
  </si>
  <si>
    <t>Glyceraldehyde-3-phosphate dehydrogenase OS=Mus musculus GN=Gapdh PE=1 SV=2</t>
  </si>
  <si>
    <t>P17182</t>
  </si>
  <si>
    <t>Alpha-enolase OS=Mus musculus GN=Eno1 PE=1 SV=3</t>
  </si>
  <si>
    <t>P17225</t>
  </si>
  <si>
    <t>Polypyrimidine tract-binding protein 1 OS=Mus musculus GN=Ptbp1 PE=1 SV=2</t>
  </si>
  <si>
    <t>P17563</t>
  </si>
  <si>
    <t>Selenium-binding protein 1 OS=Mus musculus GN=Selenbp1 PE=1 SV=2</t>
  </si>
  <si>
    <t>P17563, Q63836</t>
  </si>
  <si>
    <t>P17742</t>
  </si>
  <si>
    <t>Peptidyl-prolyl cis-trans isomerase A OS=Mus musculus GN=Ppia PE=1 SV=2</t>
  </si>
  <si>
    <t>P17751</t>
  </si>
  <si>
    <t>Triosephosphate isomerase OS=Mus musculus GN=Tpi1 PE=1 SV=4</t>
  </si>
  <si>
    <t>P18242</t>
  </si>
  <si>
    <t>Cathepsin D OS=Mus musculus GN=Ctsd PE=1 SV=1</t>
  </si>
  <si>
    <t>P18760</t>
  </si>
  <si>
    <t>Cofilin-1 OS=Mus musculus GN=Cfl1 PE=1 SV=3</t>
  </si>
  <si>
    <t>P18760, P45591</t>
  </si>
  <si>
    <t>P19157</t>
  </si>
  <si>
    <t>Glutathione S-transferase P 1 OS=Mus musculus GN=Gstp1 PE=1 SV=2</t>
  </si>
  <si>
    <t>P19639</t>
  </si>
  <si>
    <t>Glutathione S-transferase Mu 3 OS=Mus musculus GN=Gstm3 PE=1 SV=2</t>
  </si>
  <si>
    <t>P20029</t>
  </si>
  <si>
    <t>78 kDa glucose-regulated protein OS=Mus musculus GN=Hspa5 PE=1 SV=3</t>
  </si>
  <si>
    <t>P20029, P63017</t>
  </si>
  <si>
    <t>P23589</t>
  </si>
  <si>
    <t>Carbonic anhydrase 5A, mitochondrial OS=Mus musculus GN=Ca5a PE=1 SV=2</t>
  </si>
  <si>
    <t>P24270</t>
  </si>
  <si>
    <t>Catalase OS=Mus musculus GN=Cat PE=1 SV=4</t>
  </si>
  <si>
    <t>P24472</t>
  </si>
  <si>
    <t>Glutathione S-transferase A4 OS=Mus musculus GN=Gsta4 PE=1 SV=3</t>
  </si>
  <si>
    <t>P24527</t>
  </si>
  <si>
    <t>Leukotriene A-4 hydrolase OS=Mus musculus GN=Lta4h PE=1 SV=4</t>
  </si>
  <si>
    <t>P24549</t>
  </si>
  <si>
    <t>Retinal dehydrogenase 1 OS=Mus musculus GN=Aldh1a1 PE=1 SV=5</t>
  </si>
  <si>
    <t>P25085</t>
  </si>
  <si>
    <t>Interleukin-1 receptor antagonist protein OS=Mus musculus GN=Il1rn PE=2 SV=1</t>
  </si>
  <si>
    <t>P25688</t>
  </si>
  <si>
    <t>Uricase OS=Mus musculus GN=Uox PE=1 SV=2</t>
  </si>
  <si>
    <t>P26883</t>
  </si>
  <si>
    <t>Peptidyl-prolyl cis-trans isomerase FKBP1A OS=Mus musculus GN=Fkbp1a PE=1 SV=2</t>
  </si>
  <si>
    <t>P27773</t>
  </si>
  <si>
    <t>Protein disulfide-isomerase A3 OS=Mus musculus GN=Pdia3 PE=1 SV=2</t>
  </si>
  <si>
    <t>P28271</t>
  </si>
  <si>
    <t>Cytoplasmic aconitate hydratase OS=Mus musculus GN=Aco1 PE=1 SV=3</t>
  </si>
  <si>
    <t>P28798</t>
  </si>
  <si>
    <t>Granulins OS=Mus musculus GN=Grn PE=1 SV=2</t>
  </si>
  <si>
    <t>P29595</t>
  </si>
  <si>
    <t>NEDD8 OS=Mus musculus GN=Nedd8 PE=1 SV=2</t>
  </si>
  <si>
    <t>P30115</t>
  </si>
  <si>
    <t>Glutathione S-transferase A3 OS=Mus musculus GN=Gsta3 PE=1 SV=2</t>
  </si>
  <si>
    <t>P31786</t>
  </si>
  <si>
    <t>Acyl-CoA-binding protein OS=Mus musculus GN=Dbi PE=1 SV=2</t>
  </si>
  <si>
    <t>P32020</t>
  </si>
  <si>
    <t>Non-specific lipid-transfer protein OS=Mus musculus GN=Scp2 PE=1 SV=3</t>
  </si>
  <si>
    <t>P32848</t>
  </si>
  <si>
    <t>Parvalbumin alpha OS=Mus musculus GN=Pvalb PE=1 SV=3</t>
  </si>
  <si>
    <t>P34884</t>
  </si>
  <si>
    <t>Macrophage migration inhibitory factor OS=Mus musculus GN=Mif PE=1 SV=2</t>
  </si>
  <si>
    <t>P35278</t>
  </si>
  <si>
    <t>Ras-related protein Rab-5C OS=Mus musculus GN=Rab5c PE=1 SV=2</t>
  </si>
  <si>
    <t>P35278, Q9CQD1</t>
  </si>
  <si>
    <t>P35505</t>
  </si>
  <si>
    <t>Fumarylacetoacetase OS=Mus musculus GN=Fah PE=1 SV=2</t>
  </si>
  <si>
    <t>P35700</t>
  </si>
  <si>
    <t>Peroxiredoxin-1 OS=Mus musculus GN=Prdx1 PE=1 SV=1</t>
  </si>
  <si>
    <t>P36552</t>
  </si>
  <si>
    <t>Oxygen-dependent coproporphyrinogen-III oxidase, mitochondrial OS=Mus musculus GN=Cpox PE=1 SV=2</t>
  </si>
  <si>
    <t>P37804</t>
  </si>
  <si>
    <t>Transgelin OS=Mus musculus GN=Tagln PE=1 SV=3</t>
  </si>
  <si>
    <t>P38060</t>
  </si>
  <si>
    <t>Hydroxymethylglutaryl-CoA lyase, mitochondrial OS=Mus musculus GN=Hmgcl PE=1 SV=2</t>
  </si>
  <si>
    <t>P40142</t>
  </si>
  <si>
    <t>Transketolase OS=Mus musculus GN=Tkt PE=1 SV=1</t>
  </si>
  <si>
    <t>P40936</t>
  </si>
  <si>
    <t>Indolethylamine N-methyltransferase OS=Mus musculus GN=Inmt PE=1 SV=1</t>
  </si>
  <si>
    <t>P42125</t>
  </si>
  <si>
    <t>Enoyl-CoA delta isomerase 1, mitochondrial OS=Mus musculus GN=Eci1 PE=1 SV=2</t>
  </si>
  <si>
    <t>P43137</t>
  </si>
  <si>
    <t>Lithostathine-1 OS=Mus musculus GN=Reg1 PE=1 SV=1</t>
  </si>
  <si>
    <t>P45591</t>
  </si>
  <si>
    <t>Cofilin-2 OS=Mus musculus GN=Cfl2 PE=1 SV=1</t>
  </si>
  <si>
    <t>P45878</t>
  </si>
  <si>
    <t>Peptidyl-prolyl cis-trans isomerase FKBP2 OS=Mus musculus GN=Fkbp2 PE=1 SV=1</t>
  </si>
  <si>
    <t>P46638</t>
  </si>
  <si>
    <t>Ras-related protein Rab-11B OS=Mus musculus GN=Rab11b PE=1 SV=3</t>
  </si>
  <si>
    <t>P62492</t>
  </si>
  <si>
    <t>Ras-related protein Rab-11A OS=Mus musculus GN=Rab11a PE=1 SV=3</t>
  </si>
  <si>
    <t>P47941</t>
  </si>
  <si>
    <t>Crk-like protein OS=Mus musculus GN=Crkl PE=1 SV=2</t>
  </si>
  <si>
    <t>P48036</t>
  </si>
  <si>
    <t>Annexin A5 OS=Mus musculus GN=Anxa5 PE=1 SV=1</t>
  </si>
  <si>
    <t>P48758</t>
  </si>
  <si>
    <t>Carbonyl reductase [NADPH] 1 OS=Mus musculus GN=Cbr1 PE=1 SV=3</t>
  </si>
  <si>
    <t>P49429</t>
  </si>
  <si>
    <t>4-hydroxyphenylpyruvate dioxygenase OS=Mus musculus GN=Hpd PE=1 SV=3</t>
  </si>
  <si>
    <t>P49935</t>
  </si>
  <si>
    <t>Pro-cathepsin H OS=Mus musculus GN=Ctsh PE=1 SV=2</t>
  </si>
  <si>
    <t>P51660</t>
  </si>
  <si>
    <t>Peroxisomal multifunctional enzyme type 2 OS=Mus musculus GN=Hsd17b4 PE=1 SV=3</t>
  </si>
  <si>
    <t>P52196</t>
  </si>
  <si>
    <t>Thiosulfate sulfurtransferase OS=Mus musculus GN=Tst PE=1 SV=3</t>
  </si>
  <si>
    <t>P52760</t>
  </si>
  <si>
    <t>Ribonuclease UK114 OS=Mus musculus GN=Hrsp12 PE=1 SV=3</t>
  </si>
  <si>
    <t>P53811</t>
  </si>
  <si>
    <t>Phosphatidylinositol transfer protein beta isoform OS=Mus musculus GN=Pitpnb PE=1 SV=2</t>
  </si>
  <si>
    <t>P54071</t>
  </si>
  <si>
    <t>Isocitrate dehydrogenase [NADP], mitochondrial OS=Mus musculus GN=Idh2 PE=1 SV=3</t>
  </si>
  <si>
    <t>P54728</t>
  </si>
  <si>
    <t>UV excision repair protein RAD23 homolog B OS=Mus musculus GN=Rad23b PE=1 SV=2</t>
  </si>
  <si>
    <t>P54869</t>
  </si>
  <si>
    <t>Hydroxymethylglutaryl-CoA synthase, mitochondrial OS=Mus musculus GN=Hmgcs2 PE=1 SV=2</t>
  </si>
  <si>
    <t>P55050</t>
  </si>
  <si>
    <t>Fatty acid-binding protein, intestinal OS=Mus musculus GN=Fabp2 PE=1 SV=2</t>
  </si>
  <si>
    <t>P55264</t>
  </si>
  <si>
    <t>Adenosine kinase OS=Mus musculus GN=Adk PE=1 SV=2</t>
  </si>
  <si>
    <t>P56375</t>
  </si>
  <si>
    <t>Acylphosphatase-2 OS=Mus musculus GN=Acyp2 PE=1 SV=2</t>
  </si>
  <si>
    <t>P56376</t>
  </si>
  <si>
    <t>Acylphosphatase-1 OS=Mus musculus GN=Acyp1 PE=1 SV=2</t>
  </si>
  <si>
    <t>P56380</t>
  </si>
  <si>
    <t>Bis(5'-nucleosyl)-tetraphosphatase [asymmetrical] OS=Mus musculus GN=Nudt2 PE=1 SV=3</t>
  </si>
  <si>
    <t>P56812</t>
  </si>
  <si>
    <t>Programmed cell death protein 5 OS=Mus musculus GN=Pdcd5 PE=1 SV=3</t>
  </si>
  <si>
    <t>P56959</t>
  </si>
  <si>
    <t>RNA-binding protein FUS OS=Mus musculus GN=Fus PE=1 SV=1</t>
  </si>
  <si>
    <t>P58044</t>
  </si>
  <si>
    <t>Isopentenyl-diphosphate Delta-isomerase 1 OS=Mus musculus GN=Idi1 PE=1 SV=1</t>
  </si>
  <si>
    <t>P60335</t>
  </si>
  <si>
    <t>Poly(rC)-binding protein 1 OS=Mus musculus GN=Pcbp1 PE=1 SV=1</t>
  </si>
  <si>
    <t>P61082</t>
  </si>
  <si>
    <t>NEDD8-conjugating enzyme Ubc12 OS=Mus musculus GN=Ube2m PE=1 SV=1</t>
  </si>
  <si>
    <t>P61458</t>
  </si>
  <si>
    <t>Pterin-4-alpha-carbinolamine dehydratase OS=Mus musculus GN=Pcbd1 PE=1 SV=2</t>
  </si>
  <si>
    <t>P61922</t>
  </si>
  <si>
    <t>4-aminobutyrate aminotransferase, mitochondrial OS=Mus musculus GN=Abat PE=1 SV=1</t>
  </si>
  <si>
    <t>P61961</t>
  </si>
  <si>
    <t>Ubiquitin-fold modifier 1 OS=Mus musculus GN=Ufm1 PE=1 SV=1</t>
  </si>
  <si>
    <t>P61979</t>
  </si>
  <si>
    <t>Heterogeneous nuclear ribonucleoprotein K OS=Mus musculus GN=Hnrnpk PE=1 SV=1</t>
  </si>
  <si>
    <t>P62204</t>
  </si>
  <si>
    <t>Calmodulin OS=Mus musculus GN=Calm1 PE=1 SV=2</t>
  </si>
  <si>
    <t>P62774</t>
  </si>
  <si>
    <t>Myotrophin OS=Mus musculus GN=Mtpn PE=1 SV=2</t>
  </si>
  <si>
    <t>P62897</t>
  </si>
  <si>
    <t>Cytochrome c, somatic OS=Mus musculus GN=Cycs PE=1 SV=2</t>
  </si>
  <si>
    <t>P62960</t>
  </si>
  <si>
    <t>Nuclease-sensitive element-binding protein 1 OS=Mus musculus GN=Ybx1 PE=1 SV=3</t>
  </si>
  <si>
    <t>P62962</t>
  </si>
  <si>
    <t>Profilin-1 OS=Mus musculus GN=Pfn1 PE=1 SV=2</t>
  </si>
  <si>
    <t>P63017</t>
  </si>
  <si>
    <t>Heat shock cognate 71 kDa protein OS=Mus musculus GN=Hspa8 PE=1 SV=1</t>
  </si>
  <si>
    <t>P63028</t>
  </si>
  <si>
    <t>Translationally-controlled tumor protein OS=Mus musculus GN=Tpt1 PE=1 SV=1</t>
  </si>
  <si>
    <t>P63242</t>
  </si>
  <si>
    <t>Eukaryotic translation initiation factor 5A-1 OS=Mus musculus GN=Eif5a PE=1 SV=2</t>
  </si>
  <si>
    <t>P68037</t>
  </si>
  <si>
    <t>Ubiquitin-conjugating enzyme E2 L3 OS=Mus musculus GN=Ube2l3 PE=1 SV=1</t>
  </si>
  <si>
    <t>P70296</t>
  </si>
  <si>
    <t>Phosphatidylethanolamine-binding protein 1 OS=Mus musculus GN=Pebp1 PE=1 SV=3</t>
  </si>
  <si>
    <t>P70302</t>
  </si>
  <si>
    <t>Stromal interaction molecule 1 OS=Mus musculus GN=Stim1 PE=1 SV=2</t>
  </si>
  <si>
    <t>P70694</t>
  </si>
  <si>
    <t>Estradiol 17 beta-dehydrogenase 5 OS=Mus musculus GN=Akr1c6 PE=1 SV=1</t>
  </si>
  <si>
    <t>P70694, Q8VCX1</t>
  </si>
  <si>
    <t>P97328</t>
  </si>
  <si>
    <t>Ketohexokinase OS=Mus musculus GN=Khk PE=1 SV=1</t>
  </si>
  <si>
    <t>P97493</t>
  </si>
  <si>
    <t>Thioredoxin, mitochondrial OS=Mus musculus GN=Txn2 PE=1 SV=1</t>
  </si>
  <si>
    <t>P99029</t>
  </si>
  <si>
    <t>Peroxiredoxin-5, mitochondrial OS=Mus musculus GN=Prdx5 PE=1 SV=2</t>
  </si>
  <si>
    <t>Q00623</t>
  </si>
  <si>
    <t>Apolipoprotein A-I OS=Mus musculus GN=Apoa1 PE=1 SV=2</t>
  </si>
  <si>
    <t>Q00915</t>
  </si>
  <si>
    <t>Retinol-binding protein 1 OS=Mus musculus GN=Rbp1 PE=1 SV=2</t>
  </si>
  <si>
    <t>Q01768</t>
  </si>
  <si>
    <t>Nucleoside diphosphate kinase B OS=Mus musculus GN=Nme2 PE=1 SV=1</t>
  </si>
  <si>
    <t>Q03265</t>
  </si>
  <si>
    <t>ATP synthase subunit alpha, mitochondrial OS=Mus musculus GN=Atp5a1 PE=1 SV=1</t>
  </si>
  <si>
    <t>Q05793</t>
  </si>
  <si>
    <t>Basement membrane-specific heparan sulfate proteoglycan core protein OS=Mus musculus GN=Hspg2 PE=1 SV=1</t>
  </si>
  <si>
    <t>Q05816</t>
  </si>
  <si>
    <t>Fatty acid-binding protein, epidermal OS=Mus musculus GN=Fabp5 PE=1 SV=3</t>
  </si>
  <si>
    <t>Q07076</t>
  </si>
  <si>
    <t>Annexin A7 OS=Mus musculus GN=Anxa7 PE=1 SV=2</t>
  </si>
  <si>
    <t>Q08731</t>
  </si>
  <si>
    <t>Lithostathine-2 OS=Mus musculus GN=Reg2 PE=1 SV=1</t>
  </si>
  <si>
    <t>Q14DH7</t>
  </si>
  <si>
    <t>Acyl-CoA synthetase short-chain family member 3, mitochondrial OS=Mus musculus GN=Acss3 PE=1 SV=2</t>
  </si>
  <si>
    <t>Q3TTY5</t>
  </si>
  <si>
    <t>Keratin, type II cytoskeletal 2 epidermal OS=Mus musculus GN=Krt2 PE=1 SV=1</t>
  </si>
  <si>
    <t>CONT_049, CONT_064, CONT_070, CONT_073, CONT_079, CONT_088, CONT_102, CONT_129, CONT_133, P04104, P11679, Q3TTY5, Q3UV17, Q6IFZ6, Q6IME9, Q6NXH9, Q8BGZ7, Q922U2</t>
  </si>
  <si>
    <t>Q3UPL0</t>
  </si>
  <si>
    <t>Protein transport protein Sec31A OS=Mus musculus GN=Sec31a PE=1 SV=2</t>
  </si>
  <si>
    <t>Q3UV17</t>
  </si>
  <si>
    <t>Keratin, type II cytoskeletal 2 oral OS=Mus musculus GN=Krt76 PE=1 SV=1</t>
  </si>
  <si>
    <t>CONT_049, CONT_064, CONT_070, CONT_073, CONT_079, CONT_089, CONT_102, CONT_129, CONT_133, P04104, P11679, Q3TTY5, Q3UV17, Q6IFZ6, Q6IME9, Q6NXH9, Q8BGZ7, Q922U2</t>
  </si>
  <si>
    <t>Q4VAA2</t>
  </si>
  <si>
    <t>Protein CDV3 OS=Mus musculus GN=Cdv3 PE=1 SV=2</t>
  </si>
  <si>
    <t>Q58A65</t>
  </si>
  <si>
    <t>C-Jun-amino-terminal kinase-interacting protein 4 OS=Mus musculus GN=Spag9 PE=1 SV=2</t>
  </si>
  <si>
    <t>Q5FW57</t>
  </si>
  <si>
    <t>Glycine N-acyltransferase-like protein OS=Mus musculus GN=Gm4952 PE=1 SV=3</t>
  </si>
  <si>
    <t>Q5FW60</t>
  </si>
  <si>
    <t>Major urinary protein 20 OS=Mus musculus GN=Mup20 PE=1 SV=1</t>
  </si>
  <si>
    <t>P04939, Q5FW60</t>
  </si>
  <si>
    <t>Q60598</t>
  </si>
  <si>
    <t>Src substrate cortactin OS=Mus musculus GN=Cttn PE=1 SV=2</t>
  </si>
  <si>
    <t>Q60866</t>
  </si>
  <si>
    <t>Phosphotriesterase-related protein OS=Mus musculus GN=Pter PE=1 SV=1</t>
  </si>
  <si>
    <t>Q61029</t>
  </si>
  <si>
    <t>Lamina-associated polypeptide 2, isoforms beta/delta/epsilon/gamma OS=Mus musculus GN=Tmpo PE=1 SV=4</t>
  </si>
  <si>
    <t>Q61133</t>
  </si>
  <si>
    <t>Glutathione S-transferase theta-2 OS=Mus musculus GN=Gstt2 PE=1 SV=4</t>
  </si>
  <si>
    <t>Q61176</t>
  </si>
  <si>
    <t>Arginase-1 OS=Mus musculus GN=Arg1 PE=1 SV=1</t>
  </si>
  <si>
    <t>Q61207</t>
  </si>
  <si>
    <t>Prosaposin OS=Mus musculus GN=Psap PE=1 SV=2</t>
  </si>
  <si>
    <t>Q61425</t>
  </si>
  <si>
    <t>Hydroxyacyl-coenzyme A dehydrogenase, mitochondrial OS=Mus musculus GN=Hadh PE=1 SV=2</t>
  </si>
  <si>
    <t>Q61598</t>
  </si>
  <si>
    <t>Rab GDP dissociation inhibitor beta OS=Mus musculus GN=Gdi2 PE=1 SV=1</t>
  </si>
  <si>
    <t>Q61792</t>
  </si>
  <si>
    <t>LIM and SH3 domain protein 1 OS=Mus musculus GN=Lasp1 PE=1 SV=1</t>
  </si>
  <si>
    <t>Q62418</t>
  </si>
  <si>
    <t>Drebrin-like protein OS=Mus musculus GN=Dbnl PE=1 SV=2</t>
  </si>
  <si>
    <t>Q62426</t>
  </si>
  <si>
    <t>Cystatin-B OS=Mus musculus GN=Cstb PE=1 SV=1</t>
  </si>
  <si>
    <t>Q62446</t>
  </si>
  <si>
    <t>Peptidyl-prolyl cis-trans isomerase FKBP3 OS=Mus musculus GN=Fkbp3 PE=1 SV=2</t>
  </si>
  <si>
    <t>Q63836</t>
  </si>
  <si>
    <t>Selenium-binding protein 2 OS=Mus musculus GN=Selenbp2 PE=1 SV=2</t>
  </si>
  <si>
    <t>Q64105</t>
  </si>
  <si>
    <t>Sepiapterin reductase OS=Mus musculus GN=Spr PE=1 SV=1</t>
  </si>
  <si>
    <t>Q64374</t>
  </si>
  <si>
    <t>Regucalcin OS=Mus musculus GN=Rgn PE=1 SV=1</t>
  </si>
  <si>
    <t>Q64433</t>
  </si>
  <si>
    <t>10 kDa heat shock protein, mitochondrial OS=Mus musculus GN=Hspe1 PE=1 SV=2</t>
  </si>
  <si>
    <t>Q64442</t>
  </si>
  <si>
    <t>Sorbitol dehydrogenase OS=Mus musculus GN=Sord PE=1 SV=3</t>
  </si>
  <si>
    <t>Q64471</t>
  </si>
  <si>
    <t>Glutathione S-transferase theta-1 OS=Mus musculus GN=Gstt1 PE=1 SV=4</t>
  </si>
  <si>
    <t>Q6IFZ6</t>
  </si>
  <si>
    <t>Keratin, type II cytoskeletal 1b OS=Mus musculus GN=Krt77 PE=1 SV=1</t>
  </si>
  <si>
    <t>Q6IME9</t>
  </si>
  <si>
    <t>Keratin, type II cytoskeletal 72 OS=Mus musculus GN=Krt72 PE=3 SV=1</t>
  </si>
  <si>
    <t>Q6NXH9</t>
  </si>
  <si>
    <t>Keratin, type II cytoskeletal 73 OS=Mus musculus GN=Krt73 PE=1 SV=1</t>
  </si>
  <si>
    <t>Q6P8U6</t>
  </si>
  <si>
    <t>Pancreatic triacylglycerol lipase OS=Mus musculus GN=Pnlip PE=1 SV=1</t>
  </si>
  <si>
    <t>Q71RI9</t>
  </si>
  <si>
    <t>Kynurenine--oxoglutarate transaminase 3 OS=Mus musculus GN=Ccbl2 PE=1 SV=1</t>
  </si>
  <si>
    <t>Q78JT3</t>
  </si>
  <si>
    <t>3-hydroxyanthranilate 3,4-dioxygenase OS=Mus musculus GN=Haao PE=1 SV=1</t>
  </si>
  <si>
    <t>Q80W21</t>
  </si>
  <si>
    <t>Glutathione S-transferase Mu 7 OS=Mus musculus GN=Gstm7 PE=1 SV=1</t>
  </si>
  <si>
    <t>Q8BG73</t>
  </si>
  <si>
    <t>SH3 domain-binding glutamic acid-rich-like protein 2 OS=Mus musculus GN=Sh3bgrl2 PE=1 SV=1</t>
  </si>
  <si>
    <t>Q8BGZ7</t>
  </si>
  <si>
    <t>Keratin, type II cytoskeletal 75 OS=Mus musculus GN=Krt75 PE=1 SV=1</t>
  </si>
  <si>
    <t>Q8BTI8</t>
  </si>
  <si>
    <t>Serine/arginine repetitive matrix protein 2 OS=Mus musculus GN=Srrm2 PE=1 SV=3</t>
  </si>
  <si>
    <t>Q8BVI4</t>
  </si>
  <si>
    <t>Dihydropteridine reductase OS=Mus musculus GN=Qdpr PE=1 SV=2</t>
  </si>
  <si>
    <t>Q8BWN8</t>
  </si>
  <si>
    <t>Acyl-coenzyme A thioesterase 4 OS=Mus musculus GN=Acot4 PE=1 SV=1</t>
  </si>
  <si>
    <t>Q8BWP5</t>
  </si>
  <si>
    <t>Alpha-tocopherol transfer protein OS=Mus musculus GN=Ttpa PE=1 SV=1</t>
  </si>
  <si>
    <t>Q8BWT1</t>
  </si>
  <si>
    <t>3-ketoacyl-CoA thiolase, mitochondrial OS=Mus musculus GN=Acaa2 PE=1 SV=3</t>
  </si>
  <si>
    <t>Q8BZF8</t>
  </si>
  <si>
    <t>Phosphoglucomutase-like protein 5 OS=Mus musculus GN=Pgm5 PE=1 SV=2</t>
  </si>
  <si>
    <t>Q8BZF8, Q9D0F9</t>
  </si>
  <si>
    <t>Q8C196</t>
  </si>
  <si>
    <t>Carbamoyl-phosphate synthase [ammonia], mitochondrial OS=Mus musculus GN=Cps1 PE=1 SV=2</t>
  </si>
  <si>
    <t>Q8CAY6</t>
  </si>
  <si>
    <t>Acetyl-CoA acetyltransferase, cytosolic OS=Mus musculus GN=Acat2 PE=1 SV=2</t>
  </si>
  <si>
    <t>Q8CFA2</t>
  </si>
  <si>
    <t>Aminomethyltransferase, mitochondrial OS=Mus musculus GN=Amt PE=1 SV=1</t>
  </si>
  <si>
    <t>Q8CGC7</t>
  </si>
  <si>
    <t>Bifunctional glutamate/proline--tRNA ligase OS=Mus musculus GN=Eprs PE=1 SV=4</t>
  </si>
  <si>
    <t>Q8CHT0</t>
  </si>
  <si>
    <t>Delta-1-pyrroline-5-carboxylate dehydrogenase, mitochondrial OS=Mus musculus GN=Aldh4a1 PE=1 SV=3</t>
  </si>
  <si>
    <t>Q8CI51</t>
  </si>
  <si>
    <t>PDZ and LIM domain protein 5 OS=Mus musculus GN=Pdlim5 PE=1 SV=4</t>
  </si>
  <si>
    <t>Q8K0E8</t>
  </si>
  <si>
    <t>Fibrinogen beta chain OS=Mus musculus GN=Fgb PE=1 SV=1</t>
  </si>
  <si>
    <t>Q8K157</t>
  </si>
  <si>
    <t>Aldose 1-epimerase OS=Mus musculus GN=Galm PE=1 SV=1</t>
  </si>
  <si>
    <t>Q8K4H1</t>
  </si>
  <si>
    <t>Kynurenine formamidase OS=Mus musculus GN=Afmid PE=1 SV=1</t>
  </si>
  <si>
    <t>Q8K4Z3</t>
  </si>
  <si>
    <t>NAD(P)H-hydrate epimerase OS=Mus musculus GN=Apoa1bp PE=1 SV=1</t>
  </si>
  <si>
    <t>Q8QZS1</t>
  </si>
  <si>
    <t>3-hydroxyisobutyryl-CoA hydrolase, mitochondrial OS=Mus musculus GN=Hibch PE=1 SV=1</t>
  </si>
  <si>
    <t>Q8R0F8</t>
  </si>
  <si>
    <t>Acylpyruvase FAHD1, mitochondrial OS=Mus musculus GN=Fahd1 PE=1 SV=2</t>
  </si>
  <si>
    <t>Q8R164</t>
  </si>
  <si>
    <t>Valacyclovir hydrolase OS=Mus musculus GN=Bphl PE=1 SV=1</t>
  </si>
  <si>
    <t>Q8R1G2</t>
  </si>
  <si>
    <t>Carboxymethylenebutenolidase homolog OS=Mus musculus GN=Cmbl PE=1 SV=1</t>
  </si>
  <si>
    <t>Q8R317</t>
  </si>
  <si>
    <t>Ubiquilin-1 OS=Mus musculus GN=Ubqln1 PE=1 SV=1</t>
  </si>
  <si>
    <t>Q8R3Q6</t>
  </si>
  <si>
    <t>Coiled-coil domain-containing protein 58 OS=Mus musculus GN=Ccdc58 PE=1 SV=1</t>
  </si>
  <si>
    <t>Q8VC12</t>
  </si>
  <si>
    <t>Urocanate hydratase OS=Mus musculus GN=Uroc1 PE=1 SV=2</t>
  </si>
  <si>
    <t>Q8VC28</t>
  </si>
  <si>
    <t>Aldo-keto reductase family 1 member C13 OS=Mus musculus GN=Akr1c13 PE=1 SV=2</t>
  </si>
  <si>
    <t>Q8VCF0</t>
  </si>
  <si>
    <t>Mitochondrial antiviral-signaling protein OS=Mus musculus GN=Mavs PE=1 SV=1</t>
  </si>
  <si>
    <t>Q8VCH0</t>
  </si>
  <si>
    <t>3-ketoacyl-CoA thiolase B, peroxisomal OS=Mus musculus GN=Acaa1b PE=1 SV=1</t>
  </si>
  <si>
    <t>Q8VCH0, Q921H8</t>
  </si>
  <si>
    <t>Q8VCI0</t>
  </si>
  <si>
    <t>Phospholipase B-like 1 OS=Mus musculus GN=Plbd1 PE=1 SV=1</t>
  </si>
  <si>
    <t>Q8VCR7</t>
  </si>
  <si>
    <t>Protein ABHD14B OS=Mus musculus GN=Abhd14b PE=1 SV=1</t>
  </si>
  <si>
    <t>Q8VCT4</t>
  </si>
  <si>
    <t>Carboxylesterase 1D OS=Mus musculus GN=Ces1d PE=1 SV=1</t>
  </si>
  <si>
    <t>Q8VCX1</t>
  </si>
  <si>
    <t>3-oxo-5-beta-steroid 4-dehydrogenase OS=Mus musculus GN=Akr1d1 PE=1 SV=1</t>
  </si>
  <si>
    <t>Q91V41</t>
  </si>
  <si>
    <t>Ras-related protein Rab-14 OS=Mus musculus GN=Rab14 PE=1 SV=3</t>
  </si>
  <si>
    <t>Q91V76</t>
  </si>
  <si>
    <t>Ester hydrolase C11orf54 homolog OS=Mus musculus PE=1 SV=1</t>
  </si>
  <si>
    <t>Q91VA0</t>
  </si>
  <si>
    <t>Acyl-coenzyme A synthetase ACSM1, mitochondrial OS=Mus musculus GN=Acsm1 PE=1 SV=1</t>
  </si>
  <si>
    <t>Q91VH6</t>
  </si>
  <si>
    <t>Protein MEMO1 OS=Mus musculus GN=Memo1 PE=1 SV=1</t>
  </si>
  <si>
    <t>Q91VM5</t>
  </si>
  <si>
    <t>RNA binding motif protein, X-linked-like-1 OS=Mus musculus GN=Rbmxl1 PE=2 SV=1</t>
  </si>
  <si>
    <t>Q9WV02</t>
  </si>
  <si>
    <t>RNA-binding motif protein, X chromosome OS=Mus musculus GN=Rbmx PE=1 SV=1</t>
  </si>
  <si>
    <t>Q91WQ3</t>
  </si>
  <si>
    <t>Tyrosine--tRNA ligase, cytoplasmic OS=Mus musculus GN=Yars PE=1 SV=3</t>
  </si>
  <si>
    <t>Q91X83</t>
  </si>
  <si>
    <t>S-adenosylmethionine synthase isoform type-1 OS=Mus musculus GN=Mat1a PE=1 SV=1</t>
  </si>
  <si>
    <t>Q91XE0</t>
  </si>
  <si>
    <t>Glycine N-acyltransferase OS=Mus musculus GN=Glyat PE=1 SV=1</t>
  </si>
  <si>
    <t>Q91Y97</t>
  </si>
  <si>
    <t>Fructose-bisphosphate aldolase B OS=Mus musculus GN=Aldob PE=1 SV=3</t>
  </si>
  <si>
    <t>Q91YI0</t>
  </si>
  <si>
    <t>Argininosuccinate lyase OS=Mus musculus GN=Asl PE=1 SV=1</t>
  </si>
  <si>
    <t>Q91Z53</t>
  </si>
  <si>
    <t>Glyoxylate reductase/hydroxypyruvate reductase OS=Mus musculus GN=Grhpr PE=1 SV=1</t>
  </si>
  <si>
    <t>Q921H8</t>
  </si>
  <si>
    <t>3-ketoacyl-CoA thiolase A, peroxisomal OS=Mus musculus GN=Acaa1a PE=1 SV=1</t>
  </si>
  <si>
    <t>Q921I1</t>
  </si>
  <si>
    <t>Serotransferrin OS=Mus musculus GN=Tf PE=1 SV=1</t>
  </si>
  <si>
    <t>Q922B1</t>
  </si>
  <si>
    <t>O-acetyl-ADP-ribose deacetylase MACROD1 OS=Mus musculus GN=Macrod1 PE=1 SV=2</t>
  </si>
  <si>
    <t>Q922U2</t>
  </si>
  <si>
    <t>Keratin, type II cytoskeletal 5 OS=Mus musculus GN=Krt5 PE=1 SV=1</t>
  </si>
  <si>
    <t>Q923D2</t>
  </si>
  <si>
    <t>Flavin reductase (NADPH) OS=Mus musculus GN=Blvrb PE=1 SV=3</t>
  </si>
  <si>
    <t>Q99020</t>
  </si>
  <si>
    <t>Heterogeneous nuclear ribonucleoprotein A/B OS=Mus musculus GN=Hnrnpab PE=1 SV=1</t>
  </si>
  <si>
    <t>Q99J08</t>
  </si>
  <si>
    <t>SEC14-like protein 2 OS=Mus musculus GN=Sec14l2 PE=1 SV=1</t>
  </si>
  <si>
    <t>Q99J99</t>
  </si>
  <si>
    <t>3-mercaptopyruvate sulfurtransferase OS=Mus musculus GN=Mpst PE=1 SV=3</t>
  </si>
  <si>
    <t>Q99JB2</t>
  </si>
  <si>
    <t>Stomatin-like protein 2, mitochondrial OS=Mus musculus GN=Stoml2 PE=1 SV=1</t>
  </si>
  <si>
    <t>Q99JT9</t>
  </si>
  <si>
    <t>1,2-dihydroxy-3-keto-5-methylthiopentene dioxygenase OS=Mus musculus GN=Adi1 PE=1 SV=1</t>
  </si>
  <si>
    <t>Q99K51</t>
  </si>
  <si>
    <t>Plastin-3 OS=Mus musculus GN=Pls3 PE=1 SV=3</t>
  </si>
  <si>
    <t>Q99KB8</t>
  </si>
  <si>
    <t>Hydroxyacylglutathione hydrolase, mitochondrial OS=Mus musculus GN=Hagh PE=1 SV=2</t>
  </si>
  <si>
    <t>Q99KI0</t>
  </si>
  <si>
    <t>Aconitate hydratase, mitochondrial OS=Mus musculus GN=Aco2 PE=1 SV=1</t>
  </si>
  <si>
    <t>Q99KR3</t>
  </si>
  <si>
    <t>Beta-lactamase-like protein 2 OS=Mus musculus GN=Lactb2 PE=1 SV=1</t>
  </si>
  <si>
    <t>Q99KR7</t>
  </si>
  <si>
    <t>Peptidyl-prolyl cis-trans isomerase F, mitochondrial OS=Mus musculus GN=Ppif PE=1 SV=1</t>
  </si>
  <si>
    <t>Q99LB7</t>
  </si>
  <si>
    <t>Sarcosine dehydrogenase, mitochondrial OS=Mus musculus GN=Sardh PE=1 SV=1</t>
  </si>
  <si>
    <t>Q99LC5</t>
  </si>
  <si>
    <t>Electron transfer flavoprotein subunit alpha, mitochondrial OS=Mus musculus GN=Etfa PE=1 SV=2</t>
  </si>
  <si>
    <t>Q99LX0</t>
  </si>
  <si>
    <t>Protein deglycase DJ-1 OS=Mus musculus GN=Park7 PE=1 SV=1</t>
  </si>
  <si>
    <t>Q99M51</t>
  </si>
  <si>
    <t>Cytoplasmic protein NCK1 OS=Mus musculus GN=Nck1 PE=1 SV=1</t>
  </si>
  <si>
    <t>Q99P30</t>
  </si>
  <si>
    <t>Peroxisomal coenzyme A diphosphatase NUDT7 OS=Mus musculus GN=Nudt7 PE=1 SV=2</t>
  </si>
  <si>
    <t>Q99PL5</t>
  </si>
  <si>
    <t>Ribosome-binding protein 1 OS=Mus musculus GN=Rrbp1 PE=1 SV=2</t>
  </si>
  <si>
    <t>Q9CPT4</t>
  </si>
  <si>
    <t>Myeloid-derived growth factor OS=Mus musculus GN=Mydgf PE=1 SV=1</t>
  </si>
  <si>
    <t>Q9CPU0</t>
  </si>
  <si>
    <t>Lactoylglutathione lyase OS=Mus musculus GN=Glo1 PE=1 SV=3</t>
  </si>
  <si>
    <t>Q9CQI6</t>
  </si>
  <si>
    <t>Coactosin-like protein OS=Mus musculus GN=Cotl1 PE=1 SV=3</t>
  </si>
  <si>
    <t>Q9CQM5</t>
  </si>
  <si>
    <t>Thioredoxin domain-containing protein 17 OS=Mus musculus GN=Txndc17 PE=1 SV=1</t>
  </si>
  <si>
    <t>Q9CR09</t>
  </si>
  <si>
    <t>Ubiquitin-fold modifier-conjugating enzyme 1 OS=Mus musculus GN=Ufc1 PE=1 SV=1</t>
  </si>
  <si>
    <t>Q9CR35</t>
  </si>
  <si>
    <t>Chymotrypsinogen B OS=Mus musculus GN=Ctrb1 PE=1 SV=1</t>
  </si>
  <si>
    <t>Q9CRB3</t>
  </si>
  <si>
    <t>5-hydroxyisourate hydrolase OS=Mus musculus GN=Urah PE=1 SV=1</t>
  </si>
  <si>
    <t>Q9CXN7</t>
  </si>
  <si>
    <t>Phenazine biosynthesis-like domain-containing protein 2 OS=Mus musculus GN=Pbld2 PE=1 SV=1</t>
  </si>
  <si>
    <t>Q9CXN7, Q9DCG6</t>
  </si>
  <si>
    <t>Q9CY64</t>
  </si>
  <si>
    <t>Biliverdin reductase A OS=Mus musculus GN=Blvra PE=1 SV=1</t>
  </si>
  <si>
    <t>Q9CYW4</t>
  </si>
  <si>
    <t>Haloacid dehalogenase-like hydrolase domain-containing protein 3 OS=Mus musculus GN=Hdhd3 PE=1 SV=1</t>
  </si>
  <si>
    <t>Q9CZ44</t>
  </si>
  <si>
    <t>NSFL1 cofactor p47 OS=Mus musculus GN=Nsfl1c PE=1 SV=1</t>
  </si>
  <si>
    <t>Q9CZY3</t>
  </si>
  <si>
    <t>Ubiquitin-conjugating enzyme E2 variant 1 OS=Mus musculus GN=Ube2v1 PE=1 SV=1</t>
  </si>
  <si>
    <t>Q9CZY3, Q9D2M8</t>
  </si>
  <si>
    <t>Q9D0F9</t>
  </si>
  <si>
    <t>Phosphoglucomutase-1 OS=Mus musculus GN=Pgm1 PE=1 SV=4</t>
  </si>
  <si>
    <t>Q9D172</t>
  </si>
  <si>
    <t>ES1 protein homolog, mitochondrial OS=Mus musculus GN=D10Jhu81e PE=1 SV=1</t>
  </si>
  <si>
    <t>Q9D2M8</t>
  </si>
  <si>
    <t>Ubiquitin-conjugating enzyme E2 variant 2 OS=Mus musculus GN=Ube2v2 PE=1 SV=4</t>
  </si>
  <si>
    <t>Q9D358</t>
  </si>
  <si>
    <t>Low molecular weight phosphotyrosine protein phosphatase OS=Mus musculus GN=Acp1 PE=1 SV=3</t>
  </si>
  <si>
    <t>Q9D6Y7</t>
  </si>
  <si>
    <t>Mitochondrial peptide methionine sulfoxide reductase OS=Mus musculus GN=Msra PE=1 SV=1</t>
  </si>
  <si>
    <t>Q9D711</t>
  </si>
  <si>
    <t>Pirin OS=Mus musculus GN=Pir PE=1 SV=1</t>
  </si>
  <si>
    <t>Q9D967</t>
  </si>
  <si>
    <t>Magnesium-dependent phosphatase 1 OS=Mus musculus GN=Mdp1 PE=1 SV=1</t>
  </si>
  <si>
    <t>Q9DBA8</t>
  </si>
  <si>
    <t>Probable imidazolonepropionase OS=Mus musculus GN=Amdhd1 PE=1 SV=1</t>
  </si>
  <si>
    <t>Q9DBF1</t>
  </si>
  <si>
    <t>Alpha-aminoadipic semialdehyde dehydrogenase OS=Mus musculus GN=Aldh7a1 PE=1 SV=4</t>
  </si>
  <si>
    <t>Q9DBG3</t>
  </si>
  <si>
    <t>AP-2 complex subunit beta OS=Mus musculus GN=Ap2b1 PE=1 SV=1</t>
  </si>
  <si>
    <t>Q9DBJ1</t>
  </si>
  <si>
    <t>Phosphoglycerate mutase 1 OS=Mus musculus GN=Pgam1 PE=1 SV=3</t>
  </si>
  <si>
    <t>Q9DBP5</t>
  </si>
  <si>
    <t>UMP-CMP kinase OS=Mus musculus GN=Cmpk1 PE=1 SV=1</t>
  </si>
  <si>
    <t>Q9DBT9</t>
  </si>
  <si>
    <t>Dimethylglycine dehydrogenase, mitochondrial OS=Mus musculus GN=Dmgdh PE=1 SV=1</t>
  </si>
  <si>
    <t>Q9DCG6</t>
  </si>
  <si>
    <t>Phenazine biosynthesis-like domain-containing protein 1 OS=Mus musculus GN=Pbld1 PE=1 SV=2</t>
  </si>
  <si>
    <t>Q9DCL9</t>
  </si>
  <si>
    <t>Multifunctional protein ADE2 OS=Mus musculus GN=Paics PE=1 SV=4</t>
  </si>
  <si>
    <t>Q9DCM2</t>
  </si>
  <si>
    <t>Glutathione S-transferase kappa 1 OS=Mus musculus GN=Gstk1 PE=1 SV=3</t>
  </si>
  <si>
    <t>Q9DCS3</t>
  </si>
  <si>
    <t>Trans-2-enoyl-CoA reductase, mitochondrial OS=Mus musculus GN=Mecr PE=1 SV=2</t>
  </si>
  <si>
    <t>Q9DCT1</t>
  </si>
  <si>
    <t>1,5-anhydro-D-fructose reductase OS=Mus musculus GN=Akr1e2 PE=1 SV=1</t>
  </si>
  <si>
    <t>Q9DCT1, Q9JII6</t>
  </si>
  <si>
    <t>Q9DCV4</t>
  </si>
  <si>
    <t>Regulator of microtubule dynamics protein 1 OS=Mus musculus GN=Rmdn1 PE=1 SV=2</t>
  </si>
  <si>
    <t>Q9DCW4</t>
  </si>
  <si>
    <t>Electron transfer flavoprotein subunit beta OS=Mus musculus GN=Etfb PE=1 SV=3</t>
  </si>
  <si>
    <t>Q9ERG0</t>
  </si>
  <si>
    <t>LIM domain and actin-binding protein 1 OS=Mus musculus GN=Lima1 PE=1 SV=3</t>
  </si>
  <si>
    <t>Q9JHW2</t>
  </si>
  <si>
    <t>Omega-amidase NIT2 OS=Mus musculus GN=Nit2 PE=1 SV=1</t>
  </si>
  <si>
    <t>Q9JI75</t>
  </si>
  <si>
    <t>Ribosyldihydronicotinamide dehydrogenase [quinone] OS=Mus musculus GN=Nqo2 PE=1 SV=3</t>
  </si>
  <si>
    <t>Q9JII6</t>
  </si>
  <si>
    <t>Alcohol dehydrogenase [NADP(+)] OS=Mus musculus GN=Akr1a1 PE=1 SV=3</t>
  </si>
  <si>
    <t>Q9JIL4</t>
  </si>
  <si>
    <t>Na(+)/H(+) exchange regulatory cofactor NHE-RF3 OS=Mus musculus GN=Pdzk1 PE=1 SV=1</t>
  </si>
  <si>
    <t>Q9JJU8</t>
  </si>
  <si>
    <t>SH3 domain-binding glutamic acid-rich-like protein OS=Mus musculus GN=Sh3bgrl PE=1 SV=1</t>
  </si>
  <si>
    <t>Q9JMD3</t>
  </si>
  <si>
    <t>PCTP-like protein OS=Mus musculus GN=Stard10 PE=1 SV=1</t>
  </si>
  <si>
    <t>Q9QUH0</t>
  </si>
  <si>
    <t>Glutaredoxin-1 OS=Mus musculus GN=Glrx PE=1 SV=3</t>
  </si>
  <si>
    <t>Q9QXD6</t>
  </si>
  <si>
    <t>Fructose-1,6-bisphosphatase 1 OS=Mus musculus GN=Fbp1 PE=1 SV=3</t>
  </si>
  <si>
    <t>Q9QXF8</t>
  </si>
  <si>
    <t>Glycine N-methyltransferase OS=Mus musculus GN=Gnmt PE=1 SV=3</t>
  </si>
  <si>
    <t>Q9QXY6</t>
  </si>
  <si>
    <t>EH domain-containing protein 3 OS=Mus musculus GN=Ehd3 PE=1 SV=2</t>
  </si>
  <si>
    <t>Q9QY76</t>
  </si>
  <si>
    <t>Vesicle-associated membrane protein-associated protein B OS=Mus musculus GN=Vapb PE=1 SV=3</t>
  </si>
  <si>
    <t>Q9QY76, Q9WV55</t>
  </si>
  <si>
    <t>Q9QYR7</t>
  </si>
  <si>
    <t>Acyl-coenzyme A thioesterase 3 OS=Mus musculus GN=Acot3 PE=1 SV=1</t>
  </si>
  <si>
    <t>Q9R0P5</t>
  </si>
  <si>
    <t>Destrin OS=Mus musculus GN=Dstn PE=1 SV=3</t>
  </si>
  <si>
    <t>Q9R257</t>
  </si>
  <si>
    <t>Heme-binding protein 1 OS=Mus musculus GN=Hebp1 PE=1 SV=2</t>
  </si>
  <si>
    <t>Q9WTP6</t>
  </si>
  <si>
    <t>Adenylate kinase 2, mitochondrial OS=Mus musculus GN=Ak2 PE=1 SV=5</t>
  </si>
  <si>
    <t>Q9WTP7</t>
  </si>
  <si>
    <t>GTP:AMP phosphotransferase AK3, mitochondrial OS=Mus musculus GN=Ak3 PE=1 SV=3</t>
  </si>
  <si>
    <t>Q9WUK2</t>
  </si>
  <si>
    <t>Eukaryotic translation initiation factor 4H OS=Mus musculus GN=Eif4h PE=1 SV=3</t>
  </si>
  <si>
    <t>Q9WV55</t>
  </si>
  <si>
    <t>Vesicle-associated membrane protein-associated protein A OS=Mus musculus GN=Vapa PE=1 SV=2</t>
  </si>
  <si>
    <t>Q9WVA4</t>
  </si>
  <si>
    <t>Transgelin-2 OS=Mus musculus GN=Tagln2 PE=1 SV=4</t>
  </si>
  <si>
    <t>Q9WVK4</t>
  </si>
  <si>
    <t>EH domain-containing protein 1 OS=Mus musculus GN=Ehd1 PE=1 SV=1</t>
  </si>
  <si>
    <t>Q9WVL0</t>
  </si>
  <si>
    <t>Maleylacetoacetate isomerase OS=Mus musculus GN=Gstz1 PE=1 SV=1</t>
  </si>
  <si>
    <t>Q9Z0J0</t>
  </si>
  <si>
    <t>Epididymal secretory protein E1 OS=Mus musculus GN=Npc2 PE=1 SV=1</t>
  </si>
  <si>
    <t>Q9Z1D1</t>
  </si>
  <si>
    <t>Eukaryotic translation initiation factor 3 subunit G OS=Mus musculus GN=Eif3g PE=1 SV=2</t>
  </si>
  <si>
    <t>Q9Z2I8</t>
  </si>
  <si>
    <t>Succinyl-CoA ligase [GDP-forming] subunit beta, mitochondrial OS=Mus musculus GN=Suclg2 PE=1 SV=3</t>
  </si>
  <si>
    <t>Q9Z2M7</t>
  </si>
  <si>
    <t>Phosphomannomutase 2 OS=Mus musculus GN=Pmm2 PE=1 SV=1</t>
  </si>
  <si>
    <t>Per Sample Total Spectral Count:</t>
  </si>
  <si>
    <t>Per Sample Total Contaminant Count:</t>
  </si>
  <si>
    <t>Per sample normalization factors:</t>
  </si>
  <si>
    <t>valid_protein_count</t>
  </si>
  <si>
    <t>valid_reversed</t>
  </si>
  <si>
    <t>reject_protein_count</t>
  </si>
  <si>
    <t>reject_reversed</t>
  </si>
  <si>
    <t>Protein report of Spectral Count values performed on Fri Sep 02 12:00:23 2016</t>
  </si>
  <si>
    <t>Database: sprot_2016.06_mouse_both.fasta (33946 entries)</t>
  </si>
  <si>
    <t>use_samples_list flag</t>
  </si>
  <si>
    <t>calc_ms2_int flag</t>
  </si>
  <si>
    <t>max_num_peaks</t>
  </si>
  <si>
    <t>normalize_counts flag</t>
  </si>
  <si>
    <t>full_peptide_list flag</t>
  </si>
  <si>
    <t>multiple_charge_states_ok flag</t>
  </si>
  <si>
    <t>modifications_ok flag</t>
  </si>
  <si>
    <t>minimum_ntt_per_peptide</t>
  </si>
  <si>
    <t>minimum_peptide_per_protein</t>
  </si>
  <si>
    <t>minimum_unique_per_protein</t>
  </si>
  <si>
    <t>icat_sample flag</t>
  </si>
  <si>
    <t>allow_prot_nterm_acytl flag</t>
  </si>
  <si>
    <t>217B10</t>
  </si>
  <si>
    <t>222B10</t>
  </si>
  <si>
    <t>225B10</t>
  </si>
  <si>
    <t>66B10</t>
  </si>
  <si>
    <t>68B10</t>
  </si>
  <si>
    <t>69B10</t>
  </si>
  <si>
    <t>Corrected/norm</t>
  </si>
  <si>
    <t>S2: Proteins and peptide counts identified by LC-MS/MS and analyzed by PAW pipeline.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</si>
</sst>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20"/>
      <color theme="1"/>
      <name val="Calibri (Body)_x0000_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6">
    <xf numFmtId="0" fontId="0" fillId="0" borderId="0" xfId="0"/>
    <xf numFmtId="0" fontId="0" fillId="0" borderId="10" xfId="0" applyBorder="1"/>
    <xf numFmtId="0" fontId="0" fillId="0" borderId="0" xfId="0" applyFill="1" applyBorder="1"/>
    <xf numFmtId="2" fontId="0" fillId="0" borderId="0" xfId="0" applyNumberFormat="1"/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2" builtinId="9" hidden="1"/>
    <cellStyle name="Followed Hyperlink" xfId="43" builtinId="9" hidden="1"/>
    <cellStyle name="Followed Hyperlink" xfId="44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ill>
        <patternFill>
          <bgColor rgb="FFFFFF00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K393"/>
  <sheetViews>
    <sheetView tabSelected="1" workbookViewId="0">
      <pane ySplit="3" topLeftCell="A45" activePane="bottomLeft" state="frozen"/>
      <selection pane="bottomLeft" activeCell="I49" sqref="I49"/>
    </sheetView>
  </sheetViews>
  <sheetFormatPr baseColWidth="10" defaultColWidth="8.83203125" defaultRowHeight="15"/>
  <cols>
    <col min="3" max="3" width="12.5" customWidth="1"/>
    <col min="5" max="5" width="13.5" customWidth="1"/>
    <col min="6" max="6" width="14.5" customWidth="1"/>
    <col min="9" max="9" width="58.5" customWidth="1"/>
    <col min="10" max="10" width="11" customWidth="1"/>
    <col min="13" max="13" width="8.83203125" style="1"/>
    <col min="19" max="19" width="8.83203125" style="1"/>
    <col min="25" max="25" width="8.83203125" style="1"/>
    <col min="31" max="31" width="8.83203125" style="1"/>
    <col min="32" max="32" width="9.83203125" bestFit="1" customWidth="1"/>
    <col min="33" max="33" width="10.83203125" bestFit="1" customWidth="1"/>
    <col min="34" max="37" width="9.83203125" bestFit="1" customWidth="1"/>
  </cols>
  <sheetData>
    <row r="1" spans="1:37" ht="26">
      <c r="A1" s="4" t="s">
        <v>805</v>
      </c>
      <c r="B1" s="5"/>
      <c r="C1" s="5"/>
      <c r="D1" s="5"/>
      <c r="E1" s="5"/>
      <c r="F1" s="5"/>
      <c r="G1" s="5"/>
      <c r="H1" s="5"/>
      <c r="I1" s="5"/>
    </row>
    <row r="2" spans="1:37">
      <c r="B2">
        <f>SUBTOTAL(109,B4:B368)</f>
        <v>315</v>
      </c>
      <c r="M2" s="1" t="s">
        <v>0</v>
      </c>
      <c r="N2" t="s">
        <v>0</v>
      </c>
      <c r="O2" t="s">
        <v>0</v>
      </c>
      <c r="P2" t="s">
        <v>0</v>
      </c>
      <c r="Q2" t="s">
        <v>0</v>
      </c>
      <c r="R2" t="s">
        <v>0</v>
      </c>
      <c r="S2" s="1" t="s">
        <v>1</v>
      </c>
      <c r="T2" t="s">
        <v>1</v>
      </c>
      <c r="U2" t="s">
        <v>1</v>
      </c>
      <c r="V2" t="s">
        <v>1</v>
      </c>
      <c r="W2" t="s">
        <v>1</v>
      </c>
      <c r="X2" t="s">
        <v>1</v>
      </c>
      <c r="Y2" s="1" t="s">
        <v>2</v>
      </c>
      <c r="Z2" t="s">
        <v>2</v>
      </c>
      <c r="AA2" t="s">
        <v>2</v>
      </c>
      <c r="AB2" t="s">
        <v>2</v>
      </c>
      <c r="AC2" t="s">
        <v>2</v>
      </c>
      <c r="AD2" t="s">
        <v>2</v>
      </c>
      <c r="AF2" s="2" t="s">
        <v>804</v>
      </c>
      <c r="AG2" s="2" t="s">
        <v>804</v>
      </c>
      <c r="AH2" s="2" t="s">
        <v>804</v>
      </c>
      <c r="AI2" s="2" t="s">
        <v>804</v>
      </c>
      <c r="AJ2" s="2" t="s">
        <v>804</v>
      </c>
      <c r="AK2" s="2" t="s">
        <v>804</v>
      </c>
    </row>
    <row r="3" spans="1:37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9</v>
      </c>
      <c r="H3" t="s">
        <v>10</v>
      </c>
      <c r="I3" t="s">
        <v>11</v>
      </c>
      <c r="J3" t="s">
        <v>12</v>
      </c>
      <c r="K3" t="s">
        <v>13</v>
      </c>
      <c r="L3" t="s">
        <v>14</v>
      </c>
      <c r="M3" s="1" t="s">
        <v>798</v>
      </c>
      <c r="N3" t="s">
        <v>799</v>
      </c>
      <c r="O3" t="s">
        <v>800</v>
      </c>
      <c r="P3" t="s">
        <v>801</v>
      </c>
      <c r="Q3" t="s">
        <v>802</v>
      </c>
      <c r="R3" t="s">
        <v>803</v>
      </c>
      <c r="S3" s="1" t="s">
        <v>798</v>
      </c>
      <c r="T3" t="s">
        <v>799</v>
      </c>
      <c r="U3" t="s">
        <v>800</v>
      </c>
      <c r="V3" t="s">
        <v>801</v>
      </c>
      <c r="W3" t="s">
        <v>802</v>
      </c>
      <c r="X3" t="s">
        <v>803</v>
      </c>
      <c r="Y3" s="1" t="s">
        <v>798</v>
      </c>
      <c r="Z3" t="s">
        <v>799</v>
      </c>
      <c r="AA3" t="s">
        <v>800</v>
      </c>
      <c r="AB3" t="s">
        <v>801</v>
      </c>
      <c r="AC3" t="s">
        <v>802</v>
      </c>
      <c r="AD3" t="s">
        <v>803</v>
      </c>
      <c r="AE3" s="1" t="s">
        <v>15</v>
      </c>
      <c r="AF3" s="1" t="s">
        <v>798</v>
      </c>
      <c r="AG3" t="s">
        <v>799</v>
      </c>
      <c r="AH3" t="s">
        <v>800</v>
      </c>
      <c r="AI3" t="s">
        <v>801</v>
      </c>
      <c r="AJ3" t="s">
        <v>802</v>
      </c>
      <c r="AK3" t="s">
        <v>803</v>
      </c>
    </row>
    <row r="4" spans="1:37" hidden="1">
      <c r="A4">
        <v>1</v>
      </c>
      <c r="B4">
        <v>1</v>
      </c>
      <c r="C4" t="s">
        <v>16</v>
      </c>
      <c r="D4" t="s">
        <v>17</v>
      </c>
      <c r="E4" t="s">
        <v>18</v>
      </c>
      <c r="F4">
        <v>100</v>
      </c>
      <c r="G4">
        <v>50</v>
      </c>
      <c r="H4">
        <v>5561</v>
      </c>
      <c r="I4" t="s">
        <v>19</v>
      </c>
      <c r="J4">
        <v>19</v>
      </c>
      <c r="K4">
        <v>12</v>
      </c>
      <c r="L4">
        <v>0.63200000000000001</v>
      </c>
      <c r="M4" s="1">
        <v>6</v>
      </c>
      <c r="N4">
        <v>4</v>
      </c>
      <c r="O4">
        <v>2</v>
      </c>
      <c r="P4">
        <v>4</v>
      </c>
      <c r="Q4">
        <v>1</v>
      </c>
      <c r="R4">
        <v>2</v>
      </c>
      <c r="S4" s="1">
        <v>4</v>
      </c>
      <c r="T4">
        <v>3</v>
      </c>
      <c r="U4">
        <v>1</v>
      </c>
      <c r="V4">
        <v>2</v>
      </c>
      <c r="W4">
        <v>1</v>
      </c>
      <c r="X4">
        <v>1</v>
      </c>
      <c r="Y4" s="1">
        <v>4.258</v>
      </c>
      <c r="Z4">
        <v>3.0859999999999999</v>
      </c>
      <c r="AA4">
        <v>1.071</v>
      </c>
      <c r="AB4">
        <v>2.2000000000000002</v>
      </c>
      <c r="AC4">
        <v>1</v>
      </c>
      <c r="AD4">
        <v>1.091</v>
      </c>
      <c r="AE4" s="1" t="s">
        <v>20</v>
      </c>
      <c r="AF4" s="3">
        <f>Y4*M$374</f>
        <v>6.893685914732866</v>
      </c>
      <c r="AG4" s="3">
        <f t="shared" ref="AG4:AK4" si="0">Z4*N$374</f>
        <v>17.90715667311412</v>
      </c>
      <c r="AH4" s="3">
        <f t="shared" si="0"/>
        <v>1.0357833655705997</v>
      </c>
      <c r="AI4" s="3">
        <f t="shared" si="0"/>
        <v>2.2433718558803539</v>
      </c>
      <c r="AJ4" s="3">
        <f t="shared" si="0"/>
        <v>0.95450206808781424</v>
      </c>
      <c r="AK4" s="3">
        <f t="shared" si="0"/>
        <v>1.0581959262851601</v>
      </c>
    </row>
    <row r="5" spans="1:37" hidden="1">
      <c r="A5">
        <v>2</v>
      </c>
      <c r="B5">
        <v>1</v>
      </c>
      <c r="C5" t="s">
        <v>21</v>
      </c>
      <c r="D5" t="s">
        <v>17</v>
      </c>
      <c r="E5" t="s">
        <v>18</v>
      </c>
      <c r="F5">
        <v>39</v>
      </c>
      <c r="G5">
        <v>231</v>
      </c>
      <c r="H5">
        <v>24410</v>
      </c>
      <c r="I5" t="s">
        <v>22</v>
      </c>
      <c r="J5">
        <v>118</v>
      </c>
      <c r="K5">
        <v>111</v>
      </c>
      <c r="L5">
        <v>0.94099999999999995</v>
      </c>
      <c r="M5" s="1">
        <v>29</v>
      </c>
      <c r="N5">
        <v>33</v>
      </c>
      <c r="O5">
        <v>14</v>
      </c>
      <c r="P5">
        <v>20</v>
      </c>
      <c r="Q5">
        <v>11</v>
      </c>
      <c r="R5">
        <v>11</v>
      </c>
      <c r="S5" s="1">
        <v>27</v>
      </c>
      <c r="T5">
        <v>32</v>
      </c>
      <c r="U5">
        <v>13</v>
      </c>
      <c r="V5">
        <v>18</v>
      </c>
      <c r="W5">
        <v>11</v>
      </c>
      <c r="X5">
        <v>10</v>
      </c>
      <c r="Y5" s="1">
        <v>28.742000000000001</v>
      </c>
      <c r="Z5">
        <v>32.914000000000001</v>
      </c>
      <c r="AA5">
        <v>13.929</v>
      </c>
      <c r="AB5">
        <v>19.8</v>
      </c>
      <c r="AC5">
        <v>11</v>
      </c>
      <c r="AD5">
        <v>10.909000000000001</v>
      </c>
      <c r="AE5" s="1" t="s">
        <v>20</v>
      </c>
      <c r="AF5" s="3">
        <f t="shared" ref="AF5:AF68" si="1">Y5*M$374</f>
        <v>46.533189422558017</v>
      </c>
      <c r="AG5" s="3">
        <f t="shared" ref="AG5:AG68" si="2">Z5*N$374</f>
        <v>190.99032882011605</v>
      </c>
      <c r="AH5" s="3">
        <f t="shared" ref="AH5:AH68" si="3">AA5*O$374</f>
        <v>13.470986460348163</v>
      </c>
      <c r="AI5" s="3">
        <f t="shared" ref="AI5:AI68" si="4">AB5*P$374</f>
        <v>20.190346702923183</v>
      </c>
      <c r="AJ5" s="3">
        <f t="shared" ref="AJ5:AJ68" si="5">AC5*Q$374</f>
        <v>10.499522748965957</v>
      </c>
      <c r="AK5" s="3">
        <f t="shared" ref="AK5:AK68" si="6">AD5*R$374</f>
        <v>10.580989330746849</v>
      </c>
    </row>
    <row r="6" spans="1:37" hidden="1">
      <c r="A6">
        <v>3</v>
      </c>
      <c r="B6">
        <v>1</v>
      </c>
      <c r="C6" t="s">
        <v>23</v>
      </c>
      <c r="D6" t="s">
        <v>17</v>
      </c>
      <c r="E6" t="s">
        <v>18</v>
      </c>
      <c r="F6">
        <v>14.2</v>
      </c>
      <c r="G6">
        <v>607</v>
      </c>
      <c r="H6">
        <v>69271</v>
      </c>
      <c r="I6" t="s">
        <v>24</v>
      </c>
      <c r="J6">
        <v>22</v>
      </c>
      <c r="K6">
        <v>8</v>
      </c>
      <c r="L6">
        <v>0.36399999999999999</v>
      </c>
      <c r="M6" s="1">
        <v>3</v>
      </c>
      <c r="N6">
        <v>5</v>
      </c>
      <c r="O6">
        <v>1</v>
      </c>
      <c r="P6">
        <v>6</v>
      </c>
      <c r="Q6">
        <v>3</v>
      </c>
      <c r="R6">
        <v>4</v>
      </c>
      <c r="S6" s="1">
        <v>1</v>
      </c>
      <c r="T6">
        <v>4</v>
      </c>
      <c r="U6">
        <v>0</v>
      </c>
      <c r="V6">
        <v>2</v>
      </c>
      <c r="W6">
        <v>1</v>
      </c>
      <c r="X6">
        <v>0</v>
      </c>
      <c r="Y6" s="1">
        <v>1.41</v>
      </c>
      <c r="Z6">
        <v>5</v>
      </c>
      <c r="AA6">
        <v>0</v>
      </c>
      <c r="AB6">
        <v>2.19</v>
      </c>
      <c r="AC6">
        <v>1.0609999999999999</v>
      </c>
      <c r="AD6">
        <v>0</v>
      </c>
      <c r="AE6" s="1" t="s">
        <v>25</v>
      </c>
      <c r="AF6" s="3">
        <f t="shared" si="1"/>
        <v>2.2827846735024284</v>
      </c>
      <c r="AG6" s="3">
        <f t="shared" si="2"/>
        <v>29.013539651837522</v>
      </c>
      <c r="AH6" s="3">
        <f t="shared" si="3"/>
        <v>0</v>
      </c>
      <c r="AI6" s="3">
        <f t="shared" si="4"/>
        <v>2.2331747110808973</v>
      </c>
      <c r="AJ6" s="3">
        <f t="shared" si="5"/>
        <v>1.0127266942411708</v>
      </c>
      <c r="AK6" s="3">
        <f t="shared" si="6"/>
        <v>0</v>
      </c>
    </row>
    <row r="7" spans="1:37" hidden="1">
      <c r="A7">
        <v>4</v>
      </c>
      <c r="B7">
        <v>1</v>
      </c>
      <c r="C7" t="s">
        <v>26</v>
      </c>
      <c r="D7" t="s">
        <v>17</v>
      </c>
      <c r="E7" t="s">
        <v>18</v>
      </c>
      <c r="F7">
        <v>8.5</v>
      </c>
      <c r="G7">
        <v>609</v>
      </c>
      <c r="H7">
        <v>69368</v>
      </c>
      <c r="I7" t="s">
        <v>27</v>
      </c>
      <c r="J7">
        <v>6</v>
      </c>
      <c r="K7">
        <v>2</v>
      </c>
      <c r="L7">
        <v>0.33300000000000002</v>
      </c>
      <c r="M7" s="1">
        <v>3</v>
      </c>
      <c r="N7">
        <v>1</v>
      </c>
      <c r="O7">
        <v>0</v>
      </c>
      <c r="P7">
        <v>1</v>
      </c>
      <c r="Q7">
        <v>1</v>
      </c>
      <c r="R7">
        <v>0</v>
      </c>
      <c r="S7" s="1">
        <v>2</v>
      </c>
      <c r="T7">
        <v>0</v>
      </c>
      <c r="U7">
        <v>0</v>
      </c>
      <c r="V7">
        <v>0</v>
      </c>
      <c r="W7">
        <v>0</v>
      </c>
      <c r="X7">
        <v>0</v>
      </c>
      <c r="Y7" s="1">
        <v>2.6669999999999998</v>
      </c>
      <c r="Z7">
        <v>0</v>
      </c>
      <c r="AA7">
        <v>0</v>
      </c>
      <c r="AB7">
        <v>0</v>
      </c>
      <c r="AC7">
        <v>0</v>
      </c>
      <c r="AD7">
        <v>0</v>
      </c>
      <c r="AE7" s="1" t="s">
        <v>25</v>
      </c>
      <c r="AF7" s="3">
        <f t="shared" si="1"/>
        <v>4.3178629249865086</v>
      </c>
      <c r="AG7" s="3">
        <f t="shared" si="2"/>
        <v>0</v>
      </c>
      <c r="AH7" s="3">
        <f t="shared" si="3"/>
        <v>0</v>
      </c>
      <c r="AI7" s="3">
        <f t="shared" si="4"/>
        <v>0</v>
      </c>
      <c r="AJ7" s="3">
        <f t="shared" si="5"/>
        <v>0</v>
      </c>
      <c r="AK7" s="3">
        <f t="shared" si="6"/>
        <v>0</v>
      </c>
    </row>
    <row r="8" spans="1:37" hidden="1">
      <c r="A8">
        <v>5</v>
      </c>
      <c r="B8">
        <v>1</v>
      </c>
      <c r="C8" t="s">
        <v>28</v>
      </c>
      <c r="D8" t="s">
        <v>17</v>
      </c>
      <c r="E8" t="s">
        <v>18</v>
      </c>
      <c r="F8">
        <v>39.4</v>
      </c>
      <c r="G8">
        <v>561</v>
      </c>
      <c r="H8">
        <v>57248</v>
      </c>
      <c r="I8" t="s">
        <v>29</v>
      </c>
      <c r="J8">
        <v>147</v>
      </c>
      <c r="K8">
        <v>6</v>
      </c>
      <c r="L8">
        <v>4.1000000000000002E-2</v>
      </c>
      <c r="M8" s="1">
        <v>35</v>
      </c>
      <c r="N8">
        <v>49</v>
      </c>
      <c r="O8">
        <v>16</v>
      </c>
      <c r="P8">
        <v>23</v>
      </c>
      <c r="Q8">
        <v>18</v>
      </c>
      <c r="R8">
        <v>6</v>
      </c>
      <c r="S8" s="1">
        <v>2</v>
      </c>
      <c r="T8">
        <v>3</v>
      </c>
      <c r="U8">
        <v>1</v>
      </c>
      <c r="V8">
        <v>0</v>
      </c>
      <c r="W8">
        <v>0</v>
      </c>
      <c r="X8">
        <v>0</v>
      </c>
      <c r="Y8" s="1">
        <v>8.3379999999999992</v>
      </c>
      <c r="Z8">
        <v>12.318</v>
      </c>
      <c r="AA8">
        <v>6</v>
      </c>
      <c r="AB8">
        <v>0</v>
      </c>
      <c r="AC8">
        <v>0</v>
      </c>
      <c r="AD8">
        <v>0</v>
      </c>
      <c r="AE8" s="1" t="s">
        <v>30</v>
      </c>
      <c r="AF8" s="3">
        <f t="shared" si="1"/>
        <v>13.499190501888828</v>
      </c>
      <c r="AG8" s="3">
        <f t="shared" si="2"/>
        <v>71.477756286266924</v>
      </c>
      <c r="AH8" s="3">
        <f t="shared" si="3"/>
        <v>5.8027079303675055</v>
      </c>
      <c r="AI8" s="3">
        <f t="shared" si="4"/>
        <v>0</v>
      </c>
      <c r="AJ8" s="3">
        <f t="shared" si="5"/>
        <v>0</v>
      </c>
      <c r="AK8" s="3">
        <f t="shared" si="6"/>
        <v>0</v>
      </c>
    </row>
    <row r="9" spans="1:37" hidden="1">
      <c r="A9">
        <v>6</v>
      </c>
      <c r="B9">
        <v>1</v>
      </c>
      <c r="C9" t="s">
        <v>31</v>
      </c>
      <c r="D9" t="s">
        <v>17</v>
      </c>
      <c r="E9" t="s">
        <v>18</v>
      </c>
      <c r="F9">
        <v>25.1</v>
      </c>
      <c r="G9">
        <v>589</v>
      </c>
      <c r="H9">
        <v>62035</v>
      </c>
      <c r="I9" t="s">
        <v>32</v>
      </c>
      <c r="J9">
        <v>42</v>
      </c>
      <c r="K9">
        <v>1</v>
      </c>
      <c r="L9">
        <v>2.4E-2</v>
      </c>
      <c r="M9" s="1">
        <v>12</v>
      </c>
      <c r="N9">
        <v>13</v>
      </c>
      <c r="O9">
        <v>3</v>
      </c>
      <c r="P9">
        <v>5</v>
      </c>
      <c r="Q9">
        <v>7</v>
      </c>
      <c r="R9">
        <v>2</v>
      </c>
      <c r="S9" s="1">
        <v>0</v>
      </c>
      <c r="T9">
        <v>1</v>
      </c>
      <c r="U9">
        <v>0</v>
      </c>
      <c r="V9">
        <v>0</v>
      </c>
      <c r="W9">
        <v>0</v>
      </c>
      <c r="X9">
        <v>0</v>
      </c>
      <c r="Y9" s="1">
        <v>2.9169999999999998</v>
      </c>
      <c r="Z9">
        <v>8.1639999999999997</v>
      </c>
      <c r="AA9">
        <v>0.16700000000000001</v>
      </c>
      <c r="AB9">
        <v>1</v>
      </c>
      <c r="AC9">
        <v>1.833</v>
      </c>
      <c r="AD9">
        <v>0.16700000000000001</v>
      </c>
      <c r="AE9" s="1" t="s">
        <v>33</v>
      </c>
      <c r="AF9" s="3">
        <f t="shared" si="1"/>
        <v>4.7226119805720455</v>
      </c>
      <c r="AG9" s="3">
        <f t="shared" si="2"/>
        <v>47.373307543520305</v>
      </c>
      <c r="AH9" s="3">
        <f t="shared" si="3"/>
        <v>0.16150870406189557</v>
      </c>
      <c r="AI9" s="3">
        <f t="shared" si="4"/>
        <v>1.0197144799456153</v>
      </c>
      <c r="AJ9" s="3">
        <f t="shared" si="5"/>
        <v>1.7496022908049635</v>
      </c>
      <c r="AK9" s="3">
        <f t="shared" si="6"/>
        <v>0.16197866149369544</v>
      </c>
    </row>
    <row r="10" spans="1:37" hidden="1">
      <c r="A10">
        <v>7</v>
      </c>
      <c r="B10">
        <v>1</v>
      </c>
      <c r="C10" t="s">
        <v>34</v>
      </c>
      <c r="D10" t="s">
        <v>17</v>
      </c>
      <c r="E10" t="s">
        <v>18</v>
      </c>
      <c r="F10">
        <v>8.1</v>
      </c>
      <c r="G10">
        <v>420</v>
      </c>
      <c r="H10">
        <v>45866</v>
      </c>
      <c r="I10" t="s">
        <v>35</v>
      </c>
      <c r="J10">
        <v>14</v>
      </c>
      <c r="K10">
        <v>0</v>
      </c>
      <c r="L10">
        <v>0</v>
      </c>
      <c r="M10" s="1">
        <v>3</v>
      </c>
      <c r="N10">
        <v>4</v>
      </c>
      <c r="O10">
        <v>1</v>
      </c>
      <c r="P10">
        <v>4</v>
      </c>
      <c r="Q10">
        <v>2</v>
      </c>
      <c r="R10">
        <v>0</v>
      </c>
      <c r="S10" s="1">
        <v>0</v>
      </c>
      <c r="T10">
        <v>0</v>
      </c>
      <c r="U10">
        <v>0</v>
      </c>
      <c r="V10">
        <v>0</v>
      </c>
      <c r="W10">
        <v>0</v>
      </c>
      <c r="X10">
        <v>0</v>
      </c>
      <c r="Y10" s="1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 s="1" t="s">
        <v>36</v>
      </c>
      <c r="AF10" s="3">
        <f t="shared" si="1"/>
        <v>0</v>
      </c>
      <c r="AG10" s="3">
        <f t="shared" si="2"/>
        <v>0</v>
      </c>
      <c r="AH10" s="3">
        <f t="shared" si="3"/>
        <v>0</v>
      </c>
      <c r="AI10" s="3">
        <f t="shared" si="4"/>
        <v>0</v>
      </c>
      <c r="AJ10" s="3">
        <f t="shared" si="5"/>
        <v>0</v>
      </c>
      <c r="AK10" s="3">
        <f t="shared" si="6"/>
        <v>0</v>
      </c>
    </row>
    <row r="11" spans="1:37" hidden="1">
      <c r="A11">
        <v>7.01</v>
      </c>
      <c r="B11">
        <v>1</v>
      </c>
      <c r="C11" t="s">
        <v>37</v>
      </c>
      <c r="D11" t="s">
        <v>17</v>
      </c>
      <c r="E11" t="s">
        <v>38</v>
      </c>
      <c r="F11">
        <v>7.4</v>
      </c>
      <c r="G11">
        <v>458</v>
      </c>
      <c r="H11">
        <v>49645</v>
      </c>
      <c r="I11" t="s">
        <v>39</v>
      </c>
      <c r="J11">
        <v>14</v>
      </c>
      <c r="K11">
        <v>0</v>
      </c>
      <c r="L11">
        <v>0</v>
      </c>
      <c r="M11" s="1">
        <v>3</v>
      </c>
      <c r="N11">
        <v>4</v>
      </c>
      <c r="O11">
        <v>1</v>
      </c>
      <c r="P11">
        <v>4</v>
      </c>
      <c r="Q11">
        <v>2</v>
      </c>
      <c r="R11">
        <v>0</v>
      </c>
      <c r="S11" s="1">
        <v>0</v>
      </c>
      <c r="T11">
        <v>0</v>
      </c>
      <c r="U11">
        <v>0</v>
      </c>
      <c r="V11">
        <v>0</v>
      </c>
      <c r="W11">
        <v>0</v>
      </c>
      <c r="X11">
        <v>0</v>
      </c>
      <c r="Y11" s="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 s="1" t="s">
        <v>36</v>
      </c>
      <c r="AF11" s="3">
        <f t="shared" si="1"/>
        <v>0</v>
      </c>
      <c r="AG11" s="3">
        <f t="shared" si="2"/>
        <v>0</v>
      </c>
      <c r="AH11" s="3">
        <f t="shared" si="3"/>
        <v>0</v>
      </c>
      <c r="AI11" s="3">
        <f t="shared" si="4"/>
        <v>0</v>
      </c>
      <c r="AJ11" s="3">
        <f t="shared" si="5"/>
        <v>0</v>
      </c>
      <c r="AK11" s="3">
        <f t="shared" si="6"/>
        <v>0</v>
      </c>
    </row>
    <row r="12" spans="1:37" hidden="1">
      <c r="A12">
        <v>8</v>
      </c>
      <c r="B12">
        <v>1</v>
      </c>
      <c r="C12" t="s">
        <v>40</v>
      </c>
      <c r="D12" t="s">
        <v>17</v>
      </c>
      <c r="E12" t="s">
        <v>18</v>
      </c>
      <c r="F12">
        <v>50.1</v>
      </c>
      <c r="G12">
        <v>645</v>
      </c>
      <c r="H12">
        <v>65912</v>
      </c>
      <c r="I12" t="s">
        <v>41</v>
      </c>
      <c r="J12">
        <v>139</v>
      </c>
      <c r="K12">
        <v>86</v>
      </c>
      <c r="L12">
        <v>0.61899999999999999</v>
      </c>
      <c r="M12" s="1">
        <v>32</v>
      </c>
      <c r="N12">
        <v>47</v>
      </c>
      <c r="O12">
        <v>12</v>
      </c>
      <c r="P12">
        <v>22</v>
      </c>
      <c r="Q12">
        <v>17</v>
      </c>
      <c r="R12">
        <v>9</v>
      </c>
      <c r="S12" s="1">
        <v>23</v>
      </c>
      <c r="T12">
        <v>28</v>
      </c>
      <c r="U12">
        <v>7</v>
      </c>
      <c r="V12">
        <v>13</v>
      </c>
      <c r="W12">
        <v>11</v>
      </c>
      <c r="X12">
        <v>4</v>
      </c>
      <c r="Y12" s="1">
        <v>29.248000000000001</v>
      </c>
      <c r="Z12">
        <v>39.625999999999998</v>
      </c>
      <c r="AA12">
        <v>10</v>
      </c>
      <c r="AB12">
        <v>17.263999999999999</v>
      </c>
      <c r="AC12">
        <v>13.952999999999999</v>
      </c>
      <c r="AD12">
        <v>6.282</v>
      </c>
      <c r="AE12" s="1" t="s">
        <v>42</v>
      </c>
      <c r="AF12" s="3">
        <f t="shared" si="1"/>
        <v>47.352401511063142</v>
      </c>
      <c r="AG12" s="3">
        <f t="shared" si="2"/>
        <v>229.93810444874273</v>
      </c>
      <c r="AH12" s="3">
        <f t="shared" si="3"/>
        <v>9.6711798839458414</v>
      </c>
      <c r="AI12" s="3">
        <f t="shared" si="4"/>
        <v>17.6043507817811</v>
      </c>
      <c r="AJ12" s="3">
        <f t="shared" si="5"/>
        <v>13.318167356029271</v>
      </c>
      <c r="AK12" s="3">
        <f t="shared" si="6"/>
        <v>6.093113482056256</v>
      </c>
    </row>
    <row r="13" spans="1:37" hidden="1">
      <c r="A13">
        <v>8.01</v>
      </c>
      <c r="B13">
        <v>1</v>
      </c>
      <c r="C13" t="s">
        <v>43</v>
      </c>
      <c r="D13" t="s">
        <v>17</v>
      </c>
      <c r="E13" t="s">
        <v>38</v>
      </c>
      <c r="F13">
        <v>50.1</v>
      </c>
      <c r="G13">
        <v>645</v>
      </c>
      <c r="H13">
        <v>65866</v>
      </c>
      <c r="I13" t="s">
        <v>44</v>
      </c>
      <c r="J13">
        <v>139</v>
      </c>
      <c r="K13">
        <v>86</v>
      </c>
      <c r="L13">
        <v>0.61899999999999999</v>
      </c>
      <c r="M13" s="1">
        <v>32</v>
      </c>
      <c r="N13">
        <v>47</v>
      </c>
      <c r="O13">
        <v>12</v>
      </c>
      <c r="P13">
        <v>22</v>
      </c>
      <c r="Q13">
        <v>17</v>
      </c>
      <c r="R13">
        <v>9</v>
      </c>
      <c r="S13" s="1">
        <v>23</v>
      </c>
      <c r="T13">
        <v>28</v>
      </c>
      <c r="U13">
        <v>7</v>
      </c>
      <c r="V13">
        <v>13</v>
      </c>
      <c r="W13">
        <v>11</v>
      </c>
      <c r="X13">
        <v>4</v>
      </c>
      <c r="Y13" s="1">
        <v>29.248000000000001</v>
      </c>
      <c r="Z13">
        <v>39.625999999999998</v>
      </c>
      <c r="AA13">
        <v>10</v>
      </c>
      <c r="AB13">
        <v>17.263999999999999</v>
      </c>
      <c r="AC13">
        <v>13.952999999999999</v>
      </c>
      <c r="AD13">
        <v>6.282</v>
      </c>
      <c r="AE13" s="1" t="s">
        <v>42</v>
      </c>
      <c r="AF13" s="3">
        <f t="shared" si="1"/>
        <v>47.352401511063142</v>
      </c>
      <c r="AG13" s="3">
        <f t="shared" si="2"/>
        <v>229.93810444874273</v>
      </c>
      <c r="AH13" s="3">
        <f t="shared" si="3"/>
        <v>9.6711798839458414</v>
      </c>
      <c r="AI13" s="3">
        <f t="shared" si="4"/>
        <v>17.6043507817811</v>
      </c>
      <c r="AJ13" s="3">
        <f t="shared" si="5"/>
        <v>13.318167356029271</v>
      </c>
      <c r="AK13" s="3">
        <f t="shared" si="6"/>
        <v>6.093113482056256</v>
      </c>
    </row>
    <row r="14" spans="1:37" hidden="1">
      <c r="A14">
        <v>9</v>
      </c>
      <c r="B14">
        <v>1</v>
      </c>
      <c r="C14" t="s">
        <v>45</v>
      </c>
      <c r="D14" t="s">
        <v>17</v>
      </c>
      <c r="E14" t="s">
        <v>18</v>
      </c>
      <c r="F14">
        <v>59.2</v>
      </c>
      <c r="G14">
        <v>623</v>
      </c>
      <c r="H14">
        <v>62130</v>
      </c>
      <c r="I14" t="s">
        <v>46</v>
      </c>
      <c r="J14">
        <v>202</v>
      </c>
      <c r="K14">
        <v>197</v>
      </c>
      <c r="L14">
        <v>0.97499999999999998</v>
      </c>
      <c r="M14" s="1">
        <v>25</v>
      </c>
      <c r="N14">
        <v>86</v>
      </c>
      <c r="O14">
        <v>20</v>
      </c>
      <c r="P14">
        <v>36</v>
      </c>
      <c r="Q14">
        <v>24</v>
      </c>
      <c r="R14">
        <v>11</v>
      </c>
      <c r="S14" s="1">
        <v>24</v>
      </c>
      <c r="T14">
        <v>84</v>
      </c>
      <c r="U14">
        <v>20</v>
      </c>
      <c r="V14">
        <v>34</v>
      </c>
      <c r="W14">
        <v>24</v>
      </c>
      <c r="X14">
        <v>11</v>
      </c>
      <c r="Y14" s="1">
        <v>24.632000000000001</v>
      </c>
      <c r="Z14">
        <v>85.631</v>
      </c>
      <c r="AA14">
        <v>20</v>
      </c>
      <c r="AB14">
        <v>35.700000000000003</v>
      </c>
      <c r="AC14">
        <v>24</v>
      </c>
      <c r="AD14">
        <v>11</v>
      </c>
      <c r="AE14" s="1" t="s">
        <v>47</v>
      </c>
      <c r="AF14" s="3">
        <f t="shared" si="1"/>
        <v>39.87911494873179</v>
      </c>
      <c r="AG14" s="3">
        <f t="shared" si="2"/>
        <v>496.89168278529979</v>
      </c>
      <c r="AH14" s="3">
        <f t="shared" si="3"/>
        <v>19.342359767891683</v>
      </c>
      <c r="AI14" s="3">
        <f t="shared" si="4"/>
        <v>36.403806934058466</v>
      </c>
      <c r="AJ14" s="3">
        <f t="shared" si="5"/>
        <v>22.908049634107542</v>
      </c>
      <c r="AK14" s="3">
        <f t="shared" si="6"/>
        <v>10.669253152279341</v>
      </c>
    </row>
    <row r="15" spans="1:37" hidden="1">
      <c r="A15">
        <v>10</v>
      </c>
      <c r="B15">
        <v>1</v>
      </c>
      <c r="C15" t="s">
        <v>48</v>
      </c>
      <c r="D15" t="s">
        <v>17</v>
      </c>
      <c r="E15" t="s">
        <v>18</v>
      </c>
      <c r="F15">
        <v>6.9</v>
      </c>
      <c r="G15">
        <v>638</v>
      </c>
      <c r="H15">
        <v>65872</v>
      </c>
      <c r="I15" t="s">
        <v>49</v>
      </c>
      <c r="J15">
        <v>26</v>
      </c>
      <c r="K15">
        <v>0</v>
      </c>
      <c r="L15">
        <v>0</v>
      </c>
      <c r="M15" s="1">
        <v>7</v>
      </c>
      <c r="N15">
        <v>7</v>
      </c>
      <c r="O15">
        <v>2</v>
      </c>
      <c r="P15">
        <v>4</v>
      </c>
      <c r="Q15">
        <v>4</v>
      </c>
      <c r="R15">
        <v>2</v>
      </c>
      <c r="S15" s="1">
        <v>0</v>
      </c>
      <c r="T15">
        <v>0</v>
      </c>
      <c r="U15">
        <v>0</v>
      </c>
      <c r="V15">
        <v>0</v>
      </c>
      <c r="W15">
        <v>0</v>
      </c>
      <c r="X15">
        <v>0</v>
      </c>
      <c r="Y15" s="1">
        <v>0.66700000000000004</v>
      </c>
      <c r="Z15">
        <v>0</v>
      </c>
      <c r="AA15">
        <v>0.16700000000000001</v>
      </c>
      <c r="AB15">
        <v>0.5</v>
      </c>
      <c r="AC15">
        <v>0.5</v>
      </c>
      <c r="AD15">
        <v>0.16700000000000001</v>
      </c>
      <c r="AE15" s="1" t="s">
        <v>33</v>
      </c>
      <c r="AF15" s="3">
        <f t="shared" si="1"/>
        <v>1.0798704803022128</v>
      </c>
      <c r="AG15" s="3">
        <f t="shared" si="2"/>
        <v>0</v>
      </c>
      <c r="AH15" s="3">
        <f t="shared" si="3"/>
        <v>0.16150870406189557</v>
      </c>
      <c r="AI15" s="3">
        <f t="shared" si="4"/>
        <v>0.50985723997280763</v>
      </c>
      <c r="AJ15" s="3">
        <f t="shared" si="5"/>
        <v>0.47725103404390712</v>
      </c>
      <c r="AK15" s="3">
        <f t="shared" si="6"/>
        <v>0.16197866149369544</v>
      </c>
    </row>
    <row r="16" spans="1:37" hidden="1">
      <c r="A16">
        <v>10.01</v>
      </c>
      <c r="B16">
        <v>1</v>
      </c>
      <c r="C16" t="s">
        <v>50</v>
      </c>
      <c r="D16" t="s">
        <v>17</v>
      </c>
      <c r="E16" t="s">
        <v>38</v>
      </c>
      <c r="F16">
        <v>7</v>
      </c>
      <c r="G16">
        <v>629</v>
      </c>
      <c r="H16">
        <v>64512</v>
      </c>
      <c r="I16" t="s">
        <v>51</v>
      </c>
      <c r="J16">
        <v>26</v>
      </c>
      <c r="K16">
        <v>0</v>
      </c>
      <c r="L16">
        <v>0</v>
      </c>
      <c r="M16" s="1">
        <v>7</v>
      </c>
      <c r="N16">
        <v>7</v>
      </c>
      <c r="O16">
        <v>2</v>
      </c>
      <c r="P16">
        <v>4</v>
      </c>
      <c r="Q16">
        <v>4</v>
      </c>
      <c r="R16">
        <v>2</v>
      </c>
      <c r="S16" s="1">
        <v>0</v>
      </c>
      <c r="T16">
        <v>0</v>
      </c>
      <c r="U16">
        <v>0</v>
      </c>
      <c r="V16">
        <v>0</v>
      </c>
      <c r="W16">
        <v>0</v>
      </c>
      <c r="X16">
        <v>0</v>
      </c>
      <c r="Y16" s="1">
        <v>0.66700000000000004</v>
      </c>
      <c r="Z16">
        <v>0</v>
      </c>
      <c r="AA16">
        <v>0.16700000000000001</v>
      </c>
      <c r="AB16">
        <v>0.5</v>
      </c>
      <c r="AC16">
        <v>0.5</v>
      </c>
      <c r="AD16">
        <v>0.16700000000000001</v>
      </c>
      <c r="AE16" s="1" t="s">
        <v>33</v>
      </c>
      <c r="AF16" s="3">
        <f t="shared" si="1"/>
        <v>1.0798704803022128</v>
      </c>
      <c r="AG16" s="3">
        <f t="shared" si="2"/>
        <v>0</v>
      </c>
      <c r="AH16" s="3">
        <f t="shared" si="3"/>
        <v>0.16150870406189557</v>
      </c>
      <c r="AI16" s="3">
        <f t="shared" si="4"/>
        <v>0.50985723997280763</v>
      </c>
      <c r="AJ16" s="3">
        <f t="shared" si="5"/>
        <v>0.47725103404390712</v>
      </c>
      <c r="AK16" s="3">
        <f t="shared" si="6"/>
        <v>0.16197866149369544</v>
      </c>
    </row>
    <row r="17" spans="1:37" hidden="1">
      <c r="A17">
        <v>10.02</v>
      </c>
      <c r="B17">
        <v>1</v>
      </c>
      <c r="C17" t="s">
        <v>52</v>
      </c>
      <c r="D17" t="s">
        <v>17</v>
      </c>
      <c r="E17" t="s">
        <v>38</v>
      </c>
      <c r="F17">
        <v>7</v>
      </c>
      <c r="G17">
        <v>629</v>
      </c>
      <c r="H17">
        <v>64449</v>
      </c>
      <c r="I17" t="s">
        <v>53</v>
      </c>
      <c r="J17">
        <v>26</v>
      </c>
      <c r="K17">
        <v>0</v>
      </c>
      <c r="L17">
        <v>0</v>
      </c>
      <c r="M17" s="1">
        <v>7</v>
      </c>
      <c r="N17">
        <v>7</v>
      </c>
      <c r="O17">
        <v>2</v>
      </c>
      <c r="P17">
        <v>4</v>
      </c>
      <c r="Q17">
        <v>4</v>
      </c>
      <c r="R17">
        <v>2</v>
      </c>
      <c r="S17" s="1">
        <v>0</v>
      </c>
      <c r="T17">
        <v>0</v>
      </c>
      <c r="U17">
        <v>0</v>
      </c>
      <c r="V17">
        <v>0</v>
      </c>
      <c r="W17">
        <v>0</v>
      </c>
      <c r="X17">
        <v>0</v>
      </c>
      <c r="Y17" s="1">
        <v>0.66700000000000004</v>
      </c>
      <c r="Z17">
        <v>0</v>
      </c>
      <c r="AA17">
        <v>0.16700000000000001</v>
      </c>
      <c r="AB17">
        <v>0.5</v>
      </c>
      <c r="AC17">
        <v>0.5</v>
      </c>
      <c r="AD17">
        <v>0.16700000000000001</v>
      </c>
      <c r="AE17" s="1" t="s">
        <v>33</v>
      </c>
      <c r="AF17" s="3">
        <f t="shared" si="1"/>
        <v>1.0798704803022128</v>
      </c>
      <c r="AG17" s="3">
        <f t="shared" si="2"/>
        <v>0</v>
      </c>
      <c r="AH17" s="3">
        <f t="shared" si="3"/>
        <v>0.16150870406189557</v>
      </c>
      <c r="AI17" s="3">
        <f t="shared" si="4"/>
        <v>0.50985723997280763</v>
      </c>
      <c r="AJ17" s="3">
        <f t="shared" si="5"/>
        <v>0.47725103404390712</v>
      </c>
      <c r="AK17" s="3">
        <f t="shared" si="6"/>
        <v>0.16197866149369544</v>
      </c>
    </row>
    <row r="18" spans="1:37" hidden="1">
      <c r="A18">
        <v>11</v>
      </c>
      <c r="B18">
        <v>1</v>
      </c>
      <c r="C18" t="s">
        <v>54</v>
      </c>
      <c r="D18" t="s">
        <v>17</v>
      </c>
      <c r="E18" t="s">
        <v>18</v>
      </c>
      <c r="F18">
        <v>8.5</v>
      </c>
      <c r="G18">
        <v>482</v>
      </c>
      <c r="H18">
        <v>53563</v>
      </c>
      <c r="I18" t="s">
        <v>55</v>
      </c>
      <c r="J18">
        <v>30</v>
      </c>
      <c r="K18">
        <v>1</v>
      </c>
      <c r="L18">
        <v>3.3000000000000002E-2</v>
      </c>
      <c r="M18" s="1">
        <v>3</v>
      </c>
      <c r="N18">
        <v>26</v>
      </c>
      <c r="O18">
        <v>0</v>
      </c>
      <c r="P18">
        <v>0</v>
      </c>
      <c r="Q18">
        <v>0</v>
      </c>
      <c r="R18">
        <v>1</v>
      </c>
      <c r="S18" s="1">
        <v>0</v>
      </c>
      <c r="T18">
        <v>0</v>
      </c>
      <c r="U18">
        <v>0</v>
      </c>
      <c r="V18">
        <v>0</v>
      </c>
      <c r="W18">
        <v>0</v>
      </c>
      <c r="X18">
        <v>1</v>
      </c>
      <c r="Y18" s="1">
        <v>0</v>
      </c>
      <c r="Z18">
        <v>0</v>
      </c>
      <c r="AA18">
        <v>0</v>
      </c>
      <c r="AB18">
        <v>0</v>
      </c>
      <c r="AC18">
        <v>0</v>
      </c>
      <c r="AD18">
        <v>1</v>
      </c>
      <c r="AE18" s="1" t="s">
        <v>56</v>
      </c>
      <c r="AF18" s="3">
        <f t="shared" si="1"/>
        <v>0</v>
      </c>
      <c r="AG18" s="3">
        <f t="shared" si="2"/>
        <v>0</v>
      </c>
      <c r="AH18" s="3">
        <f t="shared" si="3"/>
        <v>0</v>
      </c>
      <c r="AI18" s="3">
        <f t="shared" si="4"/>
        <v>0</v>
      </c>
      <c r="AJ18" s="3">
        <f t="shared" si="5"/>
        <v>0</v>
      </c>
      <c r="AK18" s="3">
        <f t="shared" si="6"/>
        <v>0.96993210475266733</v>
      </c>
    </row>
    <row r="19" spans="1:37" hidden="1">
      <c r="A19">
        <v>11.01</v>
      </c>
      <c r="B19">
        <v>1</v>
      </c>
      <c r="C19" t="s">
        <v>57</v>
      </c>
      <c r="D19" t="s">
        <v>17</v>
      </c>
      <c r="E19" t="s">
        <v>38</v>
      </c>
      <c r="F19">
        <v>8.5</v>
      </c>
      <c r="G19">
        <v>483</v>
      </c>
      <c r="H19">
        <v>53705</v>
      </c>
      <c r="I19" t="s">
        <v>58</v>
      </c>
      <c r="J19">
        <v>30</v>
      </c>
      <c r="K19">
        <v>1</v>
      </c>
      <c r="L19">
        <v>3.3000000000000002E-2</v>
      </c>
      <c r="M19" s="1">
        <v>3</v>
      </c>
      <c r="N19">
        <v>26</v>
      </c>
      <c r="O19">
        <v>0</v>
      </c>
      <c r="P19">
        <v>0</v>
      </c>
      <c r="Q19">
        <v>0</v>
      </c>
      <c r="R19">
        <v>1</v>
      </c>
      <c r="S19" s="1">
        <v>0</v>
      </c>
      <c r="T19">
        <v>0</v>
      </c>
      <c r="U19">
        <v>0</v>
      </c>
      <c r="V19">
        <v>0</v>
      </c>
      <c r="W19">
        <v>0</v>
      </c>
      <c r="X19">
        <v>1</v>
      </c>
      <c r="Y19" s="1">
        <v>0</v>
      </c>
      <c r="Z19">
        <v>0</v>
      </c>
      <c r="AA19">
        <v>0</v>
      </c>
      <c r="AB19">
        <v>0</v>
      </c>
      <c r="AC19">
        <v>0</v>
      </c>
      <c r="AD19">
        <v>1</v>
      </c>
      <c r="AE19" s="1" t="s">
        <v>56</v>
      </c>
      <c r="AF19" s="3">
        <f t="shared" si="1"/>
        <v>0</v>
      </c>
      <c r="AG19" s="3">
        <f t="shared" si="2"/>
        <v>0</v>
      </c>
      <c r="AH19" s="3">
        <f t="shared" si="3"/>
        <v>0</v>
      </c>
      <c r="AI19" s="3">
        <f t="shared" si="4"/>
        <v>0</v>
      </c>
      <c r="AJ19" s="3">
        <f t="shared" si="5"/>
        <v>0</v>
      </c>
      <c r="AK19" s="3">
        <f t="shared" si="6"/>
        <v>0.96993210475266733</v>
      </c>
    </row>
    <row r="20" spans="1:37" hidden="1">
      <c r="A20">
        <v>11.02</v>
      </c>
      <c r="B20">
        <v>1</v>
      </c>
      <c r="C20" t="s">
        <v>59</v>
      </c>
      <c r="D20" t="s">
        <v>17</v>
      </c>
      <c r="E20" t="s">
        <v>38</v>
      </c>
      <c r="F20">
        <v>8.5</v>
      </c>
      <c r="G20">
        <v>483</v>
      </c>
      <c r="H20">
        <v>53749</v>
      </c>
      <c r="I20" t="s">
        <v>60</v>
      </c>
      <c r="J20">
        <v>30</v>
      </c>
      <c r="K20">
        <v>1</v>
      </c>
      <c r="L20">
        <v>3.3000000000000002E-2</v>
      </c>
      <c r="M20" s="1">
        <v>3</v>
      </c>
      <c r="N20">
        <v>26</v>
      </c>
      <c r="O20">
        <v>0</v>
      </c>
      <c r="P20">
        <v>0</v>
      </c>
      <c r="Q20">
        <v>0</v>
      </c>
      <c r="R20">
        <v>1</v>
      </c>
      <c r="S20" s="1">
        <v>0</v>
      </c>
      <c r="T20">
        <v>0</v>
      </c>
      <c r="U20">
        <v>0</v>
      </c>
      <c r="V20">
        <v>0</v>
      </c>
      <c r="W20">
        <v>0</v>
      </c>
      <c r="X20">
        <v>1</v>
      </c>
      <c r="Y20" s="1">
        <v>0</v>
      </c>
      <c r="Z20">
        <v>0</v>
      </c>
      <c r="AA20">
        <v>0</v>
      </c>
      <c r="AB20">
        <v>0</v>
      </c>
      <c r="AC20">
        <v>0</v>
      </c>
      <c r="AD20">
        <v>1</v>
      </c>
      <c r="AE20" s="1" t="s">
        <v>56</v>
      </c>
      <c r="AF20" s="3">
        <f t="shared" si="1"/>
        <v>0</v>
      </c>
      <c r="AG20" s="3">
        <f t="shared" si="2"/>
        <v>0</v>
      </c>
      <c r="AH20" s="3">
        <f t="shared" si="3"/>
        <v>0</v>
      </c>
      <c r="AI20" s="3">
        <f t="shared" si="4"/>
        <v>0</v>
      </c>
      <c r="AJ20" s="3">
        <f t="shared" si="5"/>
        <v>0</v>
      </c>
      <c r="AK20" s="3">
        <f t="shared" si="6"/>
        <v>0.96993210475266733</v>
      </c>
    </row>
    <row r="21" spans="1:37" hidden="1">
      <c r="A21">
        <v>11.03</v>
      </c>
      <c r="B21">
        <v>1</v>
      </c>
      <c r="C21" t="s">
        <v>61</v>
      </c>
      <c r="D21" t="s">
        <v>17</v>
      </c>
      <c r="E21" t="s">
        <v>38</v>
      </c>
      <c r="F21">
        <v>8.5</v>
      </c>
      <c r="G21">
        <v>483</v>
      </c>
      <c r="H21">
        <v>53675</v>
      </c>
      <c r="I21" t="s">
        <v>62</v>
      </c>
      <c r="J21">
        <v>30</v>
      </c>
      <c r="K21">
        <v>1</v>
      </c>
      <c r="L21">
        <v>3.3000000000000002E-2</v>
      </c>
      <c r="M21" s="1">
        <v>3</v>
      </c>
      <c r="N21">
        <v>26</v>
      </c>
      <c r="O21">
        <v>0</v>
      </c>
      <c r="P21">
        <v>0</v>
      </c>
      <c r="Q21">
        <v>0</v>
      </c>
      <c r="R21">
        <v>1</v>
      </c>
      <c r="S21" s="1">
        <v>0</v>
      </c>
      <c r="T21">
        <v>0</v>
      </c>
      <c r="U21">
        <v>0</v>
      </c>
      <c r="V21">
        <v>0</v>
      </c>
      <c r="W21">
        <v>0</v>
      </c>
      <c r="X21">
        <v>1</v>
      </c>
      <c r="Y21" s="1">
        <v>0</v>
      </c>
      <c r="Z21">
        <v>0</v>
      </c>
      <c r="AA21">
        <v>0</v>
      </c>
      <c r="AB21">
        <v>0</v>
      </c>
      <c r="AC21">
        <v>0</v>
      </c>
      <c r="AD21">
        <v>1</v>
      </c>
      <c r="AE21" s="1" t="s">
        <v>56</v>
      </c>
      <c r="AF21" s="3">
        <f t="shared" si="1"/>
        <v>0</v>
      </c>
      <c r="AG21" s="3">
        <f t="shared" si="2"/>
        <v>0</v>
      </c>
      <c r="AH21" s="3">
        <f t="shared" si="3"/>
        <v>0</v>
      </c>
      <c r="AI21" s="3">
        <f t="shared" si="4"/>
        <v>0</v>
      </c>
      <c r="AJ21" s="3">
        <f t="shared" si="5"/>
        <v>0</v>
      </c>
      <c r="AK21" s="3">
        <f t="shared" si="6"/>
        <v>0.96993210475266733</v>
      </c>
    </row>
    <row r="22" spans="1:37" hidden="1">
      <c r="A22">
        <v>12</v>
      </c>
      <c r="B22">
        <v>1</v>
      </c>
      <c r="C22" t="s">
        <v>63</v>
      </c>
      <c r="D22" t="s">
        <v>17</v>
      </c>
      <c r="E22" t="s">
        <v>18</v>
      </c>
      <c r="F22">
        <v>24.7</v>
      </c>
      <c r="G22">
        <v>590</v>
      </c>
      <c r="H22">
        <v>62462</v>
      </c>
      <c r="I22" t="s">
        <v>64</v>
      </c>
      <c r="J22">
        <v>46</v>
      </c>
      <c r="K22">
        <v>0</v>
      </c>
      <c r="L22">
        <v>0</v>
      </c>
      <c r="M22" s="1">
        <v>10</v>
      </c>
      <c r="N22">
        <v>27</v>
      </c>
      <c r="O22">
        <v>2</v>
      </c>
      <c r="P22">
        <v>2</v>
      </c>
      <c r="Q22">
        <v>4</v>
      </c>
      <c r="R22">
        <v>1</v>
      </c>
      <c r="S22" s="1">
        <v>0</v>
      </c>
      <c r="T22">
        <v>0</v>
      </c>
      <c r="U22">
        <v>0</v>
      </c>
      <c r="V22">
        <v>0</v>
      </c>
      <c r="W22">
        <v>0</v>
      </c>
      <c r="X22">
        <v>0</v>
      </c>
      <c r="Y22" s="1">
        <v>2.25</v>
      </c>
      <c r="Z22">
        <v>1</v>
      </c>
      <c r="AA22">
        <v>0</v>
      </c>
      <c r="AB22">
        <v>0.5</v>
      </c>
      <c r="AC22">
        <v>1.333</v>
      </c>
      <c r="AD22">
        <v>0</v>
      </c>
      <c r="AE22" s="1" t="s">
        <v>42</v>
      </c>
      <c r="AF22" s="3">
        <f t="shared" si="1"/>
        <v>3.6427415002698327</v>
      </c>
      <c r="AG22" s="3">
        <f t="shared" si="2"/>
        <v>5.8027079303675047</v>
      </c>
      <c r="AH22" s="3">
        <f t="shared" si="3"/>
        <v>0</v>
      </c>
      <c r="AI22" s="3">
        <f t="shared" si="4"/>
        <v>0.50985723997280763</v>
      </c>
      <c r="AJ22" s="3">
        <f t="shared" si="5"/>
        <v>1.2723512567610564</v>
      </c>
      <c r="AK22" s="3">
        <f t="shared" si="6"/>
        <v>0</v>
      </c>
    </row>
    <row r="23" spans="1:37" hidden="1">
      <c r="A23">
        <v>13</v>
      </c>
      <c r="B23">
        <v>1</v>
      </c>
      <c r="C23" t="s">
        <v>65</v>
      </c>
      <c r="D23" t="s">
        <v>17</v>
      </c>
      <c r="E23" t="s">
        <v>18</v>
      </c>
      <c r="F23">
        <v>24.8</v>
      </c>
      <c r="G23">
        <v>472</v>
      </c>
      <c r="H23">
        <v>51664</v>
      </c>
      <c r="I23" t="s">
        <v>66</v>
      </c>
      <c r="J23">
        <v>40</v>
      </c>
      <c r="K23">
        <v>8</v>
      </c>
      <c r="L23">
        <v>0.2</v>
      </c>
      <c r="M23" s="1">
        <v>11</v>
      </c>
      <c r="N23">
        <v>15</v>
      </c>
      <c r="O23">
        <v>2</v>
      </c>
      <c r="P23">
        <v>9</v>
      </c>
      <c r="Q23">
        <v>2</v>
      </c>
      <c r="R23">
        <v>1</v>
      </c>
      <c r="S23" s="1">
        <v>3</v>
      </c>
      <c r="T23">
        <v>4</v>
      </c>
      <c r="U23">
        <v>0</v>
      </c>
      <c r="V23">
        <v>1</v>
      </c>
      <c r="W23">
        <v>0</v>
      </c>
      <c r="X23">
        <v>0</v>
      </c>
      <c r="Y23" s="1">
        <v>7.758</v>
      </c>
      <c r="Z23">
        <v>9.5090000000000003</v>
      </c>
      <c r="AA23">
        <v>0.5</v>
      </c>
      <c r="AB23">
        <v>4.383</v>
      </c>
      <c r="AC23">
        <v>0</v>
      </c>
      <c r="AD23">
        <v>0</v>
      </c>
      <c r="AE23" s="1" t="s">
        <v>30</v>
      </c>
      <c r="AF23" s="3">
        <f t="shared" si="1"/>
        <v>12.560172692930383</v>
      </c>
      <c r="AG23" s="3">
        <f t="shared" si="2"/>
        <v>55.177949709864606</v>
      </c>
      <c r="AH23" s="3">
        <f t="shared" si="3"/>
        <v>0.48355899419729209</v>
      </c>
      <c r="AI23" s="3">
        <f t="shared" si="4"/>
        <v>4.4694085656016318</v>
      </c>
      <c r="AJ23" s="3">
        <f t="shared" si="5"/>
        <v>0</v>
      </c>
      <c r="AK23" s="3">
        <f t="shared" si="6"/>
        <v>0</v>
      </c>
    </row>
    <row r="24" spans="1:37" hidden="1">
      <c r="A24">
        <v>14</v>
      </c>
      <c r="B24">
        <v>1</v>
      </c>
      <c r="C24" t="s">
        <v>67</v>
      </c>
      <c r="D24" t="s">
        <v>17</v>
      </c>
      <c r="E24" t="s">
        <v>18</v>
      </c>
      <c r="F24">
        <v>57.5</v>
      </c>
      <c r="G24">
        <v>644</v>
      </c>
      <c r="H24">
        <v>66019</v>
      </c>
      <c r="I24" t="s">
        <v>68</v>
      </c>
      <c r="J24">
        <v>348</v>
      </c>
      <c r="K24">
        <v>124</v>
      </c>
      <c r="L24">
        <v>0.35599999999999998</v>
      </c>
      <c r="M24" s="1">
        <v>58</v>
      </c>
      <c r="N24">
        <v>131</v>
      </c>
      <c r="O24">
        <v>34</v>
      </c>
      <c r="P24">
        <v>60</v>
      </c>
      <c r="Q24">
        <v>41</v>
      </c>
      <c r="R24">
        <v>24</v>
      </c>
      <c r="S24" s="1">
        <v>19</v>
      </c>
      <c r="T24">
        <v>43</v>
      </c>
      <c r="U24">
        <v>13</v>
      </c>
      <c r="V24">
        <v>25</v>
      </c>
      <c r="W24">
        <v>16</v>
      </c>
      <c r="X24">
        <v>8</v>
      </c>
      <c r="Y24" s="1">
        <v>54.383000000000003</v>
      </c>
      <c r="Z24">
        <v>124.45399999999999</v>
      </c>
      <c r="AA24">
        <v>32.375999999999998</v>
      </c>
      <c r="AB24">
        <v>55.898000000000003</v>
      </c>
      <c r="AC24">
        <v>37.811</v>
      </c>
      <c r="AD24">
        <v>21.631</v>
      </c>
      <c r="AE24" s="1" t="s">
        <v>69</v>
      </c>
      <c r="AF24" s="3">
        <f t="shared" si="1"/>
        <v>88.045871559633028</v>
      </c>
      <c r="AG24" s="3">
        <f t="shared" si="2"/>
        <v>722.17021276595733</v>
      </c>
      <c r="AH24" s="3">
        <f t="shared" si="3"/>
        <v>31.311411992263054</v>
      </c>
      <c r="AI24" s="3">
        <f t="shared" si="4"/>
        <v>57.000000000000007</v>
      </c>
      <c r="AJ24" s="3">
        <f t="shared" si="5"/>
        <v>36.090677696468347</v>
      </c>
      <c r="AK24" s="3">
        <f t="shared" si="6"/>
        <v>20.980601357904948</v>
      </c>
    </row>
    <row r="25" spans="1:37" hidden="1">
      <c r="A25">
        <v>15</v>
      </c>
      <c r="B25">
        <v>1</v>
      </c>
      <c r="C25" t="s">
        <v>70</v>
      </c>
      <c r="D25" t="s">
        <v>17</v>
      </c>
      <c r="E25" t="s">
        <v>18</v>
      </c>
      <c r="F25">
        <v>30</v>
      </c>
      <c r="G25">
        <v>493</v>
      </c>
      <c r="H25">
        <v>52790</v>
      </c>
      <c r="I25" t="s">
        <v>71</v>
      </c>
      <c r="J25">
        <v>201</v>
      </c>
      <c r="K25">
        <v>0</v>
      </c>
      <c r="L25">
        <v>0</v>
      </c>
      <c r="M25" s="1">
        <v>35</v>
      </c>
      <c r="N25">
        <v>81</v>
      </c>
      <c r="O25">
        <v>18</v>
      </c>
      <c r="P25">
        <v>31</v>
      </c>
      <c r="Q25">
        <v>22</v>
      </c>
      <c r="R25">
        <v>14</v>
      </c>
      <c r="S25" s="1">
        <v>0</v>
      </c>
      <c r="T25">
        <v>0</v>
      </c>
      <c r="U25">
        <v>0</v>
      </c>
      <c r="V25">
        <v>0</v>
      </c>
      <c r="W25">
        <v>0</v>
      </c>
      <c r="X25">
        <v>0</v>
      </c>
      <c r="Y25" s="1">
        <v>0</v>
      </c>
      <c r="Z25">
        <v>0.5</v>
      </c>
      <c r="AA25">
        <v>0</v>
      </c>
      <c r="AB25">
        <v>0</v>
      </c>
      <c r="AC25">
        <v>0</v>
      </c>
      <c r="AD25">
        <v>0</v>
      </c>
      <c r="AE25" s="1" t="s">
        <v>72</v>
      </c>
      <c r="AF25" s="3">
        <f t="shared" si="1"/>
        <v>0</v>
      </c>
      <c r="AG25" s="3">
        <f t="shared" si="2"/>
        <v>2.9013539651837523</v>
      </c>
      <c r="AH25" s="3">
        <f t="shared" si="3"/>
        <v>0</v>
      </c>
      <c r="AI25" s="3">
        <f t="shared" si="4"/>
        <v>0</v>
      </c>
      <c r="AJ25" s="3">
        <f t="shared" si="5"/>
        <v>0</v>
      </c>
      <c r="AK25" s="3">
        <f t="shared" si="6"/>
        <v>0</v>
      </c>
    </row>
    <row r="26" spans="1:37" hidden="1">
      <c r="A26">
        <v>16</v>
      </c>
      <c r="B26">
        <v>1</v>
      </c>
      <c r="C26" t="s">
        <v>73</v>
      </c>
      <c r="D26" t="s">
        <v>17</v>
      </c>
      <c r="E26" t="s">
        <v>18</v>
      </c>
      <c r="F26">
        <v>17.100000000000001</v>
      </c>
      <c r="G26">
        <v>432</v>
      </c>
      <c r="H26">
        <v>48107</v>
      </c>
      <c r="I26" t="s">
        <v>74</v>
      </c>
      <c r="J26">
        <v>26</v>
      </c>
      <c r="K26">
        <v>3</v>
      </c>
      <c r="L26">
        <v>0.115</v>
      </c>
      <c r="M26" s="1">
        <v>7</v>
      </c>
      <c r="N26">
        <v>7</v>
      </c>
      <c r="O26">
        <v>1</v>
      </c>
      <c r="P26">
        <v>7</v>
      </c>
      <c r="Q26">
        <v>3</v>
      </c>
      <c r="R26">
        <v>1</v>
      </c>
      <c r="S26" s="1">
        <v>1</v>
      </c>
      <c r="T26">
        <v>0</v>
      </c>
      <c r="U26">
        <v>0</v>
      </c>
      <c r="V26">
        <v>1</v>
      </c>
      <c r="W26">
        <v>1</v>
      </c>
      <c r="X26">
        <v>0</v>
      </c>
      <c r="Y26" s="1">
        <v>1.919</v>
      </c>
      <c r="Z26">
        <v>0</v>
      </c>
      <c r="AA26">
        <v>0</v>
      </c>
      <c r="AB26">
        <v>2.383</v>
      </c>
      <c r="AC26">
        <v>2.25</v>
      </c>
      <c r="AD26">
        <v>0</v>
      </c>
      <c r="AE26" s="1" t="s">
        <v>30</v>
      </c>
      <c r="AF26" s="3">
        <f t="shared" si="1"/>
        <v>3.1068537506745817</v>
      </c>
      <c r="AG26" s="3">
        <f t="shared" si="2"/>
        <v>0</v>
      </c>
      <c r="AH26" s="3">
        <f t="shared" si="3"/>
        <v>0</v>
      </c>
      <c r="AI26" s="3">
        <f t="shared" si="4"/>
        <v>2.4299796057104013</v>
      </c>
      <c r="AJ26" s="3">
        <f t="shared" si="5"/>
        <v>2.147629653197582</v>
      </c>
      <c r="AK26" s="3">
        <f t="shared" si="6"/>
        <v>0</v>
      </c>
    </row>
    <row r="27" spans="1:37" hidden="1">
      <c r="A27">
        <v>17</v>
      </c>
      <c r="B27">
        <v>1</v>
      </c>
      <c r="C27" t="s">
        <v>75</v>
      </c>
      <c r="D27" t="s">
        <v>17</v>
      </c>
      <c r="E27" t="s">
        <v>18</v>
      </c>
      <c r="F27">
        <v>6.6</v>
      </c>
      <c r="G27">
        <v>408</v>
      </c>
      <c r="H27">
        <v>45508</v>
      </c>
      <c r="I27" t="s">
        <v>76</v>
      </c>
      <c r="J27">
        <v>12</v>
      </c>
      <c r="K27">
        <v>0</v>
      </c>
      <c r="L27">
        <v>0</v>
      </c>
      <c r="M27" s="1">
        <v>1</v>
      </c>
      <c r="N27">
        <v>11</v>
      </c>
      <c r="O27">
        <v>0</v>
      </c>
      <c r="P27">
        <v>0</v>
      </c>
      <c r="Q27">
        <v>0</v>
      </c>
      <c r="R27">
        <v>0</v>
      </c>
      <c r="S27" s="1">
        <v>0</v>
      </c>
      <c r="T27">
        <v>0</v>
      </c>
      <c r="U27">
        <v>0</v>
      </c>
      <c r="V27">
        <v>0</v>
      </c>
      <c r="W27">
        <v>0</v>
      </c>
      <c r="X27">
        <v>0</v>
      </c>
      <c r="Y27" s="1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 s="1" t="s">
        <v>56</v>
      </c>
      <c r="AF27" s="3">
        <f t="shared" si="1"/>
        <v>0</v>
      </c>
      <c r="AG27" s="3">
        <f t="shared" si="2"/>
        <v>0</v>
      </c>
      <c r="AH27" s="3">
        <f t="shared" si="3"/>
        <v>0</v>
      </c>
      <c r="AI27" s="3">
        <f t="shared" si="4"/>
        <v>0</v>
      </c>
      <c r="AJ27" s="3">
        <f t="shared" si="5"/>
        <v>0</v>
      </c>
      <c r="AK27" s="3">
        <f t="shared" si="6"/>
        <v>0</v>
      </c>
    </row>
    <row r="28" spans="1:37" hidden="1">
      <c r="A28">
        <v>17.010000000000002</v>
      </c>
      <c r="B28">
        <v>1</v>
      </c>
      <c r="C28" t="s">
        <v>77</v>
      </c>
      <c r="D28" t="s">
        <v>17</v>
      </c>
      <c r="E28" t="s">
        <v>38</v>
      </c>
      <c r="F28">
        <v>5.0999999999999996</v>
      </c>
      <c r="G28">
        <v>534</v>
      </c>
      <c r="H28">
        <v>57266</v>
      </c>
      <c r="I28" t="s">
        <v>78</v>
      </c>
      <c r="J28">
        <v>12</v>
      </c>
      <c r="K28">
        <v>0</v>
      </c>
      <c r="L28">
        <v>0</v>
      </c>
      <c r="M28" s="1">
        <v>1</v>
      </c>
      <c r="N28">
        <v>11</v>
      </c>
      <c r="O28">
        <v>0</v>
      </c>
      <c r="P28">
        <v>0</v>
      </c>
      <c r="Q28">
        <v>0</v>
      </c>
      <c r="R28">
        <v>0</v>
      </c>
      <c r="S28" s="1">
        <v>0</v>
      </c>
      <c r="T28">
        <v>0</v>
      </c>
      <c r="U28">
        <v>0</v>
      </c>
      <c r="V28">
        <v>0</v>
      </c>
      <c r="W28">
        <v>0</v>
      </c>
      <c r="X28">
        <v>0</v>
      </c>
      <c r="Y28" s="1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 s="1" t="s">
        <v>56</v>
      </c>
      <c r="AF28" s="3">
        <f t="shared" si="1"/>
        <v>0</v>
      </c>
      <c r="AG28" s="3">
        <f t="shared" si="2"/>
        <v>0</v>
      </c>
      <c r="AH28" s="3">
        <f t="shared" si="3"/>
        <v>0</v>
      </c>
      <c r="AI28" s="3">
        <f t="shared" si="4"/>
        <v>0</v>
      </c>
      <c r="AJ28" s="3">
        <f t="shared" si="5"/>
        <v>0</v>
      </c>
      <c r="AK28" s="3">
        <f t="shared" si="6"/>
        <v>0</v>
      </c>
    </row>
    <row r="29" spans="1:37" hidden="1">
      <c r="A29">
        <v>18</v>
      </c>
      <c r="B29">
        <v>1</v>
      </c>
      <c r="C29" t="s">
        <v>79</v>
      </c>
      <c r="D29" t="s">
        <v>17</v>
      </c>
      <c r="E29" t="s">
        <v>18</v>
      </c>
      <c r="F29">
        <v>46.2</v>
      </c>
      <c r="G29">
        <v>593</v>
      </c>
      <c r="H29">
        <v>59520</v>
      </c>
      <c r="I29" t="s">
        <v>80</v>
      </c>
      <c r="J29">
        <v>170</v>
      </c>
      <c r="K29">
        <v>29</v>
      </c>
      <c r="L29">
        <v>0.17100000000000001</v>
      </c>
      <c r="M29" s="1">
        <v>41</v>
      </c>
      <c r="N29">
        <v>57</v>
      </c>
      <c r="O29">
        <v>17</v>
      </c>
      <c r="P29">
        <v>27</v>
      </c>
      <c r="Q29">
        <v>21</v>
      </c>
      <c r="R29">
        <v>7</v>
      </c>
      <c r="S29" s="1">
        <v>8</v>
      </c>
      <c r="T29">
        <v>11</v>
      </c>
      <c r="U29">
        <v>2</v>
      </c>
      <c r="V29">
        <v>4</v>
      </c>
      <c r="W29">
        <v>3</v>
      </c>
      <c r="X29">
        <v>1</v>
      </c>
      <c r="Y29" s="1">
        <v>33.353000000000002</v>
      </c>
      <c r="Z29">
        <v>45.164999999999999</v>
      </c>
      <c r="AA29">
        <v>12</v>
      </c>
      <c r="AB29">
        <v>24.533000000000001</v>
      </c>
      <c r="AC29">
        <v>20.75</v>
      </c>
      <c r="AD29">
        <v>7</v>
      </c>
      <c r="AE29" s="1" t="s">
        <v>30</v>
      </c>
      <c r="AF29" s="3">
        <f t="shared" si="1"/>
        <v>53.998381003777659</v>
      </c>
      <c r="AG29" s="3">
        <f t="shared" si="2"/>
        <v>262.07930367504832</v>
      </c>
      <c r="AH29" s="3">
        <f t="shared" si="3"/>
        <v>11.605415860735011</v>
      </c>
      <c r="AI29" s="3">
        <f t="shared" si="4"/>
        <v>25.016655336505782</v>
      </c>
      <c r="AJ29" s="3">
        <f t="shared" si="5"/>
        <v>19.805917912822146</v>
      </c>
      <c r="AK29" s="3">
        <f t="shared" si="6"/>
        <v>6.7895247332686717</v>
      </c>
    </row>
    <row r="30" spans="1:37" hidden="1">
      <c r="A30">
        <v>19</v>
      </c>
      <c r="B30">
        <v>1</v>
      </c>
      <c r="C30" t="s">
        <v>81</v>
      </c>
      <c r="D30" t="s">
        <v>17</v>
      </c>
      <c r="E30" t="s">
        <v>18</v>
      </c>
      <c r="F30">
        <v>16.100000000000001</v>
      </c>
      <c r="G30">
        <v>473</v>
      </c>
      <c r="H30">
        <v>50803</v>
      </c>
      <c r="I30" t="s">
        <v>82</v>
      </c>
      <c r="J30">
        <v>33</v>
      </c>
      <c r="K30">
        <v>1</v>
      </c>
      <c r="L30">
        <v>0.03</v>
      </c>
      <c r="M30" s="1">
        <v>8</v>
      </c>
      <c r="N30">
        <v>12</v>
      </c>
      <c r="O30">
        <v>2</v>
      </c>
      <c r="P30">
        <v>8</v>
      </c>
      <c r="Q30">
        <v>2</v>
      </c>
      <c r="R30">
        <v>1</v>
      </c>
      <c r="S30" s="1">
        <v>0</v>
      </c>
      <c r="T30">
        <v>1</v>
      </c>
      <c r="U30">
        <v>0</v>
      </c>
      <c r="V30">
        <v>0</v>
      </c>
      <c r="W30">
        <v>0</v>
      </c>
      <c r="X30">
        <v>0</v>
      </c>
      <c r="Y30" s="1">
        <v>0</v>
      </c>
      <c r="Z30">
        <v>2.3769999999999998</v>
      </c>
      <c r="AA30">
        <v>0.5</v>
      </c>
      <c r="AB30">
        <v>0</v>
      </c>
      <c r="AC30">
        <v>0</v>
      </c>
      <c r="AD30">
        <v>0</v>
      </c>
      <c r="AE30" s="1" t="s">
        <v>30</v>
      </c>
      <c r="AF30" s="3">
        <f t="shared" si="1"/>
        <v>0</v>
      </c>
      <c r="AG30" s="3">
        <f t="shared" si="2"/>
        <v>13.793036750483557</v>
      </c>
      <c r="AH30" s="3">
        <f t="shared" si="3"/>
        <v>0.48355899419729209</v>
      </c>
      <c r="AI30" s="3">
        <f t="shared" si="4"/>
        <v>0</v>
      </c>
      <c r="AJ30" s="3">
        <f t="shared" si="5"/>
        <v>0</v>
      </c>
      <c r="AK30" s="3">
        <f t="shared" si="6"/>
        <v>0</v>
      </c>
    </row>
    <row r="31" spans="1:37" hidden="1">
      <c r="A31">
        <v>19.010000000000002</v>
      </c>
      <c r="B31">
        <v>1</v>
      </c>
      <c r="C31" t="s">
        <v>83</v>
      </c>
      <c r="D31" t="s">
        <v>17</v>
      </c>
      <c r="E31" t="s">
        <v>38</v>
      </c>
      <c r="F31">
        <v>16.100000000000001</v>
      </c>
      <c r="G31">
        <v>473</v>
      </c>
      <c r="H31">
        <v>51239</v>
      </c>
      <c r="I31" t="s">
        <v>84</v>
      </c>
      <c r="J31">
        <v>33</v>
      </c>
      <c r="K31">
        <v>1</v>
      </c>
      <c r="L31">
        <v>0.03</v>
      </c>
      <c r="M31" s="1">
        <v>8</v>
      </c>
      <c r="N31">
        <v>12</v>
      </c>
      <c r="O31">
        <v>2</v>
      </c>
      <c r="P31">
        <v>8</v>
      </c>
      <c r="Q31">
        <v>2</v>
      </c>
      <c r="R31">
        <v>1</v>
      </c>
      <c r="S31" s="1">
        <v>0</v>
      </c>
      <c r="T31">
        <v>1</v>
      </c>
      <c r="U31">
        <v>0</v>
      </c>
      <c r="V31">
        <v>0</v>
      </c>
      <c r="W31">
        <v>0</v>
      </c>
      <c r="X31">
        <v>0</v>
      </c>
      <c r="Y31" s="1">
        <v>0</v>
      </c>
      <c r="Z31">
        <v>2.3769999999999998</v>
      </c>
      <c r="AA31">
        <v>0.5</v>
      </c>
      <c r="AB31">
        <v>0</v>
      </c>
      <c r="AC31">
        <v>0</v>
      </c>
      <c r="AD31">
        <v>0</v>
      </c>
      <c r="AE31" s="1" t="s">
        <v>30</v>
      </c>
      <c r="AF31" s="3">
        <f t="shared" si="1"/>
        <v>0</v>
      </c>
      <c r="AG31" s="3">
        <f t="shared" si="2"/>
        <v>13.793036750483557</v>
      </c>
      <c r="AH31" s="3">
        <f t="shared" si="3"/>
        <v>0.48355899419729209</v>
      </c>
      <c r="AI31" s="3">
        <f t="shared" si="4"/>
        <v>0</v>
      </c>
      <c r="AJ31" s="3">
        <f t="shared" si="5"/>
        <v>0</v>
      </c>
      <c r="AK31" s="3">
        <f t="shared" si="6"/>
        <v>0</v>
      </c>
    </row>
    <row r="32" spans="1:37" hidden="1">
      <c r="A32">
        <v>19.02</v>
      </c>
      <c r="B32">
        <v>1</v>
      </c>
      <c r="C32" t="s">
        <v>85</v>
      </c>
      <c r="D32" t="s">
        <v>17</v>
      </c>
      <c r="E32" t="s">
        <v>38</v>
      </c>
      <c r="F32">
        <v>16.100000000000001</v>
      </c>
      <c r="G32">
        <v>473</v>
      </c>
      <c r="H32">
        <v>50807</v>
      </c>
      <c r="I32" t="s">
        <v>86</v>
      </c>
      <c r="J32">
        <v>33</v>
      </c>
      <c r="K32">
        <v>1</v>
      </c>
      <c r="L32">
        <v>0.03</v>
      </c>
      <c r="M32" s="1">
        <v>8</v>
      </c>
      <c r="N32">
        <v>12</v>
      </c>
      <c r="O32">
        <v>2</v>
      </c>
      <c r="P32">
        <v>8</v>
      </c>
      <c r="Q32">
        <v>2</v>
      </c>
      <c r="R32">
        <v>1</v>
      </c>
      <c r="S32" s="1">
        <v>0</v>
      </c>
      <c r="T32">
        <v>1</v>
      </c>
      <c r="U32">
        <v>0</v>
      </c>
      <c r="V32">
        <v>0</v>
      </c>
      <c r="W32">
        <v>0</v>
      </c>
      <c r="X32">
        <v>0</v>
      </c>
      <c r="Y32" s="1">
        <v>0</v>
      </c>
      <c r="Z32">
        <v>2.3769999999999998</v>
      </c>
      <c r="AA32">
        <v>0.5</v>
      </c>
      <c r="AB32">
        <v>0</v>
      </c>
      <c r="AC32">
        <v>0</v>
      </c>
      <c r="AD32">
        <v>0</v>
      </c>
      <c r="AE32" s="1" t="s">
        <v>30</v>
      </c>
      <c r="AF32" s="3">
        <f t="shared" si="1"/>
        <v>0</v>
      </c>
      <c r="AG32" s="3">
        <f t="shared" si="2"/>
        <v>13.793036750483557</v>
      </c>
      <c r="AH32" s="3">
        <f t="shared" si="3"/>
        <v>0.48355899419729209</v>
      </c>
      <c r="AI32" s="3">
        <f t="shared" si="4"/>
        <v>0</v>
      </c>
      <c r="AJ32" s="3">
        <f t="shared" si="5"/>
        <v>0</v>
      </c>
      <c r="AK32" s="3">
        <f t="shared" si="6"/>
        <v>0</v>
      </c>
    </row>
    <row r="33" spans="1:37" hidden="1">
      <c r="A33">
        <v>20</v>
      </c>
      <c r="B33">
        <v>1</v>
      </c>
      <c r="C33" t="s">
        <v>87</v>
      </c>
      <c r="D33" t="s">
        <v>17</v>
      </c>
      <c r="E33" t="s">
        <v>18</v>
      </c>
      <c r="F33">
        <v>25</v>
      </c>
      <c r="G33">
        <v>564</v>
      </c>
      <c r="H33">
        <v>60046</v>
      </c>
      <c r="I33" t="s">
        <v>88</v>
      </c>
      <c r="J33">
        <v>52</v>
      </c>
      <c r="K33">
        <v>0</v>
      </c>
      <c r="L33">
        <v>0</v>
      </c>
      <c r="M33" s="1">
        <v>14</v>
      </c>
      <c r="N33">
        <v>24</v>
      </c>
      <c r="O33">
        <v>3</v>
      </c>
      <c r="P33">
        <v>5</v>
      </c>
      <c r="Q33">
        <v>4</v>
      </c>
      <c r="R33">
        <v>2</v>
      </c>
      <c r="S33" s="1">
        <v>0</v>
      </c>
      <c r="T33">
        <v>0</v>
      </c>
      <c r="U33">
        <v>0</v>
      </c>
      <c r="V33">
        <v>0</v>
      </c>
      <c r="W33">
        <v>0</v>
      </c>
      <c r="X33">
        <v>0</v>
      </c>
      <c r="Y33" s="1">
        <v>3.25</v>
      </c>
      <c r="Z33">
        <v>0</v>
      </c>
      <c r="AA33">
        <v>0.16700000000000001</v>
      </c>
      <c r="AB33">
        <v>1</v>
      </c>
      <c r="AC33">
        <v>0.5</v>
      </c>
      <c r="AD33">
        <v>0.16700000000000001</v>
      </c>
      <c r="AE33" s="1" t="s">
        <v>42</v>
      </c>
      <c r="AF33" s="3">
        <f t="shared" si="1"/>
        <v>5.261737722611981</v>
      </c>
      <c r="AG33" s="3">
        <f t="shared" si="2"/>
        <v>0</v>
      </c>
      <c r="AH33" s="3">
        <f t="shared" si="3"/>
        <v>0.16150870406189557</v>
      </c>
      <c r="AI33" s="3">
        <f t="shared" si="4"/>
        <v>1.0197144799456153</v>
      </c>
      <c r="AJ33" s="3">
        <f t="shared" si="5"/>
        <v>0.47725103404390712</v>
      </c>
      <c r="AK33" s="3">
        <f t="shared" si="6"/>
        <v>0.16197866149369544</v>
      </c>
    </row>
    <row r="34" spans="1:37" hidden="1">
      <c r="A34">
        <v>20.010000000000002</v>
      </c>
      <c r="B34">
        <v>1</v>
      </c>
      <c r="C34" t="s">
        <v>89</v>
      </c>
      <c r="D34" t="s">
        <v>17</v>
      </c>
      <c r="E34" t="s">
        <v>38</v>
      </c>
      <c r="F34">
        <v>25</v>
      </c>
      <c r="G34">
        <v>564</v>
      </c>
      <c r="H34">
        <v>60201</v>
      </c>
      <c r="I34" t="s">
        <v>90</v>
      </c>
      <c r="J34">
        <v>52</v>
      </c>
      <c r="K34">
        <v>0</v>
      </c>
      <c r="L34">
        <v>0</v>
      </c>
      <c r="M34" s="1">
        <v>14</v>
      </c>
      <c r="N34">
        <v>24</v>
      </c>
      <c r="O34">
        <v>3</v>
      </c>
      <c r="P34">
        <v>5</v>
      </c>
      <c r="Q34">
        <v>4</v>
      </c>
      <c r="R34">
        <v>2</v>
      </c>
      <c r="S34" s="1">
        <v>0</v>
      </c>
      <c r="T34">
        <v>0</v>
      </c>
      <c r="U34">
        <v>0</v>
      </c>
      <c r="V34">
        <v>0</v>
      </c>
      <c r="W34">
        <v>0</v>
      </c>
      <c r="X34">
        <v>0</v>
      </c>
      <c r="Y34" s="1">
        <v>3.25</v>
      </c>
      <c r="Z34">
        <v>0</v>
      </c>
      <c r="AA34">
        <v>0.16700000000000001</v>
      </c>
      <c r="AB34">
        <v>1</v>
      </c>
      <c r="AC34">
        <v>0.5</v>
      </c>
      <c r="AD34">
        <v>0.16700000000000001</v>
      </c>
      <c r="AE34" s="1" t="s">
        <v>42</v>
      </c>
      <c r="AF34" s="3">
        <f t="shared" si="1"/>
        <v>5.261737722611981</v>
      </c>
      <c r="AG34" s="3">
        <f t="shared" si="2"/>
        <v>0</v>
      </c>
      <c r="AH34" s="3">
        <f t="shared" si="3"/>
        <v>0.16150870406189557</v>
      </c>
      <c r="AI34" s="3">
        <f t="shared" si="4"/>
        <v>1.0197144799456153</v>
      </c>
      <c r="AJ34" s="3">
        <f t="shared" si="5"/>
        <v>0.47725103404390712</v>
      </c>
      <c r="AK34" s="3">
        <f t="shared" si="6"/>
        <v>0.16197866149369544</v>
      </c>
    </row>
    <row r="35" spans="1:37" hidden="1">
      <c r="A35">
        <v>21</v>
      </c>
      <c r="B35">
        <v>1</v>
      </c>
      <c r="C35" t="s">
        <v>91</v>
      </c>
      <c r="D35" t="s">
        <v>17</v>
      </c>
      <c r="E35" t="s">
        <v>18</v>
      </c>
      <c r="F35">
        <v>21.3</v>
      </c>
      <c r="G35">
        <v>564</v>
      </c>
      <c r="H35">
        <v>60068</v>
      </c>
      <c r="I35" t="s">
        <v>92</v>
      </c>
      <c r="J35">
        <v>69</v>
      </c>
      <c r="K35">
        <v>0</v>
      </c>
      <c r="L35">
        <v>0</v>
      </c>
      <c r="M35" s="1">
        <v>16</v>
      </c>
      <c r="N35">
        <v>33</v>
      </c>
      <c r="O35">
        <v>6</v>
      </c>
      <c r="P35">
        <v>6</v>
      </c>
      <c r="Q35">
        <v>4</v>
      </c>
      <c r="R35">
        <v>4</v>
      </c>
      <c r="S35" s="1">
        <v>0</v>
      </c>
      <c r="T35">
        <v>0</v>
      </c>
      <c r="U35">
        <v>0</v>
      </c>
      <c r="V35">
        <v>0</v>
      </c>
      <c r="W35">
        <v>0</v>
      </c>
      <c r="X35">
        <v>0</v>
      </c>
      <c r="Y35" s="1">
        <v>1.75</v>
      </c>
      <c r="Z35">
        <v>0</v>
      </c>
      <c r="AA35">
        <v>0</v>
      </c>
      <c r="AB35">
        <v>0.5</v>
      </c>
      <c r="AC35">
        <v>0</v>
      </c>
      <c r="AD35">
        <v>0</v>
      </c>
      <c r="AE35" s="1" t="s">
        <v>42</v>
      </c>
      <c r="AF35" s="3">
        <f t="shared" si="1"/>
        <v>2.8332433890987589</v>
      </c>
      <c r="AG35" s="3">
        <f t="shared" si="2"/>
        <v>0</v>
      </c>
      <c r="AH35" s="3">
        <f t="shared" si="3"/>
        <v>0</v>
      </c>
      <c r="AI35" s="3">
        <f t="shared" si="4"/>
        <v>0.50985723997280763</v>
      </c>
      <c r="AJ35" s="3">
        <f t="shared" si="5"/>
        <v>0</v>
      </c>
      <c r="AK35" s="3">
        <f t="shared" si="6"/>
        <v>0</v>
      </c>
    </row>
    <row r="36" spans="1:37" hidden="1">
      <c r="A36">
        <v>22</v>
      </c>
      <c r="B36">
        <v>1</v>
      </c>
      <c r="C36" t="s">
        <v>93</v>
      </c>
      <c r="D36" t="s">
        <v>17</v>
      </c>
      <c r="E36" t="s">
        <v>94</v>
      </c>
      <c r="F36">
        <v>1</v>
      </c>
      <c r="G36">
        <v>2032</v>
      </c>
      <c r="H36">
        <v>225636</v>
      </c>
      <c r="I36" t="s">
        <v>95</v>
      </c>
      <c r="J36">
        <v>6</v>
      </c>
      <c r="K36">
        <v>6</v>
      </c>
      <c r="L36">
        <v>1</v>
      </c>
      <c r="M36" s="1">
        <v>1</v>
      </c>
      <c r="N36">
        <v>0</v>
      </c>
      <c r="O36">
        <v>1</v>
      </c>
      <c r="P36">
        <v>2</v>
      </c>
      <c r="Q36">
        <v>0</v>
      </c>
      <c r="R36">
        <v>2</v>
      </c>
      <c r="S36" s="1">
        <v>1</v>
      </c>
      <c r="T36">
        <v>0</v>
      </c>
      <c r="U36">
        <v>1</v>
      </c>
      <c r="V36">
        <v>2</v>
      </c>
      <c r="W36">
        <v>0</v>
      </c>
      <c r="X36">
        <v>2</v>
      </c>
      <c r="Y36" s="1">
        <v>1</v>
      </c>
      <c r="Z36">
        <v>0</v>
      </c>
      <c r="AA36">
        <v>1</v>
      </c>
      <c r="AB36">
        <v>2</v>
      </c>
      <c r="AC36">
        <v>0</v>
      </c>
      <c r="AD36">
        <v>2</v>
      </c>
      <c r="AE36" s="1" t="s">
        <v>17</v>
      </c>
      <c r="AF36" s="3">
        <f t="shared" si="1"/>
        <v>1.6189962223421479</v>
      </c>
      <c r="AG36" s="3">
        <f t="shared" si="2"/>
        <v>0</v>
      </c>
      <c r="AH36" s="3">
        <f t="shared" si="3"/>
        <v>0.96711798839458418</v>
      </c>
      <c r="AI36" s="3">
        <f t="shared" si="4"/>
        <v>2.0394289598912305</v>
      </c>
      <c r="AJ36" s="3">
        <f t="shared" si="5"/>
        <v>0</v>
      </c>
      <c r="AK36" s="3">
        <f t="shared" si="6"/>
        <v>1.9398642095053347</v>
      </c>
    </row>
    <row r="37" spans="1:37" hidden="1">
      <c r="A37">
        <v>23</v>
      </c>
      <c r="B37">
        <v>1</v>
      </c>
      <c r="C37" t="s">
        <v>96</v>
      </c>
      <c r="D37" t="s">
        <v>17</v>
      </c>
      <c r="E37" t="s">
        <v>94</v>
      </c>
      <c r="F37">
        <v>0.3</v>
      </c>
      <c r="G37">
        <v>35213</v>
      </c>
      <c r="H37">
        <v>3906489</v>
      </c>
      <c r="I37" t="s">
        <v>95</v>
      </c>
      <c r="J37">
        <v>8</v>
      </c>
      <c r="K37">
        <v>8</v>
      </c>
      <c r="L37">
        <v>1</v>
      </c>
      <c r="M37" s="1">
        <v>1</v>
      </c>
      <c r="N37">
        <v>0</v>
      </c>
      <c r="O37">
        <v>1</v>
      </c>
      <c r="P37">
        <v>1</v>
      </c>
      <c r="Q37">
        <v>3</v>
      </c>
      <c r="R37">
        <v>2</v>
      </c>
      <c r="S37" s="1">
        <v>1</v>
      </c>
      <c r="T37">
        <v>0</v>
      </c>
      <c r="U37">
        <v>1</v>
      </c>
      <c r="V37">
        <v>1</v>
      </c>
      <c r="W37">
        <v>3</v>
      </c>
      <c r="X37">
        <v>2</v>
      </c>
      <c r="Y37" s="1">
        <v>1</v>
      </c>
      <c r="Z37">
        <v>0</v>
      </c>
      <c r="AA37">
        <v>1</v>
      </c>
      <c r="AB37">
        <v>1</v>
      </c>
      <c r="AC37">
        <v>3</v>
      </c>
      <c r="AD37">
        <v>2</v>
      </c>
      <c r="AE37" s="1" t="s">
        <v>17</v>
      </c>
      <c r="AF37" s="3">
        <f t="shared" si="1"/>
        <v>1.6189962223421479</v>
      </c>
      <c r="AG37" s="3">
        <f t="shared" si="2"/>
        <v>0</v>
      </c>
      <c r="AH37" s="3">
        <f t="shared" si="3"/>
        <v>0.96711798839458418</v>
      </c>
      <c r="AI37" s="3">
        <f t="shared" si="4"/>
        <v>1.0197144799456153</v>
      </c>
      <c r="AJ37" s="3">
        <f t="shared" si="5"/>
        <v>2.8635062042634427</v>
      </c>
      <c r="AK37" s="3">
        <f t="shared" si="6"/>
        <v>1.9398642095053347</v>
      </c>
    </row>
    <row r="38" spans="1:37" hidden="1">
      <c r="A38">
        <v>24</v>
      </c>
      <c r="B38">
        <v>1</v>
      </c>
      <c r="C38" t="s">
        <v>97</v>
      </c>
      <c r="D38" t="s">
        <v>17</v>
      </c>
      <c r="E38" t="s">
        <v>94</v>
      </c>
      <c r="F38">
        <v>1.4</v>
      </c>
      <c r="G38">
        <v>1314</v>
      </c>
      <c r="H38">
        <v>147644</v>
      </c>
      <c r="I38" t="s">
        <v>95</v>
      </c>
      <c r="J38">
        <v>28</v>
      </c>
      <c r="K38">
        <v>28</v>
      </c>
      <c r="L38">
        <v>1</v>
      </c>
      <c r="M38" s="1">
        <v>0</v>
      </c>
      <c r="N38">
        <v>0</v>
      </c>
      <c r="O38">
        <v>7</v>
      </c>
      <c r="P38">
        <v>4</v>
      </c>
      <c r="Q38">
        <v>10</v>
      </c>
      <c r="R38">
        <v>7</v>
      </c>
      <c r="S38" s="1">
        <v>0</v>
      </c>
      <c r="T38">
        <v>0</v>
      </c>
      <c r="U38">
        <v>7</v>
      </c>
      <c r="V38">
        <v>4</v>
      </c>
      <c r="W38">
        <v>10</v>
      </c>
      <c r="X38">
        <v>7</v>
      </c>
      <c r="Y38" s="1">
        <v>0</v>
      </c>
      <c r="Z38">
        <v>0</v>
      </c>
      <c r="AA38">
        <v>7</v>
      </c>
      <c r="AB38">
        <v>4</v>
      </c>
      <c r="AC38">
        <v>10</v>
      </c>
      <c r="AD38">
        <v>7</v>
      </c>
      <c r="AE38" s="1" t="s">
        <v>17</v>
      </c>
      <c r="AF38" s="3">
        <f t="shared" si="1"/>
        <v>0</v>
      </c>
      <c r="AG38" s="3">
        <f t="shared" si="2"/>
        <v>0</v>
      </c>
      <c r="AH38" s="3">
        <f t="shared" si="3"/>
        <v>6.7698259187620895</v>
      </c>
      <c r="AI38" s="3">
        <f t="shared" si="4"/>
        <v>4.078857919782461</v>
      </c>
      <c r="AJ38" s="3">
        <f t="shared" si="5"/>
        <v>9.5450206808781424</v>
      </c>
      <c r="AK38" s="3">
        <f t="shared" si="6"/>
        <v>6.7895247332686717</v>
      </c>
    </row>
    <row r="39" spans="1:37" hidden="1">
      <c r="A39">
        <v>25</v>
      </c>
      <c r="B39">
        <v>1</v>
      </c>
      <c r="C39" t="s">
        <v>98</v>
      </c>
      <c r="D39" t="s">
        <v>17</v>
      </c>
      <c r="E39" t="s">
        <v>94</v>
      </c>
      <c r="F39">
        <v>0.6</v>
      </c>
      <c r="G39">
        <v>2640</v>
      </c>
      <c r="H39">
        <v>289576</v>
      </c>
      <c r="I39" t="s">
        <v>95</v>
      </c>
      <c r="J39">
        <v>29</v>
      </c>
      <c r="K39">
        <v>29</v>
      </c>
      <c r="L39">
        <v>1</v>
      </c>
      <c r="M39" s="1">
        <v>0</v>
      </c>
      <c r="N39">
        <v>0</v>
      </c>
      <c r="O39">
        <v>2</v>
      </c>
      <c r="P39">
        <v>10</v>
      </c>
      <c r="Q39">
        <v>7</v>
      </c>
      <c r="R39">
        <v>10</v>
      </c>
      <c r="S39" s="1">
        <v>0</v>
      </c>
      <c r="T39">
        <v>0</v>
      </c>
      <c r="U39">
        <v>2</v>
      </c>
      <c r="V39">
        <v>10</v>
      </c>
      <c r="W39">
        <v>7</v>
      </c>
      <c r="X39">
        <v>10</v>
      </c>
      <c r="Y39" s="1">
        <v>0</v>
      </c>
      <c r="Z39">
        <v>0</v>
      </c>
      <c r="AA39">
        <v>2</v>
      </c>
      <c r="AB39">
        <v>10</v>
      </c>
      <c r="AC39">
        <v>7</v>
      </c>
      <c r="AD39">
        <v>10</v>
      </c>
      <c r="AE39" s="1" t="s">
        <v>17</v>
      </c>
      <c r="AF39" s="3">
        <f t="shared" si="1"/>
        <v>0</v>
      </c>
      <c r="AG39" s="3">
        <f t="shared" si="2"/>
        <v>0</v>
      </c>
      <c r="AH39" s="3">
        <f t="shared" si="3"/>
        <v>1.9342359767891684</v>
      </c>
      <c r="AI39" s="3">
        <f t="shared" si="4"/>
        <v>10.197144799456153</v>
      </c>
      <c r="AJ39" s="3">
        <f t="shared" si="5"/>
        <v>6.6815144766146997</v>
      </c>
      <c r="AK39" s="3">
        <f t="shared" si="6"/>
        <v>9.6993210475266736</v>
      </c>
    </row>
    <row r="40" spans="1:37" hidden="1">
      <c r="A40">
        <v>26</v>
      </c>
      <c r="B40">
        <v>1</v>
      </c>
      <c r="C40" t="s">
        <v>99</v>
      </c>
      <c r="D40" t="s">
        <v>17</v>
      </c>
      <c r="E40" t="s">
        <v>94</v>
      </c>
      <c r="F40">
        <v>2.7</v>
      </c>
      <c r="G40">
        <v>860</v>
      </c>
      <c r="H40">
        <v>97304</v>
      </c>
      <c r="I40" t="s">
        <v>95</v>
      </c>
      <c r="J40">
        <v>12</v>
      </c>
      <c r="K40">
        <v>12</v>
      </c>
      <c r="L40">
        <v>1</v>
      </c>
      <c r="M40" s="1">
        <v>2</v>
      </c>
      <c r="N40">
        <v>0</v>
      </c>
      <c r="O40">
        <v>2</v>
      </c>
      <c r="P40">
        <v>5</v>
      </c>
      <c r="Q40">
        <v>2</v>
      </c>
      <c r="R40">
        <v>1</v>
      </c>
      <c r="S40" s="1">
        <v>2</v>
      </c>
      <c r="T40">
        <v>0</v>
      </c>
      <c r="U40">
        <v>2</v>
      </c>
      <c r="V40">
        <v>5</v>
      </c>
      <c r="W40">
        <v>2</v>
      </c>
      <c r="X40">
        <v>1</v>
      </c>
      <c r="Y40" s="1">
        <v>2</v>
      </c>
      <c r="Z40">
        <v>0</v>
      </c>
      <c r="AA40">
        <v>2</v>
      </c>
      <c r="AB40">
        <v>5</v>
      </c>
      <c r="AC40">
        <v>2</v>
      </c>
      <c r="AD40">
        <v>1</v>
      </c>
      <c r="AE40" s="1" t="s">
        <v>17</v>
      </c>
      <c r="AF40" s="3">
        <f t="shared" si="1"/>
        <v>3.2379924446842958</v>
      </c>
      <c r="AG40" s="3">
        <f t="shared" si="2"/>
        <v>0</v>
      </c>
      <c r="AH40" s="3">
        <f t="shared" si="3"/>
        <v>1.9342359767891684</v>
      </c>
      <c r="AI40" s="3">
        <f t="shared" si="4"/>
        <v>5.0985723997280763</v>
      </c>
      <c r="AJ40" s="3">
        <f t="shared" si="5"/>
        <v>1.9090041361756285</v>
      </c>
      <c r="AK40" s="3">
        <f t="shared" si="6"/>
        <v>0.96993210475266733</v>
      </c>
    </row>
    <row r="41" spans="1:37" hidden="1">
      <c r="A41">
        <v>27</v>
      </c>
      <c r="B41">
        <v>1</v>
      </c>
      <c r="C41" t="s">
        <v>100</v>
      </c>
      <c r="D41" t="s">
        <v>17</v>
      </c>
      <c r="E41" t="s">
        <v>94</v>
      </c>
      <c r="F41">
        <v>1.5</v>
      </c>
      <c r="G41">
        <v>2472</v>
      </c>
      <c r="H41">
        <v>289078</v>
      </c>
      <c r="I41" t="s">
        <v>95</v>
      </c>
      <c r="J41">
        <v>4</v>
      </c>
      <c r="K41">
        <v>4</v>
      </c>
      <c r="L41">
        <v>1</v>
      </c>
      <c r="M41" s="1">
        <v>1</v>
      </c>
      <c r="N41">
        <v>0</v>
      </c>
      <c r="O41">
        <v>0</v>
      </c>
      <c r="P41">
        <v>0</v>
      </c>
      <c r="Q41">
        <v>2</v>
      </c>
      <c r="R41">
        <v>1</v>
      </c>
      <c r="S41" s="1">
        <v>1</v>
      </c>
      <c r="T41">
        <v>0</v>
      </c>
      <c r="U41">
        <v>0</v>
      </c>
      <c r="V41">
        <v>0</v>
      </c>
      <c r="W41">
        <v>2</v>
      </c>
      <c r="X41">
        <v>1</v>
      </c>
      <c r="Y41" s="1">
        <v>1</v>
      </c>
      <c r="Z41">
        <v>0</v>
      </c>
      <c r="AA41">
        <v>0</v>
      </c>
      <c r="AB41">
        <v>0</v>
      </c>
      <c r="AC41">
        <v>2</v>
      </c>
      <c r="AD41">
        <v>1</v>
      </c>
      <c r="AE41" s="1" t="s">
        <v>17</v>
      </c>
      <c r="AF41" s="3">
        <f t="shared" si="1"/>
        <v>1.6189962223421479</v>
      </c>
      <c r="AG41" s="3">
        <f t="shared" si="2"/>
        <v>0</v>
      </c>
      <c r="AH41" s="3">
        <f t="shared" si="3"/>
        <v>0</v>
      </c>
      <c r="AI41" s="3">
        <f t="shared" si="4"/>
        <v>0</v>
      </c>
      <c r="AJ41" s="3">
        <f t="shared" si="5"/>
        <v>1.9090041361756285</v>
      </c>
      <c r="AK41" s="3">
        <f t="shared" si="6"/>
        <v>0.96993210475266733</v>
      </c>
    </row>
    <row r="42" spans="1:37" hidden="1">
      <c r="A42">
        <v>28</v>
      </c>
      <c r="B42">
        <v>1</v>
      </c>
      <c r="C42" t="s">
        <v>101</v>
      </c>
      <c r="D42" t="s">
        <v>17</v>
      </c>
      <c r="E42" t="s">
        <v>94</v>
      </c>
      <c r="F42">
        <v>2.1</v>
      </c>
      <c r="G42">
        <v>2000</v>
      </c>
      <c r="H42">
        <v>228587</v>
      </c>
      <c r="I42" t="s">
        <v>95</v>
      </c>
      <c r="J42">
        <v>10</v>
      </c>
      <c r="K42">
        <v>10</v>
      </c>
      <c r="L42">
        <v>1</v>
      </c>
      <c r="M42" s="1">
        <v>2</v>
      </c>
      <c r="N42">
        <v>0</v>
      </c>
      <c r="O42">
        <v>2</v>
      </c>
      <c r="P42">
        <v>3</v>
      </c>
      <c r="Q42">
        <v>0</v>
      </c>
      <c r="R42">
        <v>3</v>
      </c>
      <c r="S42" s="1">
        <v>2</v>
      </c>
      <c r="T42">
        <v>0</v>
      </c>
      <c r="U42">
        <v>2</v>
      </c>
      <c r="V42">
        <v>3</v>
      </c>
      <c r="W42">
        <v>0</v>
      </c>
      <c r="X42">
        <v>3</v>
      </c>
      <c r="Y42" s="1">
        <v>2</v>
      </c>
      <c r="Z42">
        <v>0</v>
      </c>
      <c r="AA42">
        <v>2</v>
      </c>
      <c r="AB42">
        <v>3</v>
      </c>
      <c r="AC42">
        <v>0</v>
      </c>
      <c r="AD42">
        <v>3</v>
      </c>
      <c r="AE42" s="1" t="s">
        <v>17</v>
      </c>
      <c r="AF42" s="3">
        <f t="shared" si="1"/>
        <v>3.2379924446842958</v>
      </c>
      <c r="AG42" s="3">
        <f t="shared" si="2"/>
        <v>0</v>
      </c>
      <c r="AH42" s="3">
        <f t="shared" si="3"/>
        <v>1.9342359767891684</v>
      </c>
      <c r="AI42" s="3">
        <f t="shared" si="4"/>
        <v>3.0591434398368458</v>
      </c>
      <c r="AJ42" s="3">
        <f t="shared" si="5"/>
        <v>0</v>
      </c>
      <c r="AK42" s="3">
        <f t="shared" si="6"/>
        <v>2.9097963142580019</v>
      </c>
    </row>
    <row r="43" spans="1:37" hidden="1">
      <c r="A43">
        <v>29</v>
      </c>
      <c r="B43">
        <v>1</v>
      </c>
      <c r="C43" t="s">
        <v>102</v>
      </c>
      <c r="D43" t="s">
        <v>17</v>
      </c>
      <c r="E43" t="s">
        <v>94</v>
      </c>
      <c r="F43">
        <v>1.5</v>
      </c>
      <c r="G43">
        <v>1679</v>
      </c>
      <c r="H43">
        <v>194446</v>
      </c>
      <c r="I43" t="s">
        <v>95</v>
      </c>
      <c r="J43">
        <v>2</v>
      </c>
      <c r="K43">
        <v>2</v>
      </c>
      <c r="L43">
        <v>1</v>
      </c>
      <c r="M43" s="1">
        <v>2</v>
      </c>
      <c r="N43">
        <v>0</v>
      </c>
      <c r="O43">
        <v>0</v>
      </c>
      <c r="P43">
        <v>0</v>
      </c>
      <c r="Q43">
        <v>0</v>
      </c>
      <c r="R43">
        <v>0</v>
      </c>
      <c r="S43" s="1">
        <v>2</v>
      </c>
      <c r="T43">
        <v>0</v>
      </c>
      <c r="U43">
        <v>0</v>
      </c>
      <c r="V43">
        <v>0</v>
      </c>
      <c r="W43">
        <v>0</v>
      </c>
      <c r="X43">
        <v>0</v>
      </c>
      <c r="Y43" s="1">
        <v>2</v>
      </c>
      <c r="Z43">
        <v>0</v>
      </c>
      <c r="AA43">
        <v>0</v>
      </c>
      <c r="AB43">
        <v>0</v>
      </c>
      <c r="AC43">
        <v>0</v>
      </c>
      <c r="AD43">
        <v>0</v>
      </c>
      <c r="AE43" s="1" t="s">
        <v>17</v>
      </c>
      <c r="AF43" s="3">
        <f t="shared" si="1"/>
        <v>3.2379924446842958</v>
      </c>
      <c r="AG43" s="3">
        <f t="shared" si="2"/>
        <v>0</v>
      </c>
      <c r="AH43" s="3">
        <f t="shared" si="3"/>
        <v>0</v>
      </c>
      <c r="AI43" s="3">
        <f t="shared" si="4"/>
        <v>0</v>
      </c>
      <c r="AJ43" s="3">
        <f t="shared" si="5"/>
        <v>0</v>
      </c>
      <c r="AK43" s="3">
        <f t="shared" si="6"/>
        <v>0</v>
      </c>
    </row>
    <row r="44" spans="1:37" hidden="1">
      <c r="A44">
        <v>30</v>
      </c>
      <c r="B44">
        <v>1</v>
      </c>
      <c r="C44" t="s">
        <v>103</v>
      </c>
      <c r="D44" t="s">
        <v>17</v>
      </c>
      <c r="E44" t="s">
        <v>94</v>
      </c>
      <c r="F44">
        <v>1.9</v>
      </c>
      <c r="G44">
        <v>1196</v>
      </c>
      <c r="H44">
        <v>130499</v>
      </c>
      <c r="I44" t="s">
        <v>95</v>
      </c>
      <c r="J44">
        <v>3</v>
      </c>
      <c r="K44">
        <v>3</v>
      </c>
      <c r="L44">
        <v>1</v>
      </c>
      <c r="M44" s="1">
        <v>0</v>
      </c>
      <c r="N44">
        <v>0</v>
      </c>
      <c r="O44">
        <v>1</v>
      </c>
      <c r="P44">
        <v>2</v>
      </c>
      <c r="Q44">
        <v>0</v>
      </c>
      <c r="R44">
        <v>0</v>
      </c>
      <c r="S44" s="1">
        <v>0</v>
      </c>
      <c r="T44">
        <v>0</v>
      </c>
      <c r="U44">
        <v>1</v>
      </c>
      <c r="V44">
        <v>2</v>
      </c>
      <c r="W44">
        <v>0</v>
      </c>
      <c r="X44">
        <v>0</v>
      </c>
      <c r="Y44" s="1">
        <v>0</v>
      </c>
      <c r="Z44">
        <v>0</v>
      </c>
      <c r="AA44">
        <v>1</v>
      </c>
      <c r="AB44">
        <v>2</v>
      </c>
      <c r="AC44">
        <v>0</v>
      </c>
      <c r="AD44">
        <v>0</v>
      </c>
      <c r="AE44" s="1" t="s">
        <v>17</v>
      </c>
      <c r="AF44" s="3">
        <f t="shared" si="1"/>
        <v>0</v>
      </c>
      <c r="AG44" s="3">
        <f t="shared" si="2"/>
        <v>0</v>
      </c>
      <c r="AH44" s="3">
        <f t="shared" si="3"/>
        <v>0.96711798839458418</v>
      </c>
      <c r="AI44" s="3">
        <f t="shared" si="4"/>
        <v>2.0394289598912305</v>
      </c>
      <c r="AJ44" s="3">
        <f t="shared" si="5"/>
        <v>0</v>
      </c>
      <c r="AK44" s="3">
        <f t="shared" si="6"/>
        <v>0</v>
      </c>
    </row>
    <row r="45" spans="1:37">
      <c r="A45">
        <v>31</v>
      </c>
      <c r="B45">
        <v>1</v>
      </c>
      <c r="C45" t="s">
        <v>104</v>
      </c>
      <c r="D45" t="str">
        <f>HYPERLINK("http://www.uniprot.org/uniprot/MUP18_MOUSE", "MUP18_MOUSE")</f>
        <v>MUP18_MOUSE</v>
      </c>
      <c r="F45">
        <v>66.900000000000006</v>
      </c>
      <c r="G45">
        <v>181</v>
      </c>
      <c r="H45">
        <v>20764</v>
      </c>
      <c r="I45" t="s">
        <v>105</v>
      </c>
      <c r="J45">
        <v>39</v>
      </c>
      <c r="K45">
        <v>0</v>
      </c>
      <c r="L45">
        <v>0</v>
      </c>
      <c r="M45" s="1">
        <v>6</v>
      </c>
      <c r="N45">
        <v>8</v>
      </c>
      <c r="O45">
        <v>20</v>
      </c>
      <c r="P45">
        <v>0</v>
      </c>
      <c r="Q45">
        <v>1</v>
      </c>
      <c r="R45">
        <v>4</v>
      </c>
      <c r="S45" s="1">
        <v>0</v>
      </c>
      <c r="T45">
        <v>0</v>
      </c>
      <c r="U45">
        <v>0</v>
      </c>
      <c r="V45">
        <v>0</v>
      </c>
      <c r="W45">
        <v>0</v>
      </c>
      <c r="X45">
        <v>0</v>
      </c>
      <c r="Y45" s="1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 s="1" t="s">
        <v>106</v>
      </c>
      <c r="AF45" s="3">
        <f t="shared" si="1"/>
        <v>0</v>
      </c>
      <c r="AG45" s="3">
        <f t="shared" si="2"/>
        <v>0</v>
      </c>
      <c r="AH45" s="3">
        <f t="shared" si="3"/>
        <v>0</v>
      </c>
      <c r="AI45" s="3">
        <f t="shared" si="4"/>
        <v>0</v>
      </c>
      <c r="AJ45" s="3">
        <f t="shared" si="5"/>
        <v>0</v>
      </c>
      <c r="AK45" s="3">
        <f t="shared" si="6"/>
        <v>0</v>
      </c>
    </row>
    <row r="46" spans="1:37" hidden="1">
      <c r="A46">
        <v>31.01</v>
      </c>
      <c r="B46">
        <v>1</v>
      </c>
      <c r="C46" t="s">
        <v>107</v>
      </c>
      <c r="D46" t="str">
        <f>HYPERLINK("http://www.uniprot.org/uniprot/MUP6_MOUSE", "MUP6_MOUSE")</f>
        <v>MUP6_MOUSE</v>
      </c>
      <c r="E46" t="s">
        <v>38</v>
      </c>
      <c r="F46">
        <v>67.2</v>
      </c>
      <c r="G46">
        <v>180</v>
      </c>
      <c r="H46">
        <v>20650</v>
      </c>
      <c r="I46" t="s">
        <v>108</v>
      </c>
      <c r="J46">
        <v>39</v>
      </c>
      <c r="K46">
        <v>0</v>
      </c>
      <c r="L46">
        <v>0</v>
      </c>
      <c r="M46" s="1">
        <v>6</v>
      </c>
      <c r="N46">
        <v>8</v>
      </c>
      <c r="O46">
        <v>20</v>
      </c>
      <c r="P46">
        <v>0</v>
      </c>
      <c r="Q46">
        <v>1</v>
      </c>
      <c r="R46">
        <v>4</v>
      </c>
      <c r="S46" s="1">
        <v>0</v>
      </c>
      <c r="T46">
        <v>0</v>
      </c>
      <c r="U46">
        <v>0</v>
      </c>
      <c r="V46">
        <v>0</v>
      </c>
      <c r="W46">
        <v>0</v>
      </c>
      <c r="X46">
        <v>0</v>
      </c>
      <c r="Y46" s="1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 s="1" t="s">
        <v>106</v>
      </c>
      <c r="AF46" s="3">
        <f t="shared" si="1"/>
        <v>0</v>
      </c>
      <c r="AG46" s="3">
        <f t="shared" si="2"/>
        <v>0</v>
      </c>
      <c r="AH46" s="3">
        <f t="shared" si="3"/>
        <v>0</v>
      </c>
      <c r="AI46" s="3">
        <f t="shared" si="4"/>
        <v>0</v>
      </c>
      <c r="AJ46" s="3">
        <f t="shared" si="5"/>
        <v>0</v>
      </c>
      <c r="AK46" s="3">
        <f t="shared" si="6"/>
        <v>0</v>
      </c>
    </row>
    <row r="47" spans="1:37" hidden="1">
      <c r="A47">
        <v>31.02</v>
      </c>
      <c r="B47">
        <v>1</v>
      </c>
      <c r="C47" t="s">
        <v>109</v>
      </c>
      <c r="D47" t="str">
        <f>HYPERLINK("http://www.uniprot.org/uniprot/MUP11_MOUSE", "MUP11_MOUSE")</f>
        <v>MUP11_MOUSE</v>
      </c>
      <c r="E47" t="s">
        <v>38</v>
      </c>
      <c r="F47">
        <v>66.900000000000006</v>
      </c>
      <c r="G47">
        <v>181</v>
      </c>
      <c r="H47">
        <v>20764</v>
      </c>
      <c r="I47" t="s">
        <v>110</v>
      </c>
      <c r="J47">
        <v>39</v>
      </c>
      <c r="K47">
        <v>0</v>
      </c>
      <c r="L47">
        <v>0</v>
      </c>
      <c r="M47" s="1">
        <v>6</v>
      </c>
      <c r="N47">
        <v>8</v>
      </c>
      <c r="O47">
        <v>20</v>
      </c>
      <c r="P47">
        <v>0</v>
      </c>
      <c r="Q47">
        <v>1</v>
      </c>
      <c r="R47">
        <v>4</v>
      </c>
      <c r="S47" s="1">
        <v>0</v>
      </c>
      <c r="T47">
        <v>0</v>
      </c>
      <c r="U47">
        <v>0</v>
      </c>
      <c r="V47">
        <v>0</v>
      </c>
      <c r="W47">
        <v>0</v>
      </c>
      <c r="X47">
        <v>0</v>
      </c>
      <c r="Y47" s="1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 s="1" t="s">
        <v>106</v>
      </c>
      <c r="AF47" s="3">
        <f t="shared" si="1"/>
        <v>0</v>
      </c>
      <c r="AG47" s="3">
        <f t="shared" si="2"/>
        <v>0</v>
      </c>
      <c r="AH47" s="3">
        <f t="shared" si="3"/>
        <v>0</v>
      </c>
      <c r="AI47" s="3">
        <f t="shared" si="4"/>
        <v>0</v>
      </c>
      <c r="AJ47" s="3">
        <f t="shared" si="5"/>
        <v>0</v>
      </c>
      <c r="AK47" s="3">
        <f t="shared" si="6"/>
        <v>0</v>
      </c>
    </row>
    <row r="48" spans="1:37">
      <c r="A48">
        <v>32</v>
      </c>
      <c r="B48">
        <v>1</v>
      </c>
      <c r="C48" t="s">
        <v>111</v>
      </c>
      <c r="D48" t="str">
        <f>HYPERLINK("http://www.uniprot.org/uniprot/MUP17_MOUSE", "MUP17_MOUSE")</f>
        <v>MUP17_MOUSE</v>
      </c>
      <c r="F48">
        <v>65.599999999999994</v>
      </c>
      <c r="G48">
        <v>180</v>
      </c>
      <c r="H48">
        <v>20639</v>
      </c>
      <c r="I48" t="s">
        <v>112</v>
      </c>
      <c r="J48">
        <v>36</v>
      </c>
      <c r="K48">
        <v>1</v>
      </c>
      <c r="L48">
        <v>2.8000000000000001E-2</v>
      </c>
      <c r="M48" s="1">
        <v>5</v>
      </c>
      <c r="N48">
        <v>8</v>
      </c>
      <c r="O48">
        <v>18</v>
      </c>
      <c r="P48">
        <v>0</v>
      </c>
      <c r="Q48">
        <v>1</v>
      </c>
      <c r="R48">
        <v>4</v>
      </c>
      <c r="S48" s="1">
        <v>0</v>
      </c>
      <c r="T48">
        <v>0</v>
      </c>
      <c r="U48">
        <v>1</v>
      </c>
      <c r="V48">
        <v>0</v>
      </c>
      <c r="W48">
        <v>0</v>
      </c>
      <c r="X48">
        <v>0</v>
      </c>
      <c r="Y48" s="1">
        <v>0</v>
      </c>
      <c r="Z48">
        <v>0</v>
      </c>
      <c r="AA48">
        <v>7.2</v>
      </c>
      <c r="AB48">
        <v>0</v>
      </c>
      <c r="AC48">
        <v>0</v>
      </c>
      <c r="AD48">
        <v>0</v>
      </c>
      <c r="AE48" s="1" t="s">
        <v>106</v>
      </c>
      <c r="AF48" s="3">
        <f t="shared" si="1"/>
        <v>0</v>
      </c>
      <c r="AG48" s="3">
        <f t="shared" si="2"/>
        <v>0</v>
      </c>
      <c r="AH48" s="3">
        <f t="shared" si="3"/>
        <v>6.9632495164410066</v>
      </c>
      <c r="AI48" s="3">
        <f t="shared" si="4"/>
        <v>0</v>
      </c>
      <c r="AJ48" s="3">
        <f t="shared" si="5"/>
        <v>0</v>
      </c>
      <c r="AK48" s="3">
        <f t="shared" si="6"/>
        <v>0</v>
      </c>
    </row>
    <row r="49" spans="1:37">
      <c r="A49">
        <v>33</v>
      </c>
      <c r="B49">
        <v>1</v>
      </c>
      <c r="C49" t="s">
        <v>113</v>
      </c>
      <c r="D49" t="str">
        <f>HYPERLINK("http://www.uniprot.org/uniprot/THOC4_MOUSE", "THOC4_MOUSE")</f>
        <v>THOC4_MOUSE</v>
      </c>
      <c r="F49">
        <v>8.1999999999999993</v>
      </c>
      <c r="G49">
        <v>255</v>
      </c>
      <c r="H49">
        <v>26941</v>
      </c>
      <c r="I49" t="s">
        <v>114</v>
      </c>
      <c r="J49">
        <v>3</v>
      </c>
      <c r="K49">
        <v>3</v>
      </c>
      <c r="L49">
        <v>1</v>
      </c>
      <c r="M49" s="1">
        <v>0</v>
      </c>
      <c r="N49">
        <v>0</v>
      </c>
      <c r="O49">
        <v>2</v>
      </c>
      <c r="P49">
        <v>0</v>
      </c>
      <c r="Q49">
        <v>1</v>
      </c>
      <c r="R49">
        <v>0</v>
      </c>
      <c r="S49" s="1">
        <v>0</v>
      </c>
      <c r="T49">
        <v>0</v>
      </c>
      <c r="U49">
        <v>2</v>
      </c>
      <c r="V49">
        <v>0</v>
      </c>
      <c r="W49">
        <v>1</v>
      </c>
      <c r="X49">
        <v>0</v>
      </c>
      <c r="Y49" s="1">
        <v>0</v>
      </c>
      <c r="Z49">
        <v>0</v>
      </c>
      <c r="AA49">
        <v>2</v>
      </c>
      <c r="AB49">
        <v>0</v>
      </c>
      <c r="AC49">
        <v>1</v>
      </c>
      <c r="AD49">
        <v>0</v>
      </c>
      <c r="AE49" s="1" t="s">
        <v>17</v>
      </c>
      <c r="AF49" s="3">
        <f t="shared" si="1"/>
        <v>0</v>
      </c>
      <c r="AG49" s="3">
        <f t="shared" si="2"/>
        <v>0</v>
      </c>
      <c r="AH49" s="3">
        <f t="shared" si="3"/>
        <v>1.9342359767891684</v>
      </c>
      <c r="AI49" s="3">
        <f t="shared" si="4"/>
        <v>0</v>
      </c>
      <c r="AJ49" s="3">
        <f t="shared" si="5"/>
        <v>0.95450206808781424</v>
      </c>
      <c r="AK49" s="3">
        <f t="shared" si="6"/>
        <v>0</v>
      </c>
    </row>
    <row r="50" spans="1:37" hidden="1">
      <c r="A50">
        <v>33.01</v>
      </c>
      <c r="B50">
        <v>1</v>
      </c>
      <c r="C50" t="s">
        <v>115</v>
      </c>
      <c r="D50" t="str">
        <f>HYPERLINK("http://www.uniprot.org/uniprot/ALRF2_MOUSE", "ALRF2_MOUSE")</f>
        <v>ALRF2_MOUSE</v>
      </c>
      <c r="E50" t="s">
        <v>38</v>
      </c>
      <c r="F50">
        <v>9.6</v>
      </c>
      <c r="G50">
        <v>218</v>
      </c>
      <c r="H50">
        <v>23731</v>
      </c>
      <c r="I50" t="s">
        <v>116</v>
      </c>
      <c r="J50">
        <v>3</v>
      </c>
      <c r="K50">
        <v>3</v>
      </c>
      <c r="L50">
        <v>1</v>
      </c>
      <c r="M50" s="1">
        <v>0</v>
      </c>
      <c r="N50">
        <v>0</v>
      </c>
      <c r="O50">
        <v>2</v>
      </c>
      <c r="P50">
        <v>0</v>
      </c>
      <c r="Q50">
        <v>1</v>
      </c>
      <c r="R50">
        <v>0</v>
      </c>
      <c r="S50" s="1">
        <v>0</v>
      </c>
      <c r="T50">
        <v>0</v>
      </c>
      <c r="U50">
        <v>2</v>
      </c>
      <c r="V50">
        <v>0</v>
      </c>
      <c r="W50">
        <v>1</v>
      </c>
      <c r="X50">
        <v>0</v>
      </c>
      <c r="Y50" s="1">
        <v>0</v>
      </c>
      <c r="Z50">
        <v>0</v>
      </c>
      <c r="AA50">
        <v>2</v>
      </c>
      <c r="AB50">
        <v>0</v>
      </c>
      <c r="AC50">
        <v>1</v>
      </c>
      <c r="AD50">
        <v>0</v>
      </c>
      <c r="AE50" s="1" t="s">
        <v>17</v>
      </c>
      <c r="AF50" s="3">
        <f t="shared" si="1"/>
        <v>0</v>
      </c>
      <c r="AG50" s="3">
        <f t="shared" si="2"/>
        <v>0</v>
      </c>
      <c r="AH50" s="3">
        <f t="shared" si="3"/>
        <v>1.9342359767891684</v>
      </c>
      <c r="AI50" s="3">
        <f t="shared" si="4"/>
        <v>0</v>
      </c>
      <c r="AJ50" s="3">
        <f t="shared" si="5"/>
        <v>0.95450206808781424</v>
      </c>
      <c r="AK50" s="3">
        <f t="shared" si="6"/>
        <v>0</v>
      </c>
    </row>
    <row r="51" spans="1:37">
      <c r="A51">
        <v>34</v>
      </c>
      <c r="B51">
        <v>1</v>
      </c>
      <c r="C51" t="s">
        <v>117</v>
      </c>
      <c r="D51" t="str">
        <f>HYPERLINK("http://www.uniprot.org/uniprot/PRDX6_MOUSE", "PRDX6_MOUSE")</f>
        <v>PRDX6_MOUSE</v>
      </c>
      <c r="F51">
        <v>59.4</v>
      </c>
      <c r="G51">
        <v>224</v>
      </c>
      <c r="H51">
        <v>24872</v>
      </c>
      <c r="I51" t="s">
        <v>118</v>
      </c>
      <c r="J51">
        <v>81</v>
      </c>
      <c r="K51">
        <v>81</v>
      </c>
      <c r="L51">
        <v>1</v>
      </c>
      <c r="M51" s="1">
        <v>2</v>
      </c>
      <c r="N51">
        <v>0</v>
      </c>
      <c r="O51">
        <v>13</v>
      </c>
      <c r="P51">
        <v>22</v>
      </c>
      <c r="Q51">
        <v>23</v>
      </c>
      <c r="R51">
        <v>21</v>
      </c>
      <c r="S51" s="1">
        <v>2</v>
      </c>
      <c r="T51">
        <v>0</v>
      </c>
      <c r="U51">
        <v>13</v>
      </c>
      <c r="V51">
        <v>22</v>
      </c>
      <c r="W51">
        <v>23</v>
      </c>
      <c r="X51">
        <v>21</v>
      </c>
      <c r="Y51" s="1">
        <v>2</v>
      </c>
      <c r="Z51">
        <v>0</v>
      </c>
      <c r="AA51">
        <v>13</v>
      </c>
      <c r="AB51">
        <v>22</v>
      </c>
      <c r="AC51">
        <v>23</v>
      </c>
      <c r="AD51">
        <v>21</v>
      </c>
      <c r="AE51" s="1" t="s">
        <v>17</v>
      </c>
      <c r="AF51" s="3">
        <f t="shared" si="1"/>
        <v>3.2379924446842958</v>
      </c>
      <c r="AG51" s="3">
        <f t="shared" si="2"/>
        <v>0</v>
      </c>
      <c r="AH51" s="3">
        <f t="shared" si="3"/>
        <v>12.572533849129595</v>
      </c>
      <c r="AI51" s="3">
        <f t="shared" si="4"/>
        <v>22.433718558803534</v>
      </c>
      <c r="AJ51" s="3">
        <f t="shared" si="5"/>
        <v>21.953547566019729</v>
      </c>
      <c r="AK51" s="3">
        <f t="shared" si="6"/>
        <v>20.368574199806012</v>
      </c>
    </row>
    <row r="52" spans="1:37">
      <c r="A52">
        <v>35</v>
      </c>
      <c r="B52">
        <v>1</v>
      </c>
      <c r="C52" t="s">
        <v>119</v>
      </c>
      <c r="D52" t="str">
        <f>HYPERLINK("http://www.uniprot.org/uniprot/DLDH_MOUSE", "DLDH_MOUSE")</f>
        <v>DLDH_MOUSE</v>
      </c>
      <c r="F52">
        <v>7.9</v>
      </c>
      <c r="G52">
        <v>509</v>
      </c>
      <c r="H52">
        <v>54273</v>
      </c>
      <c r="I52" t="s">
        <v>120</v>
      </c>
      <c r="J52">
        <v>19</v>
      </c>
      <c r="K52">
        <v>19</v>
      </c>
      <c r="L52">
        <v>1</v>
      </c>
      <c r="M52" s="1">
        <v>2</v>
      </c>
      <c r="N52">
        <v>0</v>
      </c>
      <c r="O52">
        <v>4</v>
      </c>
      <c r="P52">
        <v>3</v>
      </c>
      <c r="Q52">
        <v>6</v>
      </c>
      <c r="R52">
        <v>4</v>
      </c>
      <c r="S52" s="1">
        <v>2</v>
      </c>
      <c r="T52">
        <v>0</v>
      </c>
      <c r="U52">
        <v>4</v>
      </c>
      <c r="V52">
        <v>3</v>
      </c>
      <c r="W52">
        <v>6</v>
      </c>
      <c r="X52">
        <v>4</v>
      </c>
      <c r="Y52" s="1">
        <v>2</v>
      </c>
      <c r="Z52">
        <v>0</v>
      </c>
      <c r="AA52">
        <v>4</v>
      </c>
      <c r="AB52">
        <v>3</v>
      </c>
      <c r="AC52">
        <v>6</v>
      </c>
      <c r="AD52">
        <v>4</v>
      </c>
      <c r="AE52" s="1" t="s">
        <v>17</v>
      </c>
      <c r="AF52" s="3">
        <f t="shared" si="1"/>
        <v>3.2379924446842958</v>
      </c>
      <c r="AG52" s="3">
        <f t="shared" si="2"/>
        <v>0</v>
      </c>
      <c r="AH52" s="3">
        <f t="shared" si="3"/>
        <v>3.8684719535783367</v>
      </c>
      <c r="AI52" s="3">
        <f t="shared" si="4"/>
        <v>3.0591434398368458</v>
      </c>
      <c r="AJ52" s="3">
        <f t="shared" si="5"/>
        <v>5.7270124085268854</v>
      </c>
      <c r="AK52" s="3">
        <f t="shared" si="6"/>
        <v>3.8797284190106693</v>
      </c>
    </row>
    <row r="53" spans="1:37">
      <c r="A53">
        <v>36</v>
      </c>
      <c r="B53">
        <v>1</v>
      </c>
      <c r="C53" t="s">
        <v>121</v>
      </c>
      <c r="D53" t="str">
        <f>HYPERLINK("http://www.uniprot.org/uniprot/ATOX1_MOUSE", "ATOX1_MOUSE")</f>
        <v>ATOX1_MOUSE</v>
      </c>
      <c r="F53">
        <v>58.8</v>
      </c>
      <c r="G53">
        <v>68</v>
      </c>
      <c r="H53">
        <v>7339</v>
      </c>
      <c r="I53" t="s">
        <v>122</v>
      </c>
      <c r="J53">
        <v>77</v>
      </c>
      <c r="K53">
        <v>77</v>
      </c>
      <c r="L53">
        <v>1</v>
      </c>
      <c r="M53" s="1">
        <v>7</v>
      </c>
      <c r="N53">
        <v>0</v>
      </c>
      <c r="O53">
        <v>14</v>
      </c>
      <c r="P53">
        <v>20</v>
      </c>
      <c r="Q53">
        <v>18</v>
      </c>
      <c r="R53">
        <v>18</v>
      </c>
      <c r="S53" s="1">
        <v>7</v>
      </c>
      <c r="T53">
        <v>0</v>
      </c>
      <c r="U53">
        <v>14</v>
      </c>
      <c r="V53">
        <v>20</v>
      </c>
      <c r="W53">
        <v>18</v>
      </c>
      <c r="X53">
        <v>18</v>
      </c>
      <c r="Y53" s="1">
        <v>7</v>
      </c>
      <c r="Z53">
        <v>0</v>
      </c>
      <c r="AA53">
        <v>14</v>
      </c>
      <c r="AB53">
        <v>20</v>
      </c>
      <c r="AC53">
        <v>18</v>
      </c>
      <c r="AD53">
        <v>18</v>
      </c>
      <c r="AE53" s="1" t="s">
        <v>17</v>
      </c>
      <c r="AF53" s="3">
        <f t="shared" si="1"/>
        <v>11.332973556395036</v>
      </c>
      <c r="AG53" s="3">
        <f t="shared" si="2"/>
        <v>0</v>
      </c>
      <c r="AH53" s="3">
        <f t="shared" si="3"/>
        <v>13.539651837524179</v>
      </c>
      <c r="AI53" s="3">
        <f t="shared" si="4"/>
        <v>20.394289598912305</v>
      </c>
      <c r="AJ53" s="3">
        <f t="shared" si="5"/>
        <v>17.181037225580656</v>
      </c>
      <c r="AK53" s="3">
        <f t="shared" si="6"/>
        <v>17.458777885548013</v>
      </c>
    </row>
    <row r="54" spans="1:37">
      <c r="A54">
        <v>37</v>
      </c>
      <c r="B54">
        <v>1</v>
      </c>
      <c r="C54" t="s">
        <v>123</v>
      </c>
      <c r="D54" t="str">
        <f>HYPERLINK("http://www.uniprot.org/uniprot/GSTO1_MOUSE", "GSTO1_MOUSE")</f>
        <v>GSTO1_MOUSE</v>
      </c>
      <c r="F54">
        <v>21.2</v>
      </c>
      <c r="G54">
        <v>240</v>
      </c>
      <c r="H54">
        <v>27499</v>
      </c>
      <c r="I54" t="s">
        <v>124</v>
      </c>
      <c r="J54">
        <v>12</v>
      </c>
      <c r="K54">
        <v>12</v>
      </c>
      <c r="L54">
        <v>1</v>
      </c>
      <c r="M54" s="1">
        <v>1</v>
      </c>
      <c r="N54">
        <v>0</v>
      </c>
      <c r="O54">
        <v>4</v>
      </c>
      <c r="P54">
        <v>2</v>
      </c>
      <c r="Q54">
        <v>3</v>
      </c>
      <c r="R54">
        <v>2</v>
      </c>
      <c r="S54" s="1">
        <v>1</v>
      </c>
      <c r="T54">
        <v>0</v>
      </c>
      <c r="U54">
        <v>4</v>
      </c>
      <c r="V54">
        <v>2</v>
      </c>
      <c r="W54">
        <v>3</v>
      </c>
      <c r="X54">
        <v>2</v>
      </c>
      <c r="Y54" s="1">
        <v>1</v>
      </c>
      <c r="Z54">
        <v>0</v>
      </c>
      <c r="AA54">
        <v>4</v>
      </c>
      <c r="AB54">
        <v>2</v>
      </c>
      <c r="AC54">
        <v>3</v>
      </c>
      <c r="AD54">
        <v>2</v>
      </c>
      <c r="AE54" s="1" t="s">
        <v>17</v>
      </c>
      <c r="AF54" s="3">
        <f t="shared" si="1"/>
        <v>1.6189962223421479</v>
      </c>
      <c r="AG54" s="3">
        <f t="shared" si="2"/>
        <v>0</v>
      </c>
      <c r="AH54" s="3">
        <f t="shared" si="3"/>
        <v>3.8684719535783367</v>
      </c>
      <c r="AI54" s="3">
        <f t="shared" si="4"/>
        <v>2.0394289598912305</v>
      </c>
      <c r="AJ54" s="3">
        <f t="shared" si="5"/>
        <v>2.8635062042634427</v>
      </c>
      <c r="AK54" s="3">
        <f t="shared" si="6"/>
        <v>1.9398642095053347</v>
      </c>
    </row>
    <row r="55" spans="1:37">
      <c r="A55">
        <v>38</v>
      </c>
      <c r="B55">
        <v>1</v>
      </c>
      <c r="C55" t="s">
        <v>125</v>
      </c>
      <c r="D55" t="str">
        <f>HYPERLINK("http://www.uniprot.org/uniprot/HGD_MOUSE", "HGD_MOUSE")</f>
        <v>HGD_MOUSE</v>
      </c>
      <c r="F55">
        <v>21.1</v>
      </c>
      <c r="G55">
        <v>445</v>
      </c>
      <c r="H55">
        <v>49961</v>
      </c>
      <c r="I55" t="s">
        <v>126</v>
      </c>
      <c r="J55">
        <v>11</v>
      </c>
      <c r="K55">
        <v>11</v>
      </c>
      <c r="L55">
        <v>1</v>
      </c>
      <c r="M55" s="1">
        <v>2</v>
      </c>
      <c r="N55">
        <v>0</v>
      </c>
      <c r="O55">
        <v>5</v>
      </c>
      <c r="P55">
        <v>1</v>
      </c>
      <c r="Q55">
        <v>1</v>
      </c>
      <c r="R55">
        <v>2</v>
      </c>
      <c r="S55" s="1">
        <v>2</v>
      </c>
      <c r="T55">
        <v>0</v>
      </c>
      <c r="U55">
        <v>5</v>
      </c>
      <c r="V55">
        <v>1</v>
      </c>
      <c r="W55">
        <v>1</v>
      </c>
      <c r="X55">
        <v>2</v>
      </c>
      <c r="Y55" s="1">
        <v>2</v>
      </c>
      <c r="Z55">
        <v>0</v>
      </c>
      <c r="AA55">
        <v>5</v>
      </c>
      <c r="AB55">
        <v>1</v>
      </c>
      <c r="AC55">
        <v>1</v>
      </c>
      <c r="AD55">
        <v>2</v>
      </c>
      <c r="AE55" s="1" t="s">
        <v>17</v>
      </c>
      <c r="AF55" s="3">
        <f t="shared" si="1"/>
        <v>3.2379924446842958</v>
      </c>
      <c r="AG55" s="3">
        <f t="shared" si="2"/>
        <v>0</v>
      </c>
      <c r="AH55" s="3">
        <f t="shared" si="3"/>
        <v>4.8355899419729207</v>
      </c>
      <c r="AI55" s="3">
        <f t="shared" si="4"/>
        <v>1.0197144799456153</v>
      </c>
      <c r="AJ55" s="3">
        <f t="shared" si="5"/>
        <v>0.95450206808781424</v>
      </c>
      <c r="AK55" s="3">
        <f t="shared" si="6"/>
        <v>1.9398642095053347</v>
      </c>
    </row>
    <row r="56" spans="1:37">
      <c r="A56">
        <v>39</v>
      </c>
      <c r="B56">
        <v>1</v>
      </c>
      <c r="C56" t="s">
        <v>127</v>
      </c>
      <c r="D56" t="str">
        <f>HYPERLINK("http://www.uniprot.org/uniprot/DOPD_MOUSE", "DOPD_MOUSE")</f>
        <v>DOPD_MOUSE</v>
      </c>
      <c r="F56">
        <v>71.2</v>
      </c>
      <c r="G56">
        <v>118</v>
      </c>
      <c r="H56">
        <v>13078</v>
      </c>
      <c r="I56" t="s">
        <v>128</v>
      </c>
      <c r="J56">
        <v>54</v>
      </c>
      <c r="K56">
        <v>54</v>
      </c>
      <c r="L56">
        <v>1</v>
      </c>
      <c r="M56" s="1">
        <v>10</v>
      </c>
      <c r="N56">
        <v>0</v>
      </c>
      <c r="O56">
        <v>18</v>
      </c>
      <c r="P56">
        <v>5</v>
      </c>
      <c r="Q56">
        <v>12</v>
      </c>
      <c r="R56">
        <v>9</v>
      </c>
      <c r="S56" s="1">
        <v>10</v>
      </c>
      <c r="T56">
        <v>0</v>
      </c>
      <c r="U56">
        <v>18</v>
      </c>
      <c r="V56">
        <v>5</v>
      </c>
      <c r="W56">
        <v>12</v>
      </c>
      <c r="X56">
        <v>9</v>
      </c>
      <c r="Y56" s="1">
        <v>10</v>
      </c>
      <c r="Z56">
        <v>0</v>
      </c>
      <c r="AA56">
        <v>18</v>
      </c>
      <c r="AB56">
        <v>5</v>
      </c>
      <c r="AC56">
        <v>12</v>
      </c>
      <c r="AD56">
        <v>9</v>
      </c>
      <c r="AE56" s="1" t="s">
        <v>17</v>
      </c>
      <c r="AF56" s="3">
        <f t="shared" si="1"/>
        <v>16.189962223421478</v>
      </c>
      <c r="AG56" s="3">
        <f t="shared" si="2"/>
        <v>0</v>
      </c>
      <c r="AH56" s="3">
        <f t="shared" si="3"/>
        <v>17.408123791102515</v>
      </c>
      <c r="AI56" s="3">
        <f t="shared" si="4"/>
        <v>5.0985723997280763</v>
      </c>
      <c r="AJ56" s="3">
        <f t="shared" si="5"/>
        <v>11.454024817053771</v>
      </c>
      <c r="AK56" s="3">
        <f t="shared" si="6"/>
        <v>8.7293889427740066</v>
      </c>
    </row>
    <row r="57" spans="1:37">
      <c r="A57">
        <v>40</v>
      </c>
      <c r="B57">
        <v>1</v>
      </c>
      <c r="C57" t="s">
        <v>129</v>
      </c>
      <c r="D57" t="str">
        <f>HYPERLINK("http://www.uniprot.org/uniprot/BHMT1_MOUSE", "BHMT1_MOUSE")</f>
        <v>BHMT1_MOUSE</v>
      </c>
      <c r="F57">
        <v>47.4</v>
      </c>
      <c r="G57">
        <v>407</v>
      </c>
      <c r="H57">
        <v>45022</v>
      </c>
      <c r="I57" t="s">
        <v>130</v>
      </c>
      <c r="J57">
        <v>40</v>
      </c>
      <c r="K57">
        <v>40</v>
      </c>
      <c r="L57">
        <v>1</v>
      </c>
      <c r="M57" s="1">
        <v>1</v>
      </c>
      <c r="N57">
        <v>0</v>
      </c>
      <c r="O57">
        <v>10</v>
      </c>
      <c r="P57">
        <v>15</v>
      </c>
      <c r="Q57">
        <v>5</v>
      </c>
      <c r="R57">
        <v>9</v>
      </c>
      <c r="S57" s="1">
        <v>1</v>
      </c>
      <c r="T57">
        <v>0</v>
      </c>
      <c r="U57">
        <v>10</v>
      </c>
      <c r="V57">
        <v>15</v>
      </c>
      <c r="W57">
        <v>5</v>
      </c>
      <c r="X57">
        <v>9</v>
      </c>
      <c r="Y57" s="1">
        <v>1</v>
      </c>
      <c r="Z57">
        <v>0</v>
      </c>
      <c r="AA57">
        <v>10</v>
      </c>
      <c r="AB57">
        <v>15</v>
      </c>
      <c r="AC57">
        <v>5</v>
      </c>
      <c r="AD57">
        <v>9</v>
      </c>
      <c r="AE57" s="1" t="s">
        <v>17</v>
      </c>
      <c r="AF57" s="3">
        <f t="shared" si="1"/>
        <v>1.6189962223421479</v>
      </c>
      <c r="AG57" s="3">
        <f t="shared" si="2"/>
        <v>0</v>
      </c>
      <c r="AH57" s="3">
        <f t="shared" si="3"/>
        <v>9.6711798839458414</v>
      </c>
      <c r="AI57" s="3">
        <f t="shared" si="4"/>
        <v>15.295717199184228</v>
      </c>
      <c r="AJ57" s="3">
        <f t="shared" si="5"/>
        <v>4.7725103404390712</v>
      </c>
      <c r="AK57" s="3">
        <f t="shared" si="6"/>
        <v>8.7293889427740066</v>
      </c>
    </row>
    <row r="58" spans="1:37">
      <c r="A58">
        <v>41</v>
      </c>
      <c r="B58">
        <v>1</v>
      </c>
      <c r="C58" t="s">
        <v>131</v>
      </c>
      <c r="D58" t="str">
        <f>HYPERLINK("http://www.uniprot.org/uniprot/AP1B1_MOUSE", "AP1B1_MOUSE")</f>
        <v>AP1B1_MOUSE</v>
      </c>
      <c r="F58">
        <v>4.5999999999999996</v>
      </c>
      <c r="G58">
        <v>943</v>
      </c>
      <c r="H58">
        <v>103936</v>
      </c>
      <c r="I58" t="s">
        <v>132</v>
      </c>
      <c r="J58">
        <v>3</v>
      </c>
      <c r="K58">
        <v>2</v>
      </c>
      <c r="L58">
        <v>0.66700000000000004</v>
      </c>
      <c r="M58" s="1">
        <v>0</v>
      </c>
      <c r="N58">
        <v>0</v>
      </c>
      <c r="O58">
        <v>0</v>
      </c>
      <c r="P58">
        <v>1</v>
      </c>
      <c r="Q58">
        <v>2</v>
      </c>
      <c r="R58">
        <v>0</v>
      </c>
      <c r="S58" s="1">
        <v>0</v>
      </c>
      <c r="T58">
        <v>0</v>
      </c>
      <c r="U58">
        <v>0</v>
      </c>
      <c r="V58">
        <v>1</v>
      </c>
      <c r="W58">
        <v>1</v>
      </c>
      <c r="X58">
        <v>0</v>
      </c>
      <c r="Y58" s="1">
        <v>0</v>
      </c>
      <c r="Z58">
        <v>0</v>
      </c>
      <c r="AA58">
        <v>0</v>
      </c>
      <c r="AB58">
        <v>1</v>
      </c>
      <c r="AC58">
        <v>1.5</v>
      </c>
      <c r="AD58">
        <v>0</v>
      </c>
      <c r="AE58" s="1" t="s">
        <v>133</v>
      </c>
      <c r="AF58" s="3">
        <f t="shared" si="1"/>
        <v>0</v>
      </c>
      <c r="AG58" s="3">
        <f t="shared" si="2"/>
        <v>0</v>
      </c>
      <c r="AH58" s="3">
        <f t="shared" si="3"/>
        <v>0</v>
      </c>
      <c r="AI58" s="3">
        <f t="shared" si="4"/>
        <v>1.0197144799456153</v>
      </c>
      <c r="AJ58" s="3">
        <f t="shared" si="5"/>
        <v>1.4317531021317214</v>
      </c>
      <c r="AK58" s="3">
        <f t="shared" si="6"/>
        <v>0</v>
      </c>
    </row>
    <row r="59" spans="1:37">
      <c r="A59">
        <v>42</v>
      </c>
      <c r="B59">
        <v>1</v>
      </c>
      <c r="C59" t="s">
        <v>134</v>
      </c>
      <c r="D59" t="str">
        <f>HYPERLINK("http://www.uniprot.org/uniprot/GSTM6_MOUSE", "GSTM6_MOUSE")</f>
        <v>GSTM6_MOUSE</v>
      </c>
      <c r="F59">
        <v>21.1</v>
      </c>
      <c r="G59">
        <v>218</v>
      </c>
      <c r="H59">
        <v>25622</v>
      </c>
      <c r="I59" t="s">
        <v>135</v>
      </c>
      <c r="J59">
        <v>79</v>
      </c>
      <c r="K59">
        <v>1</v>
      </c>
      <c r="L59">
        <v>1.2999999999999999E-2</v>
      </c>
      <c r="M59" s="1">
        <v>11</v>
      </c>
      <c r="N59">
        <v>0</v>
      </c>
      <c r="O59">
        <v>16</v>
      </c>
      <c r="P59">
        <v>12</v>
      </c>
      <c r="Q59">
        <v>19</v>
      </c>
      <c r="R59">
        <v>21</v>
      </c>
      <c r="S59" s="1">
        <v>0</v>
      </c>
      <c r="T59">
        <v>0</v>
      </c>
      <c r="U59">
        <v>0</v>
      </c>
      <c r="V59">
        <v>0</v>
      </c>
      <c r="W59">
        <v>0</v>
      </c>
      <c r="X59">
        <v>1</v>
      </c>
      <c r="Y59" s="1">
        <v>0</v>
      </c>
      <c r="Z59">
        <v>0</v>
      </c>
      <c r="AA59">
        <v>0</v>
      </c>
      <c r="AB59">
        <v>0</v>
      </c>
      <c r="AC59">
        <v>0</v>
      </c>
      <c r="AD59">
        <v>1.55</v>
      </c>
      <c r="AE59" s="1" t="s">
        <v>136</v>
      </c>
      <c r="AF59" s="3">
        <f t="shared" si="1"/>
        <v>0</v>
      </c>
      <c r="AG59" s="3">
        <f t="shared" si="2"/>
        <v>0</v>
      </c>
      <c r="AH59" s="3">
        <f t="shared" si="3"/>
        <v>0</v>
      </c>
      <c r="AI59" s="3">
        <f t="shared" si="4"/>
        <v>0</v>
      </c>
      <c r="AJ59" s="3">
        <f t="shared" si="5"/>
        <v>0</v>
      </c>
      <c r="AK59" s="3">
        <f t="shared" si="6"/>
        <v>1.5033947623666344</v>
      </c>
    </row>
    <row r="60" spans="1:37">
      <c r="A60">
        <v>43</v>
      </c>
      <c r="B60">
        <v>1</v>
      </c>
      <c r="C60" t="s">
        <v>137</v>
      </c>
      <c r="D60" t="str">
        <f>HYPERLINK("http://www.uniprot.org/uniprot/CHIL3_MOUSE", "CHIL3_MOUSE")</f>
        <v>CHIL3_MOUSE</v>
      </c>
      <c r="F60">
        <v>8.8000000000000007</v>
      </c>
      <c r="G60">
        <v>398</v>
      </c>
      <c r="H60">
        <v>44459</v>
      </c>
      <c r="I60" t="s">
        <v>138</v>
      </c>
      <c r="J60">
        <v>4</v>
      </c>
      <c r="K60">
        <v>4</v>
      </c>
      <c r="L60">
        <v>1</v>
      </c>
      <c r="M60" s="1">
        <v>0</v>
      </c>
      <c r="N60">
        <v>0</v>
      </c>
      <c r="O60">
        <v>3</v>
      </c>
      <c r="P60">
        <v>0</v>
      </c>
      <c r="Q60">
        <v>0</v>
      </c>
      <c r="R60">
        <v>1</v>
      </c>
      <c r="S60" s="1">
        <v>0</v>
      </c>
      <c r="T60">
        <v>0</v>
      </c>
      <c r="U60">
        <v>3</v>
      </c>
      <c r="V60">
        <v>0</v>
      </c>
      <c r="W60">
        <v>0</v>
      </c>
      <c r="X60">
        <v>1</v>
      </c>
      <c r="Y60" s="1">
        <v>0</v>
      </c>
      <c r="Z60">
        <v>0</v>
      </c>
      <c r="AA60">
        <v>3</v>
      </c>
      <c r="AB60">
        <v>0</v>
      </c>
      <c r="AC60">
        <v>0</v>
      </c>
      <c r="AD60">
        <v>1</v>
      </c>
      <c r="AE60" s="1" t="s">
        <v>17</v>
      </c>
      <c r="AF60" s="3">
        <f t="shared" si="1"/>
        <v>0</v>
      </c>
      <c r="AG60" s="3">
        <f t="shared" si="2"/>
        <v>0</v>
      </c>
      <c r="AH60" s="3">
        <f t="shared" si="3"/>
        <v>2.9013539651837528</v>
      </c>
      <c r="AI60" s="3">
        <f t="shared" si="4"/>
        <v>0</v>
      </c>
      <c r="AJ60" s="3">
        <f t="shared" si="5"/>
        <v>0</v>
      </c>
      <c r="AK60" s="3">
        <f t="shared" si="6"/>
        <v>0.96993210475266733</v>
      </c>
    </row>
    <row r="61" spans="1:37">
      <c r="A61">
        <v>44</v>
      </c>
      <c r="B61">
        <v>1</v>
      </c>
      <c r="C61" t="s">
        <v>139</v>
      </c>
      <c r="D61" t="str">
        <f>HYPERLINK("http://www.uniprot.org/uniprot/AL1A7_MOUSE", "AL1A7_MOUSE")</f>
        <v>AL1A7_MOUSE</v>
      </c>
      <c r="F61">
        <v>2</v>
      </c>
      <c r="G61">
        <v>501</v>
      </c>
      <c r="H61">
        <v>54589</v>
      </c>
      <c r="I61" t="s">
        <v>140</v>
      </c>
      <c r="J61">
        <v>6</v>
      </c>
      <c r="K61">
        <v>6</v>
      </c>
      <c r="L61">
        <v>1</v>
      </c>
      <c r="M61" s="1">
        <v>0</v>
      </c>
      <c r="N61">
        <v>0</v>
      </c>
      <c r="O61">
        <v>0</v>
      </c>
      <c r="P61">
        <v>0</v>
      </c>
      <c r="Q61">
        <v>3</v>
      </c>
      <c r="R61">
        <v>3</v>
      </c>
      <c r="S61" s="1">
        <v>0</v>
      </c>
      <c r="T61">
        <v>0</v>
      </c>
      <c r="U61">
        <v>0</v>
      </c>
      <c r="V61">
        <v>0</v>
      </c>
      <c r="W61">
        <v>3</v>
      </c>
      <c r="X61">
        <v>3</v>
      </c>
      <c r="Y61" s="1">
        <v>0</v>
      </c>
      <c r="Z61">
        <v>0</v>
      </c>
      <c r="AA61">
        <v>0</v>
      </c>
      <c r="AB61">
        <v>0</v>
      </c>
      <c r="AC61">
        <v>3</v>
      </c>
      <c r="AD61">
        <v>3</v>
      </c>
      <c r="AE61" s="1" t="s">
        <v>17</v>
      </c>
      <c r="AF61" s="3">
        <f t="shared" si="1"/>
        <v>0</v>
      </c>
      <c r="AG61" s="3">
        <f t="shared" si="2"/>
        <v>0</v>
      </c>
      <c r="AH61" s="3">
        <f t="shared" si="3"/>
        <v>0</v>
      </c>
      <c r="AI61" s="3">
        <f t="shared" si="4"/>
        <v>0</v>
      </c>
      <c r="AJ61" s="3">
        <f t="shared" si="5"/>
        <v>2.8635062042634427</v>
      </c>
      <c r="AK61" s="3">
        <f t="shared" si="6"/>
        <v>2.9097963142580019</v>
      </c>
    </row>
    <row r="62" spans="1:37">
      <c r="A62">
        <v>45</v>
      </c>
      <c r="B62">
        <v>1</v>
      </c>
      <c r="C62" t="s">
        <v>141</v>
      </c>
      <c r="D62" t="str">
        <f>HYPERLINK("http://www.uniprot.org/uniprot/NCK2_MOUSE", "NCK2_MOUSE")</f>
        <v>NCK2_MOUSE</v>
      </c>
      <c r="F62">
        <v>6.1</v>
      </c>
      <c r="G62">
        <v>380</v>
      </c>
      <c r="H62">
        <v>42880</v>
      </c>
      <c r="I62" t="s">
        <v>142</v>
      </c>
      <c r="J62">
        <v>2</v>
      </c>
      <c r="K62">
        <v>1</v>
      </c>
      <c r="L62">
        <v>0.5</v>
      </c>
      <c r="M62" s="1">
        <v>0</v>
      </c>
      <c r="N62">
        <v>0</v>
      </c>
      <c r="O62">
        <v>2</v>
      </c>
      <c r="P62">
        <v>0</v>
      </c>
      <c r="Q62">
        <v>0</v>
      </c>
      <c r="R62">
        <v>0</v>
      </c>
      <c r="S62" s="1">
        <v>0</v>
      </c>
      <c r="T62">
        <v>0</v>
      </c>
      <c r="U62">
        <v>1</v>
      </c>
      <c r="V62">
        <v>0</v>
      </c>
      <c r="W62">
        <v>0</v>
      </c>
      <c r="X62">
        <v>0</v>
      </c>
      <c r="Y62" s="1">
        <v>0</v>
      </c>
      <c r="Z62">
        <v>0</v>
      </c>
      <c r="AA62">
        <v>1.333</v>
      </c>
      <c r="AB62">
        <v>0</v>
      </c>
      <c r="AC62">
        <v>0</v>
      </c>
      <c r="AD62">
        <v>0</v>
      </c>
      <c r="AE62" s="1" t="s">
        <v>143</v>
      </c>
      <c r="AF62" s="3">
        <f t="shared" si="1"/>
        <v>0</v>
      </c>
      <c r="AG62" s="3">
        <f t="shared" si="2"/>
        <v>0</v>
      </c>
      <c r="AH62" s="3">
        <f t="shared" si="3"/>
        <v>1.2891682785299807</v>
      </c>
      <c r="AI62" s="3">
        <f t="shared" si="4"/>
        <v>0</v>
      </c>
      <c r="AJ62" s="3">
        <f t="shared" si="5"/>
        <v>0</v>
      </c>
      <c r="AK62" s="3">
        <f t="shared" si="6"/>
        <v>0</v>
      </c>
    </row>
    <row r="63" spans="1:37">
      <c r="A63">
        <v>46</v>
      </c>
      <c r="B63">
        <v>1</v>
      </c>
      <c r="C63" t="s">
        <v>144</v>
      </c>
      <c r="D63" t="str">
        <f>HYPERLINK("http://www.uniprot.org/uniprot/TPMT_MOUSE", "TPMT_MOUSE")</f>
        <v>TPMT_MOUSE</v>
      </c>
      <c r="F63">
        <v>30.4</v>
      </c>
      <c r="G63">
        <v>240</v>
      </c>
      <c r="H63">
        <v>27587</v>
      </c>
      <c r="I63" t="s">
        <v>145</v>
      </c>
      <c r="J63">
        <v>8</v>
      </c>
      <c r="K63">
        <v>8</v>
      </c>
      <c r="L63">
        <v>1</v>
      </c>
      <c r="M63" s="1">
        <v>0</v>
      </c>
      <c r="N63">
        <v>0</v>
      </c>
      <c r="O63">
        <v>1</v>
      </c>
      <c r="P63">
        <v>2</v>
      </c>
      <c r="Q63">
        <v>3</v>
      </c>
      <c r="R63">
        <v>2</v>
      </c>
      <c r="S63" s="1">
        <v>0</v>
      </c>
      <c r="T63">
        <v>0</v>
      </c>
      <c r="U63">
        <v>1</v>
      </c>
      <c r="V63">
        <v>2</v>
      </c>
      <c r="W63">
        <v>3</v>
      </c>
      <c r="X63">
        <v>2</v>
      </c>
      <c r="Y63" s="1">
        <v>0</v>
      </c>
      <c r="Z63">
        <v>0</v>
      </c>
      <c r="AA63">
        <v>1</v>
      </c>
      <c r="AB63">
        <v>2</v>
      </c>
      <c r="AC63">
        <v>3</v>
      </c>
      <c r="AD63">
        <v>2</v>
      </c>
      <c r="AE63" s="1" t="s">
        <v>17</v>
      </c>
      <c r="AF63" s="3">
        <f t="shared" si="1"/>
        <v>0</v>
      </c>
      <c r="AG63" s="3">
        <f t="shared" si="2"/>
        <v>0</v>
      </c>
      <c r="AH63" s="3">
        <f t="shared" si="3"/>
        <v>0.96711798839458418</v>
      </c>
      <c r="AI63" s="3">
        <f t="shared" si="4"/>
        <v>2.0394289598912305</v>
      </c>
      <c r="AJ63" s="3">
        <f t="shared" si="5"/>
        <v>2.8635062042634427</v>
      </c>
      <c r="AK63" s="3">
        <f t="shared" si="6"/>
        <v>1.9398642095053347</v>
      </c>
    </row>
    <row r="64" spans="1:37">
      <c r="A64">
        <v>47</v>
      </c>
      <c r="B64">
        <v>1</v>
      </c>
      <c r="C64" t="s">
        <v>146</v>
      </c>
      <c r="D64" t="str">
        <f>HYPERLINK("http://www.uniprot.org/uniprot/ACOT1_MOUSE", "ACOT1_MOUSE")</f>
        <v>ACOT1_MOUSE</v>
      </c>
      <c r="F64">
        <v>6.9</v>
      </c>
      <c r="G64">
        <v>419</v>
      </c>
      <c r="H64">
        <v>46137</v>
      </c>
      <c r="I64" t="s">
        <v>147</v>
      </c>
      <c r="J64">
        <v>5</v>
      </c>
      <c r="K64">
        <v>1</v>
      </c>
      <c r="L64">
        <v>0.2</v>
      </c>
      <c r="M64" s="1">
        <v>0</v>
      </c>
      <c r="N64">
        <v>0</v>
      </c>
      <c r="O64">
        <v>0</v>
      </c>
      <c r="P64">
        <v>2</v>
      </c>
      <c r="Q64">
        <v>1</v>
      </c>
      <c r="R64">
        <v>2</v>
      </c>
      <c r="S64" s="1">
        <v>0</v>
      </c>
      <c r="T64">
        <v>0</v>
      </c>
      <c r="U64">
        <v>0</v>
      </c>
      <c r="V64">
        <v>0</v>
      </c>
      <c r="W64">
        <v>0</v>
      </c>
      <c r="X64">
        <v>1</v>
      </c>
      <c r="Y64" s="1">
        <v>0</v>
      </c>
      <c r="Z64">
        <v>0</v>
      </c>
      <c r="AA64">
        <v>0</v>
      </c>
      <c r="AB64">
        <v>1</v>
      </c>
      <c r="AC64">
        <v>0</v>
      </c>
      <c r="AD64">
        <v>1.5</v>
      </c>
      <c r="AE64" s="1" t="s">
        <v>148</v>
      </c>
      <c r="AF64" s="3">
        <f t="shared" si="1"/>
        <v>0</v>
      </c>
      <c r="AG64" s="3">
        <f t="shared" si="2"/>
        <v>0</v>
      </c>
      <c r="AH64" s="3">
        <f t="shared" si="3"/>
        <v>0</v>
      </c>
      <c r="AI64" s="3">
        <f t="shared" si="4"/>
        <v>1.0197144799456153</v>
      </c>
      <c r="AJ64" s="3">
        <f t="shared" si="5"/>
        <v>0</v>
      </c>
      <c r="AK64" s="3">
        <f t="shared" si="6"/>
        <v>1.4548981571290009</v>
      </c>
    </row>
    <row r="65" spans="1:37" hidden="1">
      <c r="A65">
        <v>47.01</v>
      </c>
      <c r="B65">
        <v>1</v>
      </c>
      <c r="C65" t="s">
        <v>149</v>
      </c>
      <c r="D65" t="str">
        <f>HYPERLINK("http://www.uniprot.org/uniprot/ACOT2_MOUSE", "ACOT2_MOUSE")</f>
        <v>ACOT2_MOUSE</v>
      </c>
      <c r="E65" t="s">
        <v>38</v>
      </c>
      <c r="F65">
        <v>6.4</v>
      </c>
      <c r="G65">
        <v>453</v>
      </c>
      <c r="H65">
        <v>49658</v>
      </c>
      <c r="I65" t="s">
        <v>150</v>
      </c>
      <c r="J65">
        <v>5</v>
      </c>
      <c r="K65">
        <v>1</v>
      </c>
      <c r="L65">
        <v>0.2</v>
      </c>
      <c r="M65" s="1">
        <v>0</v>
      </c>
      <c r="N65">
        <v>0</v>
      </c>
      <c r="O65">
        <v>0</v>
      </c>
      <c r="P65">
        <v>2</v>
      </c>
      <c r="Q65">
        <v>1</v>
      </c>
      <c r="R65">
        <v>2</v>
      </c>
      <c r="S65" s="1">
        <v>0</v>
      </c>
      <c r="T65">
        <v>0</v>
      </c>
      <c r="U65">
        <v>0</v>
      </c>
      <c r="V65">
        <v>0</v>
      </c>
      <c r="W65">
        <v>0</v>
      </c>
      <c r="X65">
        <v>1</v>
      </c>
      <c r="Y65" s="1">
        <v>0</v>
      </c>
      <c r="Z65">
        <v>0</v>
      </c>
      <c r="AA65">
        <v>0</v>
      </c>
      <c r="AB65">
        <v>1</v>
      </c>
      <c r="AC65">
        <v>0</v>
      </c>
      <c r="AD65">
        <v>1.5</v>
      </c>
      <c r="AE65" s="1" t="s">
        <v>148</v>
      </c>
      <c r="AF65" s="3">
        <f t="shared" si="1"/>
        <v>0</v>
      </c>
      <c r="AG65" s="3">
        <f t="shared" si="2"/>
        <v>0</v>
      </c>
      <c r="AH65" s="3">
        <f t="shared" si="3"/>
        <v>0</v>
      </c>
      <c r="AI65" s="3">
        <f t="shared" si="4"/>
        <v>1.0197144799456153</v>
      </c>
      <c r="AJ65" s="3">
        <f t="shared" si="5"/>
        <v>0</v>
      </c>
      <c r="AK65" s="3">
        <f t="shared" si="6"/>
        <v>1.4548981571290009</v>
      </c>
    </row>
    <row r="66" spans="1:37">
      <c r="A66">
        <v>48</v>
      </c>
      <c r="B66">
        <v>1</v>
      </c>
      <c r="C66" t="s">
        <v>151</v>
      </c>
      <c r="D66" t="str">
        <f>HYPERLINK("http://www.uniprot.org/uniprot/CATS_MOUSE", "CATS_MOUSE")</f>
        <v>CATS_MOUSE</v>
      </c>
      <c r="F66">
        <v>12.9</v>
      </c>
      <c r="G66">
        <v>340</v>
      </c>
      <c r="H66">
        <v>38476</v>
      </c>
      <c r="I66" t="s">
        <v>152</v>
      </c>
      <c r="J66">
        <v>7</v>
      </c>
      <c r="K66">
        <v>7</v>
      </c>
      <c r="L66">
        <v>1</v>
      </c>
      <c r="M66" s="1">
        <v>2</v>
      </c>
      <c r="N66">
        <v>0</v>
      </c>
      <c r="O66">
        <v>4</v>
      </c>
      <c r="P66">
        <v>0</v>
      </c>
      <c r="Q66">
        <v>0</v>
      </c>
      <c r="R66">
        <v>1</v>
      </c>
      <c r="S66" s="1">
        <v>2</v>
      </c>
      <c r="T66">
        <v>0</v>
      </c>
      <c r="U66">
        <v>4</v>
      </c>
      <c r="V66">
        <v>0</v>
      </c>
      <c r="W66">
        <v>0</v>
      </c>
      <c r="X66">
        <v>1</v>
      </c>
      <c r="Y66" s="1">
        <v>2</v>
      </c>
      <c r="Z66">
        <v>0</v>
      </c>
      <c r="AA66">
        <v>4</v>
      </c>
      <c r="AB66">
        <v>0</v>
      </c>
      <c r="AC66">
        <v>0</v>
      </c>
      <c r="AD66">
        <v>1</v>
      </c>
      <c r="AE66" s="1" t="s">
        <v>17</v>
      </c>
      <c r="AF66" s="3">
        <f t="shared" si="1"/>
        <v>3.2379924446842958</v>
      </c>
      <c r="AG66" s="3">
        <f t="shared" si="2"/>
        <v>0</v>
      </c>
      <c r="AH66" s="3">
        <f t="shared" si="3"/>
        <v>3.8684719535783367</v>
      </c>
      <c r="AI66" s="3">
        <f t="shared" si="4"/>
        <v>0</v>
      </c>
      <c r="AJ66" s="3">
        <f t="shared" si="5"/>
        <v>0</v>
      </c>
      <c r="AK66" s="3">
        <f t="shared" si="6"/>
        <v>0.96993210475266733</v>
      </c>
    </row>
    <row r="67" spans="1:37">
      <c r="A67">
        <v>49</v>
      </c>
      <c r="B67">
        <v>1</v>
      </c>
      <c r="C67" t="s">
        <v>153</v>
      </c>
      <c r="D67" t="str">
        <f>HYPERLINK("http://www.uniprot.org/uniprot/PDLI1_MOUSE", "PDLI1_MOUSE")</f>
        <v>PDLI1_MOUSE</v>
      </c>
      <c r="F67">
        <v>7</v>
      </c>
      <c r="G67">
        <v>327</v>
      </c>
      <c r="H67">
        <v>35775</v>
      </c>
      <c r="I67" t="s">
        <v>154</v>
      </c>
      <c r="J67">
        <v>3</v>
      </c>
      <c r="K67">
        <v>3</v>
      </c>
      <c r="L67">
        <v>1</v>
      </c>
      <c r="M67" s="1">
        <v>0</v>
      </c>
      <c r="N67">
        <v>0</v>
      </c>
      <c r="O67">
        <v>0</v>
      </c>
      <c r="P67">
        <v>2</v>
      </c>
      <c r="Q67">
        <v>0</v>
      </c>
      <c r="R67">
        <v>1</v>
      </c>
      <c r="S67" s="1">
        <v>0</v>
      </c>
      <c r="T67">
        <v>0</v>
      </c>
      <c r="U67">
        <v>0</v>
      </c>
      <c r="V67">
        <v>2</v>
      </c>
      <c r="W67">
        <v>0</v>
      </c>
      <c r="X67">
        <v>1</v>
      </c>
      <c r="Y67" s="1">
        <v>0</v>
      </c>
      <c r="Z67">
        <v>0</v>
      </c>
      <c r="AA67">
        <v>0</v>
      </c>
      <c r="AB67">
        <v>2</v>
      </c>
      <c r="AC67">
        <v>0</v>
      </c>
      <c r="AD67">
        <v>1</v>
      </c>
      <c r="AE67" s="1" t="s">
        <v>17</v>
      </c>
      <c r="AF67" s="3">
        <f t="shared" si="1"/>
        <v>0</v>
      </c>
      <c r="AG67" s="3">
        <f t="shared" si="2"/>
        <v>0</v>
      </c>
      <c r="AH67" s="3">
        <f t="shared" si="3"/>
        <v>0</v>
      </c>
      <c r="AI67" s="3">
        <f t="shared" si="4"/>
        <v>2.0394289598912305</v>
      </c>
      <c r="AJ67" s="3">
        <f t="shared" si="5"/>
        <v>0</v>
      </c>
      <c r="AK67" s="3">
        <f t="shared" si="6"/>
        <v>0.96993210475266733</v>
      </c>
    </row>
    <row r="68" spans="1:37">
      <c r="A68">
        <v>50</v>
      </c>
      <c r="B68">
        <v>1</v>
      </c>
      <c r="C68" t="s">
        <v>155</v>
      </c>
      <c r="D68" t="str">
        <f>HYPERLINK("http://www.uniprot.org/uniprot/STX7_MOUSE", "STX7_MOUSE")</f>
        <v>STX7_MOUSE</v>
      </c>
      <c r="F68">
        <v>16.100000000000001</v>
      </c>
      <c r="G68">
        <v>261</v>
      </c>
      <c r="H68">
        <v>29822</v>
      </c>
      <c r="I68" t="s">
        <v>156</v>
      </c>
      <c r="J68">
        <v>11</v>
      </c>
      <c r="K68">
        <v>11</v>
      </c>
      <c r="L68">
        <v>1</v>
      </c>
      <c r="M68" s="1">
        <v>0</v>
      </c>
      <c r="N68">
        <v>0</v>
      </c>
      <c r="O68">
        <v>2</v>
      </c>
      <c r="P68">
        <v>3</v>
      </c>
      <c r="Q68">
        <v>2</v>
      </c>
      <c r="R68">
        <v>4</v>
      </c>
      <c r="S68" s="1">
        <v>0</v>
      </c>
      <c r="T68">
        <v>0</v>
      </c>
      <c r="U68">
        <v>2</v>
      </c>
      <c r="V68">
        <v>3</v>
      </c>
      <c r="W68">
        <v>2</v>
      </c>
      <c r="X68">
        <v>4</v>
      </c>
      <c r="Y68" s="1">
        <v>0</v>
      </c>
      <c r="Z68">
        <v>0</v>
      </c>
      <c r="AA68">
        <v>2</v>
      </c>
      <c r="AB68">
        <v>3</v>
      </c>
      <c r="AC68">
        <v>2</v>
      </c>
      <c r="AD68">
        <v>4</v>
      </c>
      <c r="AE68" s="1" t="s">
        <v>17</v>
      </c>
      <c r="AF68" s="3">
        <f t="shared" si="1"/>
        <v>0</v>
      </c>
      <c r="AG68" s="3">
        <f t="shared" si="2"/>
        <v>0</v>
      </c>
      <c r="AH68" s="3">
        <f t="shared" si="3"/>
        <v>1.9342359767891684</v>
      </c>
      <c r="AI68" s="3">
        <f t="shared" si="4"/>
        <v>3.0591434398368458</v>
      </c>
      <c r="AJ68" s="3">
        <f t="shared" si="5"/>
        <v>1.9090041361756285</v>
      </c>
      <c r="AK68" s="3">
        <f t="shared" si="6"/>
        <v>3.8797284190106693</v>
      </c>
    </row>
    <row r="69" spans="1:37">
      <c r="A69">
        <v>51</v>
      </c>
      <c r="B69">
        <v>1</v>
      </c>
      <c r="C69" t="s">
        <v>157</v>
      </c>
      <c r="D69" t="str">
        <f>HYPERLINK("http://www.uniprot.org/uniprot/PPT1_MOUSE", "PPT1_MOUSE")</f>
        <v>PPT1_MOUSE</v>
      </c>
      <c r="F69">
        <v>10.8</v>
      </c>
      <c r="G69">
        <v>306</v>
      </c>
      <c r="H69">
        <v>34491</v>
      </c>
      <c r="I69" t="s">
        <v>158</v>
      </c>
      <c r="J69">
        <v>2</v>
      </c>
      <c r="K69">
        <v>2</v>
      </c>
      <c r="L69">
        <v>1</v>
      </c>
      <c r="M69" s="1">
        <v>0</v>
      </c>
      <c r="N69">
        <v>0</v>
      </c>
      <c r="O69">
        <v>2</v>
      </c>
      <c r="P69">
        <v>0</v>
      </c>
      <c r="Q69">
        <v>0</v>
      </c>
      <c r="R69">
        <v>0</v>
      </c>
      <c r="S69" s="1">
        <v>0</v>
      </c>
      <c r="T69">
        <v>0</v>
      </c>
      <c r="U69">
        <v>2</v>
      </c>
      <c r="V69">
        <v>0</v>
      </c>
      <c r="W69">
        <v>0</v>
      </c>
      <c r="X69">
        <v>0</v>
      </c>
      <c r="Y69" s="1">
        <v>0</v>
      </c>
      <c r="Z69">
        <v>0</v>
      </c>
      <c r="AA69">
        <v>2</v>
      </c>
      <c r="AB69">
        <v>0</v>
      </c>
      <c r="AC69">
        <v>0</v>
      </c>
      <c r="AD69">
        <v>0</v>
      </c>
      <c r="AE69" s="1" t="s">
        <v>17</v>
      </c>
      <c r="AF69" s="3">
        <f t="shared" ref="AF69:AF132" si="7">Y69*M$374</f>
        <v>0</v>
      </c>
      <c r="AG69" s="3">
        <f t="shared" ref="AG69:AG132" si="8">Z69*N$374</f>
        <v>0</v>
      </c>
      <c r="AH69" s="3">
        <f t="shared" ref="AH69:AH132" si="9">AA69*O$374</f>
        <v>1.9342359767891684</v>
      </c>
      <c r="AI69" s="3">
        <f t="shared" ref="AI69:AI132" si="10">AB69*P$374</f>
        <v>0</v>
      </c>
      <c r="AJ69" s="3">
        <f t="shared" ref="AJ69:AJ132" si="11">AC69*Q$374</f>
        <v>0</v>
      </c>
      <c r="AK69" s="3">
        <f t="shared" ref="AK69:AK132" si="12">AD69*R$374</f>
        <v>0</v>
      </c>
    </row>
    <row r="70" spans="1:37">
      <c r="A70">
        <v>52</v>
      </c>
      <c r="B70">
        <v>1</v>
      </c>
      <c r="C70" t="s">
        <v>159</v>
      </c>
      <c r="D70" t="str">
        <f>HYPERLINK("http://www.uniprot.org/uniprot/ROA2_MOUSE", "ROA2_MOUSE")</f>
        <v>ROA2_MOUSE</v>
      </c>
      <c r="F70">
        <v>23.2</v>
      </c>
      <c r="G70">
        <v>353</v>
      </c>
      <c r="H70">
        <v>37404</v>
      </c>
      <c r="I70" t="s">
        <v>160</v>
      </c>
      <c r="J70">
        <v>46</v>
      </c>
      <c r="K70">
        <v>46</v>
      </c>
      <c r="L70">
        <v>1</v>
      </c>
      <c r="M70" s="1">
        <v>0</v>
      </c>
      <c r="N70">
        <v>0</v>
      </c>
      <c r="O70">
        <v>7</v>
      </c>
      <c r="P70">
        <v>15</v>
      </c>
      <c r="Q70">
        <v>13</v>
      </c>
      <c r="R70">
        <v>11</v>
      </c>
      <c r="S70" s="1">
        <v>0</v>
      </c>
      <c r="T70">
        <v>0</v>
      </c>
      <c r="U70">
        <v>7</v>
      </c>
      <c r="V70">
        <v>15</v>
      </c>
      <c r="W70">
        <v>13</v>
      </c>
      <c r="X70">
        <v>11</v>
      </c>
      <c r="Y70" s="1">
        <v>0</v>
      </c>
      <c r="Z70">
        <v>0</v>
      </c>
      <c r="AA70">
        <v>7</v>
      </c>
      <c r="AB70">
        <v>15</v>
      </c>
      <c r="AC70">
        <v>13</v>
      </c>
      <c r="AD70">
        <v>11</v>
      </c>
      <c r="AE70" s="1" t="s">
        <v>17</v>
      </c>
      <c r="AF70" s="3">
        <f t="shared" si="7"/>
        <v>0</v>
      </c>
      <c r="AG70" s="3">
        <f t="shared" si="8"/>
        <v>0</v>
      </c>
      <c r="AH70" s="3">
        <f t="shared" si="9"/>
        <v>6.7698259187620895</v>
      </c>
      <c r="AI70" s="3">
        <f t="shared" si="10"/>
        <v>15.295717199184228</v>
      </c>
      <c r="AJ70" s="3">
        <f t="shared" si="11"/>
        <v>12.408526885141585</v>
      </c>
      <c r="AK70" s="3">
        <f t="shared" si="12"/>
        <v>10.669253152279341</v>
      </c>
    </row>
    <row r="71" spans="1:37">
      <c r="A71">
        <v>53</v>
      </c>
      <c r="B71">
        <v>1</v>
      </c>
      <c r="C71" t="s">
        <v>161</v>
      </c>
      <c r="D71" t="str">
        <f>HYPERLINK("http://www.uniprot.org/uniprot/IDHC_MOUSE", "IDHC_MOUSE")</f>
        <v>IDHC_MOUSE</v>
      </c>
      <c r="F71">
        <v>15.7</v>
      </c>
      <c r="G71">
        <v>414</v>
      </c>
      <c r="H71">
        <v>46675</v>
      </c>
      <c r="I71" t="s">
        <v>162</v>
      </c>
      <c r="J71">
        <v>14</v>
      </c>
      <c r="K71">
        <v>13</v>
      </c>
      <c r="L71">
        <v>0.92900000000000005</v>
      </c>
      <c r="M71" s="1">
        <v>0</v>
      </c>
      <c r="N71">
        <v>0</v>
      </c>
      <c r="O71">
        <v>12</v>
      </c>
      <c r="P71">
        <v>0</v>
      </c>
      <c r="Q71">
        <v>1</v>
      </c>
      <c r="R71">
        <v>1</v>
      </c>
      <c r="S71" s="1">
        <v>0</v>
      </c>
      <c r="T71">
        <v>0</v>
      </c>
      <c r="U71">
        <v>11</v>
      </c>
      <c r="V71">
        <v>0</v>
      </c>
      <c r="W71">
        <v>1</v>
      </c>
      <c r="X71">
        <v>1</v>
      </c>
      <c r="Y71" s="1">
        <v>0</v>
      </c>
      <c r="Z71">
        <v>0</v>
      </c>
      <c r="AA71">
        <v>11.917</v>
      </c>
      <c r="AB71">
        <v>0</v>
      </c>
      <c r="AC71">
        <v>1</v>
      </c>
      <c r="AD71">
        <v>1</v>
      </c>
      <c r="AE71" s="1" t="s">
        <v>163</v>
      </c>
      <c r="AF71" s="3">
        <f t="shared" si="7"/>
        <v>0</v>
      </c>
      <c r="AG71" s="3">
        <f t="shared" si="8"/>
        <v>0</v>
      </c>
      <c r="AH71" s="3">
        <f t="shared" si="9"/>
        <v>11.52514506769826</v>
      </c>
      <c r="AI71" s="3">
        <f t="shared" si="10"/>
        <v>0</v>
      </c>
      <c r="AJ71" s="3">
        <f t="shared" si="11"/>
        <v>0.95450206808781424</v>
      </c>
      <c r="AK71" s="3">
        <f t="shared" si="12"/>
        <v>0.96993210475266733</v>
      </c>
    </row>
    <row r="72" spans="1:37">
      <c r="A72">
        <v>54</v>
      </c>
      <c r="B72">
        <v>1</v>
      </c>
      <c r="C72" t="s">
        <v>164</v>
      </c>
      <c r="D72" t="str">
        <f>HYPERLINK("http://www.uniprot.org/uniprot/RBBP9_MOUSE", "RBBP9_MOUSE")</f>
        <v>RBBP9_MOUSE</v>
      </c>
      <c r="F72">
        <v>22.6</v>
      </c>
      <c r="G72">
        <v>186</v>
      </c>
      <c r="H72">
        <v>20913</v>
      </c>
      <c r="I72" t="s">
        <v>165</v>
      </c>
      <c r="J72">
        <v>11</v>
      </c>
      <c r="K72">
        <v>11</v>
      </c>
      <c r="L72">
        <v>1</v>
      </c>
      <c r="M72" s="1">
        <v>0</v>
      </c>
      <c r="N72">
        <v>0</v>
      </c>
      <c r="O72">
        <v>4</v>
      </c>
      <c r="P72">
        <v>2</v>
      </c>
      <c r="Q72">
        <v>3</v>
      </c>
      <c r="R72">
        <v>2</v>
      </c>
      <c r="S72" s="1">
        <v>0</v>
      </c>
      <c r="T72">
        <v>0</v>
      </c>
      <c r="U72">
        <v>4</v>
      </c>
      <c r="V72">
        <v>2</v>
      </c>
      <c r="W72">
        <v>3</v>
      </c>
      <c r="X72">
        <v>2</v>
      </c>
      <c r="Y72" s="1">
        <v>0</v>
      </c>
      <c r="Z72">
        <v>0</v>
      </c>
      <c r="AA72">
        <v>4</v>
      </c>
      <c r="AB72">
        <v>2</v>
      </c>
      <c r="AC72">
        <v>3</v>
      </c>
      <c r="AD72">
        <v>2</v>
      </c>
      <c r="AE72" s="1" t="s">
        <v>17</v>
      </c>
      <c r="AF72" s="3">
        <f t="shared" si="7"/>
        <v>0</v>
      </c>
      <c r="AG72" s="3">
        <f t="shared" si="8"/>
        <v>0</v>
      </c>
      <c r="AH72" s="3">
        <f t="shared" si="9"/>
        <v>3.8684719535783367</v>
      </c>
      <c r="AI72" s="3">
        <f t="shared" si="10"/>
        <v>2.0394289598912305</v>
      </c>
      <c r="AJ72" s="3">
        <f t="shared" si="11"/>
        <v>2.8635062042634427</v>
      </c>
      <c r="AK72" s="3">
        <f t="shared" si="12"/>
        <v>1.9398642095053347</v>
      </c>
    </row>
    <row r="73" spans="1:37">
      <c r="A73">
        <v>55</v>
      </c>
      <c r="B73">
        <v>1</v>
      </c>
      <c r="C73" t="s">
        <v>166</v>
      </c>
      <c r="D73" t="str">
        <f>HYPERLINK("http://www.uniprot.org/uniprot/ADH1_MOUSE", "ADH1_MOUSE")</f>
        <v>ADH1_MOUSE</v>
      </c>
      <c r="F73">
        <v>22.1</v>
      </c>
      <c r="G73">
        <v>375</v>
      </c>
      <c r="H73">
        <v>39772</v>
      </c>
      <c r="I73" t="s">
        <v>167</v>
      </c>
      <c r="J73">
        <v>20</v>
      </c>
      <c r="K73">
        <v>20</v>
      </c>
      <c r="L73">
        <v>1</v>
      </c>
      <c r="M73" s="1">
        <v>2</v>
      </c>
      <c r="N73">
        <v>0</v>
      </c>
      <c r="O73">
        <v>2</v>
      </c>
      <c r="P73">
        <v>4</v>
      </c>
      <c r="Q73">
        <v>4</v>
      </c>
      <c r="R73">
        <v>8</v>
      </c>
      <c r="S73" s="1">
        <v>2</v>
      </c>
      <c r="T73">
        <v>0</v>
      </c>
      <c r="U73">
        <v>2</v>
      </c>
      <c r="V73">
        <v>4</v>
      </c>
      <c r="W73">
        <v>4</v>
      </c>
      <c r="X73">
        <v>8</v>
      </c>
      <c r="Y73" s="1">
        <v>2</v>
      </c>
      <c r="Z73">
        <v>0</v>
      </c>
      <c r="AA73">
        <v>2</v>
      </c>
      <c r="AB73">
        <v>4</v>
      </c>
      <c r="AC73">
        <v>4</v>
      </c>
      <c r="AD73">
        <v>8</v>
      </c>
      <c r="AE73" s="1" t="s">
        <v>17</v>
      </c>
      <c r="AF73" s="3">
        <f t="shared" si="7"/>
        <v>3.2379924446842958</v>
      </c>
      <c r="AG73" s="3">
        <f t="shared" si="8"/>
        <v>0</v>
      </c>
      <c r="AH73" s="3">
        <f t="shared" si="9"/>
        <v>1.9342359767891684</v>
      </c>
      <c r="AI73" s="3">
        <f t="shared" si="10"/>
        <v>4.078857919782461</v>
      </c>
      <c r="AJ73" s="3">
        <f t="shared" si="11"/>
        <v>3.8180082723512569</v>
      </c>
      <c r="AK73" s="3">
        <f t="shared" si="12"/>
        <v>7.7594568380213387</v>
      </c>
    </row>
    <row r="74" spans="1:37">
      <c r="A74">
        <v>56</v>
      </c>
      <c r="B74">
        <v>1</v>
      </c>
      <c r="C74" t="s">
        <v>168</v>
      </c>
      <c r="D74" t="str">
        <f>HYPERLINK("http://www.uniprot.org/uniprot/DYR_MOUSE", "DYR_MOUSE")</f>
        <v>DYR_MOUSE</v>
      </c>
      <c r="F74">
        <v>19.3</v>
      </c>
      <c r="G74">
        <v>187</v>
      </c>
      <c r="H74">
        <v>21607</v>
      </c>
      <c r="I74" t="s">
        <v>169</v>
      </c>
      <c r="J74">
        <v>11</v>
      </c>
      <c r="K74">
        <v>11</v>
      </c>
      <c r="L74">
        <v>1</v>
      </c>
      <c r="M74" s="1">
        <v>2</v>
      </c>
      <c r="N74">
        <v>0</v>
      </c>
      <c r="O74">
        <v>1</v>
      </c>
      <c r="P74">
        <v>3</v>
      </c>
      <c r="Q74">
        <v>2</v>
      </c>
      <c r="R74">
        <v>3</v>
      </c>
      <c r="S74" s="1">
        <v>2</v>
      </c>
      <c r="T74">
        <v>0</v>
      </c>
      <c r="U74">
        <v>1</v>
      </c>
      <c r="V74">
        <v>3</v>
      </c>
      <c r="W74">
        <v>2</v>
      </c>
      <c r="X74">
        <v>3</v>
      </c>
      <c r="Y74" s="1">
        <v>2</v>
      </c>
      <c r="Z74">
        <v>0</v>
      </c>
      <c r="AA74">
        <v>1</v>
      </c>
      <c r="AB74">
        <v>3</v>
      </c>
      <c r="AC74">
        <v>2</v>
      </c>
      <c r="AD74">
        <v>3</v>
      </c>
      <c r="AE74" s="1" t="s">
        <v>17</v>
      </c>
      <c r="AF74" s="3">
        <f t="shared" si="7"/>
        <v>3.2379924446842958</v>
      </c>
      <c r="AG74" s="3">
        <f t="shared" si="8"/>
        <v>0</v>
      </c>
      <c r="AH74" s="3">
        <f t="shared" si="9"/>
        <v>0.96711798839458418</v>
      </c>
      <c r="AI74" s="3">
        <f t="shared" si="10"/>
        <v>3.0591434398368458</v>
      </c>
      <c r="AJ74" s="3">
        <f t="shared" si="11"/>
        <v>1.9090041361756285</v>
      </c>
      <c r="AK74" s="3">
        <f t="shared" si="12"/>
        <v>2.9097963142580019</v>
      </c>
    </row>
    <row r="75" spans="1:37">
      <c r="A75">
        <v>57</v>
      </c>
      <c r="B75">
        <v>1</v>
      </c>
      <c r="C75" t="s">
        <v>170</v>
      </c>
      <c r="D75" t="str">
        <f>HYPERLINK("http://www.uniprot.org/uniprot/AMY1_MOUSE", "AMY1_MOUSE")</f>
        <v>AMY1_MOUSE</v>
      </c>
      <c r="F75">
        <v>16.600000000000001</v>
      </c>
      <c r="G75">
        <v>511</v>
      </c>
      <c r="H75">
        <v>57645</v>
      </c>
      <c r="I75" t="s">
        <v>171</v>
      </c>
      <c r="J75">
        <v>11</v>
      </c>
      <c r="K75">
        <v>6</v>
      </c>
      <c r="L75">
        <v>0.54500000000000004</v>
      </c>
      <c r="M75" s="1">
        <v>5</v>
      </c>
      <c r="N75">
        <v>0</v>
      </c>
      <c r="O75">
        <v>0</v>
      </c>
      <c r="P75">
        <v>2</v>
      </c>
      <c r="Q75">
        <v>3</v>
      </c>
      <c r="R75">
        <v>1</v>
      </c>
      <c r="S75" s="1">
        <v>0</v>
      </c>
      <c r="T75">
        <v>0</v>
      </c>
      <c r="U75">
        <v>0</v>
      </c>
      <c r="V75">
        <v>2</v>
      </c>
      <c r="W75">
        <v>3</v>
      </c>
      <c r="X75">
        <v>1</v>
      </c>
      <c r="Y75" s="1">
        <v>0</v>
      </c>
      <c r="Z75">
        <v>0</v>
      </c>
      <c r="AA75">
        <v>0</v>
      </c>
      <c r="AB75">
        <v>2</v>
      </c>
      <c r="AC75">
        <v>3</v>
      </c>
      <c r="AD75">
        <v>1</v>
      </c>
      <c r="AE75" s="1" t="s">
        <v>172</v>
      </c>
      <c r="AF75" s="3">
        <f t="shared" si="7"/>
        <v>0</v>
      </c>
      <c r="AG75" s="3">
        <f t="shared" si="8"/>
        <v>0</v>
      </c>
      <c r="AH75" s="3">
        <f t="shared" si="9"/>
        <v>0</v>
      </c>
      <c r="AI75" s="3">
        <f t="shared" si="10"/>
        <v>2.0394289598912305</v>
      </c>
      <c r="AJ75" s="3">
        <f t="shared" si="11"/>
        <v>2.8635062042634427</v>
      </c>
      <c r="AK75" s="3">
        <f t="shared" si="12"/>
        <v>0.96993210475266733</v>
      </c>
    </row>
    <row r="76" spans="1:37">
      <c r="A76">
        <v>58</v>
      </c>
      <c r="B76">
        <v>1</v>
      </c>
      <c r="C76" t="s">
        <v>173</v>
      </c>
      <c r="D76" t="str">
        <f>HYPERLINK("http://www.uniprot.org/uniprot/AMYP_MOUSE", "AMYP_MOUSE")</f>
        <v>AMYP_MOUSE</v>
      </c>
      <c r="F76">
        <v>29.3</v>
      </c>
      <c r="G76">
        <v>508</v>
      </c>
      <c r="H76">
        <v>57319</v>
      </c>
      <c r="I76" t="s">
        <v>174</v>
      </c>
      <c r="J76">
        <v>15</v>
      </c>
      <c r="K76">
        <v>10</v>
      </c>
      <c r="L76">
        <v>0.66700000000000004</v>
      </c>
      <c r="M76" s="1">
        <v>15</v>
      </c>
      <c r="N76">
        <v>0</v>
      </c>
      <c r="O76">
        <v>0</v>
      </c>
      <c r="P76">
        <v>0</v>
      </c>
      <c r="Q76">
        <v>0</v>
      </c>
      <c r="R76">
        <v>0</v>
      </c>
      <c r="S76" s="1">
        <v>10</v>
      </c>
      <c r="T76">
        <v>0</v>
      </c>
      <c r="U76">
        <v>0</v>
      </c>
      <c r="V76">
        <v>0</v>
      </c>
      <c r="W76">
        <v>0</v>
      </c>
      <c r="X76">
        <v>0</v>
      </c>
      <c r="Y76" s="1">
        <v>15</v>
      </c>
      <c r="Z76">
        <v>0</v>
      </c>
      <c r="AA76">
        <v>0</v>
      </c>
      <c r="AB76">
        <v>0</v>
      </c>
      <c r="AC76">
        <v>0</v>
      </c>
      <c r="AD76">
        <v>0</v>
      </c>
      <c r="AE76" s="1" t="s">
        <v>172</v>
      </c>
      <c r="AF76" s="3">
        <f t="shared" si="7"/>
        <v>24.284943335132219</v>
      </c>
      <c r="AG76" s="3">
        <f t="shared" si="8"/>
        <v>0</v>
      </c>
      <c r="AH76" s="3">
        <f t="shared" si="9"/>
        <v>0</v>
      </c>
      <c r="AI76" s="3">
        <f t="shared" si="10"/>
        <v>0</v>
      </c>
      <c r="AJ76" s="3">
        <f t="shared" si="11"/>
        <v>0</v>
      </c>
      <c r="AK76" s="3">
        <f t="shared" si="12"/>
        <v>0</v>
      </c>
    </row>
    <row r="77" spans="1:37">
      <c r="A77">
        <v>59</v>
      </c>
      <c r="B77">
        <v>1</v>
      </c>
      <c r="C77" t="s">
        <v>175</v>
      </c>
      <c r="D77" t="str">
        <f>HYPERLINK("http://www.uniprot.org/uniprot/CAH2_MOUSE", "CAH2_MOUSE")</f>
        <v>CAH2_MOUSE</v>
      </c>
      <c r="F77">
        <v>62.7</v>
      </c>
      <c r="G77">
        <v>260</v>
      </c>
      <c r="H77">
        <v>29034</v>
      </c>
      <c r="I77" t="s">
        <v>176</v>
      </c>
      <c r="J77">
        <v>115</v>
      </c>
      <c r="K77">
        <v>115</v>
      </c>
      <c r="L77">
        <v>1</v>
      </c>
      <c r="M77" s="1">
        <v>11</v>
      </c>
      <c r="N77">
        <v>0</v>
      </c>
      <c r="O77">
        <v>8</v>
      </c>
      <c r="P77">
        <v>32</v>
      </c>
      <c r="Q77">
        <v>27</v>
      </c>
      <c r="R77">
        <v>37</v>
      </c>
      <c r="S77" s="1">
        <v>11</v>
      </c>
      <c r="T77">
        <v>0</v>
      </c>
      <c r="U77">
        <v>8</v>
      </c>
      <c r="V77">
        <v>32</v>
      </c>
      <c r="W77">
        <v>27</v>
      </c>
      <c r="X77">
        <v>37</v>
      </c>
      <c r="Y77" s="1">
        <v>11</v>
      </c>
      <c r="Z77">
        <v>0</v>
      </c>
      <c r="AA77">
        <v>8</v>
      </c>
      <c r="AB77">
        <v>32</v>
      </c>
      <c r="AC77">
        <v>27</v>
      </c>
      <c r="AD77">
        <v>37</v>
      </c>
      <c r="AE77" s="1" t="s">
        <v>17</v>
      </c>
      <c r="AF77" s="3">
        <f t="shared" si="7"/>
        <v>17.808958445763626</v>
      </c>
      <c r="AG77" s="3">
        <f t="shared" si="8"/>
        <v>0</v>
      </c>
      <c r="AH77" s="3">
        <f t="shared" si="9"/>
        <v>7.7369439071566735</v>
      </c>
      <c r="AI77" s="3">
        <f t="shared" si="10"/>
        <v>32.630863358259688</v>
      </c>
      <c r="AJ77" s="3">
        <f t="shared" si="11"/>
        <v>25.771555838370986</v>
      </c>
      <c r="AK77" s="3">
        <f t="shared" si="12"/>
        <v>35.887487875848691</v>
      </c>
    </row>
    <row r="78" spans="1:37">
      <c r="A78">
        <v>60</v>
      </c>
      <c r="B78">
        <v>1</v>
      </c>
      <c r="C78" t="s">
        <v>177</v>
      </c>
      <c r="D78" t="str">
        <f>HYPERLINK("http://www.uniprot.org/uniprot/HBA_MOUSE", "HBA_MOUSE")</f>
        <v>HBA_MOUSE</v>
      </c>
      <c r="F78">
        <v>69</v>
      </c>
      <c r="G78">
        <v>142</v>
      </c>
      <c r="H78">
        <v>15086</v>
      </c>
      <c r="I78" t="s">
        <v>178</v>
      </c>
      <c r="J78">
        <v>1229</v>
      </c>
      <c r="K78">
        <v>1229</v>
      </c>
      <c r="L78">
        <v>1</v>
      </c>
      <c r="M78" s="1">
        <v>72</v>
      </c>
      <c r="N78">
        <v>30</v>
      </c>
      <c r="O78">
        <v>97</v>
      </c>
      <c r="P78">
        <v>316</v>
      </c>
      <c r="Q78">
        <v>309</v>
      </c>
      <c r="R78">
        <v>405</v>
      </c>
      <c r="S78" s="1">
        <v>72</v>
      </c>
      <c r="T78">
        <v>30</v>
      </c>
      <c r="U78">
        <v>97</v>
      </c>
      <c r="V78">
        <v>316</v>
      </c>
      <c r="W78">
        <v>309</v>
      </c>
      <c r="X78">
        <v>405</v>
      </c>
      <c r="Y78" s="1">
        <v>72</v>
      </c>
      <c r="Z78">
        <v>30</v>
      </c>
      <c r="AA78">
        <v>97</v>
      </c>
      <c r="AB78">
        <v>316</v>
      </c>
      <c r="AC78">
        <v>309</v>
      </c>
      <c r="AD78">
        <v>405</v>
      </c>
      <c r="AE78" s="1" t="s">
        <v>17</v>
      </c>
      <c r="AF78" s="3">
        <f t="shared" si="7"/>
        <v>116.56772800863465</v>
      </c>
      <c r="AG78" s="3">
        <f t="shared" si="8"/>
        <v>174.08123791102514</v>
      </c>
      <c r="AH78" s="3">
        <f t="shared" si="9"/>
        <v>93.810444874274665</v>
      </c>
      <c r="AI78" s="3">
        <f t="shared" si="10"/>
        <v>322.2297756628144</v>
      </c>
      <c r="AJ78" s="3">
        <f t="shared" si="11"/>
        <v>294.94113903913461</v>
      </c>
      <c r="AK78" s="3">
        <f t="shared" si="12"/>
        <v>392.82250242483025</v>
      </c>
    </row>
    <row r="79" spans="1:37">
      <c r="A79">
        <v>61</v>
      </c>
      <c r="B79">
        <v>1</v>
      </c>
      <c r="C79" t="s">
        <v>179</v>
      </c>
      <c r="D79" t="str">
        <f>HYPERLINK("http://www.uniprot.org/uniprot/HBB1_MOUSE", "HBB1_MOUSE")</f>
        <v>HBB1_MOUSE</v>
      </c>
      <c r="F79">
        <v>89.8</v>
      </c>
      <c r="G79">
        <v>147</v>
      </c>
      <c r="H79">
        <v>15841</v>
      </c>
      <c r="I79" t="s">
        <v>180</v>
      </c>
      <c r="J79">
        <v>1030</v>
      </c>
      <c r="K79">
        <v>556</v>
      </c>
      <c r="L79">
        <v>0.54</v>
      </c>
      <c r="M79" s="1">
        <v>50</v>
      </c>
      <c r="N79">
        <v>17</v>
      </c>
      <c r="O79">
        <v>95</v>
      </c>
      <c r="P79">
        <v>261</v>
      </c>
      <c r="Q79">
        <v>273</v>
      </c>
      <c r="R79">
        <v>334</v>
      </c>
      <c r="S79" s="1">
        <v>21</v>
      </c>
      <c r="T79">
        <v>8</v>
      </c>
      <c r="U79">
        <v>43</v>
      </c>
      <c r="V79">
        <v>143</v>
      </c>
      <c r="W79">
        <v>154</v>
      </c>
      <c r="X79">
        <v>187</v>
      </c>
      <c r="Y79" s="1">
        <v>45.36</v>
      </c>
      <c r="Z79">
        <v>15.2</v>
      </c>
      <c r="AA79">
        <v>93.817999999999998</v>
      </c>
      <c r="AB79">
        <v>253.79499999999999</v>
      </c>
      <c r="AC79">
        <v>243.71899999999999</v>
      </c>
      <c r="AD79">
        <v>291.58100000000002</v>
      </c>
      <c r="AE79" s="1" t="s">
        <v>181</v>
      </c>
      <c r="AF79" s="3">
        <f t="shared" si="7"/>
        <v>73.437668645439828</v>
      </c>
      <c r="AG79" s="3">
        <f t="shared" si="8"/>
        <v>88.201160541586063</v>
      </c>
      <c r="AH79" s="3">
        <f t="shared" si="9"/>
        <v>90.733075435203091</v>
      </c>
      <c r="AI79" s="3">
        <f t="shared" si="10"/>
        <v>258.79843643779742</v>
      </c>
      <c r="AJ79" s="3">
        <f t="shared" si="11"/>
        <v>232.630289532294</v>
      </c>
      <c r="AK79" s="3">
        <f t="shared" si="12"/>
        <v>282.81377303588749</v>
      </c>
    </row>
    <row r="80" spans="1:37">
      <c r="A80">
        <v>62</v>
      </c>
      <c r="B80">
        <v>1</v>
      </c>
      <c r="C80" t="s">
        <v>182</v>
      </c>
      <c r="D80" t="str">
        <f>HYPERLINK("http://www.uniprot.org/uniprot/HBB2_MOUSE", "HBB2_MOUSE")</f>
        <v>HBB2_MOUSE</v>
      </c>
      <c r="F80">
        <v>91.2</v>
      </c>
      <c r="G80">
        <v>147</v>
      </c>
      <c r="H80">
        <v>15879</v>
      </c>
      <c r="I80" t="s">
        <v>183</v>
      </c>
      <c r="J80">
        <v>612</v>
      </c>
      <c r="K80">
        <v>138</v>
      </c>
      <c r="L80">
        <v>0.22500000000000001</v>
      </c>
      <c r="M80" s="1">
        <v>33</v>
      </c>
      <c r="N80">
        <v>11</v>
      </c>
      <c r="O80">
        <v>53</v>
      </c>
      <c r="P80">
        <v>126</v>
      </c>
      <c r="Q80">
        <v>168</v>
      </c>
      <c r="R80">
        <v>221</v>
      </c>
      <c r="S80" s="1">
        <v>4</v>
      </c>
      <c r="T80">
        <v>2</v>
      </c>
      <c r="U80">
        <v>1</v>
      </c>
      <c r="V80">
        <v>8</v>
      </c>
      <c r="W80">
        <v>49</v>
      </c>
      <c r="X80">
        <v>74</v>
      </c>
      <c r="Y80" s="1">
        <v>8.64</v>
      </c>
      <c r="Z80">
        <v>3.8</v>
      </c>
      <c r="AA80">
        <v>2.1819999999999999</v>
      </c>
      <c r="AB80">
        <v>14.198</v>
      </c>
      <c r="AC80">
        <v>77.546999999999997</v>
      </c>
      <c r="AD80">
        <v>115.38500000000001</v>
      </c>
      <c r="AE80" s="1" t="s">
        <v>181</v>
      </c>
      <c r="AF80" s="3">
        <f t="shared" si="7"/>
        <v>13.98812736103616</v>
      </c>
      <c r="AG80" s="3">
        <f t="shared" si="8"/>
        <v>22.050290135396516</v>
      </c>
      <c r="AH80" s="3">
        <f t="shared" si="9"/>
        <v>2.1102514506769827</v>
      </c>
      <c r="AI80" s="3">
        <f t="shared" si="10"/>
        <v>14.477906186267846</v>
      </c>
      <c r="AJ80" s="3">
        <f t="shared" si="11"/>
        <v>74.018771874005722</v>
      </c>
      <c r="AK80" s="3">
        <f t="shared" si="12"/>
        <v>111.91561590688653</v>
      </c>
    </row>
    <row r="81" spans="1:37">
      <c r="A81">
        <v>63</v>
      </c>
      <c r="B81">
        <v>1</v>
      </c>
      <c r="C81" t="s">
        <v>184</v>
      </c>
      <c r="D81" t="str">
        <f>HYPERLINK("http://www.uniprot.org/uniprot/HBE_MOUSE", "HBE_MOUSE")</f>
        <v>HBE_MOUSE</v>
      </c>
      <c r="F81">
        <v>21.1</v>
      </c>
      <c r="G81">
        <v>147</v>
      </c>
      <c r="H81">
        <v>16138</v>
      </c>
      <c r="I81" t="s">
        <v>185</v>
      </c>
      <c r="J81">
        <v>174</v>
      </c>
      <c r="K81">
        <v>14</v>
      </c>
      <c r="L81">
        <v>0.08</v>
      </c>
      <c r="M81" s="1">
        <v>15</v>
      </c>
      <c r="N81">
        <v>4</v>
      </c>
      <c r="O81">
        <v>18</v>
      </c>
      <c r="P81">
        <v>43</v>
      </c>
      <c r="Q81">
        <v>42</v>
      </c>
      <c r="R81">
        <v>52</v>
      </c>
      <c r="S81" s="1">
        <v>0</v>
      </c>
      <c r="T81">
        <v>0</v>
      </c>
      <c r="U81">
        <v>0</v>
      </c>
      <c r="V81">
        <v>4</v>
      </c>
      <c r="W81">
        <v>4</v>
      </c>
      <c r="X81">
        <v>6</v>
      </c>
      <c r="Y81" s="1">
        <v>0</v>
      </c>
      <c r="Z81">
        <v>0</v>
      </c>
      <c r="AA81">
        <v>0</v>
      </c>
      <c r="AB81">
        <v>5.0060000000000002</v>
      </c>
      <c r="AC81">
        <v>4.734</v>
      </c>
      <c r="AD81">
        <v>7.0339999999999998</v>
      </c>
      <c r="AE81" s="1" t="s">
        <v>181</v>
      </c>
      <c r="AF81" s="3">
        <f t="shared" si="7"/>
        <v>0</v>
      </c>
      <c r="AG81" s="3">
        <f t="shared" si="8"/>
        <v>0</v>
      </c>
      <c r="AH81" s="3">
        <f t="shared" si="9"/>
        <v>0</v>
      </c>
      <c r="AI81" s="3">
        <f t="shared" si="10"/>
        <v>5.1046906866077499</v>
      </c>
      <c r="AJ81" s="3">
        <f t="shared" si="11"/>
        <v>4.5186127903277127</v>
      </c>
      <c r="AK81" s="3">
        <f t="shared" si="12"/>
        <v>6.8225024248302617</v>
      </c>
    </row>
    <row r="82" spans="1:37">
      <c r="A82">
        <v>64</v>
      </c>
      <c r="B82">
        <v>1</v>
      </c>
      <c r="C82" t="s">
        <v>186</v>
      </c>
      <c r="D82" t="str">
        <f>HYPERLINK("http://www.uniprot.org/uniprot/MT2_MOUSE", "MT2_MOUSE")</f>
        <v>MT2_MOUSE</v>
      </c>
      <c r="F82">
        <v>34.4</v>
      </c>
      <c r="G82">
        <v>61</v>
      </c>
      <c r="H82">
        <v>6116</v>
      </c>
      <c r="I82" t="s">
        <v>187</v>
      </c>
      <c r="J82">
        <v>61</v>
      </c>
      <c r="K82">
        <v>61</v>
      </c>
      <c r="L82">
        <v>1</v>
      </c>
      <c r="M82" s="1">
        <v>0</v>
      </c>
      <c r="N82">
        <v>0</v>
      </c>
      <c r="O82">
        <v>1</v>
      </c>
      <c r="P82">
        <v>18</v>
      </c>
      <c r="Q82">
        <v>19</v>
      </c>
      <c r="R82">
        <v>23</v>
      </c>
      <c r="S82" s="1">
        <v>0</v>
      </c>
      <c r="T82">
        <v>0</v>
      </c>
      <c r="U82">
        <v>1</v>
      </c>
      <c r="V82">
        <v>18</v>
      </c>
      <c r="W82">
        <v>19</v>
      </c>
      <c r="X82">
        <v>23</v>
      </c>
      <c r="Y82" s="1">
        <v>0</v>
      </c>
      <c r="Z82">
        <v>0</v>
      </c>
      <c r="AA82">
        <v>1</v>
      </c>
      <c r="AB82">
        <v>18</v>
      </c>
      <c r="AC82">
        <v>19</v>
      </c>
      <c r="AD82">
        <v>23</v>
      </c>
      <c r="AE82" s="1" t="s">
        <v>17</v>
      </c>
      <c r="AF82" s="3">
        <f t="shared" si="7"/>
        <v>0</v>
      </c>
      <c r="AG82" s="3">
        <f t="shared" si="8"/>
        <v>0</v>
      </c>
      <c r="AH82" s="3">
        <f t="shared" si="9"/>
        <v>0.96711798839458418</v>
      </c>
      <c r="AI82" s="3">
        <f t="shared" si="10"/>
        <v>18.354860639021076</v>
      </c>
      <c r="AJ82" s="3">
        <f t="shared" si="11"/>
        <v>18.135539293668472</v>
      </c>
      <c r="AK82" s="3">
        <f t="shared" si="12"/>
        <v>22.30843840931135</v>
      </c>
    </row>
    <row r="83" spans="1:37">
      <c r="A83">
        <v>65</v>
      </c>
      <c r="B83">
        <v>1</v>
      </c>
      <c r="C83" t="s">
        <v>188</v>
      </c>
      <c r="D83" t="str">
        <f>HYPERLINK("http://www.uniprot.org/uniprot/MT1_MOUSE", "MT1_MOUSE")</f>
        <v>MT1_MOUSE</v>
      </c>
      <c r="F83">
        <v>34.4</v>
      </c>
      <c r="G83">
        <v>61</v>
      </c>
      <c r="H83">
        <v>6019</v>
      </c>
      <c r="I83" t="s">
        <v>189</v>
      </c>
      <c r="J83">
        <v>119</v>
      </c>
      <c r="K83">
        <v>119</v>
      </c>
      <c r="L83">
        <v>1</v>
      </c>
      <c r="M83" s="1">
        <v>0</v>
      </c>
      <c r="N83">
        <v>0</v>
      </c>
      <c r="O83">
        <v>5</v>
      </c>
      <c r="P83">
        <v>34</v>
      </c>
      <c r="Q83">
        <v>40</v>
      </c>
      <c r="R83">
        <v>40</v>
      </c>
      <c r="S83" s="1">
        <v>0</v>
      </c>
      <c r="T83">
        <v>0</v>
      </c>
      <c r="U83">
        <v>5</v>
      </c>
      <c r="V83">
        <v>34</v>
      </c>
      <c r="W83">
        <v>40</v>
      </c>
      <c r="X83">
        <v>40</v>
      </c>
      <c r="Y83" s="1">
        <v>0</v>
      </c>
      <c r="Z83">
        <v>0</v>
      </c>
      <c r="AA83">
        <v>5</v>
      </c>
      <c r="AB83">
        <v>34</v>
      </c>
      <c r="AC83">
        <v>40</v>
      </c>
      <c r="AD83">
        <v>40</v>
      </c>
      <c r="AE83" s="1" t="s">
        <v>17</v>
      </c>
      <c r="AF83" s="3">
        <f t="shared" si="7"/>
        <v>0</v>
      </c>
      <c r="AG83" s="3">
        <f t="shared" si="8"/>
        <v>0</v>
      </c>
      <c r="AH83" s="3">
        <f t="shared" si="9"/>
        <v>4.8355899419729207</v>
      </c>
      <c r="AI83" s="3">
        <f t="shared" si="10"/>
        <v>34.670292318150921</v>
      </c>
      <c r="AJ83" s="3">
        <f t="shared" si="11"/>
        <v>38.180082723512569</v>
      </c>
      <c r="AK83" s="3">
        <f t="shared" si="12"/>
        <v>38.797284190106694</v>
      </c>
    </row>
    <row r="84" spans="1:37">
      <c r="A84">
        <v>66</v>
      </c>
      <c r="B84">
        <v>1</v>
      </c>
      <c r="C84" t="s">
        <v>190</v>
      </c>
      <c r="D84" t="str">
        <f>HYPERLINK("http://www.uniprot.org/uniprot/K2C1_MOUSE", "K2C1_MOUSE")</f>
        <v>K2C1_MOUSE</v>
      </c>
      <c r="F84">
        <v>5.7</v>
      </c>
      <c r="G84">
        <v>637</v>
      </c>
      <c r="H84">
        <v>65607</v>
      </c>
      <c r="I84" t="s">
        <v>191</v>
      </c>
      <c r="J84">
        <v>78</v>
      </c>
      <c r="K84">
        <v>18</v>
      </c>
      <c r="L84">
        <v>0.23100000000000001</v>
      </c>
      <c r="M84" s="1">
        <v>10</v>
      </c>
      <c r="N84">
        <v>27</v>
      </c>
      <c r="O84">
        <v>7</v>
      </c>
      <c r="P84">
        <v>18</v>
      </c>
      <c r="Q84">
        <v>10</v>
      </c>
      <c r="R84">
        <v>6</v>
      </c>
      <c r="S84" s="1">
        <v>1</v>
      </c>
      <c r="T84">
        <v>9</v>
      </c>
      <c r="U84">
        <v>1</v>
      </c>
      <c r="V84">
        <v>4</v>
      </c>
      <c r="W84">
        <v>2</v>
      </c>
      <c r="X84">
        <v>1</v>
      </c>
      <c r="Y84" s="1">
        <v>1.37</v>
      </c>
      <c r="Z84">
        <v>11.755000000000001</v>
      </c>
      <c r="AA84">
        <v>1.357</v>
      </c>
      <c r="AB84">
        <v>5.76</v>
      </c>
      <c r="AC84">
        <v>2.762</v>
      </c>
      <c r="AD84">
        <v>1.4870000000000001</v>
      </c>
      <c r="AE84" s="1" t="s">
        <v>42</v>
      </c>
      <c r="AF84" s="3">
        <f t="shared" si="7"/>
        <v>2.2180248246087428</v>
      </c>
      <c r="AG84" s="3">
        <f t="shared" si="8"/>
        <v>68.210831721470015</v>
      </c>
      <c r="AH84" s="3">
        <f t="shared" si="9"/>
        <v>1.3123791102514508</v>
      </c>
      <c r="AI84" s="3">
        <f t="shared" si="10"/>
        <v>5.8735554044867433</v>
      </c>
      <c r="AJ84" s="3">
        <f t="shared" si="11"/>
        <v>2.636334712058543</v>
      </c>
      <c r="AK84" s="3">
        <f t="shared" si="12"/>
        <v>1.4422890397672163</v>
      </c>
    </row>
    <row r="85" spans="1:37">
      <c r="A85">
        <v>67</v>
      </c>
      <c r="B85">
        <v>1</v>
      </c>
      <c r="C85" t="s">
        <v>192</v>
      </c>
      <c r="D85" t="str">
        <f>HYPERLINK("http://www.uniprot.org/uniprot/FABP4_MOUSE", "FABP4_MOUSE")</f>
        <v>FABP4_MOUSE</v>
      </c>
      <c r="F85">
        <v>37.9</v>
      </c>
      <c r="G85">
        <v>132</v>
      </c>
      <c r="H85">
        <v>14651</v>
      </c>
      <c r="I85" t="s">
        <v>193</v>
      </c>
      <c r="J85">
        <v>29</v>
      </c>
      <c r="K85">
        <v>29</v>
      </c>
      <c r="L85">
        <v>1</v>
      </c>
      <c r="M85" s="1">
        <v>2</v>
      </c>
      <c r="N85">
        <v>0</v>
      </c>
      <c r="O85">
        <v>8</v>
      </c>
      <c r="P85">
        <v>11</v>
      </c>
      <c r="Q85">
        <v>6</v>
      </c>
      <c r="R85">
        <v>2</v>
      </c>
      <c r="S85" s="1">
        <v>2</v>
      </c>
      <c r="T85">
        <v>0</v>
      </c>
      <c r="U85">
        <v>8</v>
      </c>
      <c r="V85">
        <v>11</v>
      </c>
      <c r="W85">
        <v>6</v>
      </c>
      <c r="X85">
        <v>2</v>
      </c>
      <c r="Y85" s="1">
        <v>2</v>
      </c>
      <c r="Z85">
        <v>0</v>
      </c>
      <c r="AA85">
        <v>8</v>
      </c>
      <c r="AB85">
        <v>11</v>
      </c>
      <c r="AC85">
        <v>6</v>
      </c>
      <c r="AD85">
        <v>2</v>
      </c>
      <c r="AE85" s="1" t="s">
        <v>17</v>
      </c>
      <c r="AF85" s="3">
        <f t="shared" si="7"/>
        <v>3.2379924446842958</v>
      </c>
      <c r="AG85" s="3">
        <f t="shared" si="8"/>
        <v>0</v>
      </c>
      <c r="AH85" s="3">
        <f t="shared" si="9"/>
        <v>7.7369439071566735</v>
      </c>
      <c r="AI85" s="3">
        <f t="shared" si="10"/>
        <v>11.216859279401767</v>
      </c>
      <c r="AJ85" s="3">
        <f t="shared" si="11"/>
        <v>5.7270124085268854</v>
      </c>
      <c r="AK85" s="3">
        <f t="shared" si="12"/>
        <v>1.9398642095053347</v>
      </c>
    </row>
    <row r="86" spans="1:37">
      <c r="A86">
        <v>68</v>
      </c>
      <c r="B86">
        <v>1</v>
      </c>
      <c r="C86" t="s">
        <v>194</v>
      </c>
      <c r="D86" t="str">
        <f>HYPERLINK("http://www.uniprot.org/uniprot/CFAB_MOUSE", "CFAB_MOUSE")</f>
        <v>CFAB_MOUSE</v>
      </c>
      <c r="F86">
        <v>3</v>
      </c>
      <c r="G86">
        <v>761</v>
      </c>
      <c r="H86">
        <v>85005</v>
      </c>
      <c r="I86" t="s">
        <v>195</v>
      </c>
      <c r="J86">
        <v>2</v>
      </c>
      <c r="K86">
        <v>2</v>
      </c>
      <c r="L86">
        <v>1</v>
      </c>
      <c r="M86" s="1">
        <v>0</v>
      </c>
      <c r="N86">
        <v>0</v>
      </c>
      <c r="O86">
        <v>0</v>
      </c>
      <c r="P86">
        <v>2</v>
      </c>
      <c r="Q86">
        <v>0</v>
      </c>
      <c r="R86">
        <v>0</v>
      </c>
      <c r="S86" s="1">
        <v>0</v>
      </c>
      <c r="T86">
        <v>0</v>
      </c>
      <c r="U86">
        <v>0</v>
      </c>
      <c r="V86">
        <v>2</v>
      </c>
      <c r="W86">
        <v>0</v>
      </c>
      <c r="X86">
        <v>0</v>
      </c>
      <c r="Y86" s="1">
        <v>0</v>
      </c>
      <c r="Z86">
        <v>0</v>
      </c>
      <c r="AA86">
        <v>0</v>
      </c>
      <c r="AB86">
        <v>2</v>
      </c>
      <c r="AC86">
        <v>0</v>
      </c>
      <c r="AD86">
        <v>0</v>
      </c>
      <c r="AE86" s="1" t="s">
        <v>17</v>
      </c>
      <c r="AF86" s="3">
        <f t="shared" si="7"/>
        <v>0</v>
      </c>
      <c r="AG86" s="3">
        <f t="shared" si="8"/>
        <v>0</v>
      </c>
      <c r="AH86" s="3">
        <f t="shared" si="9"/>
        <v>0</v>
      </c>
      <c r="AI86" s="3">
        <f t="shared" si="10"/>
        <v>2.0394289598912305</v>
      </c>
      <c r="AJ86" s="3">
        <f t="shared" si="11"/>
        <v>0</v>
      </c>
      <c r="AK86" s="3">
        <f t="shared" si="12"/>
        <v>0</v>
      </c>
    </row>
    <row r="87" spans="1:37">
      <c r="A87">
        <v>69</v>
      </c>
      <c r="B87">
        <v>1</v>
      </c>
      <c r="C87" t="s">
        <v>196</v>
      </c>
      <c r="D87" t="str">
        <f>HYPERLINK("http://www.uniprot.org/uniprot/MYG_MOUSE", "MYG_MOUSE")</f>
        <v>MYG_MOUSE</v>
      </c>
      <c r="F87">
        <v>56.5</v>
      </c>
      <c r="G87">
        <v>154</v>
      </c>
      <c r="H87">
        <v>17071</v>
      </c>
      <c r="I87" t="s">
        <v>197</v>
      </c>
      <c r="J87">
        <v>79</v>
      </c>
      <c r="K87">
        <v>79</v>
      </c>
      <c r="L87">
        <v>1</v>
      </c>
      <c r="M87" s="1">
        <v>73</v>
      </c>
      <c r="N87">
        <v>1</v>
      </c>
      <c r="O87">
        <v>2</v>
      </c>
      <c r="P87">
        <v>1</v>
      </c>
      <c r="Q87">
        <v>2</v>
      </c>
      <c r="R87">
        <v>0</v>
      </c>
      <c r="S87" s="1">
        <v>73</v>
      </c>
      <c r="T87">
        <v>1</v>
      </c>
      <c r="U87">
        <v>2</v>
      </c>
      <c r="V87">
        <v>1</v>
      </c>
      <c r="W87">
        <v>2</v>
      </c>
      <c r="X87">
        <v>0</v>
      </c>
      <c r="Y87" s="1">
        <v>73</v>
      </c>
      <c r="Z87">
        <v>1</v>
      </c>
      <c r="AA87">
        <v>2</v>
      </c>
      <c r="AB87">
        <v>1</v>
      </c>
      <c r="AC87">
        <v>2</v>
      </c>
      <c r="AD87">
        <v>0</v>
      </c>
      <c r="AE87" s="1" t="s">
        <v>17</v>
      </c>
      <c r="AF87" s="3">
        <f t="shared" si="7"/>
        <v>118.18672423097679</v>
      </c>
      <c r="AG87" s="3">
        <f t="shared" si="8"/>
        <v>5.8027079303675047</v>
      </c>
      <c r="AH87" s="3">
        <f t="shared" si="9"/>
        <v>1.9342359767891684</v>
      </c>
      <c r="AI87" s="3">
        <f t="shared" si="10"/>
        <v>1.0197144799456153</v>
      </c>
      <c r="AJ87" s="3">
        <f t="shared" si="11"/>
        <v>1.9090041361756285</v>
      </c>
      <c r="AK87" s="3">
        <f t="shared" si="12"/>
        <v>0</v>
      </c>
    </row>
    <row r="88" spans="1:37">
      <c r="A88">
        <v>70</v>
      </c>
      <c r="B88">
        <v>1</v>
      </c>
      <c r="C88" t="s">
        <v>198</v>
      </c>
      <c r="D88" t="str">
        <f>HYPERLINK("http://www.uniprot.org/uniprot/MUP3_MOUSE", "MUP3_MOUSE")</f>
        <v>MUP3_MOUSE</v>
      </c>
      <c r="F88">
        <v>20.7</v>
      </c>
      <c r="G88">
        <v>184</v>
      </c>
      <c r="H88">
        <v>21466</v>
      </c>
      <c r="I88" t="s">
        <v>199</v>
      </c>
      <c r="J88">
        <v>7</v>
      </c>
      <c r="K88">
        <v>2</v>
      </c>
      <c r="L88">
        <v>0.28599999999999998</v>
      </c>
      <c r="M88" s="1">
        <v>2</v>
      </c>
      <c r="N88">
        <v>1</v>
      </c>
      <c r="O88">
        <v>4</v>
      </c>
      <c r="P88">
        <v>0</v>
      </c>
      <c r="Q88">
        <v>0</v>
      </c>
      <c r="R88">
        <v>0</v>
      </c>
      <c r="S88" s="1">
        <v>0</v>
      </c>
      <c r="T88">
        <v>0</v>
      </c>
      <c r="U88">
        <v>2</v>
      </c>
      <c r="V88">
        <v>0</v>
      </c>
      <c r="W88">
        <v>0</v>
      </c>
      <c r="X88">
        <v>0</v>
      </c>
      <c r="Y88" s="1">
        <v>0</v>
      </c>
      <c r="Z88">
        <v>0</v>
      </c>
      <c r="AA88">
        <v>3.0670000000000002</v>
      </c>
      <c r="AB88">
        <v>0</v>
      </c>
      <c r="AC88">
        <v>0</v>
      </c>
      <c r="AD88">
        <v>0</v>
      </c>
      <c r="AE88" s="1" t="s">
        <v>200</v>
      </c>
      <c r="AF88" s="3">
        <f t="shared" si="7"/>
        <v>0</v>
      </c>
      <c r="AG88" s="3">
        <f t="shared" si="8"/>
        <v>0</v>
      </c>
      <c r="AH88" s="3">
        <f t="shared" si="9"/>
        <v>2.9661508704061896</v>
      </c>
      <c r="AI88" s="3">
        <f t="shared" si="10"/>
        <v>0</v>
      </c>
      <c r="AJ88" s="3">
        <f t="shared" si="11"/>
        <v>0</v>
      </c>
      <c r="AK88" s="3">
        <f t="shared" si="12"/>
        <v>0</v>
      </c>
    </row>
    <row r="89" spans="1:37">
      <c r="A89">
        <v>71</v>
      </c>
      <c r="B89">
        <v>1</v>
      </c>
      <c r="C89" t="s">
        <v>201</v>
      </c>
      <c r="D89" t="str">
        <f>HYPERLINK("http://www.uniprot.org/uniprot/AATC_MOUSE", "AATC_MOUSE")</f>
        <v>AATC_MOUSE</v>
      </c>
      <c r="F89">
        <v>35.6</v>
      </c>
      <c r="G89">
        <v>413</v>
      </c>
      <c r="H89">
        <v>46249</v>
      </c>
      <c r="I89" t="s">
        <v>202</v>
      </c>
      <c r="J89">
        <v>45</v>
      </c>
      <c r="K89">
        <v>45</v>
      </c>
      <c r="L89">
        <v>1</v>
      </c>
      <c r="M89" s="1">
        <v>12</v>
      </c>
      <c r="N89">
        <v>0</v>
      </c>
      <c r="O89">
        <v>9</v>
      </c>
      <c r="P89">
        <v>7</v>
      </c>
      <c r="Q89">
        <v>9</v>
      </c>
      <c r="R89">
        <v>8</v>
      </c>
      <c r="S89" s="1">
        <v>12</v>
      </c>
      <c r="T89">
        <v>0</v>
      </c>
      <c r="U89">
        <v>9</v>
      </c>
      <c r="V89">
        <v>7</v>
      </c>
      <c r="W89">
        <v>9</v>
      </c>
      <c r="X89">
        <v>8</v>
      </c>
      <c r="Y89" s="1">
        <v>12</v>
      </c>
      <c r="Z89">
        <v>0</v>
      </c>
      <c r="AA89">
        <v>9</v>
      </c>
      <c r="AB89">
        <v>7</v>
      </c>
      <c r="AC89">
        <v>9</v>
      </c>
      <c r="AD89">
        <v>8</v>
      </c>
      <c r="AE89" s="1" t="s">
        <v>17</v>
      </c>
      <c r="AF89" s="3">
        <f t="shared" si="7"/>
        <v>19.427954668105777</v>
      </c>
      <c r="AG89" s="3">
        <f t="shared" si="8"/>
        <v>0</v>
      </c>
      <c r="AH89" s="3">
        <f t="shared" si="9"/>
        <v>8.7040618955512574</v>
      </c>
      <c r="AI89" s="3">
        <f t="shared" si="10"/>
        <v>7.1380013596193068</v>
      </c>
      <c r="AJ89" s="3">
        <f t="shared" si="11"/>
        <v>8.5905186127903281</v>
      </c>
      <c r="AK89" s="3">
        <f t="shared" si="12"/>
        <v>7.7594568380213387</v>
      </c>
    </row>
    <row r="90" spans="1:37">
      <c r="A90">
        <v>72</v>
      </c>
      <c r="B90">
        <v>1</v>
      </c>
      <c r="C90" t="s">
        <v>203</v>
      </c>
      <c r="D90" t="str">
        <f>HYPERLINK("http://www.uniprot.org/uniprot/AATM_MOUSE", "AATM_MOUSE")</f>
        <v>AATM_MOUSE</v>
      </c>
      <c r="F90">
        <v>66.7</v>
      </c>
      <c r="G90">
        <v>430</v>
      </c>
      <c r="H90">
        <v>47412</v>
      </c>
      <c r="I90" t="s">
        <v>204</v>
      </c>
      <c r="J90">
        <v>349</v>
      </c>
      <c r="K90">
        <v>349</v>
      </c>
      <c r="L90">
        <v>1</v>
      </c>
      <c r="M90" s="1">
        <v>67</v>
      </c>
      <c r="N90">
        <v>2</v>
      </c>
      <c r="O90">
        <v>87</v>
      </c>
      <c r="P90">
        <v>64</v>
      </c>
      <c r="Q90">
        <v>64</v>
      </c>
      <c r="R90">
        <v>65</v>
      </c>
      <c r="S90" s="1">
        <v>67</v>
      </c>
      <c r="T90">
        <v>2</v>
      </c>
      <c r="U90">
        <v>87</v>
      </c>
      <c r="V90">
        <v>64</v>
      </c>
      <c r="W90">
        <v>64</v>
      </c>
      <c r="X90">
        <v>65</v>
      </c>
      <c r="Y90" s="1">
        <v>67</v>
      </c>
      <c r="Z90">
        <v>2</v>
      </c>
      <c r="AA90">
        <v>87</v>
      </c>
      <c r="AB90">
        <v>64</v>
      </c>
      <c r="AC90">
        <v>64</v>
      </c>
      <c r="AD90">
        <v>65</v>
      </c>
      <c r="AE90" s="1" t="s">
        <v>17</v>
      </c>
      <c r="AF90" s="3">
        <f t="shared" si="7"/>
        <v>108.47274689692391</v>
      </c>
      <c r="AG90" s="3">
        <f t="shared" si="8"/>
        <v>11.605415860735009</v>
      </c>
      <c r="AH90" s="3">
        <f t="shared" si="9"/>
        <v>84.139264990328826</v>
      </c>
      <c r="AI90" s="3">
        <f t="shared" si="10"/>
        <v>65.261726716519377</v>
      </c>
      <c r="AJ90" s="3">
        <f t="shared" si="11"/>
        <v>61.088132357620111</v>
      </c>
      <c r="AK90" s="3">
        <f t="shared" si="12"/>
        <v>63.045586808923375</v>
      </c>
    </row>
    <row r="91" spans="1:37">
      <c r="A91">
        <v>73</v>
      </c>
      <c r="B91">
        <v>1</v>
      </c>
      <c r="C91" t="s">
        <v>205</v>
      </c>
      <c r="D91" t="str">
        <f>HYPERLINK("http://www.uniprot.org/uniprot/LDHA_MOUSE", "LDHA_MOUSE")</f>
        <v>LDHA_MOUSE</v>
      </c>
      <c r="F91">
        <v>20.5</v>
      </c>
      <c r="G91">
        <v>332</v>
      </c>
      <c r="H91">
        <v>36500</v>
      </c>
      <c r="I91" t="s">
        <v>206</v>
      </c>
      <c r="J91">
        <v>12</v>
      </c>
      <c r="K91">
        <v>12</v>
      </c>
      <c r="L91">
        <v>1</v>
      </c>
      <c r="M91" s="1">
        <v>0</v>
      </c>
      <c r="N91">
        <v>0</v>
      </c>
      <c r="O91">
        <v>10</v>
      </c>
      <c r="P91">
        <v>1</v>
      </c>
      <c r="Q91">
        <v>0</v>
      </c>
      <c r="R91">
        <v>1</v>
      </c>
      <c r="S91" s="1">
        <v>0</v>
      </c>
      <c r="T91">
        <v>0</v>
      </c>
      <c r="U91">
        <v>10</v>
      </c>
      <c r="V91">
        <v>1</v>
      </c>
      <c r="W91">
        <v>0</v>
      </c>
      <c r="X91">
        <v>1</v>
      </c>
      <c r="Y91" s="1">
        <v>0</v>
      </c>
      <c r="Z91">
        <v>0</v>
      </c>
      <c r="AA91">
        <v>10</v>
      </c>
      <c r="AB91">
        <v>1</v>
      </c>
      <c r="AC91">
        <v>0</v>
      </c>
      <c r="AD91">
        <v>1</v>
      </c>
      <c r="AE91" s="1" t="s">
        <v>17</v>
      </c>
      <c r="AF91" s="3">
        <f t="shared" si="7"/>
        <v>0</v>
      </c>
      <c r="AG91" s="3">
        <f t="shared" si="8"/>
        <v>0</v>
      </c>
      <c r="AH91" s="3">
        <f t="shared" si="9"/>
        <v>9.6711798839458414</v>
      </c>
      <c r="AI91" s="3">
        <f t="shared" si="10"/>
        <v>1.0197144799456153</v>
      </c>
      <c r="AJ91" s="3">
        <f t="shared" si="11"/>
        <v>0</v>
      </c>
      <c r="AK91" s="3">
        <f t="shared" si="12"/>
        <v>0.96993210475266733</v>
      </c>
    </row>
    <row r="92" spans="1:37">
      <c r="A92">
        <v>74</v>
      </c>
      <c r="B92">
        <v>1</v>
      </c>
      <c r="C92" t="s">
        <v>207</v>
      </c>
      <c r="D92" t="str">
        <f>HYPERLINK("http://www.uniprot.org/uniprot/G6PI_MOUSE", "G6PI_MOUSE")</f>
        <v>G6PI_MOUSE</v>
      </c>
      <c r="F92">
        <v>16.7</v>
      </c>
      <c r="G92">
        <v>558</v>
      </c>
      <c r="H92">
        <v>62768</v>
      </c>
      <c r="I92" t="s">
        <v>208</v>
      </c>
      <c r="J92">
        <v>16</v>
      </c>
      <c r="K92">
        <v>16</v>
      </c>
      <c r="L92">
        <v>1</v>
      </c>
      <c r="M92" s="1">
        <v>5</v>
      </c>
      <c r="N92">
        <v>0</v>
      </c>
      <c r="O92">
        <v>5</v>
      </c>
      <c r="P92">
        <v>2</v>
      </c>
      <c r="Q92">
        <v>3</v>
      </c>
      <c r="R92">
        <v>1</v>
      </c>
      <c r="S92" s="1">
        <v>5</v>
      </c>
      <c r="T92">
        <v>0</v>
      </c>
      <c r="U92">
        <v>5</v>
      </c>
      <c r="V92">
        <v>2</v>
      </c>
      <c r="W92">
        <v>3</v>
      </c>
      <c r="X92">
        <v>1</v>
      </c>
      <c r="Y92" s="1">
        <v>5</v>
      </c>
      <c r="Z92">
        <v>0</v>
      </c>
      <c r="AA92">
        <v>5</v>
      </c>
      <c r="AB92">
        <v>2</v>
      </c>
      <c r="AC92">
        <v>3</v>
      </c>
      <c r="AD92">
        <v>1</v>
      </c>
      <c r="AE92" s="1" t="s">
        <v>17</v>
      </c>
      <c r="AF92" s="3">
        <f t="shared" si="7"/>
        <v>8.0949811117107391</v>
      </c>
      <c r="AG92" s="3">
        <f t="shared" si="8"/>
        <v>0</v>
      </c>
      <c r="AH92" s="3">
        <f t="shared" si="9"/>
        <v>4.8355899419729207</v>
      </c>
      <c r="AI92" s="3">
        <f t="shared" si="10"/>
        <v>2.0394289598912305</v>
      </c>
      <c r="AJ92" s="3">
        <f t="shared" si="11"/>
        <v>2.8635062042634427</v>
      </c>
      <c r="AK92" s="3">
        <f t="shared" si="12"/>
        <v>0.96993210475266733</v>
      </c>
    </row>
    <row r="93" spans="1:37">
      <c r="A93">
        <v>75</v>
      </c>
      <c r="B93">
        <v>1</v>
      </c>
      <c r="C93" t="s">
        <v>209</v>
      </c>
      <c r="D93" t="str">
        <f>HYPERLINK("http://www.uniprot.org/uniprot/TRY2_MOUSE", "TRY2_MOUSE")</f>
        <v>TRY2_MOUSE</v>
      </c>
      <c r="F93">
        <v>12.2</v>
      </c>
      <c r="G93">
        <v>246</v>
      </c>
      <c r="H93">
        <v>26205</v>
      </c>
      <c r="I93" t="s">
        <v>210</v>
      </c>
      <c r="J93">
        <v>5</v>
      </c>
      <c r="K93">
        <v>5</v>
      </c>
      <c r="L93">
        <v>1</v>
      </c>
      <c r="M93" s="1">
        <v>5</v>
      </c>
      <c r="N93">
        <v>0</v>
      </c>
      <c r="O93">
        <v>0</v>
      </c>
      <c r="P93">
        <v>0</v>
      </c>
      <c r="Q93">
        <v>0</v>
      </c>
      <c r="R93">
        <v>0</v>
      </c>
      <c r="S93" s="1">
        <v>5</v>
      </c>
      <c r="T93">
        <v>0</v>
      </c>
      <c r="U93">
        <v>0</v>
      </c>
      <c r="V93">
        <v>0</v>
      </c>
      <c r="W93">
        <v>0</v>
      </c>
      <c r="X93">
        <v>0</v>
      </c>
      <c r="Y93" s="1">
        <v>5</v>
      </c>
      <c r="Z93">
        <v>0</v>
      </c>
      <c r="AA93">
        <v>0</v>
      </c>
      <c r="AB93">
        <v>0</v>
      </c>
      <c r="AC93">
        <v>0</v>
      </c>
      <c r="AD93">
        <v>0</v>
      </c>
      <c r="AE93" s="1" t="s">
        <v>17</v>
      </c>
      <c r="AF93" s="3">
        <f t="shared" si="7"/>
        <v>8.0949811117107391</v>
      </c>
      <c r="AG93" s="3">
        <f t="shared" si="8"/>
        <v>0</v>
      </c>
      <c r="AH93" s="3">
        <f t="shared" si="9"/>
        <v>0</v>
      </c>
      <c r="AI93" s="3">
        <f t="shared" si="10"/>
        <v>0</v>
      </c>
      <c r="AJ93" s="3">
        <f t="shared" si="11"/>
        <v>0</v>
      </c>
      <c r="AK93" s="3">
        <f t="shared" si="12"/>
        <v>0</v>
      </c>
    </row>
    <row r="94" spans="1:37">
      <c r="A94">
        <v>76</v>
      </c>
      <c r="B94">
        <v>1</v>
      </c>
      <c r="C94" t="s">
        <v>211</v>
      </c>
      <c r="D94" t="str">
        <f>HYPERLINK("http://www.uniprot.org/uniprot/KCRM_MOUSE", "KCRM_MOUSE")</f>
        <v>KCRM_MOUSE</v>
      </c>
      <c r="F94">
        <v>13.9</v>
      </c>
      <c r="G94">
        <v>381</v>
      </c>
      <c r="H94">
        <v>43046</v>
      </c>
      <c r="I94" t="s">
        <v>212</v>
      </c>
      <c r="J94">
        <v>5</v>
      </c>
      <c r="K94">
        <v>5</v>
      </c>
      <c r="L94">
        <v>1</v>
      </c>
      <c r="M94" s="1">
        <v>5</v>
      </c>
      <c r="N94">
        <v>0</v>
      </c>
      <c r="O94">
        <v>0</v>
      </c>
      <c r="P94">
        <v>0</v>
      </c>
      <c r="Q94">
        <v>0</v>
      </c>
      <c r="R94">
        <v>0</v>
      </c>
      <c r="S94" s="1">
        <v>5</v>
      </c>
      <c r="T94">
        <v>0</v>
      </c>
      <c r="U94">
        <v>0</v>
      </c>
      <c r="V94">
        <v>0</v>
      </c>
      <c r="W94">
        <v>0</v>
      </c>
      <c r="X94">
        <v>0</v>
      </c>
      <c r="Y94" s="1">
        <v>5</v>
      </c>
      <c r="Z94">
        <v>0</v>
      </c>
      <c r="AA94">
        <v>0</v>
      </c>
      <c r="AB94">
        <v>0</v>
      </c>
      <c r="AC94">
        <v>0</v>
      </c>
      <c r="AD94">
        <v>0</v>
      </c>
      <c r="AE94" s="1" t="s">
        <v>17</v>
      </c>
      <c r="AF94" s="3">
        <f t="shared" si="7"/>
        <v>8.0949811117107391</v>
      </c>
      <c r="AG94" s="3">
        <f t="shared" si="8"/>
        <v>0</v>
      </c>
      <c r="AH94" s="3">
        <f t="shared" si="9"/>
        <v>0</v>
      </c>
      <c r="AI94" s="3">
        <f t="shared" si="10"/>
        <v>0</v>
      </c>
      <c r="AJ94" s="3">
        <f t="shared" si="11"/>
        <v>0</v>
      </c>
      <c r="AK94" s="3">
        <f t="shared" si="12"/>
        <v>0</v>
      </c>
    </row>
    <row r="95" spans="1:37">
      <c r="A95">
        <v>77</v>
      </c>
      <c r="B95">
        <v>1</v>
      </c>
      <c r="C95" t="s">
        <v>213</v>
      </c>
      <c r="D95" t="str">
        <f>HYPERLINK("http://www.uniprot.org/uniprot/ALBU_MOUSE", "ALBU_MOUSE")</f>
        <v>ALBU_MOUSE</v>
      </c>
      <c r="F95">
        <v>39.299999999999997</v>
      </c>
      <c r="G95">
        <v>608</v>
      </c>
      <c r="H95">
        <v>68694</v>
      </c>
      <c r="I95" t="s">
        <v>214</v>
      </c>
      <c r="J95">
        <v>147</v>
      </c>
      <c r="K95">
        <v>133</v>
      </c>
      <c r="L95">
        <v>0.90500000000000003</v>
      </c>
      <c r="M95" s="1">
        <v>13</v>
      </c>
      <c r="N95">
        <v>0</v>
      </c>
      <c r="O95">
        <v>20</v>
      </c>
      <c r="P95">
        <v>45</v>
      </c>
      <c r="Q95">
        <v>35</v>
      </c>
      <c r="R95">
        <v>34</v>
      </c>
      <c r="S95" s="1">
        <v>12</v>
      </c>
      <c r="T95">
        <v>0</v>
      </c>
      <c r="U95">
        <v>19</v>
      </c>
      <c r="V95">
        <v>40</v>
      </c>
      <c r="W95">
        <v>32</v>
      </c>
      <c r="X95">
        <v>30</v>
      </c>
      <c r="Y95" s="1">
        <v>12.923</v>
      </c>
      <c r="Z95">
        <v>0</v>
      </c>
      <c r="AA95">
        <v>20</v>
      </c>
      <c r="AB95">
        <v>44.81</v>
      </c>
      <c r="AC95">
        <v>34.939</v>
      </c>
      <c r="AD95">
        <v>34</v>
      </c>
      <c r="AE95" s="1" t="s">
        <v>25</v>
      </c>
      <c r="AF95" s="3">
        <f t="shared" si="7"/>
        <v>20.922288181327577</v>
      </c>
      <c r="AG95" s="3">
        <f t="shared" si="8"/>
        <v>0</v>
      </c>
      <c r="AH95" s="3">
        <f t="shared" si="9"/>
        <v>19.342359767891683</v>
      </c>
      <c r="AI95" s="3">
        <f t="shared" si="10"/>
        <v>45.693405846363021</v>
      </c>
      <c r="AJ95" s="3">
        <f t="shared" si="11"/>
        <v>33.349347756920139</v>
      </c>
      <c r="AK95" s="3">
        <f t="shared" si="12"/>
        <v>32.977691561590689</v>
      </c>
    </row>
    <row r="96" spans="1:37">
      <c r="A96">
        <v>78</v>
      </c>
      <c r="B96">
        <v>1</v>
      </c>
      <c r="C96" t="s">
        <v>215</v>
      </c>
      <c r="D96" t="str">
        <f>HYPERLINK("http://www.uniprot.org/uniprot/SODC_MOUSE", "SODC_MOUSE")</f>
        <v>SODC_MOUSE</v>
      </c>
      <c r="F96">
        <v>56.5</v>
      </c>
      <c r="G96">
        <v>154</v>
      </c>
      <c r="H96">
        <v>15944</v>
      </c>
      <c r="I96" t="s">
        <v>216</v>
      </c>
      <c r="J96">
        <v>216</v>
      </c>
      <c r="K96">
        <v>216</v>
      </c>
      <c r="L96">
        <v>1</v>
      </c>
      <c r="M96" s="1">
        <v>46</v>
      </c>
      <c r="N96">
        <v>28</v>
      </c>
      <c r="O96">
        <v>48</v>
      </c>
      <c r="P96">
        <v>31</v>
      </c>
      <c r="Q96">
        <v>34</v>
      </c>
      <c r="R96">
        <v>29</v>
      </c>
      <c r="S96" s="1">
        <v>46</v>
      </c>
      <c r="T96">
        <v>28</v>
      </c>
      <c r="U96">
        <v>48</v>
      </c>
      <c r="V96">
        <v>31</v>
      </c>
      <c r="W96">
        <v>34</v>
      </c>
      <c r="X96">
        <v>29</v>
      </c>
      <c r="Y96" s="1">
        <v>46</v>
      </c>
      <c r="Z96">
        <v>28</v>
      </c>
      <c r="AA96">
        <v>48</v>
      </c>
      <c r="AB96">
        <v>31</v>
      </c>
      <c r="AC96">
        <v>34</v>
      </c>
      <c r="AD96">
        <v>29</v>
      </c>
      <c r="AE96" s="1" t="s">
        <v>17</v>
      </c>
      <c r="AF96" s="3">
        <f t="shared" si="7"/>
        <v>74.473826227738797</v>
      </c>
      <c r="AG96" s="3">
        <f t="shared" si="8"/>
        <v>162.47582205029013</v>
      </c>
      <c r="AH96" s="3">
        <f t="shared" si="9"/>
        <v>46.421663442940044</v>
      </c>
      <c r="AI96" s="3">
        <f t="shared" si="10"/>
        <v>31.611148878314072</v>
      </c>
      <c r="AJ96" s="3">
        <f t="shared" si="11"/>
        <v>32.453070314985681</v>
      </c>
      <c r="AK96" s="3">
        <f t="shared" si="12"/>
        <v>28.128031037827352</v>
      </c>
    </row>
    <row r="97" spans="1:37">
      <c r="A97">
        <v>79</v>
      </c>
      <c r="B97">
        <v>1</v>
      </c>
      <c r="C97" t="s">
        <v>217</v>
      </c>
      <c r="D97" t="str">
        <f>HYPERLINK("http://www.uniprot.org/uniprot/MDHM_MOUSE", "MDHM_MOUSE")</f>
        <v>MDHM_MOUSE</v>
      </c>
      <c r="F97">
        <v>61.5</v>
      </c>
      <c r="G97">
        <v>338</v>
      </c>
      <c r="H97">
        <v>35612</v>
      </c>
      <c r="I97" t="s">
        <v>218</v>
      </c>
      <c r="J97">
        <v>146</v>
      </c>
      <c r="K97">
        <v>146</v>
      </c>
      <c r="L97">
        <v>1</v>
      </c>
      <c r="M97" s="1">
        <v>9</v>
      </c>
      <c r="N97">
        <v>0</v>
      </c>
      <c r="O97">
        <v>32</v>
      </c>
      <c r="P97">
        <v>43</v>
      </c>
      <c r="Q97">
        <v>32</v>
      </c>
      <c r="R97">
        <v>30</v>
      </c>
      <c r="S97" s="1">
        <v>9</v>
      </c>
      <c r="T97">
        <v>0</v>
      </c>
      <c r="U97">
        <v>32</v>
      </c>
      <c r="V97">
        <v>43</v>
      </c>
      <c r="W97">
        <v>32</v>
      </c>
      <c r="X97">
        <v>30</v>
      </c>
      <c r="Y97" s="1">
        <v>9</v>
      </c>
      <c r="Z97">
        <v>0</v>
      </c>
      <c r="AA97">
        <v>32</v>
      </c>
      <c r="AB97">
        <v>43</v>
      </c>
      <c r="AC97">
        <v>32</v>
      </c>
      <c r="AD97">
        <v>30</v>
      </c>
      <c r="AE97" s="1" t="s">
        <v>17</v>
      </c>
      <c r="AF97" s="3">
        <f t="shared" si="7"/>
        <v>14.570966001079331</v>
      </c>
      <c r="AG97" s="3">
        <f t="shared" si="8"/>
        <v>0</v>
      </c>
      <c r="AH97" s="3">
        <f t="shared" si="9"/>
        <v>30.947775628626694</v>
      </c>
      <c r="AI97" s="3">
        <f t="shared" si="10"/>
        <v>43.847722637661455</v>
      </c>
      <c r="AJ97" s="3">
        <f t="shared" si="11"/>
        <v>30.544066178810056</v>
      </c>
      <c r="AK97" s="3">
        <f t="shared" si="12"/>
        <v>29.097963142580021</v>
      </c>
    </row>
    <row r="98" spans="1:37">
      <c r="A98">
        <v>80</v>
      </c>
      <c r="B98">
        <v>1</v>
      </c>
      <c r="C98" t="s">
        <v>219</v>
      </c>
      <c r="D98" t="str">
        <f>HYPERLINK("http://www.uniprot.org/uniprot/K1C13_MOUSE", "K1C13_MOUSE")</f>
        <v>K1C13_MOUSE</v>
      </c>
      <c r="F98">
        <v>8.1999999999999993</v>
      </c>
      <c r="G98">
        <v>437</v>
      </c>
      <c r="H98">
        <v>47755</v>
      </c>
      <c r="I98" t="s">
        <v>220</v>
      </c>
      <c r="J98">
        <v>25</v>
      </c>
      <c r="K98">
        <v>0</v>
      </c>
      <c r="L98">
        <v>0</v>
      </c>
      <c r="M98" s="1">
        <v>5</v>
      </c>
      <c r="N98">
        <v>7</v>
      </c>
      <c r="O98">
        <v>2</v>
      </c>
      <c r="P98">
        <v>7</v>
      </c>
      <c r="Q98">
        <v>3</v>
      </c>
      <c r="R98">
        <v>1</v>
      </c>
      <c r="S98" s="1">
        <v>0</v>
      </c>
      <c r="T98">
        <v>0</v>
      </c>
      <c r="U98">
        <v>0</v>
      </c>
      <c r="V98">
        <v>0</v>
      </c>
      <c r="W98">
        <v>0</v>
      </c>
      <c r="X98">
        <v>0</v>
      </c>
      <c r="Y98" s="1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 s="1" t="s">
        <v>30</v>
      </c>
      <c r="AF98" s="3">
        <f t="shared" si="7"/>
        <v>0</v>
      </c>
      <c r="AG98" s="3">
        <f t="shared" si="8"/>
        <v>0</v>
      </c>
      <c r="AH98" s="3">
        <f t="shared" si="9"/>
        <v>0</v>
      </c>
      <c r="AI98" s="3">
        <f t="shared" si="10"/>
        <v>0</v>
      </c>
      <c r="AJ98" s="3">
        <f t="shared" si="11"/>
        <v>0</v>
      </c>
      <c r="AK98" s="3">
        <f t="shared" si="12"/>
        <v>0</v>
      </c>
    </row>
    <row r="99" spans="1:37">
      <c r="A99">
        <v>81</v>
      </c>
      <c r="B99">
        <v>1</v>
      </c>
      <c r="C99" t="s">
        <v>221</v>
      </c>
      <c r="D99" t="str">
        <f>HYPERLINK("http://www.uniprot.org/uniprot/PGK1_MOUSE", "PGK1_MOUSE")</f>
        <v>PGK1_MOUSE</v>
      </c>
      <c r="F99">
        <v>25.7</v>
      </c>
      <c r="G99">
        <v>417</v>
      </c>
      <c r="H99">
        <v>44551</v>
      </c>
      <c r="I99" t="s">
        <v>222</v>
      </c>
      <c r="J99">
        <v>19</v>
      </c>
      <c r="K99">
        <v>19</v>
      </c>
      <c r="L99">
        <v>1</v>
      </c>
      <c r="M99" s="1">
        <v>1</v>
      </c>
      <c r="N99">
        <v>0</v>
      </c>
      <c r="O99">
        <v>9</v>
      </c>
      <c r="P99">
        <v>4</v>
      </c>
      <c r="Q99">
        <v>2</v>
      </c>
      <c r="R99">
        <v>3</v>
      </c>
      <c r="S99" s="1">
        <v>1</v>
      </c>
      <c r="T99">
        <v>0</v>
      </c>
      <c r="U99">
        <v>9</v>
      </c>
      <c r="V99">
        <v>4</v>
      </c>
      <c r="W99">
        <v>2</v>
      </c>
      <c r="X99">
        <v>3</v>
      </c>
      <c r="Y99" s="1">
        <v>1</v>
      </c>
      <c r="Z99">
        <v>0</v>
      </c>
      <c r="AA99">
        <v>9</v>
      </c>
      <c r="AB99">
        <v>4</v>
      </c>
      <c r="AC99">
        <v>2</v>
      </c>
      <c r="AD99">
        <v>3</v>
      </c>
      <c r="AE99" s="1" t="s">
        <v>17</v>
      </c>
      <c r="AF99" s="3">
        <f t="shared" si="7"/>
        <v>1.6189962223421479</v>
      </c>
      <c r="AG99" s="3">
        <f t="shared" si="8"/>
        <v>0</v>
      </c>
      <c r="AH99" s="3">
        <f t="shared" si="9"/>
        <v>8.7040618955512574</v>
      </c>
      <c r="AI99" s="3">
        <f t="shared" si="10"/>
        <v>4.078857919782461</v>
      </c>
      <c r="AJ99" s="3">
        <f t="shared" si="11"/>
        <v>1.9090041361756285</v>
      </c>
      <c r="AK99" s="3">
        <f t="shared" si="12"/>
        <v>2.9097963142580019</v>
      </c>
    </row>
    <row r="100" spans="1:37">
      <c r="A100">
        <v>82</v>
      </c>
      <c r="B100">
        <v>1</v>
      </c>
      <c r="C100" t="s">
        <v>223</v>
      </c>
      <c r="D100" t="str">
        <f>HYPERLINK("http://www.uniprot.org/uniprot/SODM_MOUSE", "SODM_MOUSE")</f>
        <v>SODM_MOUSE</v>
      </c>
      <c r="F100">
        <v>32</v>
      </c>
      <c r="G100">
        <v>222</v>
      </c>
      <c r="H100">
        <v>24604</v>
      </c>
      <c r="I100" t="s">
        <v>224</v>
      </c>
      <c r="J100">
        <v>33</v>
      </c>
      <c r="K100">
        <v>33</v>
      </c>
      <c r="L100">
        <v>1</v>
      </c>
      <c r="M100" s="1">
        <v>0</v>
      </c>
      <c r="N100">
        <v>0</v>
      </c>
      <c r="O100">
        <v>9</v>
      </c>
      <c r="P100">
        <v>6</v>
      </c>
      <c r="Q100">
        <v>8</v>
      </c>
      <c r="R100">
        <v>10</v>
      </c>
      <c r="S100" s="1">
        <v>0</v>
      </c>
      <c r="T100">
        <v>0</v>
      </c>
      <c r="U100">
        <v>9</v>
      </c>
      <c r="V100">
        <v>6</v>
      </c>
      <c r="W100">
        <v>8</v>
      </c>
      <c r="X100">
        <v>10</v>
      </c>
      <c r="Y100" s="1">
        <v>0</v>
      </c>
      <c r="Z100">
        <v>0</v>
      </c>
      <c r="AA100">
        <v>9</v>
      </c>
      <c r="AB100">
        <v>6</v>
      </c>
      <c r="AC100">
        <v>8</v>
      </c>
      <c r="AD100">
        <v>10</v>
      </c>
      <c r="AE100" s="1" t="s">
        <v>17</v>
      </c>
      <c r="AF100" s="3">
        <f t="shared" si="7"/>
        <v>0</v>
      </c>
      <c r="AG100" s="3">
        <f t="shared" si="8"/>
        <v>0</v>
      </c>
      <c r="AH100" s="3">
        <f t="shared" si="9"/>
        <v>8.7040618955512574</v>
      </c>
      <c r="AI100" s="3">
        <f t="shared" si="10"/>
        <v>6.1182868796736916</v>
      </c>
      <c r="AJ100" s="3">
        <f t="shared" si="11"/>
        <v>7.6360165447025139</v>
      </c>
      <c r="AK100" s="3">
        <f t="shared" si="12"/>
        <v>9.6993210475266736</v>
      </c>
    </row>
    <row r="101" spans="1:37">
      <c r="A101">
        <v>83</v>
      </c>
      <c r="B101">
        <v>1</v>
      </c>
      <c r="C101" t="s">
        <v>225</v>
      </c>
      <c r="D101" t="str">
        <f>HYPERLINK("http://www.uniprot.org/uniprot/APOA2_MOUSE", "APOA2_MOUSE")</f>
        <v>APOA2_MOUSE</v>
      </c>
      <c r="F101">
        <v>18.600000000000001</v>
      </c>
      <c r="G101">
        <v>102</v>
      </c>
      <c r="H101">
        <v>11310</v>
      </c>
      <c r="I101" t="s">
        <v>226</v>
      </c>
      <c r="J101">
        <v>6</v>
      </c>
      <c r="K101">
        <v>6</v>
      </c>
      <c r="L101">
        <v>1</v>
      </c>
      <c r="M101" s="1">
        <v>0</v>
      </c>
      <c r="N101">
        <v>0</v>
      </c>
      <c r="O101">
        <v>1</v>
      </c>
      <c r="P101">
        <v>1</v>
      </c>
      <c r="Q101">
        <v>3</v>
      </c>
      <c r="R101">
        <v>1</v>
      </c>
      <c r="S101" s="1">
        <v>0</v>
      </c>
      <c r="T101">
        <v>0</v>
      </c>
      <c r="U101">
        <v>1</v>
      </c>
      <c r="V101">
        <v>1</v>
      </c>
      <c r="W101">
        <v>3</v>
      </c>
      <c r="X101">
        <v>1</v>
      </c>
      <c r="Y101" s="1">
        <v>0</v>
      </c>
      <c r="Z101">
        <v>0</v>
      </c>
      <c r="AA101">
        <v>1</v>
      </c>
      <c r="AB101">
        <v>1</v>
      </c>
      <c r="AC101">
        <v>3</v>
      </c>
      <c r="AD101">
        <v>1</v>
      </c>
      <c r="AE101" s="1" t="s">
        <v>17</v>
      </c>
      <c r="AF101" s="3">
        <f t="shared" si="7"/>
        <v>0</v>
      </c>
      <c r="AG101" s="3">
        <f t="shared" si="8"/>
        <v>0</v>
      </c>
      <c r="AH101" s="3">
        <f t="shared" si="9"/>
        <v>0.96711798839458418</v>
      </c>
      <c r="AI101" s="3">
        <f t="shared" si="10"/>
        <v>1.0197144799456153</v>
      </c>
      <c r="AJ101" s="3">
        <f t="shared" si="11"/>
        <v>2.8635062042634427</v>
      </c>
      <c r="AK101" s="3">
        <f t="shared" si="12"/>
        <v>0.96993210475266733</v>
      </c>
    </row>
    <row r="102" spans="1:37">
      <c r="A102">
        <v>84</v>
      </c>
      <c r="B102">
        <v>1</v>
      </c>
      <c r="C102" t="s">
        <v>227</v>
      </c>
      <c r="D102" t="str">
        <f>HYPERLINK("http://www.uniprot.org/uniprot/UBB_MOUSE", "UBB_MOUSE")</f>
        <v>UBB_MOUSE</v>
      </c>
      <c r="F102">
        <v>61.6</v>
      </c>
      <c r="G102">
        <v>305</v>
      </c>
      <c r="H102">
        <v>34370</v>
      </c>
      <c r="I102" t="s">
        <v>228</v>
      </c>
      <c r="J102">
        <v>52</v>
      </c>
      <c r="K102">
        <v>52</v>
      </c>
      <c r="L102">
        <v>1</v>
      </c>
      <c r="M102" s="1">
        <v>9</v>
      </c>
      <c r="N102">
        <v>0</v>
      </c>
      <c r="O102">
        <v>11</v>
      </c>
      <c r="P102">
        <v>14</v>
      </c>
      <c r="Q102">
        <v>7</v>
      </c>
      <c r="R102">
        <v>11</v>
      </c>
      <c r="S102" s="1">
        <v>9</v>
      </c>
      <c r="T102">
        <v>0</v>
      </c>
      <c r="U102">
        <v>11</v>
      </c>
      <c r="V102">
        <v>14</v>
      </c>
      <c r="W102">
        <v>7</v>
      </c>
      <c r="X102">
        <v>11</v>
      </c>
      <c r="Y102" s="1">
        <v>9</v>
      </c>
      <c r="Z102">
        <v>0</v>
      </c>
      <c r="AA102">
        <v>11</v>
      </c>
      <c r="AB102">
        <v>14</v>
      </c>
      <c r="AC102">
        <v>7</v>
      </c>
      <c r="AD102">
        <v>11</v>
      </c>
      <c r="AE102" s="1" t="s">
        <v>17</v>
      </c>
      <c r="AF102" s="3">
        <f t="shared" si="7"/>
        <v>14.570966001079331</v>
      </c>
      <c r="AG102" s="3">
        <f t="shared" si="8"/>
        <v>0</v>
      </c>
      <c r="AH102" s="3">
        <f t="shared" si="9"/>
        <v>10.638297872340425</v>
      </c>
      <c r="AI102" s="3">
        <f t="shared" si="10"/>
        <v>14.276002719238614</v>
      </c>
      <c r="AJ102" s="3">
        <f t="shared" si="11"/>
        <v>6.6815144766146997</v>
      </c>
      <c r="AK102" s="3">
        <f t="shared" si="12"/>
        <v>10.669253152279341</v>
      </c>
    </row>
    <row r="103" spans="1:37" hidden="1">
      <c r="A103">
        <v>84.01</v>
      </c>
      <c r="B103">
        <v>1</v>
      </c>
      <c r="C103" t="s">
        <v>229</v>
      </c>
      <c r="D103" t="str">
        <f>HYPERLINK("http://www.uniprot.org/uniprot/UBC_MOUSE", "UBC_MOUSE")</f>
        <v>UBC_MOUSE</v>
      </c>
      <c r="E103" t="s">
        <v>38</v>
      </c>
      <c r="F103">
        <v>57.6</v>
      </c>
      <c r="G103">
        <v>734</v>
      </c>
      <c r="H103">
        <v>82551</v>
      </c>
      <c r="I103" t="s">
        <v>230</v>
      </c>
      <c r="J103">
        <v>52</v>
      </c>
      <c r="K103">
        <v>52</v>
      </c>
      <c r="L103">
        <v>1</v>
      </c>
      <c r="M103" s="1">
        <v>9</v>
      </c>
      <c r="N103">
        <v>0</v>
      </c>
      <c r="O103">
        <v>11</v>
      </c>
      <c r="P103">
        <v>14</v>
      </c>
      <c r="Q103">
        <v>7</v>
      </c>
      <c r="R103">
        <v>11</v>
      </c>
      <c r="S103" s="1">
        <v>9</v>
      </c>
      <c r="T103">
        <v>0</v>
      </c>
      <c r="U103">
        <v>11</v>
      </c>
      <c r="V103">
        <v>14</v>
      </c>
      <c r="W103">
        <v>7</v>
      </c>
      <c r="X103">
        <v>11</v>
      </c>
      <c r="Y103" s="1">
        <v>9</v>
      </c>
      <c r="Z103">
        <v>0</v>
      </c>
      <c r="AA103">
        <v>11</v>
      </c>
      <c r="AB103">
        <v>14</v>
      </c>
      <c r="AC103">
        <v>7</v>
      </c>
      <c r="AD103">
        <v>11</v>
      </c>
      <c r="AE103" s="1" t="s">
        <v>17</v>
      </c>
      <c r="AF103" s="3">
        <f t="shared" si="7"/>
        <v>14.570966001079331</v>
      </c>
      <c r="AG103" s="3">
        <f t="shared" si="8"/>
        <v>0</v>
      </c>
      <c r="AH103" s="3">
        <f t="shared" si="9"/>
        <v>10.638297872340425</v>
      </c>
      <c r="AI103" s="3">
        <f t="shared" si="10"/>
        <v>14.276002719238614</v>
      </c>
      <c r="AJ103" s="3">
        <f t="shared" si="11"/>
        <v>6.6815144766146997</v>
      </c>
      <c r="AK103" s="3">
        <f t="shared" si="12"/>
        <v>10.669253152279341</v>
      </c>
    </row>
    <row r="104" spans="1:37" hidden="1">
      <c r="A104">
        <v>84.02</v>
      </c>
      <c r="B104">
        <v>1</v>
      </c>
      <c r="C104" t="s">
        <v>231</v>
      </c>
      <c r="D104" t="str">
        <f>HYPERLINK("http://www.uniprot.org/uniprot/RS27A_MOUSE", "RS27A_MOUSE")</f>
        <v>RS27A_MOUSE</v>
      </c>
      <c r="E104" t="s">
        <v>38</v>
      </c>
      <c r="F104">
        <v>30.1</v>
      </c>
      <c r="G104">
        <v>156</v>
      </c>
      <c r="H104">
        <v>17952</v>
      </c>
      <c r="I104" t="s">
        <v>232</v>
      </c>
      <c r="J104">
        <v>52</v>
      </c>
      <c r="K104">
        <v>52</v>
      </c>
      <c r="L104">
        <v>1</v>
      </c>
      <c r="M104" s="1">
        <v>9</v>
      </c>
      <c r="N104">
        <v>0</v>
      </c>
      <c r="O104">
        <v>11</v>
      </c>
      <c r="P104">
        <v>14</v>
      </c>
      <c r="Q104">
        <v>7</v>
      </c>
      <c r="R104">
        <v>11</v>
      </c>
      <c r="S104" s="1">
        <v>9</v>
      </c>
      <c r="T104">
        <v>0</v>
      </c>
      <c r="U104">
        <v>11</v>
      </c>
      <c r="V104">
        <v>14</v>
      </c>
      <c r="W104">
        <v>7</v>
      </c>
      <c r="X104">
        <v>11</v>
      </c>
      <c r="Y104" s="1">
        <v>9</v>
      </c>
      <c r="Z104">
        <v>0</v>
      </c>
      <c r="AA104">
        <v>11</v>
      </c>
      <c r="AB104">
        <v>14</v>
      </c>
      <c r="AC104">
        <v>7</v>
      </c>
      <c r="AD104">
        <v>11</v>
      </c>
      <c r="AE104" s="1" t="s">
        <v>17</v>
      </c>
      <c r="AF104" s="3">
        <f t="shared" si="7"/>
        <v>14.570966001079331</v>
      </c>
      <c r="AG104" s="3">
        <f t="shared" si="8"/>
        <v>0</v>
      </c>
      <c r="AH104" s="3">
        <f t="shared" si="9"/>
        <v>10.638297872340425</v>
      </c>
      <c r="AI104" s="3">
        <f t="shared" si="10"/>
        <v>14.276002719238614</v>
      </c>
      <c r="AJ104" s="3">
        <f t="shared" si="11"/>
        <v>6.6815144766146997</v>
      </c>
      <c r="AK104" s="3">
        <f t="shared" si="12"/>
        <v>10.669253152279341</v>
      </c>
    </row>
    <row r="105" spans="1:37" hidden="1">
      <c r="A105">
        <v>84.03</v>
      </c>
      <c r="B105">
        <v>1</v>
      </c>
      <c r="C105" t="s">
        <v>233</v>
      </c>
      <c r="D105" t="str">
        <f>HYPERLINK("http://www.uniprot.org/uniprot/RL40_MOUSE", "RL40_MOUSE")</f>
        <v>RL40_MOUSE</v>
      </c>
      <c r="E105" t="s">
        <v>38</v>
      </c>
      <c r="F105">
        <v>36.700000000000003</v>
      </c>
      <c r="G105">
        <v>128</v>
      </c>
      <c r="H105">
        <v>14729</v>
      </c>
      <c r="I105" t="s">
        <v>234</v>
      </c>
      <c r="J105">
        <v>52</v>
      </c>
      <c r="K105">
        <v>52</v>
      </c>
      <c r="L105">
        <v>1</v>
      </c>
      <c r="M105" s="1">
        <v>9</v>
      </c>
      <c r="N105">
        <v>0</v>
      </c>
      <c r="O105">
        <v>11</v>
      </c>
      <c r="P105">
        <v>14</v>
      </c>
      <c r="Q105">
        <v>7</v>
      </c>
      <c r="R105">
        <v>11</v>
      </c>
      <c r="S105" s="1">
        <v>9</v>
      </c>
      <c r="T105">
        <v>0</v>
      </c>
      <c r="U105">
        <v>11</v>
      </c>
      <c r="V105">
        <v>14</v>
      </c>
      <c r="W105">
        <v>7</v>
      </c>
      <c r="X105">
        <v>11</v>
      </c>
      <c r="Y105" s="1">
        <v>9</v>
      </c>
      <c r="Z105">
        <v>0</v>
      </c>
      <c r="AA105">
        <v>11</v>
      </c>
      <c r="AB105">
        <v>14</v>
      </c>
      <c r="AC105">
        <v>7</v>
      </c>
      <c r="AD105">
        <v>11</v>
      </c>
      <c r="AE105" s="1" t="s">
        <v>17</v>
      </c>
      <c r="AF105" s="3">
        <f t="shared" si="7"/>
        <v>14.570966001079331</v>
      </c>
      <c r="AG105" s="3">
        <f t="shared" si="8"/>
        <v>0</v>
      </c>
      <c r="AH105" s="3">
        <f t="shared" si="9"/>
        <v>10.638297872340425</v>
      </c>
      <c r="AI105" s="3">
        <f t="shared" si="10"/>
        <v>14.276002719238614</v>
      </c>
      <c r="AJ105" s="3">
        <f t="shared" si="11"/>
        <v>6.6815144766146997</v>
      </c>
      <c r="AK105" s="3">
        <f t="shared" si="12"/>
        <v>10.669253152279341</v>
      </c>
    </row>
    <row r="106" spans="1:37">
      <c r="A106">
        <v>85</v>
      </c>
      <c r="B106">
        <v>1</v>
      </c>
      <c r="C106" t="s">
        <v>235</v>
      </c>
      <c r="D106" t="str">
        <f>HYPERLINK("http://www.uniprot.org/uniprot/EF1A1_MOUSE", "EF1A1_MOUSE")</f>
        <v>EF1A1_MOUSE</v>
      </c>
      <c r="F106">
        <v>13.4</v>
      </c>
      <c r="G106">
        <v>462</v>
      </c>
      <c r="H106">
        <v>50115</v>
      </c>
      <c r="I106" t="s">
        <v>236</v>
      </c>
      <c r="J106">
        <v>37</v>
      </c>
      <c r="K106">
        <v>37</v>
      </c>
      <c r="L106">
        <v>1</v>
      </c>
      <c r="M106" s="1">
        <v>2</v>
      </c>
      <c r="N106">
        <v>1</v>
      </c>
      <c r="O106">
        <v>7</v>
      </c>
      <c r="P106">
        <v>9</v>
      </c>
      <c r="Q106">
        <v>10</v>
      </c>
      <c r="R106">
        <v>8</v>
      </c>
      <c r="S106" s="1">
        <v>2</v>
      </c>
      <c r="T106">
        <v>1</v>
      </c>
      <c r="U106">
        <v>7</v>
      </c>
      <c r="V106">
        <v>9</v>
      </c>
      <c r="W106">
        <v>10</v>
      </c>
      <c r="X106">
        <v>8</v>
      </c>
      <c r="Y106" s="1">
        <v>2</v>
      </c>
      <c r="Z106">
        <v>1</v>
      </c>
      <c r="AA106">
        <v>7</v>
      </c>
      <c r="AB106">
        <v>9</v>
      </c>
      <c r="AC106">
        <v>10</v>
      </c>
      <c r="AD106">
        <v>8</v>
      </c>
      <c r="AE106" s="1" t="s">
        <v>17</v>
      </c>
      <c r="AF106" s="3">
        <f t="shared" si="7"/>
        <v>3.2379924446842958</v>
      </c>
      <c r="AG106" s="3">
        <f t="shared" si="8"/>
        <v>5.8027079303675047</v>
      </c>
      <c r="AH106" s="3">
        <f t="shared" si="9"/>
        <v>6.7698259187620895</v>
      </c>
      <c r="AI106" s="3">
        <f t="shared" si="10"/>
        <v>9.1774303195105382</v>
      </c>
      <c r="AJ106" s="3">
        <f t="shared" si="11"/>
        <v>9.5450206808781424</v>
      </c>
      <c r="AK106" s="3">
        <f t="shared" si="12"/>
        <v>7.7594568380213387</v>
      </c>
    </row>
    <row r="107" spans="1:37">
      <c r="A107">
        <v>86</v>
      </c>
      <c r="B107">
        <v>1</v>
      </c>
      <c r="C107" t="s">
        <v>237</v>
      </c>
      <c r="D107" t="str">
        <f>HYPERLINK("http://www.uniprot.org/uniprot/CATB_MOUSE", "CATB_MOUSE")</f>
        <v>CATB_MOUSE</v>
      </c>
      <c r="F107">
        <v>26.3</v>
      </c>
      <c r="G107">
        <v>339</v>
      </c>
      <c r="H107">
        <v>37281</v>
      </c>
      <c r="I107" t="s">
        <v>238</v>
      </c>
      <c r="J107">
        <v>54</v>
      </c>
      <c r="K107">
        <v>54</v>
      </c>
      <c r="L107">
        <v>1</v>
      </c>
      <c r="M107" s="1">
        <v>12</v>
      </c>
      <c r="N107">
        <v>1</v>
      </c>
      <c r="O107">
        <v>15</v>
      </c>
      <c r="P107">
        <v>10</v>
      </c>
      <c r="Q107">
        <v>8</v>
      </c>
      <c r="R107">
        <v>8</v>
      </c>
      <c r="S107" s="1">
        <v>12</v>
      </c>
      <c r="T107">
        <v>1</v>
      </c>
      <c r="U107">
        <v>15</v>
      </c>
      <c r="V107">
        <v>10</v>
      </c>
      <c r="W107">
        <v>8</v>
      </c>
      <c r="X107">
        <v>8</v>
      </c>
      <c r="Y107" s="1">
        <v>12</v>
      </c>
      <c r="Z107">
        <v>1</v>
      </c>
      <c r="AA107">
        <v>15</v>
      </c>
      <c r="AB107">
        <v>10</v>
      </c>
      <c r="AC107">
        <v>8</v>
      </c>
      <c r="AD107">
        <v>8</v>
      </c>
      <c r="AE107" s="1" t="s">
        <v>17</v>
      </c>
      <c r="AF107" s="3">
        <f t="shared" si="7"/>
        <v>19.427954668105777</v>
      </c>
      <c r="AG107" s="3">
        <f t="shared" si="8"/>
        <v>5.8027079303675047</v>
      </c>
      <c r="AH107" s="3">
        <f t="shared" si="9"/>
        <v>14.506769825918763</v>
      </c>
      <c r="AI107" s="3">
        <f t="shared" si="10"/>
        <v>10.197144799456153</v>
      </c>
      <c r="AJ107" s="3">
        <f t="shared" si="11"/>
        <v>7.6360165447025139</v>
      </c>
      <c r="AK107" s="3">
        <f t="shared" si="12"/>
        <v>7.7594568380213387</v>
      </c>
    </row>
    <row r="108" spans="1:37">
      <c r="A108">
        <v>87</v>
      </c>
      <c r="B108">
        <v>1</v>
      </c>
      <c r="C108" t="s">
        <v>239</v>
      </c>
      <c r="D108" t="str">
        <f>HYPERLINK("http://www.uniprot.org/uniprot/THIO_MOUSE", "THIO_MOUSE")</f>
        <v>THIO_MOUSE</v>
      </c>
      <c r="F108">
        <v>80</v>
      </c>
      <c r="G108">
        <v>105</v>
      </c>
      <c r="H108">
        <v>11676</v>
      </c>
      <c r="I108" t="s">
        <v>240</v>
      </c>
      <c r="J108">
        <v>103</v>
      </c>
      <c r="K108">
        <v>103</v>
      </c>
      <c r="L108">
        <v>1</v>
      </c>
      <c r="M108" s="1">
        <v>8</v>
      </c>
      <c r="N108">
        <v>0</v>
      </c>
      <c r="O108">
        <v>27</v>
      </c>
      <c r="P108">
        <v>20</v>
      </c>
      <c r="Q108">
        <v>27</v>
      </c>
      <c r="R108">
        <v>21</v>
      </c>
      <c r="S108" s="1">
        <v>8</v>
      </c>
      <c r="T108">
        <v>0</v>
      </c>
      <c r="U108">
        <v>27</v>
      </c>
      <c r="V108">
        <v>20</v>
      </c>
      <c r="W108">
        <v>27</v>
      </c>
      <c r="X108">
        <v>21</v>
      </c>
      <c r="Y108" s="1">
        <v>8</v>
      </c>
      <c r="Z108">
        <v>0</v>
      </c>
      <c r="AA108">
        <v>27</v>
      </c>
      <c r="AB108">
        <v>20</v>
      </c>
      <c r="AC108">
        <v>27</v>
      </c>
      <c r="AD108">
        <v>21</v>
      </c>
      <c r="AE108" s="1" t="s">
        <v>17</v>
      </c>
      <c r="AF108" s="3">
        <f t="shared" si="7"/>
        <v>12.951969778737183</v>
      </c>
      <c r="AG108" s="3">
        <f t="shared" si="8"/>
        <v>0</v>
      </c>
      <c r="AH108" s="3">
        <f t="shared" si="9"/>
        <v>26.112185686653774</v>
      </c>
      <c r="AI108" s="3">
        <f t="shared" si="10"/>
        <v>20.394289598912305</v>
      </c>
      <c r="AJ108" s="3">
        <f t="shared" si="11"/>
        <v>25.771555838370986</v>
      </c>
      <c r="AK108" s="3">
        <f t="shared" si="12"/>
        <v>20.368574199806012</v>
      </c>
    </row>
    <row r="109" spans="1:37">
      <c r="A109">
        <v>88</v>
      </c>
      <c r="B109">
        <v>1</v>
      </c>
      <c r="C109" t="s">
        <v>241</v>
      </c>
      <c r="D109" t="str">
        <f>HYPERLINK("http://www.uniprot.org/uniprot/GSTM1_MOUSE", "GSTM1_MOUSE")</f>
        <v>GSTM1_MOUSE</v>
      </c>
      <c r="F109">
        <v>74.3</v>
      </c>
      <c r="G109">
        <v>218</v>
      </c>
      <c r="H109">
        <v>25971</v>
      </c>
      <c r="I109" t="s">
        <v>242</v>
      </c>
      <c r="J109">
        <v>724</v>
      </c>
      <c r="K109">
        <v>545</v>
      </c>
      <c r="L109">
        <v>0.753</v>
      </c>
      <c r="M109" s="1">
        <v>115</v>
      </c>
      <c r="N109">
        <v>4</v>
      </c>
      <c r="O109">
        <v>149</v>
      </c>
      <c r="P109">
        <v>125</v>
      </c>
      <c r="Q109">
        <v>175</v>
      </c>
      <c r="R109">
        <v>156</v>
      </c>
      <c r="S109" s="1">
        <v>93</v>
      </c>
      <c r="T109">
        <v>4</v>
      </c>
      <c r="U109">
        <v>118</v>
      </c>
      <c r="V109">
        <v>83</v>
      </c>
      <c r="W109">
        <v>133</v>
      </c>
      <c r="X109">
        <v>114</v>
      </c>
      <c r="Y109" s="1">
        <v>113.169</v>
      </c>
      <c r="Z109">
        <v>4</v>
      </c>
      <c r="AA109">
        <v>146.292</v>
      </c>
      <c r="AB109">
        <v>120.375</v>
      </c>
      <c r="AC109">
        <v>170.79300000000001</v>
      </c>
      <c r="AD109">
        <v>151.00700000000001</v>
      </c>
      <c r="AE109" s="1" t="s">
        <v>136</v>
      </c>
      <c r="AF109" s="3">
        <f t="shared" si="7"/>
        <v>183.22018348623854</v>
      </c>
      <c r="AG109" s="3">
        <f t="shared" si="8"/>
        <v>23.210831721470019</v>
      </c>
      <c r="AH109" s="3">
        <f t="shared" si="9"/>
        <v>141.48162475822051</v>
      </c>
      <c r="AI109" s="3">
        <f t="shared" si="10"/>
        <v>122.74813052345344</v>
      </c>
      <c r="AJ109" s="3">
        <f t="shared" si="11"/>
        <v>163.02227171492206</v>
      </c>
      <c r="AK109" s="3">
        <f t="shared" si="12"/>
        <v>146.46653734238603</v>
      </c>
    </row>
    <row r="110" spans="1:37">
      <c r="A110">
        <v>89</v>
      </c>
      <c r="B110">
        <v>1</v>
      </c>
      <c r="C110" t="s">
        <v>243</v>
      </c>
      <c r="D110" t="str">
        <f>HYPERLINK("http://www.uniprot.org/uniprot/GPX1_MOUSE", "GPX1_MOUSE")</f>
        <v>GPX1_MOUSE</v>
      </c>
      <c r="F110">
        <v>12.9</v>
      </c>
      <c r="G110">
        <v>201</v>
      </c>
      <c r="H110">
        <v>22348</v>
      </c>
      <c r="I110" t="s">
        <v>244</v>
      </c>
      <c r="J110">
        <v>6</v>
      </c>
      <c r="K110">
        <v>6</v>
      </c>
      <c r="L110">
        <v>1</v>
      </c>
      <c r="M110" s="1">
        <v>1</v>
      </c>
      <c r="N110">
        <v>0</v>
      </c>
      <c r="O110">
        <v>0</v>
      </c>
      <c r="P110">
        <v>3</v>
      </c>
      <c r="Q110">
        <v>1</v>
      </c>
      <c r="R110">
        <v>1</v>
      </c>
      <c r="S110" s="1">
        <v>1</v>
      </c>
      <c r="T110">
        <v>0</v>
      </c>
      <c r="U110">
        <v>0</v>
      </c>
      <c r="V110">
        <v>3</v>
      </c>
      <c r="W110">
        <v>1</v>
      </c>
      <c r="X110">
        <v>1</v>
      </c>
      <c r="Y110" s="1">
        <v>1</v>
      </c>
      <c r="Z110">
        <v>0</v>
      </c>
      <c r="AA110">
        <v>0</v>
      </c>
      <c r="AB110">
        <v>3</v>
      </c>
      <c r="AC110">
        <v>1</v>
      </c>
      <c r="AD110">
        <v>1</v>
      </c>
      <c r="AE110" s="1" t="s">
        <v>17</v>
      </c>
      <c r="AF110" s="3">
        <f t="shared" si="7"/>
        <v>1.6189962223421479</v>
      </c>
      <c r="AG110" s="3">
        <f t="shared" si="8"/>
        <v>0</v>
      </c>
      <c r="AH110" s="3">
        <f t="shared" si="9"/>
        <v>0</v>
      </c>
      <c r="AI110" s="3">
        <f t="shared" si="10"/>
        <v>3.0591434398368458</v>
      </c>
      <c r="AJ110" s="3">
        <f t="shared" si="11"/>
        <v>0.95450206808781424</v>
      </c>
      <c r="AK110" s="3">
        <f t="shared" si="12"/>
        <v>0.96993210475266733</v>
      </c>
    </row>
    <row r="111" spans="1:37">
      <c r="A111">
        <v>90</v>
      </c>
      <c r="B111">
        <v>1</v>
      </c>
      <c r="C111" t="s">
        <v>245</v>
      </c>
      <c r="D111" t="str">
        <f>HYPERLINK("http://www.uniprot.org/uniprot/FABPH_MOUSE", "FABPH_MOUSE")</f>
        <v>FABPH_MOUSE</v>
      </c>
      <c r="F111">
        <v>65.400000000000006</v>
      </c>
      <c r="G111">
        <v>133</v>
      </c>
      <c r="H111">
        <v>14820</v>
      </c>
      <c r="I111" t="s">
        <v>246</v>
      </c>
      <c r="J111">
        <v>18</v>
      </c>
      <c r="K111">
        <v>18</v>
      </c>
      <c r="L111">
        <v>1</v>
      </c>
      <c r="M111" s="1">
        <v>15</v>
      </c>
      <c r="N111">
        <v>0</v>
      </c>
      <c r="O111">
        <v>2</v>
      </c>
      <c r="P111">
        <v>1</v>
      </c>
      <c r="Q111">
        <v>0</v>
      </c>
      <c r="R111">
        <v>0</v>
      </c>
      <c r="S111" s="1">
        <v>15</v>
      </c>
      <c r="T111">
        <v>0</v>
      </c>
      <c r="U111">
        <v>2</v>
      </c>
      <c r="V111">
        <v>1</v>
      </c>
      <c r="W111">
        <v>0</v>
      </c>
      <c r="X111">
        <v>0</v>
      </c>
      <c r="Y111" s="1">
        <v>15</v>
      </c>
      <c r="Z111">
        <v>0</v>
      </c>
      <c r="AA111">
        <v>2</v>
      </c>
      <c r="AB111">
        <v>1</v>
      </c>
      <c r="AC111">
        <v>0</v>
      </c>
      <c r="AD111">
        <v>0</v>
      </c>
      <c r="AE111" s="1" t="s">
        <v>17</v>
      </c>
      <c r="AF111" s="3">
        <f t="shared" si="7"/>
        <v>24.284943335132219</v>
      </c>
      <c r="AG111" s="3">
        <f t="shared" si="8"/>
        <v>0</v>
      </c>
      <c r="AH111" s="3">
        <f t="shared" si="9"/>
        <v>1.9342359767891684</v>
      </c>
      <c r="AI111" s="3">
        <f t="shared" si="10"/>
        <v>1.0197144799456153</v>
      </c>
      <c r="AJ111" s="3">
        <f t="shared" si="11"/>
        <v>0</v>
      </c>
      <c r="AK111" s="3">
        <f t="shared" si="12"/>
        <v>0</v>
      </c>
    </row>
    <row r="112" spans="1:37">
      <c r="A112">
        <v>91</v>
      </c>
      <c r="B112">
        <v>1</v>
      </c>
      <c r="C112" t="s">
        <v>247</v>
      </c>
      <c r="D112" t="str">
        <f>HYPERLINK("http://www.uniprot.org/uniprot/MUP2_MOUSE", "MUP2_MOUSE")</f>
        <v>MUP2_MOUSE</v>
      </c>
      <c r="F112">
        <v>64.400000000000006</v>
      </c>
      <c r="G112">
        <v>180</v>
      </c>
      <c r="H112">
        <v>20665</v>
      </c>
      <c r="I112" t="s">
        <v>248</v>
      </c>
      <c r="J112">
        <v>49</v>
      </c>
      <c r="K112">
        <v>9</v>
      </c>
      <c r="L112">
        <v>0.184</v>
      </c>
      <c r="M112" s="1">
        <v>10</v>
      </c>
      <c r="N112">
        <v>10</v>
      </c>
      <c r="O112">
        <v>21</v>
      </c>
      <c r="P112">
        <v>0</v>
      </c>
      <c r="Q112">
        <v>2</v>
      </c>
      <c r="R112">
        <v>6</v>
      </c>
      <c r="S112" s="1">
        <v>2</v>
      </c>
      <c r="T112">
        <v>2</v>
      </c>
      <c r="U112">
        <v>2</v>
      </c>
      <c r="V112">
        <v>0</v>
      </c>
      <c r="W112">
        <v>1</v>
      </c>
      <c r="X112">
        <v>2</v>
      </c>
      <c r="Y112" s="1">
        <v>10</v>
      </c>
      <c r="Z112">
        <v>10</v>
      </c>
      <c r="AA112">
        <v>15.4</v>
      </c>
      <c r="AB112">
        <v>0</v>
      </c>
      <c r="AC112">
        <v>2</v>
      </c>
      <c r="AD112">
        <v>6</v>
      </c>
      <c r="AE112" s="1" t="s">
        <v>249</v>
      </c>
      <c r="AF112" s="3">
        <f t="shared" si="7"/>
        <v>16.189962223421478</v>
      </c>
      <c r="AG112" s="3">
        <f t="shared" si="8"/>
        <v>58.027079303675045</v>
      </c>
      <c r="AH112" s="3">
        <f t="shared" si="9"/>
        <v>14.893617021276597</v>
      </c>
      <c r="AI112" s="3">
        <f t="shared" si="10"/>
        <v>0</v>
      </c>
      <c r="AJ112" s="3">
        <f t="shared" si="11"/>
        <v>1.9090041361756285</v>
      </c>
      <c r="AK112" s="3">
        <f t="shared" si="12"/>
        <v>5.8195926285160038</v>
      </c>
    </row>
    <row r="113" spans="1:37">
      <c r="A113">
        <v>92</v>
      </c>
      <c r="B113">
        <v>1</v>
      </c>
      <c r="C113" t="s">
        <v>250</v>
      </c>
      <c r="D113" t="str">
        <f>HYPERLINK("http://www.uniprot.org/uniprot/K2C8_MOUSE", "K2C8_MOUSE")</f>
        <v>K2C8_MOUSE</v>
      </c>
      <c r="F113">
        <v>7.1</v>
      </c>
      <c r="G113">
        <v>490</v>
      </c>
      <c r="H113">
        <v>54566</v>
      </c>
      <c r="I113" t="s">
        <v>251</v>
      </c>
      <c r="J113">
        <v>44</v>
      </c>
      <c r="K113">
        <v>8</v>
      </c>
      <c r="L113">
        <v>0.182</v>
      </c>
      <c r="M113" s="1">
        <v>5</v>
      </c>
      <c r="N113">
        <v>21</v>
      </c>
      <c r="O113">
        <v>4</v>
      </c>
      <c r="P113">
        <v>3</v>
      </c>
      <c r="Q113">
        <v>6</v>
      </c>
      <c r="R113">
        <v>5</v>
      </c>
      <c r="S113" s="1">
        <v>0</v>
      </c>
      <c r="T113">
        <v>0</v>
      </c>
      <c r="U113">
        <v>2</v>
      </c>
      <c r="V113">
        <v>1</v>
      </c>
      <c r="W113">
        <v>3</v>
      </c>
      <c r="X113">
        <v>2</v>
      </c>
      <c r="Y113" s="1">
        <v>0</v>
      </c>
      <c r="Z113">
        <v>0</v>
      </c>
      <c r="AA113">
        <v>2.2669999999999999</v>
      </c>
      <c r="AB113">
        <v>1.077</v>
      </c>
      <c r="AC113">
        <v>3.4740000000000002</v>
      </c>
      <c r="AD113">
        <v>2.6</v>
      </c>
      <c r="AE113" s="1" t="s">
        <v>42</v>
      </c>
      <c r="AF113" s="3">
        <f t="shared" si="7"/>
        <v>0</v>
      </c>
      <c r="AG113" s="3">
        <f t="shared" si="8"/>
        <v>0</v>
      </c>
      <c r="AH113" s="3">
        <f t="shared" si="9"/>
        <v>2.1924564796905224</v>
      </c>
      <c r="AI113" s="3">
        <f t="shared" si="10"/>
        <v>1.0982324949014275</v>
      </c>
      <c r="AJ113" s="3">
        <f t="shared" si="11"/>
        <v>3.3159401845370668</v>
      </c>
      <c r="AK113" s="3">
        <f t="shared" si="12"/>
        <v>2.5218234723569353</v>
      </c>
    </row>
    <row r="114" spans="1:37">
      <c r="A114">
        <v>93</v>
      </c>
      <c r="B114">
        <v>1</v>
      </c>
      <c r="C114" t="s">
        <v>252</v>
      </c>
      <c r="D114" t="str">
        <f>HYPERLINK("http://www.uniprot.org/uniprot/OTC_MOUSE", "OTC_MOUSE")</f>
        <v>OTC_MOUSE</v>
      </c>
      <c r="F114">
        <v>14.1</v>
      </c>
      <c r="G114">
        <v>354</v>
      </c>
      <c r="H114">
        <v>39766</v>
      </c>
      <c r="I114" t="s">
        <v>253</v>
      </c>
      <c r="J114">
        <v>5</v>
      </c>
      <c r="K114">
        <v>5</v>
      </c>
      <c r="L114">
        <v>1</v>
      </c>
      <c r="M114" s="1">
        <v>0</v>
      </c>
      <c r="N114">
        <v>0</v>
      </c>
      <c r="O114">
        <v>0</v>
      </c>
      <c r="P114">
        <v>3</v>
      </c>
      <c r="Q114">
        <v>2</v>
      </c>
      <c r="R114">
        <v>0</v>
      </c>
      <c r="S114" s="1">
        <v>0</v>
      </c>
      <c r="T114">
        <v>0</v>
      </c>
      <c r="U114">
        <v>0</v>
      </c>
      <c r="V114">
        <v>3</v>
      </c>
      <c r="W114">
        <v>2</v>
      </c>
      <c r="X114">
        <v>0</v>
      </c>
      <c r="Y114" s="1">
        <v>0</v>
      </c>
      <c r="Z114">
        <v>0</v>
      </c>
      <c r="AA114">
        <v>0</v>
      </c>
      <c r="AB114">
        <v>3</v>
      </c>
      <c r="AC114">
        <v>2</v>
      </c>
      <c r="AD114">
        <v>0</v>
      </c>
      <c r="AE114" s="1" t="s">
        <v>17</v>
      </c>
      <c r="AF114" s="3">
        <f t="shared" si="7"/>
        <v>0</v>
      </c>
      <c r="AG114" s="3">
        <f t="shared" si="8"/>
        <v>0</v>
      </c>
      <c r="AH114" s="3">
        <f t="shared" si="9"/>
        <v>0</v>
      </c>
      <c r="AI114" s="3">
        <f t="shared" si="10"/>
        <v>3.0591434398368458</v>
      </c>
      <c r="AJ114" s="3">
        <f t="shared" si="11"/>
        <v>1.9090041361756285</v>
      </c>
      <c r="AK114" s="3">
        <f t="shared" si="12"/>
        <v>0</v>
      </c>
    </row>
    <row r="115" spans="1:37">
      <c r="A115">
        <v>94</v>
      </c>
      <c r="B115">
        <v>1</v>
      </c>
      <c r="C115" t="s">
        <v>254</v>
      </c>
      <c r="D115" t="str">
        <f>HYPERLINK("http://www.uniprot.org/uniprot/FABPL_MOUSE", "FABPL_MOUSE")</f>
        <v>FABPL_MOUSE</v>
      </c>
      <c r="F115">
        <v>80.3</v>
      </c>
      <c r="G115">
        <v>127</v>
      </c>
      <c r="H115">
        <v>14247</v>
      </c>
      <c r="I115" t="s">
        <v>255</v>
      </c>
      <c r="J115">
        <v>484</v>
      </c>
      <c r="K115">
        <v>484</v>
      </c>
      <c r="L115">
        <v>1</v>
      </c>
      <c r="M115" s="1">
        <v>80</v>
      </c>
      <c r="N115">
        <v>2</v>
      </c>
      <c r="O115">
        <v>118</v>
      </c>
      <c r="P115">
        <v>84</v>
      </c>
      <c r="Q115">
        <v>114</v>
      </c>
      <c r="R115">
        <v>86</v>
      </c>
      <c r="S115" s="1">
        <v>80</v>
      </c>
      <c r="T115">
        <v>2</v>
      </c>
      <c r="U115">
        <v>118</v>
      </c>
      <c r="V115">
        <v>84</v>
      </c>
      <c r="W115">
        <v>114</v>
      </c>
      <c r="X115">
        <v>86</v>
      </c>
      <c r="Y115" s="1">
        <v>80</v>
      </c>
      <c r="Z115">
        <v>2</v>
      </c>
      <c r="AA115">
        <v>118</v>
      </c>
      <c r="AB115">
        <v>84</v>
      </c>
      <c r="AC115">
        <v>114</v>
      </c>
      <c r="AD115">
        <v>86</v>
      </c>
      <c r="AE115" s="1" t="s">
        <v>17</v>
      </c>
      <c r="AF115" s="3">
        <f t="shared" si="7"/>
        <v>129.51969778737183</v>
      </c>
      <c r="AG115" s="3">
        <f t="shared" si="8"/>
        <v>11.605415860735009</v>
      </c>
      <c r="AH115" s="3">
        <f t="shared" si="9"/>
        <v>114.11992263056094</v>
      </c>
      <c r="AI115" s="3">
        <f t="shared" si="10"/>
        <v>85.656016315431685</v>
      </c>
      <c r="AJ115" s="3">
        <f t="shared" si="11"/>
        <v>108.81323576201082</v>
      </c>
      <c r="AK115" s="3">
        <f t="shared" si="12"/>
        <v>83.414161008729394</v>
      </c>
    </row>
    <row r="116" spans="1:37">
      <c r="A116">
        <v>95</v>
      </c>
      <c r="B116">
        <v>1</v>
      </c>
      <c r="C116" t="s">
        <v>256</v>
      </c>
      <c r="D116" t="str">
        <f>HYPERLINK("http://www.uniprot.org/uniprot/CAH1_MOUSE", "CAH1_MOUSE")</f>
        <v>CAH1_MOUSE</v>
      </c>
      <c r="F116">
        <v>42.1</v>
      </c>
      <c r="G116">
        <v>261</v>
      </c>
      <c r="H116">
        <v>28332</v>
      </c>
      <c r="I116" t="s">
        <v>257</v>
      </c>
      <c r="J116">
        <v>48</v>
      </c>
      <c r="K116">
        <v>48</v>
      </c>
      <c r="L116">
        <v>1</v>
      </c>
      <c r="M116" s="1">
        <v>1</v>
      </c>
      <c r="N116">
        <v>0</v>
      </c>
      <c r="O116">
        <v>3</v>
      </c>
      <c r="P116">
        <v>15</v>
      </c>
      <c r="Q116">
        <v>11</v>
      </c>
      <c r="R116">
        <v>18</v>
      </c>
      <c r="S116" s="1">
        <v>1</v>
      </c>
      <c r="T116">
        <v>0</v>
      </c>
      <c r="U116">
        <v>3</v>
      </c>
      <c r="V116">
        <v>15</v>
      </c>
      <c r="W116">
        <v>11</v>
      </c>
      <c r="X116">
        <v>18</v>
      </c>
      <c r="Y116" s="1">
        <v>1</v>
      </c>
      <c r="Z116">
        <v>0</v>
      </c>
      <c r="AA116">
        <v>3</v>
      </c>
      <c r="AB116">
        <v>15</v>
      </c>
      <c r="AC116">
        <v>11</v>
      </c>
      <c r="AD116">
        <v>18</v>
      </c>
      <c r="AE116" s="1" t="s">
        <v>17</v>
      </c>
      <c r="AF116" s="3">
        <f t="shared" si="7"/>
        <v>1.6189962223421479</v>
      </c>
      <c r="AG116" s="3">
        <f t="shared" si="8"/>
        <v>0</v>
      </c>
      <c r="AH116" s="3">
        <f t="shared" si="9"/>
        <v>2.9013539651837528</v>
      </c>
      <c r="AI116" s="3">
        <f t="shared" si="10"/>
        <v>15.295717199184228</v>
      </c>
      <c r="AJ116" s="3">
        <f t="shared" si="11"/>
        <v>10.499522748965957</v>
      </c>
      <c r="AK116" s="3">
        <f t="shared" si="12"/>
        <v>17.458777885548013</v>
      </c>
    </row>
    <row r="117" spans="1:37">
      <c r="A117">
        <v>96</v>
      </c>
      <c r="B117">
        <v>1</v>
      </c>
      <c r="C117" t="s">
        <v>258</v>
      </c>
      <c r="D117" t="str">
        <f>HYPERLINK("http://www.uniprot.org/uniprot/GSTA1_MOUSE", "GSTA1_MOUSE")</f>
        <v>GSTA1_MOUSE</v>
      </c>
      <c r="F117">
        <v>26.5</v>
      </c>
      <c r="G117">
        <v>223</v>
      </c>
      <c r="H117">
        <v>25609</v>
      </c>
      <c r="I117" t="s">
        <v>259</v>
      </c>
      <c r="J117">
        <v>141</v>
      </c>
      <c r="K117">
        <v>25</v>
      </c>
      <c r="L117">
        <v>0.17699999999999999</v>
      </c>
      <c r="M117" s="1">
        <v>24</v>
      </c>
      <c r="N117">
        <v>3</v>
      </c>
      <c r="O117">
        <v>27</v>
      </c>
      <c r="P117">
        <v>28</v>
      </c>
      <c r="Q117">
        <v>30</v>
      </c>
      <c r="R117">
        <v>29</v>
      </c>
      <c r="S117" s="1">
        <v>0</v>
      </c>
      <c r="T117">
        <v>0</v>
      </c>
      <c r="U117">
        <v>0</v>
      </c>
      <c r="V117">
        <v>7</v>
      </c>
      <c r="W117">
        <v>10</v>
      </c>
      <c r="X117">
        <v>8</v>
      </c>
      <c r="Y117" s="1">
        <v>0</v>
      </c>
      <c r="Z117">
        <v>1.5</v>
      </c>
      <c r="AA117">
        <v>0</v>
      </c>
      <c r="AB117">
        <v>10.744</v>
      </c>
      <c r="AC117">
        <v>15.202</v>
      </c>
      <c r="AD117">
        <v>12.098000000000001</v>
      </c>
      <c r="AE117" s="1" t="s">
        <v>260</v>
      </c>
      <c r="AF117" s="3">
        <f t="shared" si="7"/>
        <v>0</v>
      </c>
      <c r="AG117" s="3">
        <f t="shared" si="8"/>
        <v>8.7040618955512574</v>
      </c>
      <c r="AH117" s="3">
        <f t="shared" si="9"/>
        <v>0</v>
      </c>
      <c r="AI117" s="3">
        <f t="shared" si="10"/>
        <v>10.955812372535689</v>
      </c>
      <c r="AJ117" s="3">
        <f t="shared" si="11"/>
        <v>14.510340439070951</v>
      </c>
      <c r="AK117" s="3">
        <f t="shared" si="12"/>
        <v>11.73423860329777</v>
      </c>
    </row>
    <row r="118" spans="1:37">
      <c r="A118">
        <v>97</v>
      </c>
      <c r="B118">
        <v>1</v>
      </c>
      <c r="C118" t="s">
        <v>261</v>
      </c>
      <c r="D118" t="str">
        <f>HYPERLINK("http://www.uniprot.org/uniprot/MDHC_MOUSE", "MDHC_MOUSE")</f>
        <v>MDHC_MOUSE</v>
      </c>
      <c r="F118">
        <v>29.3</v>
      </c>
      <c r="G118">
        <v>334</v>
      </c>
      <c r="H118">
        <v>36512</v>
      </c>
      <c r="I118" t="s">
        <v>262</v>
      </c>
      <c r="J118">
        <v>40</v>
      </c>
      <c r="K118">
        <v>40</v>
      </c>
      <c r="L118">
        <v>1</v>
      </c>
      <c r="M118" s="1">
        <v>5</v>
      </c>
      <c r="N118">
        <v>0</v>
      </c>
      <c r="O118">
        <v>12</v>
      </c>
      <c r="P118">
        <v>7</v>
      </c>
      <c r="Q118">
        <v>8</v>
      </c>
      <c r="R118">
        <v>8</v>
      </c>
      <c r="S118" s="1">
        <v>5</v>
      </c>
      <c r="T118">
        <v>0</v>
      </c>
      <c r="U118">
        <v>12</v>
      </c>
      <c r="V118">
        <v>7</v>
      </c>
      <c r="W118">
        <v>8</v>
      </c>
      <c r="X118">
        <v>8</v>
      </c>
      <c r="Y118" s="1">
        <v>5</v>
      </c>
      <c r="Z118">
        <v>0</v>
      </c>
      <c r="AA118">
        <v>12</v>
      </c>
      <c r="AB118">
        <v>7</v>
      </c>
      <c r="AC118">
        <v>8</v>
      </c>
      <c r="AD118">
        <v>8</v>
      </c>
      <c r="AE118" s="1" t="s">
        <v>17</v>
      </c>
      <c r="AF118" s="3">
        <f t="shared" si="7"/>
        <v>8.0949811117107391</v>
      </c>
      <c r="AG118" s="3">
        <f t="shared" si="8"/>
        <v>0</v>
      </c>
      <c r="AH118" s="3">
        <f t="shared" si="9"/>
        <v>11.605415860735011</v>
      </c>
      <c r="AI118" s="3">
        <f t="shared" si="10"/>
        <v>7.1380013596193068</v>
      </c>
      <c r="AJ118" s="3">
        <f t="shared" si="11"/>
        <v>7.6360165447025139</v>
      </c>
      <c r="AK118" s="3">
        <f t="shared" si="12"/>
        <v>7.7594568380213387</v>
      </c>
    </row>
    <row r="119" spans="1:37">
      <c r="A119">
        <v>98</v>
      </c>
      <c r="B119">
        <v>1</v>
      </c>
      <c r="C119" t="s">
        <v>263</v>
      </c>
      <c r="D119" t="str">
        <f>HYPERLINK("http://www.uniprot.org/uniprot/GSTM2_MOUSE", "GSTM2_MOUSE")</f>
        <v>GSTM2_MOUSE</v>
      </c>
      <c r="F119">
        <v>65.599999999999994</v>
      </c>
      <c r="G119">
        <v>218</v>
      </c>
      <c r="H119">
        <v>25718</v>
      </c>
      <c r="I119" t="s">
        <v>264</v>
      </c>
      <c r="J119">
        <v>181</v>
      </c>
      <c r="K119">
        <v>49</v>
      </c>
      <c r="L119">
        <v>0.27100000000000002</v>
      </c>
      <c r="M119" s="1">
        <v>30</v>
      </c>
      <c r="N119">
        <v>0</v>
      </c>
      <c r="O119">
        <v>37</v>
      </c>
      <c r="P119">
        <v>34</v>
      </c>
      <c r="Q119">
        <v>40</v>
      </c>
      <c r="R119">
        <v>40</v>
      </c>
      <c r="S119" s="1">
        <v>12</v>
      </c>
      <c r="T119">
        <v>0</v>
      </c>
      <c r="U119">
        <v>12</v>
      </c>
      <c r="V119">
        <v>7</v>
      </c>
      <c r="W119">
        <v>10</v>
      </c>
      <c r="X119">
        <v>8</v>
      </c>
      <c r="Y119" s="1">
        <v>18.579999999999998</v>
      </c>
      <c r="Z119">
        <v>0</v>
      </c>
      <c r="AA119">
        <v>19.559999999999999</v>
      </c>
      <c r="AB119">
        <v>11.21</v>
      </c>
      <c r="AC119">
        <v>16.300999999999998</v>
      </c>
      <c r="AD119">
        <v>13.414999999999999</v>
      </c>
      <c r="AE119" s="1" t="s">
        <v>136</v>
      </c>
      <c r="AF119" s="3">
        <f t="shared" si="7"/>
        <v>30.080949811117105</v>
      </c>
      <c r="AG119" s="3">
        <f t="shared" si="8"/>
        <v>0</v>
      </c>
      <c r="AH119" s="3">
        <f t="shared" si="9"/>
        <v>18.916827852998065</v>
      </c>
      <c r="AI119" s="3">
        <f t="shared" si="10"/>
        <v>11.430999320190349</v>
      </c>
      <c r="AJ119" s="3">
        <f t="shared" si="11"/>
        <v>15.559338211899458</v>
      </c>
      <c r="AK119" s="3">
        <f t="shared" si="12"/>
        <v>13.011639185257032</v>
      </c>
    </row>
    <row r="120" spans="1:37">
      <c r="A120">
        <v>99</v>
      </c>
      <c r="B120">
        <v>1</v>
      </c>
      <c r="C120" t="s">
        <v>265</v>
      </c>
      <c r="D120" t="str">
        <f>HYPERLINK("http://www.uniprot.org/uniprot/CAH3_MOUSE", "CAH3_MOUSE")</f>
        <v>CAH3_MOUSE</v>
      </c>
      <c r="F120">
        <v>76.5</v>
      </c>
      <c r="G120">
        <v>260</v>
      </c>
      <c r="H120">
        <v>29367</v>
      </c>
      <c r="I120" t="s">
        <v>266</v>
      </c>
      <c r="J120">
        <v>459</v>
      </c>
      <c r="K120">
        <v>459</v>
      </c>
      <c r="L120">
        <v>1</v>
      </c>
      <c r="M120" s="1">
        <v>114</v>
      </c>
      <c r="N120">
        <v>5</v>
      </c>
      <c r="O120">
        <v>114</v>
      </c>
      <c r="P120">
        <v>71</v>
      </c>
      <c r="Q120">
        <v>81</v>
      </c>
      <c r="R120">
        <v>74</v>
      </c>
      <c r="S120" s="1">
        <v>114</v>
      </c>
      <c r="T120">
        <v>5</v>
      </c>
      <c r="U120">
        <v>114</v>
      </c>
      <c r="V120">
        <v>71</v>
      </c>
      <c r="W120">
        <v>81</v>
      </c>
      <c r="X120">
        <v>74</v>
      </c>
      <c r="Y120" s="1">
        <v>114</v>
      </c>
      <c r="Z120">
        <v>5</v>
      </c>
      <c r="AA120">
        <v>114</v>
      </c>
      <c r="AB120">
        <v>71</v>
      </c>
      <c r="AC120">
        <v>81</v>
      </c>
      <c r="AD120">
        <v>74</v>
      </c>
      <c r="AE120" s="1" t="s">
        <v>17</v>
      </c>
      <c r="AF120" s="3">
        <f t="shared" si="7"/>
        <v>184.56556934700487</v>
      </c>
      <c r="AG120" s="3">
        <f t="shared" si="8"/>
        <v>29.013539651837522</v>
      </c>
      <c r="AH120" s="3">
        <f t="shared" si="9"/>
        <v>110.2514506769826</v>
      </c>
      <c r="AI120" s="3">
        <f t="shared" si="10"/>
        <v>72.399728076138686</v>
      </c>
      <c r="AJ120" s="3">
        <f t="shared" si="11"/>
        <v>77.314667515112959</v>
      </c>
      <c r="AK120" s="3">
        <f t="shared" si="12"/>
        <v>71.774975751697383</v>
      </c>
    </row>
    <row r="121" spans="1:37">
      <c r="A121">
        <v>100</v>
      </c>
      <c r="B121">
        <v>1</v>
      </c>
      <c r="C121" t="s">
        <v>267</v>
      </c>
      <c r="D121" t="str">
        <f>HYPERLINK("http://www.uniprot.org/uniprot/ASSY_MOUSE", "ASSY_MOUSE")</f>
        <v>ASSY_MOUSE</v>
      </c>
      <c r="F121">
        <v>6.6</v>
      </c>
      <c r="G121">
        <v>412</v>
      </c>
      <c r="H121">
        <v>46585</v>
      </c>
      <c r="I121" t="s">
        <v>268</v>
      </c>
      <c r="J121">
        <v>13</v>
      </c>
      <c r="K121">
        <v>13</v>
      </c>
      <c r="L121">
        <v>1</v>
      </c>
      <c r="M121" s="1">
        <v>0</v>
      </c>
      <c r="N121">
        <v>0</v>
      </c>
      <c r="O121">
        <v>3</v>
      </c>
      <c r="P121">
        <v>3</v>
      </c>
      <c r="Q121">
        <v>5</v>
      </c>
      <c r="R121">
        <v>2</v>
      </c>
      <c r="S121" s="1">
        <v>0</v>
      </c>
      <c r="T121">
        <v>0</v>
      </c>
      <c r="U121">
        <v>3</v>
      </c>
      <c r="V121">
        <v>3</v>
      </c>
      <c r="W121">
        <v>5</v>
      </c>
      <c r="X121">
        <v>2</v>
      </c>
      <c r="Y121" s="1">
        <v>0</v>
      </c>
      <c r="Z121">
        <v>0</v>
      </c>
      <c r="AA121">
        <v>3</v>
      </c>
      <c r="AB121">
        <v>3</v>
      </c>
      <c r="AC121">
        <v>5</v>
      </c>
      <c r="AD121">
        <v>2</v>
      </c>
      <c r="AE121" s="1" t="s">
        <v>17</v>
      </c>
      <c r="AF121" s="3">
        <f t="shared" si="7"/>
        <v>0</v>
      </c>
      <c r="AG121" s="3">
        <f t="shared" si="8"/>
        <v>0</v>
      </c>
      <c r="AH121" s="3">
        <f t="shared" si="9"/>
        <v>2.9013539651837528</v>
      </c>
      <c r="AI121" s="3">
        <f t="shared" si="10"/>
        <v>3.0591434398368458</v>
      </c>
      <c r="AJ121" s="3">
        <f t="shared" si="11"/>
        <v>4.7725103404390712</v>
      </c>
      <c r="AK121" s="3">
        <f t="shared" si="12"/>
        <v>1.9398642095053347</v>
      </c>
    </row>
    <row r="122" spans="1:37">
      <c r="A122">
        <v>101</v>
      </c>
      <c r="B122">
        <v>1</v>
      </c>
      <c r="C122" t="s">
        <v>269</v>
      </c>
      <c r="D122" t="str">
        <f>HYPERLINK("http://www.uniprot.org/uniprot/G3P_MOUSE", "G3P_MOUSE")</f>
        <v>G3P_MOUSE</v>
      </c>
      <c r="F122">
        <v>20.100000000000001</v>
      </c>
      <c r="G122">
        <v>333</v>
      </c>
      <c r="H122">
        <v>35811</v>
      </c>
      <c r="I122" t="s">
        <v>270</v>
      </c>
      <c r="J122">
        <v>29</v>
      </c>
      <c r="K122">
        <v>29</v>
      </c>
      <c r="L122">
        <v>1</v>
      </c>
      <c r="M122" s="1">
        <v>10</v>
      </c>
      <c r="N122">
        <v>0</v>
      </c>
      <c r="O122">
        <v>4</v>
      </c>
      <c r="P122">
        <v>4</v>
      </c>
      <c r="Q122">
        <v>6</v>
      </c>
      <c r="R122">
        <v>5</v>
      </c>
      <c r="S122" s="1">
        <v>10</v>
      </c>
      <c r="T122">
        <v>0</v>
      </c>
      <c r="U122">
        <v>4</v>
      </c>
      <c r="V122">
        <v>4</v>
      </c>
      <c r="W122">
        <v>6</v>
      </c>
      <c r="X122">
        <v>5</v>
      </c>
      <c r="Y122" s="1">
        <v>10</v>
      </c>
      <c r="Z122">
        <v>0</v>
      </c>
      <c r="AA122">
        <v>4</v>
      </c>
      <c r="AB122">
        <v>4</v>
      </c>
      <c r="AC122">
        <v>6</v>
      </c>
      <c r="AD122">
        <v>5</v>
      </c>
      <c r="AE122" s="1" t="s">
        <v>17</v>
      </c>
      <c r="AF122" s="3">
        <f t="shared" si="7"/>
        <v>16.189962223421478</v>
      </c>
      <c r="AG122" s="3">
        <f t="shared" si="8"/>
        <v>0</v>
      </c>
      <c r="AH122" s="3">
        <f t="shared" si="9"/>
        <v>3.8684719535783367</v>
      </c>
      <c r="AI122" s="3">
        <f t="shared" si="10"/>
        <v>4.078857919782461</v>
      </c>
      <c r="AJ122" s="3">
        <f t="shared" si="11"/>
        <v>5.7270124085268854</v>
      </c>
      <c r="AK122" s="3">
        <f t="shared" si="12"/>
        <v>4.8496605237633368</v>
      </c>
    </row>
    <row r="123" spans="1:37">
      <c r="A123">
        <v>102</v>
      </c>
      <c r="B123">
        <v>1</v>
      </c>
      <c r="C123" t="s">
        <v>271</v>
      </c>
      <c r="D123" t="str">
        <f>HYPERLINK("http://www.uniprot.org/uniprot/ENOA_MOUSE", "ENOA_MOUSE")</f>
        <v>ENOA_MOUSE</v>
      </c>
      <c r="F123">
        <v>24.7</v>
      </c>
      <c r="G123">
        <v>434</v>
      </c>
      <c r="H123">
        <v>47142</v>
      </c>
      <c r="I123" t="s">
        <v>272</v>
      </c>
      <c r="J123">
        <v>29</v>
      </c>
      <c r="K123">
        <v>29</v>
      </c>
      <c r="L123">
        <v>1</v>
      </c>
      <c r="M123" s="1">
        <v>2</v>
      </c>
      <c r="N123">
        <v>0</v>
      </c>
      <c r="O123">
        <v>13</v>
      </c>
      <c r="P123">
        <v>3</v>
      </c>
      <c r="Q123">
        <v>6</v>
      </c>
      <c r="R123">
        <v>5</v>
      </c>
      <c r="S123" s="1">
        <v>2</v>
      </c>
      <c r="T123">
        <v>0</v>
      </c>
      <c r="U123">
        <v>13</v>
      </c>
      <c r="V123">
        <v>3</v>
      </c>
      <c r="W123">
        <v>6</v>
      </c>
      <c r="X123">
        <v>5</v>
      </c>
      <c r="Y123" s="1">
        <v>2</v>
      </c>
      <c r="Z123">
        <v>0</v>
      </c>
      <c r="AA123">
        <v>13</v>
      </c>
      <c r="AB123">
        <v>3</v>
      </c>
      <c r="AC123">
        <v>6</v>
      </c>
      <c r="AD123">
        <v>5</v>
      </c>
      <c r="AE123" s="1" t="s">
        <v>17</v>
      </c>
      <c r="AF123" s="3">
        <f t="shared" si="7"/>
        <v>3.2379924446842958</v>
      </c>
      <c r="AG123" s="3">
        <f t="shared" si="8"/>
        <v>0</v>
      </c>
      <c r="AH123" s="3">
        <f t="shared" si="9"/>
        <v>12.572533849129595</v>
      </c>
      <c r="AI123" s="3">
        <f t="shared" si="10"/>
        <v>3.0591434398368458</v>
      </c>
      <c r="AJ123" s="3">
        <f t="shared" si="11"/>
        <v>5.7270124085268854</v>
      </c>
      <c r="AK123" s="3">
        <f t="shared" si="12"/>
        <v>4.8496605237633368</v>
      </c>
    </row>
    <row r="124" spans="1:37">
      <c r="A124">
        <v>103</v>
      </c>
      <c r="B124">
        <v>1</v>
      </c>
      <c r="C124" t="s">
        <v>273</v>
      </c>
      <c r="D124" t="str">
        <f>HYPERLINK("http://www.uniprot.org/uniprot/PTBP1_MOUSE", "PTBP1_MOUSE")</f>
        <v>PTBP1_MOUSE</v>
      </c>
      <c r="F124">
        <v>7.6</v>
      </c>
      <c r="G124">
        <v>527</v>
      </c>
      <c r="H124">
        <v>56479</v>
      </c>
      <c r="I124" t="s">
        <v>274</v>
      </c>
      <c r="J124">
        <v>10</v>
      </c>
      <c r="K124">
        <v>10</v>
      </c>
      <c r="L124">
        <v>1</v>
      </c>
      <c r="M124" s="1">
        <v>0</v>
      </c>
      <c r="N124">
        <v>0</v>
      </c>
      <c r="O124">
        <v>2</v>
      </c>
      <c r="P124">
        <v>2</v>
      </c>
      <c r="Q124">
        <v>3</v>
      </c>
      <c r="R124">
        <v>3</v>
      </c>
      <c r="S124" s="1">
        <v>0</v>
      </c>
      <c r="T124">
        <v>0</v>
      </c>
      <c r="U124">
        <v>2</v>
      </c>
      <c r="V124">
        <v>2</v>
      </c>
      <c r="W124">
        <v>3</v>
      </c>
      <c r="X124">
        <v>3</v>
      </c>
      <c r="Y124" s="1">
        <v>0</v>
      </c>
      <c r="Z124">
        <v>0</v>
      </c>
      <c r="AA124">
        <v>2</v>
      </c>
      <c r="AB124">
        <v>2</v>
      </c>
      <c r="AC124">
        <v>3</v>
      </c>
      <c r="AD124">
        <v>3</v>
      </c>
      <c r="AE124" s="1" t="s">
        <v>17</v>
      </c>
      <c r="AF124" s="3">
        <f t="shared" si="7"/>
        <v>0</v>
      </c>
      <c r="AG124" s="3">
        <f t="shared" si="8"/>
        <v>0</v>
      </c>
      <c r="AH124" s="3">
        <f t="shared" si="9"/>
        <v>1.9342359767891684</v>
      </c>
      <c r="AI124" s="3">
        <f t="shared" si="10"/>
        <v>2.0394289598912305</v>
      </c>
      <c r="AJ124" s="3">
        <f t="shared" si="11"/>
        <v>2.8635062042634427</v>
      </c>
      <c r="AK124" s="3">
        <f t="shared" si="12"/>
        <v>2.9097963142580019</v>
      </c>
    </row>
    <row r="125" spans="1:37">
      <c r="A125">
        <v>104</v>
      </c>
      <c r="B125">
        <v>1</v>
      </c>
      <c r="C125" t="s">
        <v>275</v>
      </c>
      <c r="D125" t="str">
        <f>HYPERLINK("http://www.uniprot.org/uniprot/SBP1_MOUSE", "SBP1_MOUSE")</f>
        <v>SBP1_MOUSE</v>
      </c>
      <c r="F125">
        <v>79.400000000000006</v>
      </c>
      <c r="G125">
        <v>472</v>
      </c>
      <c r="H125">
        <v>52515</v>
      </c>
      <c r="I125" t="s">
        <v>276</v>
      </c>
      <c r="J125">
        <v>275</v>
      </c>
      <c r="K125">
        <v>45</v>
      </c>
      <c r="L125">
        <v>0.16400000000000001</v>
      </c>
      <c r="M125" s="1">
        <v>40</v>
      </c>
      <c r="N125">
        <v>2</v>
      </c>
      <c r="O125">
        <v>110</v>
      </c>
      <c r="P125">
        <v>44</v>
      </c>
      <c r="Q125">
        <v>40</v>
      </c>
      <c r="R125">
        <v>39</v>
      </c>
      <c r="S125" s="1">
        <v>10</v>
      </c>
      <c r="T125">
        <v>0</v>
      </c>
      <c r="U125">
        <v>12</v>
      </c>
      <c r="V125">
        <v>8</v>
      </c>
      <c r="W125">
        <v>8</v>
      </c>
      <c r="X125">
        <v>7</v>
      </c>
      <c r="Y125" s="1">
        <v>31.428999999999998</v>
      </c>
      <c r="Z125">
        <v>1</v>
      </c>
      <c r="AA125">
        <v>45.6</v>
      </c>
      <c r="AB125">
        <v>40</v>
      </c>
      <c r="AC125">
        <v>36.444000000000003</v>
      </c>
      <c r="AD125">
        <v>39</v>
      </c>
      <c r="AE125" s="1" t="s">
        <v>277</v>
      </c>
      <c r="AF125" s="3">
        <f t="shared" si="7"/>
        <v>50.883432271991367</v>
      </c>
      <c r="AG125" s="3">
        <f t="shared" si="8"/>
        <v>5.8027079303675047</v>
      </c>
      <c r="AH125" s="3">
        <f t="shared" si="9"/>
        <v>44.100580270793039</v>
      </c>
      <c r="AI125" s="3">
        <f t="shared" si="10"/>
        <v>40.78857919782461</v>
      </c>
      <c r="AJ125" s="3">
        <f t="shared" si="11"/>
        <v>34.785873369392306</v>
      </c>
      <c r="AK125" s="3">
        <f t="shared" si="12"/>
        <v>37.827352085354029</v>
      </c>
    </row>
    <row r="126" spans="1:37">
      <c r="A126">
        <v>105</v>
      </c>
      <c r="B126">
        <v>1</v>
      </c>
      <c r="C126" t="s">
        <v>278</v>
      </c>
      <c r="D126" t="str">
        <f>HYPERLINK("http://www.uniprot.org/uniprot/PPIA_MOUSE", "PPIA_MOUSE")</f>
        <v>PPIA_MOUSE</v>
      </c>
      <c r="F126">
        <v>59.8</v>
      </c>
      <c r="G126">
        <v>164</v>
      </c>
      <c r="H126">
        <v>17972</v>
      </c>
      <c r="I126" t="s">
        <v>279</v>
      </c>
      <c r="J126">
        <v>326</v>
      </c>
      <c r="K126">
        <v>326</v>
      </c>
      <c r="L126">
        <v>1</v>
      </c>
      <c r="M126" s="1">
        <v>57</v>
      </c>
      <c r="N126">
        <v>0</v>
      </c>
      <c r="O126">
        <v>94</v>
      </c>
      <c r="P126">
        <v>53</v>
      </c>
      <c r="Q126">
        <v>66</v>
      </c>
      <c r="R126">
        <v>56</v>
      </c>
      <c r="S126" s="1">
        <v>57</v>
      </c>
      <c r="T126">
        <v>0</v>
      </c>
      <c r="U126">
        <v>94</v>
      </c>
      <c r="V126">
        <v>53</v>
      </c>
      <c r="W126">
        <v>66</v>
      </c>
      <c r="X126">
        <v>56</v>
      </c>
      <c r="Y126" s="1">
        <v>57</v>
      </c>
      <c r="Z126">
        <v>0</v>
      </c>
      <c r="AA126">
        <v>94</v>
      </c>
      <c r="AB126">
        <v>53</v>
      </c>
      <c r="AC126">
        <v>66</v>
      </c>
      <c r="AD126">
        <v>56</v>
      </c>
      <c r="AE126" s="1" t="s">
        <v>17</v>
      </c>
      <c r="AF126" s="3">
        <f t="shared" si="7"/>
        <v>92.282784673502434</v>
      </c>
      <c r="AG126" s="3">
        <f t="shared" si="8"/>
        <v>0</v>
      </c>
      <c r="AH126" s="3">
        <f t="shared" si="9"/>
        <v>90.909090909090907</v>
      </c>
      <c r="AI126" s="3">
        <f t="shared" si="10"/>
        <v>54.04486743711761</v>
      </c>
      <c r="AJ126" s="3">
        <f t="shared" si="11"/>
        <v>62.997136493795736</v>
      </c>
      <c r="AK126" s="3">
        <f t="shared" si="12"/>
        <v>54.316197866149373</v>
      </c>
    </row>
    <row r="127" spans="1:37">
      <c r="A127">
        <v>106</v>
      </c>
      <c r="B127">
        <v>1</v>
      </c>
      <c r="C127" t="s">
        <v>280</v>
      </c>
      <c r="D127" t="str">
        <f>HYPERLINK("http://www.uniprot.org/uniprot/TPIS_MOUSE", "TPIS_MOUSE")</f>
        <v>TPIS_MOUSE</v>
      </c>
      <c r="F127">
        <v>46.5</v>
      </c>
      <c r="G127">
        <v>299</v>
      </c>
      <c r="H127">
        <v>32193</v>
      </c>
      <c r="I127" t="s">
        <v>281</v>
      </c>
      <c r="J127">
        <v>67</v>
      </c>
      <c r="K127">
        <v>67</v>
      </c>
      <c r="L127">
        <v>1</v>
      </c>
      <c r="M127" s="1">
        <v>19</v>
      </c>
      <c r="N127">
        <v>0</v>
      </c>
      <c r="O127">
        <v>21</v>
      </c>
      <c r="P127">
        <v>10</v>
      </c>
      <c r="Q127">
        <v>10</v>
      </c>
      <c r="R127">
        <v>7</v>
      </c>
      <c r="S127" s="1">
        <v>19</v>
      </c>
      <c r="T127">
        <v>0</v>
      </c>
      <c r="U127">
        <v>21</v>
      </c>
      <c r="V127">
        <v>10</v>
      </c>
      <c r="W127">
        <v>10</v>
      </c>
      <c r="X127">
        <v>7</v>
      </c>
      <c r="Y127" s="1">
        <v>19</v>
      </c>
      <c r="Z127">
        <v>0</v>
      </c>
      <c r="AA127">
        <v>21</v>
      </c>
      <c r="AB127">
        <v>10</v>
      </c>
      <c r="AC127">
        <v>10</v>
      </c>
      <c r="AD127">
        <v>7</v>
      </c>
      <c r="AE127" s="1" t="s">
        <v>17</v>
      </c>
      <c r="AF127" s="3">
        <f t="shared" si="7"/>
        <v>30.760928224500809</v>
      </c>
      <c r="AG127" s="3">
        <f t="shared" si="8"/>
        <v>0</v>
      </c>
      <c r="AH127" s="3">
        <f t="shared" si="9"/>
        <v>20.309477756286267</v>
      </c>
      <c r="AI127" s="3">
        <f t="shared" si="10"/>
        <v>10.197144799456153</v>
      </c>
      <c r="AJ127" s="3">
        <f t="shared" si="11"/>
        <v>9.5450206808781424</v>
      </c>
      <c r="AK127" s="3">
        <f t="shared" si="12"/>
        <v>6.7895247332686717</v>
      </c>
    </row>
    <row r="128" spans="1:37">
      <c r="A128">
        <v>107</v>
      </c>
      <c r="B128">
        <v>1</v>
      </c>
      <c r="C128" t="s">
        <v>282</v>
      </c>
      <c r="D128" t="str">
        <f>HYPERLINK("http://www.uniprot.org/uniprot/CATD_MOUSE", "CATD_MOUSE")</f>
        <v>CATD_MOUSE</v>
      </c>
      <c r="F128">
        <v>21.7</v>
      </c>
      <c r="G128">
        <v>410</v>
      </c>
      <c r="H128">
        <v>44955</v>
      </c>
      <c r="I128" t="s">
        <v>283</v>
      </c>
      <c r="J128">
        <v>17</v>
      </c>
      <c r="K128">
        <v>17</v>
      </c>
      <c r="L128">
        <v>1</v>
      </c>
      <c r="M128" s="1">
        <v>2</v>
      </c>
      <c r="N128">
        <v>0</v>
      </c>
      <c r="O128">
        <v>5</v>
      </c>
      <c r="P128">
        <v>4</v>
      </c>
      <c r="Q128">
        <v>2</v>
      </c>
      <c r="R128">
        <v>4</v>
      </c>
      <c r="S128" s="1">
        <v>2</v>
      </c>
      <c r="T128">
        <v>0</v>
      </c>
      <c r="U128">
        <v>5</v>
      </c>
      <c r="V128">
        <v>4</v>
      </c>
      <c r="W128">
        <v>2</v>
      </c>
      <c r="X128">
        <v>4</v>
      </c>
      <c r="Y128" s="1">
        <v>2</v>
      </c>
      <c r="Z128">
        <v>0</v>
      </c>
      <c r="AA128">
        <v>5</v>
      </c>
      <c r="AB128">
        <v>4</v>
      </c>
      <c r="AC128">
        <v>2</v>
      </c>
      <c r="AD128">
        <v>4</v>
      </c>
      <c r="AE128" s="1" t="s">
        <v>17</v>
      </c>
      <c r="AF128" s="3">
        <f t="shared" si="7"/>
        <v>3.2379924446842958</v>
      </c>
      <c r="AG128" s="3">
        <f t="shared" si="8"/>
        <v>0</v>
      </c>
      <c r="AH128" s="3">
        <f t="shared" si="9"/>
        <v>4.8355899419729207</v>
      </c>
      <c r="AI128" s="3">
        <f t="shared" si="10"/>
        <v>4.078857919782461</v>
      </c>
      <c r="AJ128" s="3">
        <f t="shared" si="11"/>
        <v>1.9090041361756285</v>
      </c>
      <c r="AK128" s="3">
        <f t="shared" si="12"/>
        <v>3.8797284190106693</v>
      </c>
    </row>
    <row r="129" spans="1:37">
      <c r="A129">
        <v>108</v>
      </c>
      <c r="B129">
        <v>1</v>
      </c>
      <c r="C129" t="s">
        <v>284</v>
      </c>
      <c r="D129" t="str">
        <f>HYPERLINK("http://www.uniprot.org/uniprot/COF1_MOUSE", "COF1_MOUSE")</f>
        <v>COF1_MOUSE</v>
      </c>
      <c r="F129">
        <v>53</v>
      </c>
      <c r="G129">
        <v>166</v>
      </c>
      <c r="H129">
        <v>18561</v>
      </c>
      <c r="I129" t="s">
        <v>285</v>
      </c>
      <c r="J129">
        <v>52</v>
      </c>
      <c r="K129">
        <v>45</v>
      </c>
      <c r="L129">
        <v>0.86499999999999999</v>
      </c>
      <c r="M129" s="1">
        <v>3</v>
      </c>
      <c r="N129">
        <v>0</v>
      </c>
      <c r="O129">
        <v>18</v>
      </c>
      <c r="P129">
        <v>14</v>
      </c>
      <c r="Q129">
        <v>6</v>
      </c>
      <c r="R129">
        <v>11</v>
      </c>
      <c r="S129" s="1">
        <v>3</v>
      </c>
      <c r="T129">
        <v>0</v>
      </c>
      <c r="U129">
        <v>16</v>
      </c>
      <c r="V129">
        <v>12</v>
      </c>
      <c r="W129">
        <v>5</v>
      </c>
      <c r="X129">
        <v>9</v>
      </c>
      <c r="Y129" s="1">
        <v>3</v>
      </c>
      <c r="Z129">
        <v>0</v>
      </c>
      <c r="AA129">
        <v>17.777999999999999</v>
      </c>
      <c r="AB129">
        <v>13.714</v>
      </c>
      <c r="AC129">
        <v>5.5</v>
      </c>
      <c r="AD129">
        <v>10.385</v>
      </c>
      <c r="AE129" s="1" t="s">
        <v>286</v>
      </c>
      <c r="AF129" s="3">
        <f t="shared" si="7"/>
        <v>4.8569886670264442</v>
      </c>
      <c r="AG129" s="3">
        <f t="shared" si="8"/>
        <v>0</v>
      </c>
      <c r="AH129" s="3">
        <f t="shared" si="9"/>
        <v>17.193423597678915</v>
      </c>
      <c r="AI129" s="3">
        <f t="shared" si="10"/>
        <v>13.984364377974169</v>
      </c>
      <c r="AJ129" s="3">
        <f t="shared" si="11"/>
        <v>5.2497613744829783</v>
      </c>
      <c r="AK129" s="3">
        <f t="shared" si="12"/>
        <v>10.07274490785645</v>
      </c>
    </row>
    <row r="130" spans="1:37">
      <c r="A130">
        <v>109</v>
      </c>
      <c r="B130">
        <v>1</v>
      </c>
      <c r="C130" t="s">
        <v>287</v>
      </c>
      <c r="D130" t="str">
        <f>HYPERLINK("http://www.uniprot.org/uniprot/GSTP1_MOUSE", "GSTP1_MOUSE")</f>
        <v>GSTP1_MOUSE</v>
      </c>
      <c r="F130">
        <v>69.5</v>
      </c>
      <c r="G130">
        <v>210</v>
      </c>
      <c r="H130">
        <v>23610</v>
      </c>
      <c r="I130" t="s">
        <v>288</v>
      </c>
      <c r="J130">
        <v>235</v>
      </c>
      <c r="K130">
        <v>235</v>
      </c>
      <c r="L130">
        <v>1</v>
      </c>
      <c r="M130" s="1">
        <v>8</v>
      </c>
      <c r="N130">
        <v>1</v>
      </c>
      <c r="O130">
        <v>125</v>
      </c>
      <c r="P130">
        <v>31</v>
      </c>
      <c r="Q130">
        <v>33</v>
      </c>
      <c r="R130">
        <v>37</v>
      </c>
      <c r="S130" s="1">
        <v>8</v>
      </c>
      <c r="T130">
        <v>1</v>
      </c>
      <c r="U130">
        <v>125</v>
      </c>
      <c r="V130">
        <v>31</v>
      </c>
      <c r="W130">
        <v>33</v>
      </c>
      <c r="X130">
        <v>37</v>
      </c>
      <c r="Y130" s="1">
        <v>8</v>
      </c>
      <c r="Z130">
        <v>1</v>
      </c>
      <c r="AA130">
        <v>125</v>
      </c>
      <c r="AB130">
        <v>31</v>
      </c>
      <c r="AC130">
        <v>33</v>
      </c>
      <c r="AD130">
        <v>37</v>
      </c>
      <c r="AE130" s="1" t="s">
        <v>17</v>
      </c>
      <c r="AF130" s="3">
        <f t="shared" si="7"/>
        <v>12.951969778737183</v>
      </c>
      <c r="AG130" s="3">
        <f t="shared" si="8"/>
        <v>5.8027079303675047</v>
      </c>
      <c r="AH130" s="3">
        <f t="shared" si="9"/>
        <v>120.88974854932302</v>
      </c>
      <c r="AI130" s="3">
        <f t="shared" si="10"/>
        <v>31.611148878314072</v>
      </c>
      <c r="AJ130" s="3">
        <f t="shared" si="11"/>
        <v>31.498568246897868</v>
      </c>
      <c r="AK130" s="3">
        <f t="shared" si="12"/>
        <v>35.887487875848691</v>
      </c>
    </row>
    <row r="131" spans="1:37">
      <c r="A131">
        <v>110</v>
      </c>
      <c r="B131">
        <v>1</v>
      </c>
      <c r="C131" t="s">
        <v>289</v>
      </c>
      <c r="D131" t="str">
        <f>HYPERLINK("http://www.uniprot.org/uniprot/GSTM4_MOUSE", "GSTM4_MOUSE")</f>
        <v>GSTM4_MOUSE</v>
      </c>
      <c r="F131">
        <v>67.900000000000006</v>
      </c>
      <c r="G131">
        <v>218</v>
      </c>
      <c r="H131">
        <v>25703</v>
      </c>
      <c r="I131" t="s">
        <v>290</v>
      </c>
      <c r="J131">
        <v>215</v>
      </c>
      <c r="K131">
        <v>43</v>
      </c>
      <c r="L131">
        <v>0.2</v>
      </c>
      <c r="M131" s="1">
        <v>24</v>
      </c>
      <c r="N131">
        <v>0</v>
      </c>
      <c r="O131">
        <v>36</v>
      </c>
      <c r="P131">
        <v>43</v>
      </c>
      <c r="Q131">
        <v>55</v>
      </c>
      <c r="R131">
        <v>57</v>
      </c>
      <c r="S131" s="1">
        <v>2</v>
      </c>
      <c r="T131">
        <v>0</v>
      </c>
      <c r="U131">
        <v>5</v>
      </c>
      <c r="V131">
        <v>9</v>
      </c>
      <c r="W131">
        <v>12</v>
      </c>
      <c r="X131">
        <v>15</v>
      </c>
      <c r="Y131" s="1">
        <v>3.0720000000000001</v>
      </c>
      <c r="Z131">
        <v>0</v>
      </c>
      <c r="AA131">
        <v>7.7759999999999998</v>
      </c>
      <c r="AB131">
        <v>15.852</v>
      </c>
      <c r="AC131">
        <v>20.628</v>
      </c>
      <c r="AD131">
        <v>26.332999999999998</v>
      </c>
      <c r="AE131" s="1" t="s">
        <v>136</v>
      </c>
      <c r="AF131" s="3">
        <f t="shared" si="7"/>
        <v>4.9735563950350787</v>
      </c>
      <c r="AG131" s="3">
        <f t="shared" si="8"/>
        <v>0</v>
      </c>
      <c r="AH131" s="3">
        <f t="shared" si="9"/>
        <v>7.5203094777562862</v>
      </c>
      <c r="AI131" s="3">
        <f t="shared" si="10"/>
        <v>16.164513936097894</v>
      </c>
      <c r="AJ131" s="3">
        <f t="shared" si="11"/>
        <v>19.689468660515431</v>
      </c>
      <c r="AK131" s="3">
        <f t="shared" si="12"/>
        <v>25.541222114451987</v>
      </c>
    </row>
    <row r="132" spans="1:37">
      <c r="A132">
        <v>111</v>
      </c>
      <c r="B132">
        <v>1</v>
      </c>
      <c r="C132" t="s">
        <v>291</v>
      </c>
      <c r="D132" t="str">
        <f>HYPERLINK("http://www.uniprot.org/uniprot/GRP78_MOUSE", "GRP78_MOUSE")</f>
        <v>GRP78_MOUSE</v>
      </c>
      <c r="F132">
        <v>4.7</v>
      </c>
      <c r="G132">
        <v>655</v>
      </c>
      <c r="H132">
        <v>72423</v>
      </c>
      <c r="I132" t="s">
        <v>292</v>
      </c>
      <c r="J132">
        <v>5</v>
      </c>
      <c r="K132">
        <v>1</v>
      </c>
      <c r="L132">
        <v>0.2</v>
      </c>
      <c r="M132" s="1">
        <v>0</v>
      </c>
      <c r="N132">
        <v>0</v>
      </c>
      <c r="O132">
        <v>1</v>
      </c>
      <c r="P132">
        <v>2</v>
      </c>
      <c r="Q132">
        <v>1</v>
      </c>
      <c r="R132">
        <v>1</v>
      </c>
      <c r="S132" s="1">
        <v>0</v>
      </c>
      <c r="T132">
        <v>0</v>
      </c>
      <c r="U132">
        <v>0</v>
      </c>
      <c r="V132">
        <v>1</v>
      </c>
      <c r="W132">
        <v>0</v>
      </c>
      <c r="X132">
        <v>0</v>
      </c>
      <c r="Y132" s="1">
        <v>0</v>
      </c>
      <c r="Z132">
        <v>0</v>
      </c>
      <c r="AA132">
        <v>0</v>
      </c>
      <c r="AB132">
        <v>1.2</v>
      </c>
      <c r="AC132">
        <v>0</v>
      </c>
      <c r="AD132">
        <v>0</v>
      </c>
      <c r="AE132" s="1" t="s">
        <v>293</v>
      </c>
      <c r="AF132" s="3">
        <f t="shared" si="7"/>
        <v>0</v>
      </c>
      <c r="AG132" s="3">
        <f t="shared" si="8"/>
        <v>0</v>
      </c>
      <c r="AH132" s="3">
        <f t="shared" si="9"/>
        <v>0</v>
      </c>
      <c r="AI132" s="3">
        <f t="shared" si="10"/>
        <v>1.2236573759347382</v>
      </c>
      <c r="AJ132" s="3">
        <f t="shared" si="11"/>
        <v>0</v>
      </c>
      <c r="AK132" s="3">
        <f t="shared" si="12"/>
        <v>0</v>
      </c>
    </row>
    <row r="133" spans="1:37">
      <c r="A133">
        <v>112</v>
      </c>
      <c r="B133">
        <v>1</v>
      </c>
      <c r="C133" t="s">
        <v>294</v>
      </c>
      <c r="D133" t="str">
        <f>HYPERLINK("http://www.uniprot.org/uniprot/CAH5A_MOUSE", "CAH5A_MOUSE")</f>
        <v>CAH5A_MOUSE</v>
      </c>
      <c r="F133">
        <v>16.7</v>
      </c>
      <c r="G133">
        <v>299</v>
      </c>
      <c r="H133">
        <v>34074</v>
      </c>
      <c r="I133" t="s">
        <v>295</v>
      </c>
      <c r="J133">
        <v>20</v>
      </c>
      <c r="K133">
        <v>20</v>
      </c>
      <c r="L133">
        <v>1</v>
      </c>
      <c r="M133" s="1">
        <v>0</v>
      </c>
      <c r="N133">
        <v>0</v>
      </c>
      <c r="O133">
        <v>3</v>
      </c>
      <c r="P133">
        <v>7</v>
      </c>
      <c r="Q133">
        <v>5</v>
      </c>
      <c r="R133">
        <v>5</v>
      </c>
      <c r="S133" s="1">
        <v>0</v>
      </c>
      <c r="T133">
        <v>0</v>
      </c>
      <c r="U133">
        <v>3</v>
      </c>
      <c r="V133">
        <v>7</v>
      </c>
      <c r="W133">
        <v>5</v>
      </c>
      <c r="X133">
        <v>5</v>
      </c>
      <c r="Y133" s="1">
        <v>0</v>
      </c>
      <c r="Z133">
        <v>0</v>
      </c>
      <c r="AA133">
        <v>3</v>
      </c>
      <c r="AB133">
        <v>7</v>
      </c>
      <c r="AC133">
        <v>5</v>
      </c>
      <c r="AD133">
        <v>5</v>
      </c>
      <c r="AE133" s="1" t="s">
        <v>17</v>
      </c>
      <c r="AF133" s="3">
        <f t="shared" ref="AF133:AF196" si="13">Y133*M$374</f>
        <v>0</v>
      </c>
      <c r="AG133" s="3">
        <f t="shared" ref="AG133:AG196" si="14">Z133*N$374</f>
        <v>0</v>
      </c>
      <c r="AH133" s="3">
        <f t="shared" ref="AH133:AH196" si="15">AA133*O$374</f>
        <v>2.9013539651837528</v>
      </c>
      <c r="AI133" s="3">
        <f t="shared" ref="AI133:AI196" si="16">AB133*P$374</f>
        <v>7.1380013596193068</v>
      </c>
      <c r="AJ133" s="3">
        <f t="shared" ref="AJ133:AJ196" si="17">AC133*Q$374</f>
        <v>4.7725103404390712</v>
      </c>
      <c r="AK133" s="3">
        <f t="shared" ref="AK133:AK196" si="18">AD133*R$374</f>
        <v>4.8496605237633368</v>
      </c>
    </row>
    <row r="134" spans="1:37">
      <c r="A134">
        <v>113</v>
      </c>
      <c r="B134">
        <v>1</v>
      </c>
      <c r="C134" t="s">
        <v>296</v>
      </c>
      <c r="D134" t="str">
        <f>HYPERLINK("http://www.uniprot.org/uniprot/CATA_MOUSE", "CATA_MOUSE")</f>
        <v>CATA_MOUSE</v>
      </c>
      <c r="F134">
        <v>21.1</v>
      </c>
      <c r="G134">
        <v>527</v>
      </c>
      <c r="H134">
        <v>59796</v>
      </c>
      <c r="I134" t="s">
        <v>297</v>
      </c>
      <c r="J134">
        <v>23</v>
      </c>
      <c r="K134">
        <v>23</v>
      </c>
      <c r="L134">
        <v>1</v>
      </c>
      <c r="M134" s="1">
        <v>3</v>
      </c>
      <c r="N134">
        <v>0</v>
      </c>
      <c r="O134">
        <v>5</v>
      </c>
      <c r="P134">
        <v>6</v>
      </c>
      <c r="Q134">
        <v>6</v>
      </c>
      <c r="R134">
        <v>3</v>
      </c>
      <c r="S134" s="1">
        <v>3</v>
      </c>
      <c r="T134">
        <v>0</v>
      </c>
      <c r="U134">
        <v>5</v>
      </c>
      <c r="V134">
        <v>6</v>
      </c>
      <c r="W134">
        <v>6</v>
      </c>
      <c r="X134">
        <v>3</v>
      </c>
      <c r="Y134" s="1">
        <v>3</v>
      </c>
      <c r="Z134">
        <v>0</v>
      </c>
      <c r="AA134">
        <v>5</v>
      </c>
      <c r="AB134">
        <v>6</v>
      </c>
      <c r="AC134">
        <v>6</v>
      </c>
      <c r="AD134">
        <v>3</v>
      </c>
      <c r="AE134" s="1" t="s">
        <v>17</v>
      </c>
      <c r="AF134" s="3">
        <f t="shared" si="13"/>
        <v>4.8569886670264442</v>
      </c>
      <c r="AG134" s="3">
        <f t="shared" si="14"/>
        <v>0</v>
      </c>
      <c r="AH134" s="3">
        <f t="shared" si="15"/>
        <v>4.8355899419729207</v>
      </c>
      <c r="AI134" s="3">
        <f t="shared" si="16"/>
        <v>6.1182868796736916</v>
      </c>
      <c r="AJ134" s="3">
        <f t="shared" si="17"/>
        <v>5.7270124085268854</v>
      </c>
      <c r="AK134" s="3">
        <f t="shared" si="18"/>
        <v>2.9097963142580019</v>
      </c>
    </row>
    <row r="135" spans="1:37">
      <c r="A135">
        <v>114</v>
      </c>
      <c r="B135">
        <v>1</v>
      </c>
      <c r="C135" t="s">
        <v>298</v>
      </c>
      <c r="D135" t="str">
        <f>HYPERLINK("http://www.uniprot.org/uniprot/GSTA4_MOUSE", "GSTA4_MOUSE")</f>
        <v>GSTA4_MOUSE</v>
      </c>
      <c r="F135">
        <v>19.399999999999999</v>
      </c>
      <c r="G135">
        <v>222</v>
      </c>
      <c r="H135">
        <v>25565</v>
      </c>
      <c r="I135" t="s">
        <v>299</v>
      </c>
      <c r="J135">
        <v>23</v>
      </c>
      <c r="K135">
        <v>9</v>
      </c>
      <c r="L135">
        <v>0.39100000000000001</v>
      </c>
      <c r="M135" s="1">
        <v>3</v>
      </c>
      <c r="N135">
        <v>0</v>
      </c>
      <c r="O135">
        <v>4</v>
      </c>
      <c r="P135">
        <v>5</v>
      </c>
      <c r="Q135">
        <v>7</v>
      </c>
      <c r="R135">
        <v>4</v>
      </c>
      <c r="S135" s="1">
        <v>0</v>
      </c>
      <c r="T135">
        <v>0</v>
      </c>
      <c r="U135">
        <v>1</v>
      </c>
      <c r="V135">
        <v>3</v>
      </c>
      <c r="W135">
        <v>5</v>
      </c>
      <c r="X135">
        <v>0</v>
      </c>
      <c r="Y135" s="1">
        <v>0</v>
      </c>
      <c r="Z135">
        <v>0</v>
      </c>
      <c r="AA135">
        <v>1.071</v>
      </c>
      <c r="AB135">
        <v>3.1429999999999998</v>
      </c>
      <c r="AC135">
        <v>5.2329999999999997</v>
      </c>
      <c r="AD135">
        <v>0</v>
      </c>
      <c r="AE135" s="1" t="s">
        <v>260</v>
      </c>
      <c r="AF135" s="3">
        <f t="shared" si="13"/>
        <v>0</v>
      </c>
      <c r="AG135" s="3">
        <f t="shared" si="14"/>
        <v>0</v>
      </c>
      <c r="AH135" s="3">
        <f t="shared" si="15"/>
        <v>1.0357833655705997</v>
      </c>
      <c r="AI135" s="3">
        <f t="shared" si="16"/>
        <v>3.2049626104690687</v>
      </c>
      <c r="AJ135" s="3">
        <f t="shared" si="17"/>
        <v>4.9949093223035312</v>
      </c>
      <c r="AK135" s="3">
        <f t="shared" si="18"/>
        <v>0</v>
      </c>
    </row>
    <row r="136" spans="1:37">
      <c r="A136">
        <v>115</v>
      </c>
      <c r="B136">
        <v>1</v>
      </c>
      <c r="C136" t="s">
        <v>300</v>
      </c>
      <c r="D136" t="str">
        <f>HYPERLINK("http://www.uniprot.org/uniprot/LKHA4_MOUSE", "LKHA4_MOUSE")</f>
        <v>LKHA4_MOUSE</v>
      </c>
      <c r="F136">
        <v>8.3000000000000007</v>
      </c>
      <c r="G136">
        <v>611</v>
      </c>
      <c r="H136">
        <v>69052</v>
      </c>
      <c r="I136" t="s">
        <v>301</v>
      </c>
      <c r="J136">
        <v>5</v>
      </c>
      <c r="K136">
        <v>5</v>
      </c>
      <c r="L136">
        <v>1</v>
      </c>
      <c r="M136" s="1">
        <v>2</v>
      </c>
      <c r="N136">
        <v>0</v>
      </c>
      <c r="O136">
        <v>3</v>
      </c>
      <c r="P136">
        <v>0</v>
      </c>
      <c r="Q136">
        <v>0</v>
      </c>
      <c r="R136">
        <v>0</v>
      </c>
      <c r="S136" s="1">
        <v>2</v>
      </c>
      <c r="T136">
        <v>0</v>
      </c>
      <c r="U136">
        <v>3</v>
      </c>
      <c r="V136">
        <v>0</v>
      </c>
      <c r="W136">
        <v>0</v>
      </c>
      <c r="X136">
        <v>0</v>
      </c>
      <c r="Y136" s="1">
        <v>2</v>
      </c>
      <c r="Z136">
        <v>0</v>
      </c>
      <c r="AA136">
        <v>3</v>
      </c>
      <c r="AB136">
        <v>0</v>
      </c>
      <c r="AC136">
        <v>0</v>
      </c>
      <c r="AD136">
        <v>0</v>
      </c>
      <c r="AE136" s="1" t="s">
        <v>17</v>
      </c>
      <c r="AF136" s="3">
        <f t="shared" si="13"/>
        <v>3.2379924446842958</v>
      </c>
      <c r="AG136" s="3">
        <f t="shared" si="14"/>
        <v>0</v>
      </c>
      <c r="AH136" s="3">
        <f t="shared" si="15"/>
        <v>2.9013539651837528</v>
      </c>
      <c r="AI136" s="3">
        <f t="shared" si="16"/>
        <v>0</v>
      </c>
      <c r="AJ136" s="3">
        <f t="shared" si="17"/>
        <v>0</v>
      </c>
      <c r="AK136" s="3">
        <f t="shared" si="18"/>
        <v>0</v>
      </c>
    </row>
    <row r="137" spans="1:37">
      <c r="A137">
        <v>116</v>
      </c>
      <c r="B137">
        <v>1</v>
      </c>
      <c r="C137" t="s">
        <v>302</v>
      </c>
      <c r="D137" t="str">
        <f>HYPERLINK("http://www.uniprot.org/uniprot/AL1A1_MOUSE", "AL1A1_MOUSE")</f>
        <v>AL1A1_MOUSE</v>
      </c>
      <c r="F137">
        <v>7.6</v>
      </c>
      <c r="G137">
        <v>501</v>
      </c>
      <c r="H137">
        <v>54469</v>
      </c>
      <c r="I137" t="s">
        <v>303</v>
      </c>
      <c r="J137">
        <v>21</v>
      </c>
      <c r="K137">
        <v>21</v>
      </c>
      <c r="L137">
        <v>1</v>
      </c>
      <c r="M137" s="1">
        <v>0</v>
      </c>
      <c r="N137">
        <v>0</v>
      </c>
      <c r="O137">
        <v>1</v>
      </c>
      <c r="P137">
        <v>6</v>
      </c>
      <c r="Q137">
        <v>8</v>
      </c>
      <c r="R137">
        <v>6</v>
      </c>
      <c r="S137" s="1">
        <v>0</v>
      </c>
      <c r="T137">
        <v>0</v>
      </c>
      <c r="U137">
        <v>1</v>
      </c>
      <c r="V137">
        <v>6</v>
      </c>
      <c r="W137">
        <v>8</v>
      </c>
      <c r="X137">
        <v>6</v>
      </c>
      <c r="Y137" s="1">
        <v>0</v>
      </c>
      <c r="Z137">
        <v>0</v>
      </c>
      <c r="AA137">
        <v>1</v>
      </c>
      <c r="AB137">
        <v>6</v>
      </c>
      <c r="AC137">
        <v>8</v>
      </c>
      <c r="AD137">
        <v>6</v>
      </c>
      <c r="AE137" s="1" t="s">
        <v>17</v>
      </c>
      <c r="AF137" s="3">
        <f t="shared" si="13"/>
        <v>0</v>
      </c>
      <c r="AG137" s="3">
        <f t="shared" si="14"/>
        <v>0</v>
      </c>
      <c r="AH137" s="3">
        <f t="shared" si="15"/>
        <v>0.96711798839458418</v>
      </c>
      <c r="AI137" s="3">
        <f t="shared" si="16"/>
        <v>6.1182868796736916</v>
      </c>
      <c r="AJ137" s="3">
        <f t="shared" si="17"/>
        <v>7.6360165447025139</v>
      </c>
      <c r="AK137" s="3">
        <f t="shared" si="18"/>
        <v>5.8195926285160038</v>
      </c>
    </row>
    <row r="138" spans="1:37">
      <c r="A138">
        <v>117</v>
      </c>
      <c r="B138">
        <v>1</v>
      </c>
      <c r="C138" t="s">
        <v>304</v>
      </c>
      <c r="D138" t="str">
        <f>HYPERLINK("http://www.uniprot.org/uniprot/IL1RA_MOUSE", "IL1RA_MOUSE")</f>
        <v>IL1RA_MOUSE</v>
      </c>
      <c r="F138">
        <v>15.7</v>
      </c>
      <c r="G138">
        <v>178</v>
      </c>
      <c r="H138">
        <v>20275</v>
      </c>
      <c r="I138" t="s">
        <v>305</v>
      </c>
      <c r="J138">
        <v>2</v>
      </c>
      <c r="K138">
        <v>2</v>
      </c>
      <c r="L138">
        <v>1</v>
      </c>
      <c r="M138" s="1">
        <v>0</v>
      </c>
      <c r="N138">
        <v>0</v>
      </c>
      <c r="O138">
        <v>2</v>
      </c>
      <c r="P138">
        <v>0</v>
      </c>
      <c r="Q138">
        <v>0</v>
      </c>
      <c r="R138">
        <v>0</v>
      </c>
      <c r="S138" s="1">
        <v>0</v>
      </c>
      <c r="T138">
        <v>0</v>
      </c>
      <c r="U138">
        <v>2</v>
      </c>
      <c r="V138">
        <v>0</v>
      </c>
      <c r="W138">
        <v>0</v>
      </c>
      <c r="X138">
        <v>0</v>
      </c>
      <c r="Y138" s="1">
        <v>0</v>
      </c>
      <c r="Z138">
        <v>0</v>
      </c>
      <c r="AA138">
        <v>2</v>
      </c>
      <c r="AB138">
        <v>0</v>
      </c>
      <c r="AC138">
        <v>0</v>
      </c>
      <c r="AD138">
        <v>0</v>
      </c>
      <c r="AE138" s="1" t="s">
        <v>17</v>
      </c>
      <c r="AF138" s="3">
        <f t="shared" si="13"/>
        <v>0</v>
      </c>
      <c r="AG138" s="3">
        <f t="shared" si="14"/>
        <v>0</v>
      </c>
      <c r="AH138" s="3">
        <f t="shared" si="15"/>
        <v>1.9342359767891684</v>
      </c>
      <c r="AI138" s="3">
        <f t="shared" si="16"/>
        <v>0</v>
      </c>
      <c r="AJ138" s="3">
        <f t="shared" si="17"/>
        <v>0</v>
      </c>
      <c r="AK138" s="3">
        <f t="shared" si="18"/>
        <v>0</v>
      </c>
    </row>
    <row r="139" spans="1:37">
      <c r="A139">
        <v>118</v>
      </c>
      <c r="B139">
        <v>1</v>
      </c>
      <c r="C139" t="s">
        <v>306</v>
      </c>
      <c r="D139" t="str">
        <f>HYPERLINK("http://www.uniprot.org/uniprot/URIC_MOUSE", "URIC_MOUSE")</f>
        <v>URIC_MOUSE</v>
      </c>
      <c r="F139">
        <v>32.700000000000003</v>
      </c>
      <c r="G139">
        <v>303</v>
      </c>
      <c r="H139">
        <v>35040</v>
      </c>
      <c r="I139" t="s">
        <v>307</v>
      </c>
      <c r="J139">
        <v>23</v>
      </c>
      <c r="K139">
        <v>23</v>
      </c>
      <c r="L139">
        <v>1</v>
      </c>
      <c r="M139" s="1">
        <v>0</v>
      </c>
      <c r="N139">
        <v>0</v>
      </c>
      <c r="O139">
        <v>6</v>
      </c>
      <c r="P139">
        <v>6</v>
      </c>
      <c r="Q139">
        <v>7</v>
      </c>
      <c r="R139">
        <v>4</v>
      </c>
      <c r="S139" s="1">
        <v>0</v>
      </c>
      <c r="T139">
        <v>0</v>
      </c>
      <c r="U139">
        <v>6</v>
      </c>
      <c r="V139">
        <v>6</v>
      </c>
      <c r="W139">
        <v>7</v>
      </c>
      <c r="X139">
        <v>4</v>
      </c>
      <c r="Y139" s="1">
        <v>0</v>
      </c>
      <c r="Z139">
        <v>0</v>
      </c>
      <c r="AA139">
        <v>6</v>
      </c>
      <c r="AB139">
        <v>6</v>
      </c>
      <c r="AC139">
        <v>7</v>
      </c>
      <c r="AD139">
        <v>4</v>
      </c>
      <c r="AE139" s="1" t="s">
        <v>17</v>
      </c>
      <c r="AF139" s="3">
        <f t="shared" si="13"/>
        <v>0</v>
      </c>
      <c r="AG139" s="3">
        <f t="shared" si="14"/>
        <v>0</v>
      </c>
      <c r="AH139" s="3">
        <f t="shared" si="15"/>
        <v>5.8027079303675055</v>
      </c>
      <c r="AI139" s="3">
        <f t="shared" si="16"/>
        <v>6.1182868796736916</v>
      </c>
      <c r="AJ139" s="3">
        <f t="shared" si="17"/>
        <v>6.6815144766146997</v>
      </c>
      <c r="AK139" s="3">
        <f t="shared" si="18"/>
        <v>3.8797284190106693</v>
      </c>
    </row>
    <row r="140" spans="1:37">
      <c r="A140">
        <v>119</v>
      </c>
      <c r="B140">
        <v>1</v>
      </c>
      <c r="C140" t="s">
        <v>308</v>
      </c>
      <c r="D140" t="str">
        <f>HYPERLINK("http://www.uniprot.org/uniprot/FKB1A_MOUSE", "FKB1A_MOUSE")</f>
        <v>FKB1A_MOUSE</v>
      </c>
      <c r="F140">
        <v>29.6</v>
      </c>
      <c r="G140">
        <v>108</v>
      </c>
      <c r="H140">
        <v>11924</v>
      </c>
      <c r="I140" t="s">
        <v>309</v>
      </c>
      <c r="J140">
        <v>10</v>
      </c>
      <c r="K140">
        <v>10</v>
      </c>
      <c r="L140">
        <v>1</v>
      </c>
      <c r="M140" s="1">
        <v>1</v>
      </c>
      <c r="N140">
        <v>0</v>
      </c>
      <c r="O140">
        <v>4</v>
      </c>
      <c r="P140">
        <v>1</v>
      </c>
      <c r="Q140">
        <v>2</v>
      </c>
      <c r="R140">
        <v>2</v>
      </c>
      <c r="S140" s="1">
        <v>1</v>
      </c>
      <c r="T140">
        <v>0</v>
      </c>
      <c r="U140">
        <v>4</v>
      </c>
      <c r="V140">
        <v>1</v>
      </c>
      <c r="W140">
        <v>2</v>
      </c>
      <c r="X140">
        <v>2</v>
      </c>
      <c r="Y140" s="1">
        <v>1</v>
      </c>
      <c r="Z140">
        <v>0</v>
      </c>
      <c r="AA140">
        <v>4</v>
      </c>
      <c r="AB140">
        <v>1</v>
      </c>
      <c r="AC140">
        <v>2</v>
      </c>
      <c r="AD140">
        <v>2</v>
      </c>
      <c r="AE140" s="1" t="s">
        <v>17</v>
      </c>
      <c r="AF140" s="3">
        <f t="shared" si="13"/>
        <v>1.6189962223421479</v>
      </c>
      <c r="AG140" s="3">
        <f t="shared" si="14"/>
        <v>0</v>
      </c>
      <c r="AH140" s="3">
        <f t="shared" si="15"/>
        <v>3.8684719535783367</v>
      </c>
      <c r="AI140" s="3">
        <f t="shared" si="16"/>
        <v>1.0197144799456153</v>
      </c>
      <c r="AJ140" s="3">
        <f t="shared" si="17"/>
        <v>1.9090041361756285</v>
      </c>
      <c r="AK140" s="3">
        <f t="shared" si="18"/>
        <v>1.9398642095053347</v>
      </c>
    </row>
    <row r="141" spans="1:37">
      <c r="A141">
        <v>120</v>
      </c>
      <c r="B141">
        <v>1</v>
      </c>
      <c r="C141" t="s">
        <v>310</v>
      </c>
      <c r="D141" t="str">
        <f>HYPERLINK("http://www.uniprot.org/uniprot/PDIA3_MOUSE", "PDIA3_MOUSE")</f>
        <v>PDIA3_MOUSE</v>
      </c>
      <c r="F141">
        <v>24.6</v>
      </c>
      <c r="G141">
        <v>505</v>
      </c>
      <c r="H141">
        <v>56679</v>
      </c>
      <c r="I141" t="s">
        <v>311</v>
      </c>
      <c r="J141">
        <v>21</v>
      </c>
      <c r="K141">
        <v>21</v>
      </c>
      <c r="L141">
        <v>1</v>
      </c>
      <c r="M141" s="1">
        <v>1</v>
      </c>
      <c r="N141">
        <v>0</v>
      </c>
      <c r="O141">
        <v>6</v>
      </c>
      <c r="P141">
        <v>9</v>
      </c>
      <c r="Q141">
        <v>3</v>
      </c>
      <c r="R141">
        <v>2</v>
      </c>
      <c r="S141" s="1">
        <v>1</v>
      </c>
      <c r="T141">
        <v>0</v>
      </c>
      <c r="U141">
        <v>6</v>
      </c>
      <c r="V141">
        <v>9</v>
      </c>
      <c r="W141">
        <v>3</v>
      </c>
      <c r="X141">
        <v>2</v>
      </c>
      <c r="Y141" s="1">
        <v>1</v>
      </c>
      <c r="Z141">
        <v>0</v>
      </c>
      <c r="AA141">
        <v>6</v>
      </c>
      <c r="AB141">
        <v>9</v>
      </c>
      <c r="AC141">
        <v>3</v>
      </c>
      <c r="AD141">
        <v>2</v>
      </c>
      <c r="AE141" s="1" t="s">
        <v>17</v>
      </c>
      <c r="AF141" s="3">
        <f t="shared" si="13"/>
        <v>1.6189962223421479</v>
      </c>
      <c r="AG141" s="3">
        <f t="shared" si="14"/>
        <v>0</v>
      </c>
      <c r="AH141" s="3">
        <f t="shared" si="15"/>
        <v>5.8027079303675055</v>
      </c>
      <c r="AI141" s="3">
        <f t="shared" si="16"/>
        <v>9.1774303195105382</v>
      </c>
      <c r="AJ141" s="3">
        <f t="shared" si="17"/>
        <v>2.8635062042634427</v>
      </c>
      <c r="AK141" s="3">
        <f t="shared" si="18"/>
        <v>1.9398642095053347</v>
      </c>
    </row>
    <row r="142" spans="1:37">
      <c r="A142">
        <v>121</v>
      </c>
      <c r="B142">
        <v>1</v>
      </c>
      <c r="C142" t="s">
        <v>312</v>
      </c>
      <c r="D142" t="str">
        <f>HYPERLINK("http://www.uniprot.org/uniprot/ACOC_MOUSE", "ACOC_MOUSE")</f>
        <v>ACOC_MOUSE</v>
      </c>
      <c r="F142">
        <v>12.8</v>
      </c>
      <c r="G142">
        <v>889</v>
      </c>
      <c r="H142">
        <v>98127</v>
      </c>
      <c r="I142" t="s">
        <v>313</v>
      </c>
      <c r="J142">
        <v>16</v>
      </c>
      <c r="K142">
        <v>16</v>
      </c>
      <c r="L142">
        <v>1</v>
      </c>
      <c r="M142" s="1">
        <v>0</v>
      </c>
      <c r="N142">
        <v>0</v>
      </c>
      <c r="O142">
        <v>9</v>
      </c>
      <c r="P142">
        <v>1</v>
      </c>
      <c r="Q142">
        <v>4</v>
      </c>
      <c r="R142">
        <v>2</v>
      </c>
      <c r="S142" s="1">
        <v>0</v>
      </c>
      <c r="T142">
        <v>0</v>
      </c>
      <c r="U142">
        <v>9</v>
      </c>
      <c r="V142">
        <v>1</v>
      </c>
      <c r="W142">
        <v>4</v>
      </c>
      <c r="X142">
        <v>2</v>
      </c>
      <c r="Y142" s="1">
        <v>0</v>
      </c>
      <c r="Z142">
        <v>0</v>
      </c>
      <c r="AA142">
        <v>9</v>
      </c>
      <c r="AB142">
        <v>1</v>
      </c>
      <c r="AC142">
        <v>4</v>
      </c>
      <c r="AD142">
        <v>2</v>
      </c>
      <c r="AE142" s="1" t="s">
        <v>17</v>
      </c>
      <c r="AF142" s="3">
        <f t="shared" si="13"/>
        <v>0</v>
      </c>
      <c r="AG142" s="3">
        <f t="shared" si="14"/>
        <v>0</v>
      </c>
      <c r="AH142" s="3">
        <f t="shared" si="15"/>
        <v>8.7040618955512574</v>
      </c>
      <c r="AI142" s="3">
        <f t="shared" si="16"/>
        <v>1.0197144799456153</v>
      </c>
      <c r="AJ142" s="3">
        <f t="shared" si="17"/>
        <v>3.8180082723512569</v>
      </c>
      <c r="AK142" s="3">
        <f t="shared" si="18"/>
        <v>1.9398642095053347</v>
      </c>
    </row>
    <row r="143" spans="1:37">
      <c r="A143">
        <v>122</v>
      </c>
      <c r="B143">
        <v>1</v>
      </c>
      <c r="C143" t="s">
        <v>314</v>
      </c>
      <c r="D143" t="str">
        <f>HYPERLINK("http://www.uniprot.org/uniprot/GRN_MOUSE", "GRN_MOUSE")</f>
        <v>GRN_MOUSE</v>
      </c>
      <c r="F143">
        <v>8.5</v>
      </c>
      <c r="G143">
        <v>589</v>
      </c>
      <c r="H143">
        <v>63459</v>
      </c>
      <c r="I143" t="s">
        <v>315</v>
      </c>
      <c r="J143">
        <v>12</v>
      </c>
      <c r="K143">
        <v>12</v>
      </c>
      <c r="L143">
        <v>1</v>
      </c>
      <c r="M143" s="1">
        <v>1</v>
      </c>
      <c r="N143">
        <v>0</v>
      </c>
      <c r="O143">
        <v>4</v>
      </c>
      <c r="P143">
        <v>2</v>
      </c>
      <c r="Q143">
        <v>2</v>
      </c>
      <c r="R143">
        <v>3</v>
      </c>
      <c r="S143" s="1">
        <v>1</v>
      </c>
      <c r="T143">
        <v>0</v>
      </c>
      <c r="U143">
        <v>4</v>
      </c>
      <c r="V143">
        <v>2</v>
      </c>
      <c r="W143">
        <v>2</v>
      </c>
      <c r="X143">
        <v>3</v>
      </c>
      <c r="Y143" s="1">
        <v>1</v>
      </c>
      <c r="Z143">
        <v>0</v>
      </c>
      <c r="AA143">
        <v>4</v>
      </c>
      <c r="AB143">
        <v>2</v>
      </c>
      <c r="AC143">
        <v>2</v>
      </c>
      <c r="AD143">
        <v>3</v>
      </c>
      <c r="AE143" s="1" t="s">
        <v>17</v>
      </c>
      <c r="AF143" s="3">
        <f t="shared" si="13"/>
        <v>1.6189962223421479</v>
      </c>
      <c r="AG143" s="3">
        <f t="shared" si="14"/>
        <v>0</v>
      </c>
      <c r="AH143" s="3">
        <f t="shared" si="15"/>
        <v>3.8684719535783367</v>
      </c>
      <c r="AI143" s="3">
        <f t="shared" si="16"/>
        <v>2.0394289598912305</v>
      </c>
      <c r="AJ143" s="3">
        <f t="shared" si="17"/>
        <v>1.9090041361756285</v>
      </c>
      <c r="AK143" s="3">
        <f t="shared" si="18"/>
        <v>2.9097963142580019</v>
      </c>
    </row>
    <row r="144" spans="1:37">
      <c r="A144">
        <v>123</v>
      </c>
      <c r="B144">
        <v>1</v>
      </c>
      <c r="C144" t="s">
        <v>316</v>
      </c>
      <c r="D144" t="str">
        <f>HYPERLINK("http://www.uniprot.org/uniprot/NEDD8_MOUSE", "NEDD8_MOUSE")</f>
        <v>NEDD8_MOUSE</v>
      </c>
      <c r="F144">
        <v>17.3</v>
      </c>
      <c r="G144">
        <v>81</v>
      </c>
      <c r="H144">
        <v>8973</v>
      </c>
      <c r="I144" t="s">
        <v>317</v>
      </c>
      <c r="J144">
        <v>15</v>
      </c>
      <c r="K144">
        <v>15</v>
      </c>
      <c r="L144">
        <v>1</v>
      </c>
      <c r="M144" s="1">
        <v>1</v>
      </c>
      <c r="N144">
        <v>0</v>
      </c>
      <c r="O144">
        <v>5</v>
      </c>
      <c r="P144">
        <v>3</v>
      </c>
      <c r="Q144">
        <v>4</v>
      </c>
      <c r="R144">
        <v>2</v>
      </c>
      <c r="S144" s="1">
        <v>1</v>
      </c>
      <c r="T144">
        <v>0</v>
      </c>
      <c r="U144">
        <v>5</v>
      </c>
      <c r="V144">
        <v>3</v>
      </c>
      <c r="W144">
        <v>4</v>
      </c>
      <c r="X144">
        <v>2</v>
      </c>
      <c r="Y144" s="1">
        <v>1</v>
      </c>
      <c r="Z144">
        <v>0</v>
      </c>
      <c r="AA144">
        <v>5</v>
      </c>
      <c r="AB144">
        <v>3</v>
      </c>
      <c r="AC144">
        <v>4</v>
      </c>
      <c r="AD144">
        <v>2</v>
      </c>
      <c r="AE144" s="1" t="s">
        <v>17</v>
      </c>
      <c r="AF144" s="3">
        <f t="shared" si="13"/>
        <v>1.6189962223421479</v>
      </c>
      <c r="AG144" s="3">
        <f t="shared" si="14"/>
        <v>0</v>
      </c>
      <c r="AH144" s="3">
        <f t="shared" si="15"/>
        <v>4.8355899419729207</v>
      </c>
      <c r="AI144" s="3">
        <f t="shared" si="16"/>
        <v>3.0591434398368458</v>
      </c>
      <c r="AJ144" s="3">
        <f t="shared" si="17"/>
        <v>3.8180082723512569</v>
      </c>
      <c r="AK144" s="3">
        <f t="shared" si="18"/>
        <v>1.9398642095053347</v>
      </c>
    </row>
    <row r="145" spans="1:37">
      <c r="A145">
        <v>124</v>
      </c>
      <c r="B145">
        <v>1</v>
      </c>
      <c r="C145" t="s">
        <v>318</v>
      </c>
      <c r="D145" t="str">
        <f>HYPERLINK("http://www.uniprot.org/uniprot/GSTA3_MOUSE", "GSTA3_MOUSE")</f>
        <v>GSTA3_MOUSE</v>
      </c>
      <c r="F145">
        <v>53.4</v>
      </c>
      <c r="G145">
        <v>221</v>
      </c>
      <c r="H145">
        <v>25362</v>
      </c>
      <c r="I145" t="s">
        <v>319</v>
      </c>
      <c r="J145">
        <v>275</v>
      </c>
      <c r="K145">
        <v>159</v>
      </c>
      <c r="L145">
        <v>0.57799999999999996</v>
      </c>
      <c r="M145" s="1">
        <v>49</v>
      </c>
      <c r="N145">
        <v>3</v>
      </c>
      <c r="O145">
        <v>68</v>
      </c>
      <c r="P145">
        <v>53</v>
      </c>
      <c r="Q145">
        <v>48</v>
      </c>
      <c r="R145">
        <v>54</v>
      </c>
      <c r="S145" s="1">
        <v>25</v>
      </c>
      <c r="T145">
        <v>0</v>
      </c>
      <c r="U145">
        <v>41</v>
      </c>
      <c r="V145">
        <v>32</v>
      </c>
      <c r="W145">
        <v>28</v>
      </c>
      <c r="X145">
        <v>33</v>
      </c>
      <c r="Y145" s="1">
        <v>49</v>
      </c>
      <c r="Z145">
        <v>1.5</v>
      </c>
      <c r="AA145">
        <v>67.929000000000002</v>
      </c>
      <c r="AB145">
        <v>49.113999999999997</v>
      </c>
      <c r="AC145">
        <v>42.564999999999998</v>
      </c>
      <c r="AD145">
        <v>49.902000000000001</v>
      </c>
      <c r="AE145" s="1" t="s">
        <v>260</v>
      </c>
      <c r="AF145" s="3">
        <f t="shared" si="13"/>
        <v>79.330814894765254</v>
      </c>
      <c r="AG145" s="3">
        <f t="shared" si="14"/>
        <v>8.7040618955512574</v>
      </c>
      <c r="AH145" s="3">
        <f t="shared" si="15"/>
        <v>65.695357833655706</v>
      </c>
      <c r="AI145" s="3">
        <f t="shared" si="16"/>
        <v>50.082256968048945</v>
      </c>
      <c r="AJ145" s="3">
        <f t="shared" si="17"/>
        <v>40.628380528157813</v>
      </c>
      <c r="AK145" s="3">
        <f t="shared" si="18"/>
        <v>48.401551891367603</v>
      </c>
    </row>
    <row r="146" spans="1:37">
      <c r="A146">
        <v>125</v>
      </c>
      <c r="B146">
        <v>1</v>
      </c>
      <c r="C146" t="s">
        <v>320</v>
      </c>
      <c r="D146" t="str">
        <f>HYPERLINK("http://www.uniprot.org/uniprot/ACBP_MOUSE", "ACBP_MOUSE")</f>
        <v>ACBP_MOUSE</v>
      </c>
      <c r="F146">
        <v>71.3</v>
      </c>
      <c r="G146">
        <v>87</v>
      </c>
      <c r="H146">
        <v>10001</v>
      </c>
      <c r="I146" t="s">
        <v>321</v>
      </c>
      <c r="J146">
        <v>141</v>
      </c>
      <c r="K146">
        <v>141</v>
      </c>
      <c r="L146">
        <v>1</v>
      </c>
      <c r="M146" s="1">
        <v>29</v>
      </c>
      <c r="N146">
        <v>2</v>
      </c>
      <c r="O146">
        <v>32</v>
      </c>
      <c r="P146">
        <v>30</v>
      </c>
      <c r="Q146">
        <v>25</v>
      </c>
      <c r="R146">
        <v>23</v>
      </c>
      <c r="S146" s="1">
        <v>29</v>
      </c>
      <c r="T146">
        <v>2</v>
      </c>
      <c r="U146">
        <v>32</v>
      </c>
      <c r="V146">
        <v>30</v>
      </c>
      <c r="W146">
        <v>25</v>
      </c>
      <c r="X146">
        <v>23</v>
      </c>
      <c r="Y146" s="1">
        <v>29</v>
      </c>
      <c r="Z146">
        <v>2</v>
      </c>
      <c r="AA146">
        <v>32</v>
      </c>
      <c r="AB146">
        <v>30</v>
      </c>
      <c r="AC146">
        <v>25</v>
      </c>
      <c r="AD146">
        <v>23</v>
      </c>
      <c r="AE146" s="1" t="s">
        <v>17</v>
      </c>
      <c r="AF146" s="3">
        <f t="shared" si="13"/>
        <v>46.950890447922291</v>
      </c>
      <c r="AG146" s="3">
        <f t="shared" si="14"/>
        <v>11.605415860735009</v>
      </c>
      <c r="AH146" s="3">
        <f t="shared" si="15"/>
        <v>30.947775628626694</v>
      </c>
      <c r="AI146" s="3">
        <f t="shared" si="16"/>
        <v>30.591434398368456</v>
      </c>
      <c r="AJ146" s="3">
        <f t="shared" si="17"/>
        <v>23.862551702195354</v>
      </c>
      <c r="AK146" s="3">
        <f t="shared" si="18"/>
        <v>22.30843840931135</v>
      </c>
    </row>
    <row r="147" spans="1:37">
      <c r="A147">
        <v>126</v>
      </c>
      <c r="B147">
        <v>1</v>
      </c>
      <c r="C147" t="s">
        <v>322</v>
      </c>
      <c r="D147" t="str">
        <f>HYPERLINK("http://www.uniprot.org/uniprot/NLTP_MOUSE", "NLTP_MOUSE")</f>
        <v>NLTP_MOUSE</v>
      </c>
      <c r="F147">
        <v>3.8</v>
      </c>
      <c r="G147">
        <v>547</v>
      </c>
      <c r="H147">
        <v>59127</v>
      </c>
      <c r="I147" t="s">
        <v>323</v>
      </c>
      <c r="J147">
        <v>15</v>
      </c>
      <c r="K147">
        <v>15</v>
      </c>
      <c r="L147">
        <v>1</v>
      </c>
      <c r="M147" s="1">
        <v>2</v>
      </c>
      <c r="N147">
        <v>1</v>
      </c>
      <c r="O147">
        <v>4</v>
      </c>
      <c r="P147">
        <v>3</v>
      </c>
      <c r="Q147">
        <v>3</v>
      </c>
      <c r="R147">
        <v>2</v>
      </c>
      <c r="S147" s="1">
        <v>2</v>
      </c>
      <c r="T147">
        <v>1</v>
      </c>
      <c r="U147">
        <v>4</v>
      </c>
      <c r="V147">
        <v>3</v>
      </c>
      <c r="W147">
        <v>3</v>
      </c>
      <c r="X147">
        <v>2</v>
      </c>
      <c r="Y147" s="1">
        <v>2</v>
      </c>
      <c r="Z147">
        <v>1</v>
      </c>
      <c r="AA147">
        <v>4</v>
      </c>
      <c r="AB147">
        <v>3</v>
      </c>
      <c r="AC147">
        <v>3</v>
      </c>
      <c r="AD147">
        <v>2</v>
      </c>
      <c r="AE147" s="1" t="s">
        <v>17</v>
      </c>
      <c r="AF147" s="3">
        <f t="shared" si="13"/>
        <v>3.2379924446842958</v>
      </c>
      <c r="AG147" s="3">
        <f t="shared" si="14"/>
        <v>5.8027079303675047</v>
      </c>
      <c r="AH147" s="3">
        <f t="shared" si="15"/>
        <v>3.8684719535783367</v>
      </c>
      <c r="AI147" s="3">
        <f t="shared" si="16"/>
        <v>3.0591434398368458</v>
      </c>
      <c r="AJ147" s="3">
        <f t="shared" si="17"/>
        <v>2.8635062042634427</v>
      </c>
      <c r="AK147" s="3">
        <f t="shared" si="18"/>
        <v>1.9398642095053347</v>
      </c>
    </row>
    <row r="148" spans="1:37">
      <c r="A148">
        <v>127</v>
      </c>
      <c r="B148">
        <v>1</v>
      </c>
      <c r="C148" t="s">
        <v>324</v>
      </c>
      <c r="D148" t="str">
        <f>HYPERLINK("http://www.uniprot.org/uniprot/PRVA_MOUSE", "PRVA_MOUSE")</f>
        <v>PRVA_MOUSE</v>
      </c>
      <c r="F148">
        <v>65.5</v>
      </c>
      <c r="G148">
        <v>110</v>
      </c>
      <c r="H148">
        <v>11932</v>
      </c>
      <c r="I148" t="s">
        <v>325</v>
      </c>
      <c r="J148">
        <v>10</v>
      </c>
      <c r="K148">
        <v>10</v>
      </c>
      <c r="L148">
        <v>1</v>
      </c>
      <c r="M148" s="1">
        <v>10</v>
      </c>
      <c r="N148">
        <v>0</v>
      </c>
      <c r="O148">
        <v>0</v>
      </c>
      <c r="P148">
        <v>0</v>
      </c>
      <c r="Q148">
        <v>0</v>
      </c>
      <c r="R148">
        <v>0</v>
      </c>
      <c r="S148" s="1">
        <v>10</v>
      </c>
      <c r="T148">
        <v>0</v>
      </c>
      <c r="U148">
        <v>0</v>
      </c>
      <c r="V148">
        <v>0</v>
      </c>
      <c r="W148">
        <v>0</v>
      </c>
      <c r="X148">
        <v>0</v>
      </c>
      <c r="Y148" s="1">
        <v>10</v>
      </c>
      <c r="Z148">
        <v>0</v>
      </c>
      <c r="AA148">
        <v>0</v>
      </c>
      <c r="AB148">
        <v>0</v>
      </c>
      <c r="AC148">
        <v>0</v>
      </c>
      <c r="AD148">
        <v>0</v>
      </c>
      <c r="AE148" s="1" t="s">
        <v>17</v>
      </c>
      <c r="AF148" s="3">
        <f t="shared" si="13"/>
        <v>16.189962223421478</v>
      </c>
      <c r="AG148" s="3">
        <f t="shared" si="14"/>
        <v>0</v>
      </c>
      <c r="AH148" s="3">
        <f t="shared" si="15"/>
        <v>0</v>
      </c>
      <c r="AI148" s="3">
        <f t="shared" si="16"/>
        <v>0</v>
      </c>
      <c r="AJ148" s="3">
        <f t="shared" si="17"/>
        <v>0</v>
      </c>
      <c r="AK148" s="3">
        <f t="shared" si="18"/>
        <v>0</v>
      </c>
    </row>
    <row r="149" spans="1:37">
      <c r="A149">
        <v>128</v>
      </c>
      <c r="B149">
        <v>1</v>
      </c>
      <c r="C149" t="s">
        <v>326</v>
      </c>
      <c r="D149" t="str">
        <f>HYPERLINK("http://www.uniprot.org/uniprot/MIF_MOUSE", "MIF_MOUSE")</f>
        <v>MIF_MOUSE</v>
      </c>
      <c r="F149">
        <v>32.200000000000003</v>
      </c>
      <c r="G149">
        <v>115</v>
      </c>
      <c r="H149">
        <v>12505</v>
      </c>
      <c r="I149" t="s">
        <v>327</v>
      </c>
      <c r="J149">
        <v>28</v>
      </c>
      <c r="K149">
        <v>28</v>
      </c>
      <c r="L149">
        <v>1</v>
      </c>
      <c r="M149" s="1">
        <v>3</v>
      </c>
      <c r="N149">
        <v>0</v>
      </c>
      <c r="O149">
        <v>11</v>
      </c>
      <c r="P149">
        <v>5</v>
      </c>
      <c r="Q149">
        <v>5</v>
      </c>
      <c r="R149">
        <v>4</v>
      </c>
      <c r="S149" s="1">
        <v>3</v>
      </c>
      <c r="T149">
        <v>0</v>
      </c>
      <c r="U149">
        <v>11</v>
      </c>
      <c r="V149">
        <v>5</v>
      </c>
      <c r="W149">
        <v>5</v>
      </c>
      <c r="X149">
        <v>4</v>
      </c>
      <c r="Y149" s="1">
        <v>3</v>
      </c>
      <c r="Z149">
        <v>0</v>
      </c>
      <c r="AA149">
        <v>11</v>
      </c>
      <c r="AB149">
        <v>5</v>
      </c>
      <c r="AC149">
        <v>5</v>
      </c>
      <c r="AD149">
        <v>4</v>
      </c>
      <c r="AE149" s="1" t="s">
        <v>17</v>
      </c>
      <c r="AF149" s="3">
        <f t="shared" si="13"/>
        <v>4.8569886670264442</v>
      </c>
      <c r="AG149" s="3">
        <f t="shared" si="14"/>
        <v>0</v>
      </c>
      <c r="AH149" s="3">
        <f t="shared" si="15"/>
        <v>10.638297872340425</v>
      </c>
      <c r="AI149" s="3">
        <f t="shared" si="16"/>
        <v>5.0985723997280763</v>
      </c>
      <c r="AJ149" s="3">
        <f t="shared" si="17"/>
        <v>4.7725103404390712</v>
      </c>
      <c r="AK149" s="3">
        <f t="shared" si="18"/>
        <v>3.8797284190106693</v>
      </c>
    </row>
    <row r="150" spans="1:37">
      <c r="A150">
        <v>129</v>
      </c>
      <c r="B150">
        <v>1</v>
      </c>
      <c r="C150" t="s">
        <v>328</v>
      </c>
      <c r="D150" t="str">
        <f>HYPERLINK("http://www.uniprot.org/uniprot/RAB5C_MOUSE", "RAB5C_MOUSE")</f>
        <v>RAB5C_MOUSE</v>
      </c>
      <c r="F150">
        <v>11.6</v>
      </c>
      <c r="G150">
        <v>216</v>
      </c>
      <c r="H150">
        <v>23414</v>
      </c>
      <c r="I150" t="s">
        <v>329</v>
      </c>
      <c r="J150">
        <v>4</v>
      </c>
      <c r="K150">
        <v>2</v>
      </c>
      <c r="L150">
        <v>0.5</v>
      </c>
      <c r="M150" s="1">
        <v>0</v>
      </c>
      <c r="N150">
        <v>0</v>
      </c>
      <c r="O150">
        <v>0</v>
      </c>
      <c r="P150">
        <v>1</v>
      </c>
      <c r="Q150">
        <v>1</v>
      </c>
      <c r="R150">
        <v>2</v>
      </c>
      <c r="S150" s="1">
        <v>0</v>
      </c>
      <c r="T150">
        <v>0</v>
      </c>
      <c r="U150">
        <v>0</v>
      </c>
      <c r="V150">
        <v>0</v>
      </c>
      <c r="W150">
        <v>1</v>
      </c>
      <c r="X150">
        <v>1</v>
      </c>
      <c r="Y150" s="1">
        <v>0</v>
      </c>
      <c r="Z150">
        <v>0</v>
      </c>
      <c r="AA150">
        <v>0</v>
      </c>
      <c r="AB150">
        <v>0.5</v>
      </c>
      <c r="AC150">
        <v>1</v>
      </c>
      <c r="AD150">
        <v>2</v>
      </c>
      <c r="AE150" s="1" t="s">
        <v>330</v>
      </c>
      <c r="AF150" s="3">
        <f t="shared" si="13"/>
        <v>0</v>
      </c>
      <c r="AG150" s="3">
        <f t="shared" si="14"/>
        <v>0</v>
      </c>
      <c r="AH150" s="3">
        <f t="shared" si="15"/>
        <v>0</v>
      </c>
      <c r="AI150" s="3">
        <f t="shared" si="16"/>
        <v>0.50985723997280763</v>
      </c>
      <c r="AJ150" s="3">
        <f t="shared" si="17"/>
        <v>0.95450206808781424</v>
      </c>
      <c r="AK150" s="3">
        <f t="shared" si="18"/>
        <v>1.9398642095053347</v>
      </c>
    </row>
    <row r="151" spans="1:37">
      <c r="A151">
        <v>130</v>
      </c>
      <c r="B151">
        <v>1</v>
      </c>
      <c r="C151" t="s">
        <v>331</v>
      </c>
      <c r="D151" t="str">
        <f>HYPERLINK("http://www.uniprot.org/uniprot/FAAA_MOUSE", "FAAA_MOUSE")</f>
        <v>FAAA_MOUSE</v>
      </c>
      <c r="F151">
        <v>50.1</v>
      </c>
      <c r="G151">
        <v>419</v>
      </c>
      <c r="H151">
        <v>46177</v>
      </c>
      <c r="I151" t="s">
        <v>332</v>
      </c>
      <c r="J151">
        <v>82</v>
      </c>
      <c r="K151">
        <v>82</v>
      </c>
      <c r="L151">
        <v>1</v>
      </c>
      <c r="M151" s="1">
        <v>20</v>
      </c>
      <c r="N151">
        <v>0</v>
      </c>
      <c r="O151">
        <v>21</v>
      </c>
      <c r="P151">
        <v>10</v>
      </c>
      <c r="Q151">
        <v>18</v>
      </c>
      <c r="R151">
        <v>13</v>
      </c>
      <c r="S151" s="1">
        <v>20</v>
      </c>
      <c r="T151">
        <v>0</v>
      </c>
      <c r="U151">
        <v>21</v>
      </c>
      <c r="V151">
        <v>10</v>
      </c>
      <c r="W151">
        <v>18</v>
      </c>
      <c r="X151">
        <v>13</v>
      </c>
      <c r="Y151" s="1">
        <v>20</v>
      </c>
      <c r="Z151">
        <v>0</v>
      </c>
      <c r="AA151">
        <v>21</v>
      </c>
      <c r="AB151">
        <v>10</v>
      </c>
      <c r="AC151">
        <v>18</v>
      </c>
      <c r="AD151">
        <v>13</v>
      </c>
      <c r="AE151" s="1" t="s">
        <v>17</v>
      </c>
      <c r="AF151" s="3">
        <f t="shared" si="13"/>
        <v>32.379924446842956</v>
      </c>
      <c r="AG151" s="3">
        <f t="shared" si="14"/>
        <v>0</v>
      </c>
      <c r="AH151" s="3">
        <f t="shared" si="15"/>
        <v>20.309477756286267</v>
      </c>
      <c r="AI151" s="3">
        <f t="shared" si="16"/>
        <v>10.197144799456153</v>
      </c>
      <c r="AJ151" s="3">
        <f t="shared" si="17"/>
        <v>17.181037225580656</v>
      </c>
      <c r="AK151" s="3">
        <f t="shared" si="18"/>
        <v>12.609117361784675</v>
      </c>
    </row>
    <row r="152" spans="1:37">
      <c r="A152">
        <v>131</v>
      </c>
      <c r="B152">
        <v>1</v>
      </c>
      <c r="C152" t="s">
        <v>333</v>
      </c>
      <c r="D152" t="str">
        <f>HYPERLINK("http://www.uniprot.org/uniprot/PRDX1_MOUSE", "PRDX1_MOUSE")</f>
        <v>PRDX1_MOUSE</v>
      </c>
      <c r="F152">
        <v>72.900000000000006</v>
      </c>
      <c r="G152">
        <v>199</v>
      </c>
      <c r="H152">
        <v>22178</v>
      </c>
      <c r="I152" t="s">
        <v>334</v>
      </c>
      <c r="J152">
        <v>63</v>
      </c>
      <c r="K152">
        <v>63</v>
      </c>
      <c r="L152">
        <v>1</v>
      </c>
      <c r="M152" s="1">
        <v>1</v>
      </c>
      <c r="N152">
        <v>1</v>
      </c>
      <c r="O152">
        <v>9</v>
      </c>
      <c r="P152">
        <v>17</v>
      </c>
      <c r="Q152">
        <v>20</v>
      </c>
      <c r="R152">
        <v>15</v>
      </c>
      <c r="S152" s="1">
        <v>1</v>
      </c>
      <c r="T152">
        <v>1</v>
      </c>
      <c r="U152">
        <v>9</v>
      </c>
      <c r="V152">
        <v>17</v>
      </c>
      <c r="W152">
        <v>20</v>
      </c>
      <c r="X152">
        <v>15</v>
      </c>
      <c r="Y152" s="1">
        <v>1</v>
      </c>
      <c r="Z152">
        <v>1</v>
      </c>
      <c r="AA152">
        <v>9</v>
      </c>
      <c r="AB152">
        <v>17</v>
      </c>
      <c r="AC152">
        <v>20</v>
      </c>
      <c r="AD152">
        <v>15</v>
      </c>
      <c r="AE152" s="1" t="s">
        <v>17</v>
      </c>
      <c r="AF152" s="3">
        <f t="shared" si="13"/>
        <v>1.6189962223421479</v>
      </c>
      <c r="AG152" s="3">
        <f t="shared" si="14"/>
        <v>5.8027079303675047</v>
      </c>
      <c r="AH152" s="3">
        <f t="shared" si="15"/>
        <v>8.7040618955512574</v>
      </c>
      <c r="AI152" s="3">
        <f t="shared" si="16"/>
        <v>17.33514615907546</v>
      </c>
      <c r="AJ152" s="3">
        <f t="shared" si="17"/>
        <v>19.090041361756285</v>
      </c>
      <c r="AK152" s="3">
        <f t="shared" si="18"/>
        <v>14.54898157129001</v>
      </c>
    </row>
    <row r="153" spans="1:37">
      <c r="A153">
        <v>132</v>
      </c>
      <c r="B153">
        <v>1</v>
      </c>
      <c r="C153" t="s">
        <v>335</v>
      </c>
      <c r="D153" t="str">
        <f>HYPERLINK("http://www.uniprot.org/uniprot/HEM6_MOUSE", "HEM6_MOUSE")</f>
        <v>HEM6_MOUSE</v>
      </c>
      <c r="F153">
        <v>7.4</v>
      </c>
      <c r="G153">
        <v>443</v>
      </c>
      <c r="H153">
        <v>49716</v>
      </c>
      <c r="I153" t="s">
        <v>336</v>
      </c>
      <c r="J153">
        <v>9</v>
      </c>
      <c r="K153">
        <v>9</v>
      </c>
      <c r="L153">
        <v>1</v>
      </c>
      <c r="M153" s="1">
        <v>1</v>
      </c>
      <c r="N153">
        <v>0</v>
      </c>
      <c r="O153">
        <v>1</v>
      </c>
      <c r="P153">
        <v>2</v>
      </c>
      <c r="Q153">
        <v>3</v>
      </c>
      <c r="R153">
        <v>2</v>
      </c>
      <c r="S153" s="1">
        <v>1</v>
      </c>
      <c r="T153">
        <v>0</v>
      </c>
      <c r="U153">
        <v>1</v>
      </c>
      <c r="V153">
        <v>2</v>
      </c>
      <c r="W153">
        <v>3</v>
      </c>
      <c r="X153">
        <v>2</v>
      </c>
      <c r="Y153" s="1">
        <v>1</v>
      </c>
      <c r="Z153">
        <v>0</v>
      </c>
      <c r="AA153">
        <v>1</v>
      </c>
      <c r="AB153">
        <v>2</v>
      </c>
      <c r="AC153">
        <v>3</v>
      </c>
      <c r="AD153">
        <v>2</v>
      </c>
      <c r="AE153" s="1" t="s">
        <v>17</v>
      </c>
      <c r="AF153" s="3">
        <f t="shared" si="13"/>
        <v>1.6189962223421479</v>
      </c>
      <c r="AG153" s="3">
        <f t="shared" si="14"/>
        <v>0</v>
      </c>
      <c r="AH153" s="3">
        <f t="shared" si="15"/>
        <v>0.96711798839458418</v>
      </c>
      <c r="AI153" s="3">
        <f t="shared" si="16"/>
        <v>2.0394289598912305</v>
      </c>
      <c r="AJ153" s="3">
        <f t="shared" si="17"/>
        <v>2.8635062042634427</v>
      </c>
      <c r="AK153" s="3">
        <f t="shared" si="18"/>
        <v>1.9398642095053347</v>
      </c>
    </row>
    <row r="154" spans="1:37">
      <c r="A154">
        <v>133</v>
      </c>
      <c r="B154">
        <v>1</v>
      </c>
      <c r="C154" t="s">
        <v>337</v>
      </c>
      <c r="D154" t="str">
        <f>HYPERLINK("http://www.uniprot.org/uniprot/TAGL_MOUSE", "TAGL_MOUSE")</f>
        <v>TAGL_MOUSE</v>
      </c>
      <c r="F154">
        <v>14.4</v>
      </c>
      <c r="G154">
        <v>201</v>
      </c>
      <c r="H154">
        <v>22577</v>
      </c>
      <c r="I154" t="s">
        <v>338</v>
      </c>
      <c r="J154">
        <v>4</v>
      </c>
      <c r="K154">
        <v>4</v>
      </c>
      <c r="L154">
        <v>1</v>
      </c>
      <c r="M154" s="1">
        <v>0</v>
      </c>
      <c r="N154">
        <v>0</v>
      </c>
      <c r="O154">
        <v>0</v>
      </c>
      <c r="P154">
        <v>1</v>
      </c>
      <c r="Q154">
        <v>1</v>
      </c>
      <c r="R154">
        <v>2</v>
      </c>
      <c r="S154" s="1">
        <v>0</v>
      </c>
      <c r="T154">
        <v>0</v>
      </c>
      <c r="U154">
        <v>0</v>
      </c>
      <c r="V154">
        <v>1</v>
      </c>
      <c r="W154">
        <v>1</v>
      </c>
      <c r="X154">
        <v>2</v>
      </c>
      <c r="Y154" s="1">
        <v>0</v>
      </c>
      <c r="Z154">
        <v>0</v>
      </c>
      <c r="AA154">
        <v>0</v>
      </c>
      <c r="AB154">
        <v>1</v>
      </c>
      <c r="AC154">
        <v>1</v>
      </c>
      <c r="AD154">
        <v>2</v>
      </c>
      <c r="AE154" s="1" t="s">
        <v>17</v>
      </c>
      <c r="AF154" s="3">
        <f t="shared" si="13"/>
        <v>0</v>
      </c>
      <c r="AG154" s="3">
        <f t="shared" si="14"/>
        <v>0</v>
      </c>
      <c r="AH154" s="3">
        <f t="shared" si="15"/>
        <v>0</v>
      </c>
      <c r="AI154" s="3">
        <f t="shared" si="16"/>
        <v>1.0197144799456153</v>
      </c>
      <c r="AJ154" s="3">
        <f t="shared" si="17"/>
        <v>0.95450206808781424</v>
      </c>
      <c r="AK154" s="3">
        <f t="shared" si="18"/>
        <v>1.9398642095053347</v>
      </c>
    </row>
    <row r="155" spans="1:37">
      <c r="A155">
        <v>134</v>
      </c>
      <c r="B155">
        <v>1</v>
      </c>
      <c r="C155" t="s">
        <v>339</v>
      </c>
      <c r="D155" t="str">
        <f>HYPERLINK("http://www.uniprot.org/uniprot/HMGCL_MOUSE", "HMGCL_MOUSE")</f>
        <v>HMGCL_MOUSE</v>
      </c>
      <c r="F155">
        <v>7.7</v>
      </c>
      <c r="G155">
        <v>325</v>
      </c>
      <c r="H155">
        <v>34240</v>
      </c>
      <c r="I155" t="s">
        <v>340</v>
      </c>
      <c r="J155">
        <v>4</v>
      </c>
      <c r="K155">
        <v>4</v>
      </c>
      <c r="L155">
        <v>1</v>
      </c>
      <c r="M155" s="1">
        <v>0</v>
      </c>
      <c r="N155">
        <v>0</v>
      </c>
      <c r="O155">
        <v>0</v>
      </c>
      <c r="P155">
        <v>2</v>
      </c>
      <c r="Q155">
        <v>1</v>
      </c>
      <c r="R155">
        <v>1</v>
      </c>
      <c r="S155" s="1">
        <v>0</v>
      </c>
      <c r="T155">
        <v>0</v>
      </c>
      <c r="U155">
        <v>0</v>
      </c>
      <c r="V155">
        <v>2</v>
      </c>
      <c r="W155">
        <v>1</v>
      </c>
      <c r="X155">
        <v>1</v>
      </c>
      <c r="Y155" s="1">
        <v>0</v>
      </c>
      <c r="Z155">
        <v>0</v>
      </c>
      <c r="AA155">
        <v>0</v>
      </c>
      <c r="AB155">
        <v>2</v>
      </c>
      <c r="AC155">
        <v>1</v>
      </c>
      <c r="AD155">
        <v>1</v>
      </c>
      <c r="AE155" s="1" t="s">
        <v>17</v>
      </c>
      <c r="AF155" s="3">
        <f t="shared" si="13"/>
        <v>0</v>
      </c>
      <c r="AG155" s="3">
        <f t="shared" si="14"/>
        <v>0</v>
      </c>
      <c r="AH155" s="3">
        <f t="shared" si="15"/>
        <v>0</v>
      </c>
      <c r="AI155" s="3">
        <f t="shared" si="16"/>
        <v>2.0394289598912305</v>
      </c>
      <c r="AJ155" s="3">
        <f t="shared" si="17"/>
        <v>0.95450206808781424</v>
      </c>
      <c r="AK155" s="3">
        <f t="shared" si="18"/>
        <v>0.96993210475266733</v>
      </c>
    </row>
    <row r="156" spans="1:37">
      <c r="A156">
        <v>135</v>
      </c>
      <c r="B156">
        <v>1</v>
      </c>
      <c r="C156" t="s">
        <v>341</v>
      </c>
      <c r="D156" t="str">
        <f>HYPERLINK("http://www.uniprot.org/uniprot/TKT_MOUSE", "TKT_MOUSE")</f>
        <v>TKT_MOUSE</v>
      </c>
      <c r="F156">
        <v>10.4</v>
      </c>
      <c r="G156">
        <v>623</v>
      </c>
      <c r="H156">
        <v>67631</v>
      </c>
      <c r="I156" t="s">
        <v>342</v>
      </c>
      <c r="J156">
        <v>4</v>
      </c>
      <c r="K156">
        <v>4</v>
      </c>
      <c r="L156">
        <v>1</v>
      </c>
      <c r="M156" s="1">
        <v>0</v>
      </c>
      <c r="N156">
        <v>0</v>
      </c>
      <c r="O156">
        <v>0</v>
      </c>
      <c r="P156">
        <v>1</v>
      </c>
      <c r="Q156">
        <v>0</v>
      </c>
      <c r="R156">
        <v>3</v>
      </c>
      <c r="S156" s="1">
        <v>0</v>
      </c>
      <c r="T156">
        <v>0</v>
      </c>
      <c r="U156">
        <v>0</v>
      </c>
      <c r="V156">
        <v>1</v>
      </c>
      <c r="W156">
        <v>0</v>
      </c>
      <c r="X156">
        <v>3</v>
      </c>
      <c r="Y156" s="1">
        <v>0</v>
      </c>
      <c r="Z156">
        <v>0</v>
      </c>
      <c r="AA156">
        <v>0</v>
      </c>
      <c r="AB156">
        <v>1</v>
      </c>
      <c r="AC156">
        <v>0</v>
      </c>
      <c r="AD156">
        <v>3</v>
      </c>
      <c r="AE156" s="1" t="s">
        <v>17</v>
      </c>
      <c r="AF156" s="3">
        <f t="shared" si="13"/>
        <v>0</v>
      </c>
      <c r="AG156" s="3">
        <f t="shared" si="14"/>
        <v>0</v>
      </c>
      <c r="AH156" s="3">
        <f t="shared" si="15"/>
        <v>0</v>
      </c>
      <c r="AI156" s="3">
        <f t="shared" si="16"/>
        <v>1.0197144799456153</v>
      </c>
      <c r="AJ156" s="3">
        <f t="shared" si="17"/>
        <v>0</v>
      </c>
      <c r="AK156" s="3">
        <f t="shared" si="18"/>
        <v>2.9097963142580019</v>
      </c>
    </row>
    <row r="157" spans="1:37">
      <c r="A157">
        <v>136</v>
      </c>
      <c r="B157">
        <v>1</v>
      </c>
      <c r="C157" t="s">
        <v>343</v>
      </c>
      <c r="D157" t="str">
        <f>HYPERLINK("http://www.uniprot.org/uniprot/INMT_MOUSE", "INMT_MOUSE")</f>
        <v>INMT_MOUSE</v>
      </c>
      <c r="F157">
        <v>37.9</v>
      </c>
      <c r="G157">
        <v>264</v>
      </c>
      <c r="H157">
        <v>29461</v>
      </c>
      <c r="I157" t="s">
        <v>344</v>
      </c>
      <c r="J157">
        <v>23</v>
      </c>
      <c r="K157">
        <v>23</v>
      </c>
      <c r="L157">
        <v>1</v>
      </c>
      <c r="M157" s="1">
        <v>0</v>
      </c>
      <c r="N157">
        <v>0</v>
      </c>
      <c r="O157">
        <v>0</v>
      </c>
      <c r="P157">
        <v>11</v>
      </c>
      <c r="Q157">
        <v>7</v>
      </c>
      <c r="R157">
        <v>5</v>
      </c>
      <c r="S157" s="1">
        <v>0</v>
      </c>
      <c r="T157">
        <v>0</v>
      </c>
      <c r="U157">
        <v>0</v>
      </c>
      <c r="V157">
        <v>11</v>
      </c>
      <c r="W157">
        <v>7</v>
      </c>
      <c r="X157">
        <v>5</v>
      </c>
      <c r="Y157" s="1">
        <v>0</v>
      </c>
      <c r="Z157">
        <v>0</v>
      </c>
      <c r="AA157">
        <v>0</v>
      </c>
      <c r="AB157">
        <v>11</v>
      </c>
      <c r="AC157">
        <v>7</v>
      </c>
      <c r="AD157">
        <v>5</v>
      </c>
      <c r="AE157" s="1" t="s">
        <v>17</v>
      </c>
      <c r="AF157" s="3">
        <f t="shared" si="13"/>
        <v>0</v>
      </c>
      <c r="AG157" s="3">
        <f t="shared" si="14"/>
        <v>0</v>
      </c>
      <c r="AH157" s="3">
        <f t="shared" si="15"/>
        <v>0</v>
      </c>
      <c r="AI157" s="3">
        <f t="shared" si="16"/>
        <v>11.216859279401767</v>
      </c>
      <c r="AJ157" s="3">
        <f t="shared" si="17"/>
        <v>6.6815144766146997</v>
      </c>
      <c r="AK157" s="3">
        <f t="shared" si="18"/>
        <v>4.8496605237633368</v>
      </c>
    </row>
    <row r="158" spans="1:37">
      <c r="A158">
        <v>137</v>
      </c>
      <c r="B158">
        <v>1</v>
      </c>
      <c r="C158" t="s">
        <v>345</v>
      </c>
      <c r="D158" t="str">
        <f>HYPERLINK("http://www.uniprot.org/uniprot/ECI1_MOUSE", "ECI1_MOUSE")</f>
        <v>ECI1_MOUSE</v>
      </c>
      <c r="F158">
        <v>29.8</v>
      </c>
      <c r="G158">
        <v>289</v>
      </c>
      <c r="H158">
        <v>32251</v>
      </c>
      <c r="I158" t="s">
        <v>346</v>
      </c>
      <c r="J158">
        <v>48</v>
      </c>
      <c r="K158">
        <v>48</v>
      </c>
      <c r="L158">
        <v>1</v>
      </c>
      <c r="M158" s="1">
        <v>3</v>
      </c>
      <c r="N158">
        <v>0</v>
      </c>
      <c r="O158">
        <v>13</v>
      </c>
      <c r="P158">
        <v>12</v>
      </c>
      <c r="Q158">
        <v>11</v>
      </c>
      <c r="R158">
        <v>9</v>
      </c>
      <c r="S158" s="1">
        <v>3</v>
      </c>
      <c r="T158">
        <v>0</v>
      </c>
      <c r="U158">
        <v>13</v>
      </c>
      <c r="V158">
        <v>12</v>
      </c>
      <c r="W158">
        <v>11</v>
      </c>
      <c r="X158">
        <v>9</v>
      </c>
      <c r="Y158" s="1">
        <v>3</v>
      </c>
      <c r="Z158">
        <v>0</v>
      </c>
      <c r="AA158">
        <v>13</v>
      </c>
      <c r="AB158">
        <v>12</v>
      </c>
      <c r="AC158">
        <v>11</v>
      </c>
      <c r="AD158">
        <v>9</v>
      </c>
      <c r="AE158" s="1" t="s">
        <v>17</v>
      </c>
      <c r="AF158" s="3">
        <f t="shared" si="13"/>
        <v>4.8569886670264442</v>
      </c>
      <c r="AG158" s="3">
        <f t="shared" si="14"/>
        <v>0</v>
      </c>
      <c r="AH158" s="3">
        <f t="shared" si="15"/>
        <v>12.572533849129595</v>
      </c>
      <c r="AI158" s="3">
        <f t="shared" si="16"/>
        <v>12.236573759347383</v>
      </c>
      <c r="AJ158" s="3">
        <f t="shared" si="17"/>
        <v>10.499522748965957</v>
      </c>
      <c r="AK158" s="3">
        <f t="shared" si="18"/>
        <v>8.7293889427740066</v>
      </c>
    </row>
    <row r="159" spans="1:37">
      <c r="A159">
        <v>138</v>
      </c>
      <c r="B159">
        <v>1</v>
      </c>
      <c r="C159" t="s">
        <v>347</v>
      </c>
      <c r="D159" t="str">
        <f>HYPERLINK("http://www.uniprot.org/uniprot/LIT1_MOUSE", "LIT1_MOUSE")</f>
        <v>LIT1_MOUSE</v>
      </c>
      <c r="F159">
        <v>55.2</v>
      </c>
      <c r="G159">
        <v>165</v>
      </c>
      <c r="H159">
        <v>18520</v>
      </c>
      <c r="I159" t="s">
        <v>348</v>
      </c>
      <c r="J159">
        <v>15</v>
      </c>
      <c r="K159">
        <v>15</v>
      </c>
      <c r="L159">
        <v>1</v>
      </c>
      <c r="M159" s="1">
        <v>15</v>
      </c>
      <c r="N159">
        <v>0</v>
      </c>
      <c r="O159">
        <v>0</v>
      </c>
      <c r="P159">
        <v>0</v>
      </c>
      <c r="Q159">
        <v>0</v>
      </c>
      <c r="R159">
        <v>0</v>
      </c>
      <c r="S159" s="1">
        <v>15</v>
      </c>
      <c r="T159">
        <v>0</v>
      </c>
      <c r="U159">
        <v>0</v>
      </c>
      <c r="V159">
        <v>0</v>
      </c>
      <c r="W159">
        <v>0</v>
      </c>
      <c r="X159">
        <v>0</v>
      </c>
      <c r="Y159" s="1">
        <v>15</v>
      </c>
      <c r="Z159">
        <v>0</v>
      </c>
      <c r="AA159">
        <v>0</v>
      </c>
      <c r="AB159">
        <v>0</v>
      </c>
      <c r="AC159">
        <v>0</v>
      </c>
      <c r="AD159">
        <v>0</v>
      </c>
      <c r="AE159" s="1" t="s">
        <v>17</v>
      </c>
      <c r="AF159" s="3">
        <f t="shared" si="13"/>
        <v>24.284943335132219</v>
      </c>
      <c r="AG159" s="3">
        <f t="shared" si="14"/>
        <v>0</v>
      </c>
      <c r="AH159" s="3">
        <f t="shared" si="15"/>
        <v>0</v>
      </c>
      <c r="AI159" s="3">
        <f t="shared" si="16"/>
        <v>0</v>
      </c>
      <c r="AJ159" s="3">
        <f t="shared" si="17"/>
        <v>0</v>
      </c>
      <c r="AK159" s="3">
        <f t="shared" si="18"/>
        <v>0</v>
      </c>
    </row>
    <row r="160" spans="1:37">
      <c r="A160">
        <v>139</v>
      </c>
      <c r="B160">
        <v>1</v>
      </c>
      <c r="C160" t="s">
        <v>349</v>
      </c>
      <c r="D160" t="str">
        <f>HYPERLINK("http://www.uniprot.org/uniprot/COF2_MOUSE", "COF2_MOUSE")</f>
        <v>COF2_MOUSE</v>
      </c>
      <c r="F160">
        <v>35.5</v>
      </c>
      <c r="G160">
        <v>166</v>
      </c>
      <c r="H160">
        <v>18711</v>
      </c>
      <c r="I160" t="s">
        <v>350</v>
      </c>
      <c r="J160">
        <v>20</v>
      </c>
      <c r="K160">
        <v>13</v>
      </c>
      <c r="L160">
        <v>0.65</v>
      </c>
      <c r="M160" s="1">
        <v>0</v>
      </c>
      <c r="N160">
        <v>0</v>
      </c>
      <c r="O160">
        <v>4</v>
      </c>
      <c r="P160">
        <v>4</v>
      </c>
      <c r="Q160">
        <v>6</v>
      </c>
      <c r="R160">
        <v>6</v>
      </c>
      <c r="S160" s="1">
        <v>0</v>
      </c>
      <c r="T160">
        <v>0</v>
      </c>
      <c r="U160">
        <v>2</v>
      </c>
      <c r="V160">
        <v>2</v>
      </c>
      <c r="W160">
        <v>5</v>
      </c>
      <c r="X160">
        <v>4</v>
      </c>
      <c r="Y160" s="1">
        <v>0</v>
      </c>
      <c r="Z160">
        <v>0</v>
      </c>
      <c r="AA160">
        <v>2.222</v>
      </c>
      <c r="AB160">
        <v>2.286</v>
      </c>
      <c r="AC160">
        <v>5.5</v>
      </c>
      <c r="AD160">
        <v>4.6150000000000002</v>
      </c>
      <c r="AE160" s="1" t="s">
        <v>286</v>
      </c>
      <c r="AF160" s="3">
        <f t="shared" si="13"/>
        <v>0</v>
      </c>
      <c r="AG160" s="3">
        <f t="shared" si="14"/>
        <v>0</v>
      </c>
      <c r="AH160" s="3">
        <f t="shared" si="15"/>
        <v>2.1489361702127661</v>
      </c>
      <c r="AI160" s="3">
        <f t="shared" si="16"/>
        <v>2.3310673011556764</v>
      </c>
      <c r="AJ160" s="3">
        <f t="shared" si="17"/>
        <v>5.2497613744829783</v>
      </c>
      <c r="AK160" s="3">
        <f t="shared" si="18"/>
        <v>4.4762366634335597</v>
      </c>
    </row>
    <row r="161" spans="1:37">
      <c r="A161">
        <v>140</v>
      </c>
      <c r="B161">
        <v>1</v>
      </c>
      <c r="C161" t="s">
        <v>351</v>
      </c>
      <c r="D161" t="str">
        <f>HYPERLINK("http://www.uniprot.org/uniprot/FKBP2_MOUSE", "FKBP2_MOUSE")</f>
        <v>FKBP2_MOUSE</v>
      </c>
      <c r="F161">
        <v>30</v>
      </c>
      <c r="G161">
        <v>140</v>
      </c>
      <c r="H161">
        <v>15345</v>
      </c>
      <c r="I161" t="s">
        <v>352</v>
      </c>
      <c r="J161">
        <v>12</v>
      </c>
      <c r="K161">
        <v>12</v>
      </c>
      <c r="L161">
        <v>1</v>
      </c>
      <c r="M161" s="1">
        <v>2</v>
      </c>
      <c r="N161">
        <v>0</v>
      </c>
      <c r="O161">
        <v>3</v>
      </c>
      <c r="P161">
        <v>3</v>
      </c>
      <c r="Q161">
        <v>3</v>
      </c>
      <c r="R161">
        <v>1</v>
      </c>
      <c r="S161" s="1">
        <v>2</v>
      </c>
      <c r="T161">
        <v>0</v>
      </c>
      <c r="U161">
        <v>3</v>
      </c>
      <c r="V161">
        <v>3</v>
      </c>
      <c r="W161">
        <v>3</v>
      </c>
      <c r="X161">
        <v>1</v>
      </c>
      <c r="Y161" s="1">
        <v>2</v>
      </c>
      <c r="Z161">
        <v>0</v>
      </c>
      <c r="AA161">
        <v>3</v>
      </c>
      <c r="AB161">
        <v>3</v>
      </c>
      <c r="AC161">
        <v>3</v>
      </c>
      <c r="AD161">
        <v>1</v>
      </c>
      <c r="AE161" s="1" t="s">
        <v>17</v>
      </c>
      <c r="AF161" s="3">
        <f t="shared" si="13"/>
        <v>3.2379924446842958</v>
      </c>
      <c r="AG161" s="3">
        <f t="shared" si="14"/>
        <v>0</v>
      </c>
      <c r="AH161" s="3">
        <f t="shared" si="15"/>
        <v>2.9013539651837528</v>
      </c>
      <c r="AI161" s="3">
        <f t="shared" si="16"/>
        <v>3.0591434398368458</v>
      </c>
      <c r="AJ161" s="3">
        <f t="shared" si="17"/>
        <v>2.8635062042634427</v>
      </c>
      <c r="AK161" s="3">
        <f t="shared" si="18"/>
        <v>0.96993210475266733</v>
      </c>
    </row>
    <row r="162" spans="1:37">
      <c r="A162">
        <v>141</v>
      </c>
      <c r="B162">
        <v>1</v>
      </c>
      <c r="C162" t="s">
        <v>353</v>
      </c>
      <c r="D162" t="str">
        <f>HYPERLINK("http://www.uniprot.org/uniprot/RB11B_MOUSE", "RB11B_MOUSE")</f>
        <v>RB11B_MOUSE</v>
      </c>
      <c r="F162">
        <v>27.5</v>
      </c>
      <c r="G162">
        <v>218</v>
      </c>
      <c r="H162">
        <v>24490</v>
      </c>
      <c r="I162" t="s">
        <v>354</v>
      </c>
      <c r="J162">
        <v>7</v>
      </c>
      <c r="K162">
        <v>7</v>
      </c>
      <c r="L162">
        <v>1</v>
      </c>
      <c r="M162" s="1">
        <v>0</v>
      </c>
      <c r="N162">
        <v>0</v>
      </c>
      <c r="O162">
        <v>4</v>
      </c>
      <c r="P162">
        <v>2</v>
      </c>
      <c r="Q162">
        <v>0</v>
      </c>
      <c r="R162">
        <v>1</v>
      </c>
      <c r="S162" s="1">
        <v>0</v>
      </c>
      <c r="T162">
        <v>0</v>
      </c>
      <c r="U162">
        <v>4</v>
      </c>
      <c r="V162">
        <v>2</v>
      </c>
      <c r="W162">
        <v>0</v>
      </c>
      <c r="X162">
        <v>1</v>
      </c>
      <c r="Y162" s="1">
        <v>0</v>
      </c>
      <c r="Z162">
        <v>0</v>
      </c>
      <c r="AA162">
        <v>4</v>
      </c>
      <c r="AB162">
        <v>2</v>
      </c>
      <c r="AC162">
        <v>0</v>
      </c>
      <c r="AD162">
        <v>1</v>
      </c>
      <c r="AE162" s="1" t="s">
        <v>17</v>
      </c>
      <c r="AF162" s="3">
        <f t="shared" si="13"/>
        <v>0</v>
      </c>
      <c r="AG162" s="3">
        <f t="shared" si="14"/>
        <v>0</v>
      </c>
      <c r="AH162" s="3">
        <f t="shared" si="15"/>
        <v>3.8684719535783367</v>
      </c>
      <c r="AI162" s="3">
        <f t="shared" si="16"/>
        <v>2.0394289598912305</v>
      </c>
      <c r="AJ162" s="3">
        <f t="shared" si="17"/>
        <v>0</v>
      </c>
      <c r="AK162" s="3">
        <f t="shared" si="18"/>
        <v>0.96993210475266733</v>
      </c>
    </row>
    <row r="163" spans="1:37" hidden="1">
      <c r="A163">
        <v>141.01</v>
      </c>
      <c r="B163">
        <v>1</v>
      </c>
      <c r="C163" t="s">
        <v>355</v>
      </c>
      <c r="D163" t="str">
        <f>HYPERLINK("http://www.uniprot.org/uniprot/RB11A_MOUSE", "RB11A_MOUSE")</f>
        <v>RB11A_MOUSE</v>
      </c>
      <c r="E163" t="s">
        <v>38</v>
      </c>
      <c r="F163">
        <v>27.8</v>
      </c>
      <c r="G163">
        <v>216</v>
      </c>
      <c r="H163">
        <v>24395</v>
      </c>
      <c r="I163" t="s">
        <v>356</v>
      </c>
      <c r="J163">
        <v>7</v>
      </c>
      <c r="K163">
        <v>7</v>
      </c>
      <c r="L163">
        <v>1</v>
      </c>
      <c r="M163" s="1">
        <v>0</v>
      </c>
      <c r="N163">
        <v>0</v>
      </c>
      <c r="O163">
        <v>4</v>
      </c>
      <c r="P163">
        <v>2</v>
      </c>
      <c r="Q163">
        <v>0</v>
      </c>
      <c r="R163">
        <v>1</v>
      </c>
      <c r="S163" s="1">
        <v>0</v>
      </c>
      <c r="T163">
        <v>0</v>
      </c>
      <c r="U163">
        <v>4</v>
      </c>
      <c r="V163">
        <v>2</v>
      </c>
      <c r="W163">
        <v>0</v>
      </c>
      <c r="X163">
        <v>1</v>
      </c>
      <c r="Y163" s="1">
        <v>0</v>
      </c>
      <c r="Z163">
        <v>0</v>
      </c>
      <c r="AA163">
        <v>4</v>
      </c>
      <c r="AB163">
        <v>2</v>
      </c>
      <c r="AC163">
        <v>0</v>
      </c>
      <c r="AD163">
        <v>1</v>
      </c>
      <c r="AE163" s="1" t="s">
        <v>17</v>
      </c>
      <c r="AF163" s="3">
        <f t="shared" si="13"/>
        <v>0</v>
      </c>
      <c r="AG163" s="3">
        <f t="shared" si="14"/>
        <v>0</v>
      </c>
      <c r="AH163" s="3">
        <f t="shared" si="15"/>
        <v>3.8684719535783367</v>
      </c>
      <c r="AI163" s="3">
        <f t="shared" si="16"/>
        <v>2.0394289598912305</v>
      </c>
      <c r="AJ163" s="3">
        <f t="shared" si="17"/>
        <v>0</v>
      </c>
      <c r="AK163" s="3">
        <f t="shared" si="18"/>
        <v>0.96993210475266733</v>
      </c>
    </row>
    <row r="164" spans="1:37">
      <c r="A164">
        <v>142</v>
      </c>
      <c r="B164">
        <v>1</v>
      </c>
      <c r="C164" t="s">
        <v>357</v>
      </c>
      <c r="D164" t="str">
        <f>HYPERLINK("http://www.uniprot.org/uniprot/CRKL_MOUSE", "CRKL_MOUSE")</f>
        <v>CRKL_MOUSE</v>
      </c>
      <c r="F164">
        <v>20.5</v>
      </c>
      <c r="G164">
        <v>303</v>
      </c>
      <c r="H164">
        <v>33831</v>
      </c>
      <c r="I164" t="s">
        <v>358</v>
      </c>
      <c r="J164">
        <v>9</v>
      </c>
      <c r="K164">
        <v>9</v>
      </c>
      <c r="L164">
        <v>1</v>
      </c>
      <c r="M164" s="1">
        <v>0</v>
      </c>
      <c r="N164">
        <v>0</v>
      </c>
      <c r="O164">
        <v>3</v>
      </c>
      <c r="P164">
        <v>3</v>
      </c>
      <c r="Q164">
        <v>2</v>
      </c>
      <c r="R164">
        <v>1</v>
      </c>
      <c r="S164" s="1">
        <v>0</v>
      </c>
      <c r="T164">
        <v>0</v>
      </c>
      <c r="U164">
        <v>3</v>
      </c>
      <c r="V164">
        <v>3</v>
      </c>
      <c r="W164">
        <v>2</v>
      </c>
      <c r="X164">
        <v>1</v>
      </c>
      <c r="Y164" s="1">
        <v>0</v>
      </c>
      <c r="Z164">
        <v>0</v>
      </c>
      <c r="AA164">
        <v>3</v>
      </c>
      <c r="AB164">
        <v>3</v>
      </c>
      <c r="AC164">
        <v>2</v>
      </c>
      <c r="AD164">
        <v>1</v>
      </c>
      <c r="AE164" s="1" t="s">
        <v>17</v>
      </c>
      <c r="AF164" s="3">
        <f t="shared" si="13"/>
        <v>0</v>
      </c>
      <c r="AG164" s="3">
        <f t="shared" si="14"/>
        <v>0</v>
      </c>
      <c r="AH164" s="3">
        <f t="shared" si="15"/>
        <v>2.9013539651837528</v>
      </c>
      <c r="AI164" s="3">
        <f t="shared" si="16"/>
        <v>3.0591434398368458</v>
      </c>
      <c r="AJ164" s="3">
        <f t="shared" si="17"/>
        <v>1.9090041361756285</v>
      </c>
      <c r="AK164" s="3">
        <f t="shared" si="18"/>
        <v>0.96993210475266733</v>
      </c>
    </row>
    <row r="165" spans="1:37">
      <c r="A165">
        <v>143</v>
      </c>
      <c r="B165">
        <v>1</v>
      </c>
      <c r="C165" t="s">
        <v>359</v>
      </c>
      <c r="D165" t="str">
        <f>HYPERLINK("http://www.uniprot.org/uniprot/ANXA5_MOUSE", "ANXA5_MOUSE")</f>
        <v>ANXA5_MOUSE</v>
      </c>
      <c r="F165">
        <v>15.4</v>
      </c>
      <c r="G165">
        <v>319</v>
      </c>
      <c r="H165">
        <v>35753</v>
      </c>
      <c r="I165" t="s">
        <v>360</v>
      </c>
      <c r="J165">
        <v>9</v>
      </c>
      <c r="K165">
        <v>9</v>
      </c>
      <c r="L165">
        <v>1</v>
      </c>
      <c r="M165" s="1">
        <v>0</v>
      </c>
      <c r="N165">
        <v>0</v>
      </c>
      <c r="O165">
        <v>3</v>
      </c>
      <c r="P165">
        <v>2</v>
      </c>
      <c r="Q165">
        <v>3</v>
      </c>
      <c r="R165">
        <v>1</v>
      </c>
      <c r="S165" s="1">
        <v>0</v>
      </c>
      <c r="T165">
        <v>0</v>
      </c>
      <c r="U165">
        <v>3</v>
      </c>
      <c r="V165">
        <v>2</v>
      </c>
      <c r="W165">
        <v>3</v>
      </c>
      <c r="X165">
        <v>1</v>
      </c>
      <c r="Y165" s="1">
        <v>0</v>
      </c>
      <c r="Z165">
        <v>0</v>
      </c>
      <c r="AA165">
        <v>3</v>
      </c>
      <c r="AB165">
        <v>2</v>
      </c>
      <c r="AC165">
        <v>3</v>
      </c>
      <c r="AD165">
        <v>1</v>
      </c>
      <c r="AE165" s="1" t="s">
        <v>17</v>
      </c>
      <c r="AF165" s="3">
        <f t="shared" si="13"/>
        <v>0</v>
      </c>
      <c r="AG165" s="3">
        <f t="shared" si="14"/>
        <v>0</v>
      </c>
      <c r="AH165" s="3">
        <f t="shared" si="15"/>
        <v>2.9013539651837528</v>
      </c>
      <c r="AI165" s="3">
        <f t="shared" si="16"/>
        <v>2.0394289598912305</v>
      </c>
      <c r="AJ165" s="3">
        <f t="shared" si="17"/>
        <v>2.8635062042634427</v>
      </c>
      <c r="AK165" s="3">
        <f t="shared" si="18"/>
        <v>0.96993210475266733</v>
      </c>
    </row>
    <row r="166" spans="1:37">
      <c r="A166">
        <v>144</v>
      </c>
      <c r="B166">
        <v>1</v>
      </c>
      <c r="C166" t="s">
        <v>361</v>
      </c>
      <c r="D166" t="str">
        <f>HYPERLINK("http://www.uniprot.org/uniprot/CBR1_MOUSE", "CBR1_MOUSE")</f>
        <v>CBR1_MOUSE</v>
      </c>
      <c r="F166">
        <v>28.2</v>
      </c>
      <c r="G166">
        <v>277</v>
      </c>
      <c r="H166">
        <v>30642</v>
      </c>
      <c r="I166" t="s">
        <v>362</v>
      </c>
      <c r="J166">
        <v>11</v>
      </c>
      <c r="K166">
        <v>11</v>
      </c>
      <c r="L166">
        <v>1</v>
      </c>
      <c r="M166" s="1">
        <v>1</v>
      </c>
      <c r="N166">
        <v>0</v>
      </c>
      <c r="O166">
        <v>2</v>
      </c>
      <c r="P166">
        <v>1</v>
      </c>
      <c r="Q166">
        <v>2</v>
      </c>
      <c r="R166">
        <v>5</v>
      </c>
      <c r="S166" s="1">
        <v>1</v>
      </c>
      <c r="T166">
        <v>0</v>
      </c>
      <c r="U166">
        <v>2</v>
      </c>
      <c r="V166">
        <v>1</v>
      </c>
      <c r="W166">
        <v>2</v>
      </c>
      <c r="X166">
        <v>5</v>
      </c>
      <c r="Y166" s="1">
        <v>1</v>
      </c>
      <c r="Z166">
        <v>0</v>
      </c>
      <c r="AA166">
        <v>2</v>
      </c>
      <c r="AB166">
        <v>1</v>
      </c>
      <c r="AC166">
        <v>2</v>
      </c>
      <c r="AD166">
        <v>5</v>
      </c>
      <c r="AE166" s="1" t="s">
        <v>17</v>
      </c>
      <c r="AF166" s="3">
        <f t="shared" si="13"/>
        <v>1.6189962223421479</v>
      </c>
      <c r="AG166" s="3">
        <f t="shared" si="14"/>
        <v>0</v>
      </c>
      <c r="AH166" s="3">
        <f t="shared" si="15"/>
        <v>1.9342359767891684</v>
      </c>
      <c r="AI166" s="3">
        <f t="shared" si="16"/>
        <v>1.0197144799456153</v>
      </c>
      <c r="AJ166" s="3">
        <f t="shared" si="17"/>
        <v>1.9090041361756285</v>
      </c>
      <c r="AK166" s="3">
        <f t="shared" si="18"/>
        <v>4.8496605237633368</v>
      </c>
    </row>
    <row r="167" spans="1:37">
      <c r="A167">
        <v>145</v>
      </c>
      <c r="B167">
        <v>1</v>
      </c>
      <c r="C167" t="s">
        <v>363</v>
      </c>
      <c r="D167" t="str">
        <f>HYPERLINK("http://www.uniprot.org/uniprot/HPPD_MOUSE", "HPPD_MOUSE")</f>
        <v>HPPD_MOUSE</v>
      </c>
      <c r="F167">
        <v>53.2</v>
      </c>
      <c r="G167">
        <v>393</v>
      </c>
      <c r="H167">
        <v>45055</v>
      </c>
      <c r="I167" t="s">
        <v>364</v>
      </c>
      <c r="J167">
        <v>118</v>
      </c>
      <c r="K167">
        <v>118</v>
      </c>
      <c r="L167">
        <v>1</v>
      </c>
      <c r="M167" s="1">
        <v>16</v>
      </c>
      <c r="N167">
        <v>0</v>
      </c>
      <c r="O167">
        <v>33</v>
      </c>
      <c r="P167">
        <v>26</v>
      </c>
      <c r="Q167">
        <v>24</v>
      </c>
      <c r="R167">
        <v>19</v>
      </c>
      <c r="S167" s="1">
        <v>16</v>
      </c>
      <c r="T167">
        <v>0</v>
      </c>
      <c r="U167">
        <v>33</v>
      </c>
      <c r="V167">
        <v>26</v>
      </c>
      <c r="W167">
        <v>24</v>
      </c>
      <c r="X167">
        <v>19</v>
      </c>
      <c r="Y167" s="1">
        <v>16</v>
      </c>
      <c r="Z167">
        <v>0</v>
      </c>
      <c r="AA167">
        <v>33</v>
      </c>
      <c r="AB167">
        <v>26</v>
      </c>
      <c r="AC167">
        <v>24</v>
      </c>
      <c r="AD167">
        <v>19</v>
      </c>
      <c r="AE167" s="1" t="s">
        <v>17</v>
      </c>
      <c r="AF167" s="3">
        <f t="shared" si="13"/>
        <v>25.903939557474366</v>
      </c>
      <c r="AG167" s="3">
        <f t="shared" si="14"/>
        <v>0</v>
      </c>
      <c r="AH167" s="3">
        <f t="shared" si="15"/>
        <v>31.914893617021278</v>
      </c>
      <c r="AI167" s="3">
        <f t="shared" si="16"/>
        <v>26.512576478585999</v>
      </c>
      <c r="AJ167" s="3">
        <f t="shared" si="17"/>
        <v>22.908049634107542</v>
      </c>
      <c r="AK167" s="3">
        <f t="shared" si="18"/>
        <v>18.428709990300678</v>
      </c>
    </row>
    <row r="168" spans="1:37">
      <c r="A168">
        <v>146</v>
      </c>
      <c r="B168">
        <v>1</v>
      </c>
      <c r="C168" t="s">
        <v>365</v>
      </c>
      <c r="D168" t="str">
        <f>HYPERLINK("http://www.uniprot.org/uniprot/CATH_MOUSE", "CATH_MOUSE")</f>
        <v>CATH_MOUSE</v>
      </c>
      <c r="F168">
        <v>15.6</v>
      </c>
      <c r="G168">
        <v>333</v>
      </c>
      <c r="H168">
        <v>37171</v>
      </c>
      <c r="I168" t="s">
        <v>366</v>
      </c>
      <c r="J168">
        <v>14</v>
      </c>
      <c r="K168">
        <v>14</v>
      </c>
      <c r="L168">
        <v>1</v>
      </c>
      <c r="M168" s="1">
        <v>5</v>
      </c>
      <c r="N168">
        <v>0</v>
      </c>
      <c r="O168">
        <v>3</v>
      </c>
      <c r="P168">
        <v>1</v>
      </c>
      <c r="Q168">
        <v>3</v>
      </c>
      <c r="R168">
        <v>2</v>
      </c>
      <c r="S168" s="1">
        <v>5</v>
      </c>
      <c r="T168">
        <v>0</v>
      </c>
      <c r="U168">
        <v>3</v>
      </c>
      <c r="V168">
        <v>1</v>
      </c>
      <c r="W168">
        <v>3</v>
      </c>
      <c r="X168">
        <v>2</v>
      </c>
      <c r="Y168" s="1">
        <v>5</v>
      </c>
      <c r="Z168">
        <v>0</v>
      </c>
      <c r="AA168">
        <v>3</v>
      </c>
      <c r="AB168">
        <v>1</v>
      </c>
      <c r="AC168">
        <v>3</v>
      </c>
      <c r="AD168">
        <v>2</v>
      </c>
      <c r="AE168" s="1" t="s">
        <v>17</v>
      </c>
      <c r="AF168" s="3">
        <f t="shared" si="13"/>
        <v>8.0949811117107391</v>
      </c>
      <c r="AG168" s="3">
        <f t="shared" si="14"/>
        <v>0</v>
      </c>
      <c r="AH168" s="3">
        <f t="shared" si="15"/>
        <v>2.9013539651837528</v>
      </c>
      <c r="AI168" s="3">
        <f t="shared" si="16"/>
        <v>1.0197144799456153</v>
      </c>
      <c r="AJ168" s="3">
        <f t="shared" si="17"/>
        <v>2.8635062042634427</v>
      </c>
      <c r="AK168" s="3">
        <f t="shared" si="18"/>
        <v>1.9398642095053347</v>
      </c>
    </row>
    <row r="169" spans="1:37">
      <c r="A169">
        <v>147</v>
      </c>
      <c r="B169">
        <v>1</v>
      </c>
      <c r="C169" t="s">
        <v>367</v>
      </c>
      <c r="D169" t="str">
        <f>HYPERLINK("http://www.uniprot.org/uniprot/DHB4_MOUSE", "DHB4_MOUSE")</f>
        <v>DHB4_MOUSE</v>
      </c>
      <c r="F169">
        <v>15.8</v>
      </c>
      <c r="G169">
        <v>735</v>
      </c>
      <c r="H169">
        <v>79483</v>
      </c>
      <c r="I169" t="s">
        <v>368</v>
      </c>
      <c r="J169">
        <v>19</v>
      </c>
      <c r="K169">
        <v>19</v>
      </c>
      <c r="L169">
        <v>1</v>
      </c>
      <c r="M169" s="1">
        <v>0</v>
      </c>
      <c r="N169">
        <v>0</v>
      </c>
      <c r="O169">
        <v>0</v>
      </c>
      <c r="P169">
        <v>7</v>
      </c>
      <c r="Q169">
        <v>6</v>
      </c>
      <c r="R169">
        <v>6</v>
      </c>
      <c r="S169" s="1">
        <v>0</v>
      </c>
      <c r="T169">
        <v>0</v>
      </c>
      <c r="U169">
        <v>0</v>
      </c>
      <c r="V169">
        <v>7</v>
      </c>
      <c r="W169">
        <v>6</v>
      </c>
      <c r="X169">
        <v>6</v>
      </c>
      <c r="Y169" s="1">
        <v>0</v>
      </c>
      <c r="Z169">
        <v>0</v>
      </c>
      <c r="AA169">
        <v>0</v>
      </c>
      <c r="AB169">
        <v>7</v>
      </c>
      <c r="AC169">
        <v>6</v>
      </c>
      <c r="AD169">
        <v>6</v>
      </c>
      <c r="AE169" s="1" t="s">
        <v>17</v>
      </c>
      <c r="AF169" s="3">
        <f t="shared" si="13"/>
        <v>0</v>
      </c>
      <c r="AG169" s="3">
        <f t="shared" si="14"/>
        <v>0</v>
      </c>
      <c r="AH169" s="3">
        <f t="shared" si="15"/>
        <v>0</v>
      </c>
      <c r="AI169" s="3">
        <f t="shared" si="16"/>
        <v>7.1380013596193068</v>
      </c>
      <c r="AJ169" s="3">
        <f t="shared" si="17"/>
        <v>5.7270124085268854</v>
      </c>
      <c r="AK169" s="3">
        <f t="shared" si="18"/>
        <v>5.8195926285160038</v>
      </c>
    </row>
    <row r="170" spans="1:37">
      <c r="A170">
        <v>148</v>
      </c>
      <c r="B170">
        <v>1</v>
      </c>
      <c r="C170" t="s">
        <v>369</v>
      </c>
      <c r="D170" t="str">
        <f>HYPERLINK("http://www.uniprot.org/uniprot/THTR_MOUSE", "THTR_MOUSE")</f>
        <v>THTR_MOUSE</v>
      </c>
      <c r="F170">
        <v>45.1</v>
      </c>
      <c r="G170">
        <v>297</v>
      </c>
      <c r="H170">
        <v>33467</v>
      </c>
      <c r="I170" t="s">
        <v>370</v>
      </c>
      <c r="J170">
        <v>144</v>
      </c>
      <c r="K170">
        <v>144</v>
      </c>
      <c r="L170">
        <v>1</v>
      </c>
      <c r="M170" s="1">
        <v>7</v>
      </c>
      <c r="N170">
        <v>0</v>
      </c>
      <c r="O170">
        <v>20</v>
      </c>
      <c r="P170">
        <v>42</v>
      </c>
      <c r="Q170">
        <v>40</v>
      </c>
      <c r="R170">
        <v>35</v>
      </c>
      <c r="S170" s="1">
        <v>7</v>
      </c>
      <c r="T170">
        <v>0</v>
      </c>
      <c r="U170">
        <v>20</v>
      </c>
      <c r="V170">
        <v>42</v>
      </c>
      <c r="W170">
        <v>40</v>
      </c>
      <c r="X170">
        <v>35</v>
      </c>
      <c r="Y170" s="1">
        <v>7</v>
      </c>
      <c r="Z170">
        <v>0</v>
      </c>
      <c r="AA170">
        <v>20</v>
      </c>
      <c r="AB170">
        <v>42</v>
      </c>
      <c r="AC170">
        <v>40</v>
      </c>
      <c r="AD170">
        <v>35</v>
      </c>
      <c r="AE170" s="1" t="s">
        <v>17</v>
      </c>
      <c r="AF170" s="3">
        <f t="shared" si="13"/>
        <v>11.332973556395036</v>
      </c>
      <c r="AG170" s="3">
        <f t="shared" si="14"/>
        <v>0</v>
      </c>
      <c r="AH170" s="3">
        <f t="shared" si="15"/>
        <v>19.342359767891683</v>
      </c>
      <c r="AI170" s="3">
        <f t="shared" si="16"/>
        <v>42.828008157715843</v>
      </c>
      <c r="AJ170" s="3">
        <f t="shared" si="17"/>
        <v>38.180082723512569</v>
      </c>
      <c r="AK170" s="3">
        <f t="shared" si="18"/>
        <v>33.947623666343354</v>
      </c>
    </row>
    <row r="171" spans="1:37">
      <c r="A171">
        <v>149</v>
      </c>
      <c r="B171">
        <v>1</v>
      </c>
      <c r="C171" t="s">
        <v>371</v>
      </c>
      <c r="D171" t="str">
        <f>HYPERLINK("http://www.uniprot.org/uniprot/UK114_MOUSE", "UK114_MOUSE")</f>
        <v>UK114_MOUSE</v>
      </c>
      <c r="F171">
        <v>95.6</v>
      </c>
      <c r="G171">
        <v>135</v>
      </c>
      <c r="H171">
        <v>14256</v>
      </c>
      <c r="I171" t="s">
        <v>372</v>
      </c>
      <c r="J171">
        <v>304</v>
      </c>
      <c r="K171">
        <v>304</v>
      </c>
      <c r="L171">
        <v>1</v>
      </c>
      <c r="M171" s="1">
        <v>41</v>
      </c>
      <c r="N171">
        <v>2</v>
      </c>
      <c r="O171">
        <v>63</v>
      </c>
      <c r="P171">
        <v>71</v>
      </c>
      <c r="Q171">
        <v>64</v>
      </c>
      <c r="R171">
        <v>63</v>
      </c>
      <c r="S171" s="1">
        <v>41</v>
      </c>
      <c r="T171">
        <v>2</v>
      </c>
      <c r="U171">
        <v>63</v>
      </c>
      <c r="V171">
        <v>71</v>
      </c>
      <c r="W171">
        <v>64</v>
      </c>
      <c r="X171">
        <v>63</v>
      </c>
      <c r="Y171" s="1">
        <v>41</v>
      </c>
      <c r="Z171">
        <v>2</v>
      </c>
      <c r="AA171">
        <v>63</v>
      </c>
      <c r="AB171">
        <v>71</v>
      </c>
      <c r="AC171">
        <v>64</v>
      </c>
      <c r="AD171">
        <v>63</v>
      </c>
      <c r="AE171" s="1" t="s">
        <v>17</v>
      </c>
      <c r="AF171" s="3">
        <f t="shared" si="13"/>
        <v>66.37884511602806</v>
      </c>
      <c r="AG171" s="3">
        <f t="shared" si="14"/>
        <v>11.605415860735009</v>
      </c>
      <c r="AH171" s="3">
        <f t="shared" si="15"/>
        <v>60.928433268858804</v>
      </c>
      <c r="AI171" s="3">
        <f t="shared" si="16"/>
        <v>72.399728076138686</v>
      </c>
      <c r="AJ171" s="3">
        <f t="shared" si="17"/>
        <v>61.088132357620111</v>
      </c>
      <c r="AK171" s="3">
        <f t="shared" si="18"/>
        <v>61.105722599418044</v>
      </c>
    </row>
    <row r="172" spans="1:37">
      <c r="A172">
        <v>150</v>
      </c>
      <c r="B172">
        <v>1</v>
      </c>
      <c r="C172" t="s">
        <v>373</v>
      </c>
      <c r="D172" t="str">
        <f>HYPERLINK("http://www.uniprot.org/uniprot/PIPNB_MOUSE", "PIPNB_MOUSE")</f>
        <v>PIPNB_MOUSE</v>
      </c>
      <c r="F172">
        <v>12.9</v>
      </c>
      <c r="G172">
        <v>271</v>
      </c>
      <c r="H172">
        <v>31488</v>
      </c>
      <c r="I172" t="s">
        <v>374</v>
      </c>
      <c r="J172">
        <v>2</v>
      </c>
      <c r="K172">
        <v>2</v>
      </c>
      <c r="L172">
        <v>1</v>
      </c>
      <c r="M172" s="1">
        <v>0</v>
      </c>
      <c r="N172">
        <v>0</v>
      </c>
      <c r="O172">
        <v>0</v>
      </c>
      <c r="P172">
        <v>2</v>
      </c>
      <c r="Q172">
        <v>0</v>
      </c>
      <c r="R172">
        <v>0</v>
      </c>
      <c r="S172" s="1">
        <v>0</v>
      </c>
      <c r="T172">
        <v>0</v>
      </c>
      <c r="U172">
        <v>0</v>
      </c>
      <c r="V172">
        <v>2</v>
      </c>
      <c r="W172">
        <v>0</v>
      </c>
      <c r="X172">
        <v>0</v>
      </c>
      <c r="Y172" s="1">
        <v>0</v>
      </c>
      <c r="Z172">
        <v>0</v>
      </c>
      <c r="AA172">
        <v>0</v>
      </c>
      <c r="AB172">
        <v>2</v>
      </c>
      <c r="AC172">
        <v>0</v>
      </c>
      <c r="AD172">
        <v>0</v>
      </c>
      <c r="AE172" s="1" t="s">
        <v>17</v>
      </c>
      <c r="AF172" s="3">
        <f t="shared" si="13"/>
        <v>0</v>
      </c>
      <c r="AG172" s="3">
        <f t="shared" si="14"/>
        <v>0</v>
      </c>
      <c r="AH172" s="3">
        <f t="shared" si="15"/>
        <v>0</v>
      </c>
      <c r="AI172" s="3">
        <f t="shared" si="16"/>
        <v>2.0394289598912305</v>
      </c>
      <c r="AJ172" s="3">
        <f t="shared" si="17"/>
        <v>0</v>
      </c>
      <c r="AK172" s="3">
        <f t="shared" si="18"/>
        <v>0</v>
      </c>
    </row>
    <row r="173" spans="1:37">
      <c r="A173">
        <v>151</v>
      </c>
      <c r="B173">
        <v>1</v>
      </c>
      <c r="C173" t="s">
        <v>375</v>
      </c>
      <c r="D173" t="str">
        <f>HYPERLINK("http://www.uniprot.org/uniprot/IDHP_MOUSE", "IDHP_MOUSE")</f>
        <v>IDHP_MOUSE</v>
      </c>
      <c r="F173">
        <v>5.5</v>
      </c>
      <c r="G173">
        <v>452</v>
      </c>
      <c r="H173">
        <v>50907</v>
      </c>
      <c r="I173" t="s">
        <v>376</v>
      </c>
      <c r="J173">
        <v>2</v>
      </c>
      <c r="K173">
        <v>1</v>
      </c>
      <c r="L173">
        <v>0.5</v>
      </c>
      <c r="M173" s="1">
        <v>0</v>
      </c>
      <c r="N173">
        <v>0</v>
      </c>
      <c r="O173">
        <v>2</v>
      </c>
      <c r="P173">
        <v>0</v>
      </c>
      <c r="Q173">
        <v>0</v>
      </c>
      <c r="R173">
        <v>0</v>
      </c>
      <c r="S173" s="1">
        <v>0</v>
      </c>
      <c r="T173">
        <v>0</v>
      </c>
      <c r="U173">
        <v>1</v>
      </c>
      <c r="V173">
        <v>0</v>
      </c>
      <c r="W173">
        <v>0</v>
      </c>
      <c r="X173">
        <v>0</v>
      </c>
      <c r="Y173" s="1">
        <v>0</v>
      </c>
      <c r="Z173">
        <v>0</v>
      </c>
      <c r="AA173">
        <v>1.083</v>
      </c>
      <c r="AB173">
        <v>0</v>
      </c>
      <c r="AC173">
        <v>0</v>
      </c>
      <c r="AD173">
        <v>0</v>
      </c>
      <c r="AE173" s="1" t="s">
        <v>163</v>
      </c>
      <c r="AF173" s="3">
        <f t="shared" si="13"/>
        <v>0</v>
      </c>
      <c r="AG173" s="3">
        <f t="shared" si="14"/>
        <v>0</v>
      </c>
      <c r="AH173" s="3">
        <f t="shared" si="15"/>
        <v>1.0473887814313347</v>
      </c>
      <c r="AI173" s="3">
        <f t="shared" si="16"/>
        <v>0</v>
      </c>
      <c r="AJ173" s="3">
        <f t="shared" si="17"/>
        <v>0</v>
      </c>
      <c r="AK173" s="3">
        <f t="shared" si="18"/>
        <v>0</v>
      </c>
    </row>
    <row r="174" spans="1:37">
      <c r="A174">
        <v>152</v>
      </c>
      <c r="B174">
        <v>1</v>
      </c>
      <c r="C174" t="s">
        <v>377</v>
      </c>
      <c r="D174" t="str">
        <f>HYPERLINK("http://www.uniprot.org/uniprot/RD23B_MOUSE", "RD23B_MOUSE")</f>
        <v>RD23B_MOUSE</v>
      </c>
      <c r="F174">
        <v>5</v>
      </c>
      <c r="G174">
        <v>416</v>
      </c>
      <c r="H174">
        <v>43514</v>
      </c>
      <c r="I174" t="s">
        <v>378</v>
      </c>
      <c r="J174">
        <v>9</v>
      </c>
      <c r="K174">
        <v>9</v>
      </c>
      <c r="L174">
        <v>1</v>
      </c>
      <c r="M174" s="1">
        <v>1</v>
      </c>
      <c r="N174">
        <v>0</v>
      </c>
      <c r="O174">
        <v>1</v>
      </c>
      <c r="P174">
        <v>3</v>
      </c>
      <c r="Q174">
        <v>2</v>
      </c>
      <c r="R174">
        <v>2</v>
      </c>
      <c r="S174" s="1">
        <v>1</v>
      </c>
      <c r="T174">
        <v>0</v>
      </c>
      <c r="U174">
        <v>1</v>
      </c>
      <c r="V174">
        <v>3</v>
      </c>
      <c r="W174">
        <v>2</v>
      </c>
      <c r="X174">
        <v>2</v>
      </c>
      <c r="Y174" s="1">
        <v>1</v>
      </c>
      <c r="Z174">
        <v>0</v>
      </c>
      <c r="AA174">
        <v>1</v>
      </c>
      <c r="AB174">
        <v>3</v>
      </c>
      <c r="AC174">
        <v>2</v>
      </c>
      <c r="AD174">
        <v>2</v>
      </c>
      <c r="AE174" s="1" t="s">
        <v>17</v>
      </c>
      <c r="AF174" s="3">
        <f t="shared" si="13"/>
        <v>1.6189962223421479</v>
      </c>
      <c r="AG174" s="3">
        <f t="shared" si="14"/>
        <v>0</v>
      </c>
      <c r="AH174" s="3">
        <f t="shared" si="15"/>
        <v>0.96711798839458418</v>
      </c>
      <c r="AI174" s="3">
        <f t="shared" si="16"/>
        <v>3.0591434398368458</v>
      </c>
      <c r="AJ174" s="3">
        <f t="shared" si="17"/>
        <v>1.9090041361756285</v>
      </c>
      <c r="AK174" s="3">
        <f t="shared" si="18"/>
        <v>1.9398642095053347</v>
      </c>
    </row>
    <row r="175" spans="1:37">
      <c r="A175">
        <v>153</v>
      </c>
      <c r="B175">
        <v>1</v>
      </c>
      <c r="C175" t="s">
        <v>379</v>
      </c>
      <c r="D175" t="str">
        <f>HYPERLINK("http://www.uniprot.org/uniprot/HMCS2_MOUSE", "HMCS2_MOUSE")</f>
        <v>HMCS2_MOUSE</v>
      </c>
      <c r="F175">
        <v>11</v>
      </c>
      <c r="G175">
        <v>508</v>
      </c>
      <c r="H175">
        <v>56824</v>
      </c>
      <c r="I175" t="s">
        <v>380</v>
      </c>
      <c r="J175">
        <v>13</v>
      </c>
      <c r="K175">
        <v>13</v>
      </c>
      <c r="L175">
        <v>1</v>
      </c>
      <c r="M175" s="1">
        <v>0</v>
      </c>
      <c r="N175">
        <v>0</v>
      </c>
      <c r="O175">
        <v>1</v>
      </c>
      <c r="P175">
        <v>5</v>
      </c>
      <c r="Q175">
        <v>3</v>
      </c>
      <c r="R175">
        <v>4</v>
      </c>
      <c r="S175" s="1">
        <v>0</v>
      </c>
      <c r="T175">
        <v>0</v>
      </c>
      <c r="U175">
        <v>1</v>
      </c>
      <c r="V175">
        <v>5</v>
      </c>
      <c r="W175">
        <v>3</v>
      </c>
      <c r="X175">
        <v>4</v>
      </c>
      <c r="Y175" s="1">
        <v>0</v>
      </c>
      <c r="Z175">
        <v>0</v>
      </c>
      <c r="AA175">
        <v>1</v>
      </c>
      <c r="AB175">
        <v>5</v>
      </c>
      <c r="AC175">
        <v>3</v>
      </c>
      <c r="AD175">
        <v>4</v>
      </c>
      <c r="AE175" s="1" t="s">
        <v>17</v>
      </c>
      <c r="AF175" s="3">
        <f t="shared" si="13"/>
        <v>0</v>
      </c>
      <c r="AG175" s="3">
        <f t="shared" si="14"/>
        <v>0</v>
      </c>
      <c r="AH175" s="3">
        <f t="shared" si="15"/>
        <v>0.96711798839458418</v>
      </c>
      <c r="AI175" s="3">
        <f t="shared" si="16"/>
        <v>5.0985723997280763</v>
      </c>
      <c r="AJ175" s="3">
        <f t="shared" si="17"/>
        <v>2.8635062042634427</v>
      </c>
      <c r="AK175" s="3">
        <f t="shared" si="18"/>
        <v>3.8797284190106693</v>
      </c>
    </row>
    <row r="176" spans="1:37">
      <c r="A176">
        <v>154</v>
      </c>
      <c r="B176">
        <v>1</v>
      </c>
      <c r="C176" t="s">
        <v>381</v>
      </c>
      <c r="D176" t="str">
        <f>HYPERLINK("http://www.uniprot.org/uniprot/FABPI_MOUSE", "FABPI_MOUSE")</f>
        <v>FABPI_MOUSE</v>
      </c>
      <c r="F176">
        <v>28</v>
      </c>
      <c r="G176">
        <v>132</v>
      </c>
      <c r="H176">
        <v>15127</v>
      </c>
      <c r="I176" t="s">
        <v>382</v>
      </c>
      <c r="J176">
        <v>22</v>
      </c>
      <c r="K176">
        <v>22</v>
      </c>
      <c r="L176">
        <v>1</v>
      </c>
      <c r="M176" s="1">
        <v>4</v>
      </c>
      <c r="N176">
        <v>0</v>
      </c>
      <c r="O176">
        <v>6</v>
      </c>
      <c r="P176">
        <v>4</v>
      </c>
      <c r="Q176">
        <v>4</v>
      </c>
      <c r="R176">
        <v>4</v>
      </c>
      <c r="S176" s="1">
        <v>4</v>
      </c>
      <c r="T176">
        <v>0</v>
      </c>
      <c r="U176">
        <v>6</v>
      </c>
      <c r="V176">
        <v>4</v>
      </c>
      <c r="W176">
        <v>4</v>
      </c>
      <c r="X176">
        <v>4</v>
      </c>
      <c r="Y176" s="1">
        <v>4</v>
      </c>
      <c r="Z176">
        <v>0</v>
      </c>
      <c r="AA176">
        <v>6</v>
      </c>
      <c r="AB176">
        <v>4</v>
      </c>
      <c r="AC176">
        <v>4</v>
      </c>
      <c r="AD176">
        <v>4</v>
      </c>
      <c r="AE176" s="1" t="s">
        <v>17</v>
      </c>
      <c r="AF176" s="3">
        <f t="shared" si="13"/>
        <v>6.4759848893685916</v>
      </c>
      <c r="AG176" s="3">
        <f t="shared" si="14"/>
        <v>0</v>
      </c>
      <c r="AH176" s="3">
        <f t="shared" si="15"/>
        <v>5.8027079303675055</v>
      </c>
      <c r="AI176" s="3">
        <f t="shared" si="16"/>
        <v>4.078857919782461</v>
      </c>
      <c r="AJ176" s="3">
        <f t="shared" si="17"/>
        <v>3.8180082723512569</v>
      </c>
      <c r="AK176" s="3">
        <f t="shared" si="18"/>
        <v>3.8797284190106693</v>
      </c>
    </row>
    <row r="177" spans="1:37">
      <c r="A177">
        <v>155</v>
      </c>
      <c r="B177">
        <v>1</v>
      </c>
      <c r="C177" t="s">
        <v>383</v>
      </c>
      <c r="D177" t="str">
        <f>HYPERLINK("http://www.uniprot.org/uniprot/ADK_MOUSE", "ADK_MOUSE")</f>
        <v>ADK_MOUSE</v>
      </c>
      <c r="F177">
        <v>6.9</v>
      </c>
      <c r="G177">
        <v>361</v>
      </c>
      <c r="H177">
        <v>40150</v>
      </c>
      <c r="I177" t="s">
        <v>384</v>
      </c>
      <c r="J177">
        <v>2</v>
      </c>
      <c r="K177">
        <v>2</v>
      </c>
      <c r="L177">
        <v>1</v>
      </c>
      <c r="M177" s="1">
        <v>0</v>
      </c>
      <c r="N177">
        <v>0</v>
      </c>
      <c r="O177">
        <v>0</v>
      </c>
      <c r="P177">
        <v>2</v>
      </c>
      <c r="Q177">
        <v>0</v>
      </c>
      <c r="R177">
        <v>0</v>
      </c>
      <c r="S177" s="1">
        <v>0</v>
      </c>
      <c r="T177">
        <v>0</v>
      </c>
      <c r="U177">
        <v>0</v>
      </c>
      <c r="V177">
        <v>2</v>
      </c>
      <c r="W177">
        <v>0</v>
      </c>
      <c r="X177">
        <v>0</v>
      </c>
      <c r="Y177" s="1">
        <v>0</v>
      </c>
      <c r="Z177">
        <v>0</v>
      </c>
      <c r="AA177">
        <v>0</v>
      </c>
      <c r="AB177">
        <v>2</v>
      </c>
      <c r="AC177">
        <v>0</v>
      </c>
      <c r="AD177">
        <v>0</v>
      </c>
      <c r="AE177" s="1" t="s">
        <v>17</v>
      </c>
      <c r="AF177" s="3">
        <f t="shared" si="13"/>
        <v>0</v>
      </c>
      <c r="AG177" s="3">
        <f t="shared" si="14"/>
        <v>0</v>
      </c>
      <c r="AH177" s="3">
        <f t="shared" si="15"/>
        <v>0</v>
      </c>
      <c r="AI177" s="3">
        <f t="shared" si="16"/>
        <v>2.0394289598912305</v>
      </c>
      <c r="AJ177" s="3">
        <f t="shared" si="17"/>
        <v>0</v>
      </c>
      <c r="AK177" s="3">
        <f t="shared" si="18"/>
        <v>0</v>
      </c>
    </row>
    <row r="178" spans="1:37">
      <c r="A178">
        <v>156</v>
      </c>
      <c r="B178">
        <v>1</v>
      </c>
      <c r="C178" t="s">
        <v>385</v>
      </c>
      <c r="D178" t="str">
        <f>HYPERLINK("http://www.uniprot.org/uniprot/ACYP2_MOUSE", "ACYP2_MOUSE")</f>
        <v>ACYP2_MOUSE</v>
      </c>
      <c r="F178">
        <v>24.5</v>
      </c>
      <c r="G178">
        <v>106</v>
      </c>
      <c r="H178">
        <v>11879</v>
      </c>
      <c r="I178" t="s">
        <v>386</v>
      </c>
      <c r="J178">
        <v>2</v>
      </c>
      <c r="K178">
        <v>2</v>
      </c>
      <c r="L178">
        <v>1</v>
      </c>
      <c r="M178" s="1">
        <v>2</v>
      </c>
      <c r="N178">
        <v>0</v>
      </c>
      <c r="O178">
        <v>0</v>
      </c>
      <c r="P178">
        <v>0</v>
      </c>
      <c r="Q178">
        <v>0</v>
      </c>
      <c r="R178">
        <v>0</v>
      </c>
      <c r="S178" s="1">
        <v>2</v>
      </c>
      <c r="T178">
        <v>0</v>
      </c>
      <c r="U178">
        <v>0</v>
      </c>
      <c r="V178">
        <v>0</v>
      </c>
      <c r="W178">
        <v>0</v>
      </c>
      <c r="X178">
        <v>0</v>
      </c>
      <c r="Y178" s="1">
        <v>2</v>
      </c>
      <c r="Z178">
        <v>0</v>
      </c>
      <c r="AA178">
        <v>0</v>
      </c>
      <c r="AB178">
        <v>0</v>
      </c>
      <c r="AC178">
        <v>0</v>
      </c>
      <c r="AD178">
        <v>0</v>
      </c>
      <c r="AE178" s="1" t="s">
        <v>17</v>
      </c>
      <c r="AF178" s="3">
        <f t="shared" si="13"/>
        <v>3.2379924446842958</v>
      </c>
      <c r="AG178" s="3">
        <f t="shared" si="14"/>
        <v>0</v>
      </c>
      <c r="AH178" s="3">
        <f t="shared" si="15"/>
        <v>0</v>
      </c>
      <c r="AI178" s="3">
        <f t="shared" si="16"/>
        <v>0</v>
      </c>
      <c r="AJ178" s="3">
        <f t="shared" si="17"/>
        <v>0</v>
      </c>
      <c r="AK178" s="3">
        <f t="shared" si="18"/>
        <v>0</v>
      </c>
    </row>
    <row r="179" spans="1:37">
      <c r="A179">
        <v>157</v>
      </c>
      <c r="B179">
        <v>1</v>
      </c>
      <c r="C179" t="s">
        <v>387</v>
      </c>
      <c r="D179" t="str">
        <f>HYPERLINK("http://www.uniprot.org/uniprot/ACYP1_MOUSE", "ACYP1_MOUSE")</f>
        <v>ACYP1_MOUSE</v>
      </c>
      <c r="F179">
        <v>26.3</v>
      </c>
      <c r="G179">
        <v>99</v>
      </c>
      <c r="H179">
        <v>11242</v>
      </c>
      <c r="I179" t="s">
        <v>388</v>
      </c>
      <c r="J179">
        <v>14</v>
      </c>
      <c r="K179">
        <v>14</v>
      </c>
      <c r="L179">
        <v>1</v>
      </c>
      <c r="M179" s="1">
        <v>0</v>
      </c>
      <c r="N179">
        <v>0</v>
      </c>
      <c r="O179">
        <v>3</v>
      </c>
      <c r="P179">
        <v>3</v>
      </c>
      <c r="Q179">
        <v>4</v>
      </c>
      <c r="R179">
        <v>4</v>
      </c>
      <c r="S179" s="1">
        <v>0</v>
      </c>
      <c r="T179">
        <v>0</v>
      </c>
      <c r="U179">
        <v>3</v>
      </c>
      <c r="V179">
        <v>3</v>
      </c>
      <c r="W179">
        <v>4</v>
      </c>
      <c r="X179">
        <v>4</v>
      </c>
      <c r="Y179" s="1">
        <v>0</v>
      </c>
      <c r="Z179">
        <v>0</v>
      </c>
      <c r="AA179">
        <v>3</v>
      </c>
      <c r="AB179">
        <v>3</v>
      </c>
      <c r="AC179">
        <v>4</v>
      </c>
      <c r="AD179">
        <v>4</v>
      </c>
      <c r="AE179" s="1" t="s">
        <v>17</v>
      </c>
      <c r="AF179" s="3">
        <f t="shared" si="13"/>
        <v>0</v>
      </c>
      <c r="AG179" s="3">
        <f t="shared" si="14"/>
        <v>0</v>
      </c>
      <c r="AH179" s="3">
        <f t="shared" si="15"/>
        <v>2.9013539651837528</v>
      </c>
      <c r="AI179" s="3">
        <f t="shared" si="16"/>
        <v>3.0591434398368458</v>
      </c>
      <c r="AJ179" s="3">
        <f t="shared" si="17"/>
        <v>3.8180082723512569</v>
      </c>
      <c r="AK179" s="3">
        <f t="shared" si="18"/>
        <v>3.8797284190106693</v>
      </c>
    </row>
    <row r="180" spans="1:37">
      <c r="A180">
        <v>158</v>
      </c>
      <c r="B180">
        <v>1</v>
      </c>
      <c r="C180" t="s">
        <v>389</v>
      </c>
      <c r="D180" t="str">
        <f>HYPERLINK("http://www.uniprot.org/uniprot/AP4A_MOUSE", "AP4A_MOUSE")</f>
        <v>AP4A_MOUSE</v>
      </c>
      <c r="F180">
        <v>38.799999999999997</v>
      </c>
      <c r="G180">
        <v>147</v>
      </c>
      <c r="H180">
        <v>16990</v>
      </c>
      <c r="I180" t="s">
        <v>390</v>
      </c>
      <c r="J180">
        <v>6</v>
      </c>
      <c r="K180">
        <v>6</v>
      </c>
      <c r="L180">
        <v>1</v>
      </c>
      <c r="M180" s="1">
        <v>0</v>
      </c>
      <c r="N180">
        <v>0</v>
      </c>
      <c r="O180">
        <v>3</v>
      </c>
      <c r="P180">
        <v>0</v>
      </c>
      <c r="Q180">
        <v>2</v>
      </c>
      <c r="R180">
        <v>1</v>
      </c>
      <c r="S180" s="1">
        <v>0</v>
      </c>
      <c r="T180">
        <v>0</v>
      </c>
      <c r="U180">
        <v>3</v>
      </c>
      <c r="V180">
        <v>0</v>
      </c>
      <c r="W180">
        <v>2</v>
      </c>
      <c r="X180">
        <v>1</v>
      </c>
      <c r="Y180" s="1">
        <v>0</v>
      </c>
      <c r="Z180">
        <v>0</v>
      </c>
      <c r="AA180">
        <v>3</v>
      </c>
      <c r="AB180">
        <v>0</v>
      </c>
      <c r="AC180">
        <v>2</v>
      </c>
      <c r="AD180">
        <v>1</v>
      </c>
      <c r="AE180" s="1" t="s">
        <v>17</v>
      </c>
      <c r="AF180" s="3">
        <f t="shared" si="13"/>
        <v>0</v>
      </c>
      <c r="AG180" s="3">
        <f t="shared" si="14"/>
        <v>0</v>
      </c>
      <c r="AH180" s="3">
        <f t="shared" si="15"/>
        <v>2.9013539651837528</v>
      </c>
      <c r="AI180" s="3">
        <f t="shared" si="16"/>
        <v>0</v>
      </c>
      <c r="AJ180" s="3">
        <f t="shared" si="17"/>
        <v>1.9090041361756285</v>
      </c>
      <c r="AK180" s="3">
        <f t="shared" si="18"/>
        <v>0.96993210475266733</v>
      </c>
    </row>
    <row r="181" spans="1:37">
      <c r="A181">
        <v>159</v>
      </c>
      <c r="B181">
        <v>1</v>
      </c>
      <c r="C181" t="s">
        <v>391</v>
      </c>
      <c r="D181" t="str">
        <f>HYPERLINK("http://www.uniprot.org/uniprot/PDCD5_MOUSE", "PDCD5_MOUSE")</f>
        <v>PDCD5_MOUSE</v>
      </c>
      <c r="F181">
        <v>19.8</v>
      </c>
      <c r="G181">
        <v>126</v>
      </c>
      <c r="H181">
        <v>14276</v>
      </c>
      <c r="I181" t="s">
        <v>392</v>
      </c>
      <c r="J181">
        <v>8</v>
      </c>
      <c r="K181">
        <v>8</v>
      </c>
      <c r="L181">
        <v>1</v>
      </c>
      <c r="M181" s="1">
        <v>1</v>
      </c>
      <c r="N181">
        <v>0</v>
      </c>
      <c r="O181">
        <v>0</v>
      </c>
      <c r="P181">
        <v>2</v>
      </c>
      <c r="Q181">
        <v>2</v>
      </c>
      <c r="R181">
        <v>3</v>
      </c>
      <c r="S181" s="1">
        <v>1</v>
      </c>
      <c r="T181">
        <v>0</v>
      </c>
      <c r="U181">
        <v>0</v>
      </c>
      <c r="V181">
        <v>2</v>
      </c>
      <c r="W181">
        <v>2</v>
      </c>
      <c r="X181">
        <v>3</v>
      </c>
      <c r="Y181" s="1">
        <v>1</v>
      </c>
      <c r="Z181">
        <v>0</v>
      </c>
      <c r="AA181">
        <v>0</v>
      </c>
      <c r="AB181">
        <v>2</v>
      </c>
      <c r="AC181">
        <v>2</v>
      </c>
      <c r="AD181">
        <v>3</v>
      </c>
      <c r="AE181" s="1" t="s">
        <v>17</v>
      </c>
      <c r="AF181" s="3">
        <f t="shared" si="13"/>
        <v>1.6189962223421479</v>
      </c>
      <c r="AG181" s="3">
        <f t="shared" si="14"/>
        <v>0</v>
      </c>
      <c r="AH181" s="3">
        <f t="shared" si="15"/>
        <v>0</v>
      </c>
      <c r="AI181" s="3">
        <f t="shared" si="16"/>
        <v>2.0394289598912305</v>
      </c>
      <c r="AJ181" s="3">
        <f t="shared" si="17"/>
        <v>1.9090041361756285</v>
      </c>
      <c r="AK181" s="3">
        <f t="shared" si="18"/>
        <v>2.9097963142580019</v>
      </c>
    </row>
    <row r="182" spans="1:37">
      <c r="A182">
        <v>160</v>
      </c>
      <c r="B182">
        <v>1</v>
      </c>
      <c r="C182" t="s">
        <v>393</v>
      </c>
      <c r="D182" t="str">
        <f>HYPERLINK("http://www.uniprot.org/uniprot/FUS_MOUSE", "FUS_MOUSE")</f>
        <v>FUS_MOUSE</v>
      </c>
      <c r="F182">
        <v>6.4</v>
      </c>
      <c r="G182">
        <v>518</v>
      </c>
      <c r="H182">
        <v>52674</v>
      </c>
      <c r="I182" t="s">
        <v>394</v>
      </c>
      <c r="J182">
        <v>24</v>
      </c>
      <c r="K182">
        <v>24</v>
      </c>
      <c r="L182">
        <v>1</v>
      </c>
      <c r="M182" s="1">
        <v>0</v>
      </c>
      <c r="N182">
        <v>0</v>
      </c>
      <c r="O182">
        <v>4</v>
      </c>
      <c r="P182">
        <v>7</v>
      </c>
      <c r="Q182">
        <v>6</v>
      </c>
      <c r="R182">
        <v>7</v>
      </c>
      <c r="S182" s="1">
        <v>0</v>
      </c>
      <c r="T182">
        <v>0</v>
      </c>
      <c r="U182">
        <v>4</v>
      </c>
      <c r="V182">
        <v>7</v>
      </c>
      <c r="W182">
        <v>6</v>
      </c>
      <c r="X182">
        <v>7</v>
      </c>
      <c r="Y182" s="1">
        <v>0</v>
      </c>
      <c r="Z182">
        <v>0</v>
      </c>
      <c r="AA182">
        <v>4</v>
      </c>
      <c r="AB182">
        <v>7</v>
      </c>
      <c r="AC182">
        <v>6</v>
      </c>
      <c r="AD182">
        <v>7</v>
      </c>
      <c r="AE182" s="1" t="s">
        <v>17</v>
      </c>
      <c r="AF182" s="3">
        <f t="shared" si="13"/>
        <v>0</v>
      </c>
      <c r="AG182" s="3">
        <f t="shared" si="14"/>
        <v>0</v>
      </c>
      <c r="AH182" s="3">
        <f t="shared" si="15"/>
        <v>3.8684719535783367</v>
      </c>
      <c r="AI182" s="3">
        <f t="shared" si="16"/>
        <v>7.1380013596193068</v>
      </c>
      <c r="AJ182" s="3">
        <f t="shared" si="17"/>
        <v>5.7270124085268854</v>
      </c>
      <c r="AK182" s="3">
        <f t="shared" si="18"/>
        <v>6.7895247332686717</v>
      </c>
    </row>
    <row r="183" spans="1:37">
      <c r="A183">
        <v>161</v>
      </c>
      <c r="B183">
        <v>1</v>
      </c>
      <c r="C183" t="s">
        <v>395</v>
      </c>
      <c r="D183" t="str">
        <f>HYPERLINK("http://www.uniprot.org/uniprot/IDI1_MOUSE", "IDI1_MOUSE")</f>
        <v>IDI1_MOUSE</v>
      </c>
      <c r="F183">
        <v>35.700000000000003</v>
      </c>
      <c r="G183">
        <v>227</v>
      </c>
      <c r="H183">
        <v>26290</v>
      </c>
      <c r="I183" t="s">
        <v>396</v>
      </c>
      <c r="J183">
        <v>21</v>
      </c>
      <c r="K183">
        <v>21</v>
      </c>
      <c r="L183">
        <v>1</v>
      </c>
      <c r="M183" s="1">
        <v>3</v>
      </c>
      <c r="N183">
        <v>0</v>
      </c>
      <c r="O183">
        <v>10</v>
      </c>
      <c r="P183">
        <v>3</v>
      </c>
      <c r="Q183">
        <v>5</v>
      </c>
      <c r="R183">
        <v>0</v>
      </c>
      <c r="S183" s="1">
        <v>3</v>
      </c>
      <c r="T183">
        <v>0</v>
      </c>
      <c r="U183">
        <v>10</v>
      </c>
      <c r="V183">
        <v>3</v>
      </c>
      <c r="W183">
        <v>5</v>
      </c>
      <c r="X183">
        <v>0</v>
      </c>
      <c r="Y183" s="1">
        <v>3</v>
      </c>
      <c r="Z183">
        <v>0</v>
      </c>
      <c r="AA183">
        <v>10</v>
      </c>
      <c r="AB183">
        <v>3</v>
      </c>
      <c r="AC183">
        <v>5</v>
      </c>
      <c r="AD183">
        <v>0</v>
      </c>
      <c r="AE183" s="1" t="s">
        <v>17</v>
      </c>
      <c r="AF183" s="3">
        <f t="shared" si="13"/>
        <v>4.8569886670264442</v>
      </c>
      <c r="AG183" s="3">
        <f t="shared" si="14"/>
        <v>0</v>
      </c>
      <c r="AH183" s="3">
        <f t="shared" si="15"/>
        <v>9.6711798839458414</v>
      </c>
      <c r="AI183" s="3">
        <f t="shared" si="16"/>
        <v>3.0591434398368458</v>
      </c>
      <c r="AJ183" s="3">
        <f t="shared" si="17"/>
        <v>4.7725103404390712</v>
      </c>
      <c r="AK183" s="3">
        <f t="shared" si="18"/>
        <v>0</v>
      </c>
    </row>
    <row r="184" spans="1:37">
      <c r="A184">
        <v>162</v>
      </c>
      <c r="B184">
        <v>1</v>
      </c>
      <c r="C184" t="s">
        <v>397</v>
      </c>
      <c r="D184" t="str">
        <f>HYPERLINK("http://www.uniprot.org/uniprot/PCBP1_MOUSE", "PCBP1_MOUSE")</f>
        <v>PCBP1_MOUSE</v>
      </c>
      <c r="F184">
        <v>7.6</v>
      </c>
      <c r="G184">
        <v>356</v>
      </c>
      <c r="H184">
        <v>37499</v>
      </c>
      <c r="I184" t="s">
        <v>398</v>
      </c>
      <c r="J184">
        <v>8</v>
      </c>
      <c r="K184">
        <v>8</v>
      </c>
      <c r="L184">
        <v>1</v>
      </c>
      <c r="M184" s="1">
        <v>0</v>
      </c>
      <c r="N184">
        <v>0</v>
      </c>
      <c r="O184">
        <v>3</v>
      </c>
      <c r="P184">
        <v>1</v>
      </c>
      <c r="Q184">
        <v>2</v>
      </c>
      <c r="R184">
        <v>2</v>
      </c>
      <c r="S184" s="1">
        <v>0</v>
      </c>
      <c r="T184">
        <v>0</v>
      </c>
      <c r="U184">
        <v>3</v>
      </c>
      <c r="V184">
        <v>1</v>
      </c>
      <c r="W184">
        <v>2</v>
      </c>
      <c r="X184">
        <v>2</v>
      </c>
      <c r="Y184" s="1">
        <v>0</v>
      </c>
      <c r="Z184">
        <v>0</v>
      </c>
      <c r="AA184">
        <v>3</v>
      </c>
      <c r="AB184">
        <v>1</v>
      </c>
      <c r="AC184">
        <v>2</v>
      </c>
      <c r="AD184">
        <v>2</v>
      </c>
      <c r="AE184" s="1" t="s">
        <v>17</v>
      </c>
      <c r="AF184" s="3">
        <f t="shared" si="13"/>
        <v>0</v>
      </c>
      <c r="AG184" s="3">
        <f t="shared" si="14"/>
        <v>0</v>
      </c>
      <c r="AH184" s="3">
        <f t="shared" si="15"/>
        <v>2.9013539651837528</v>
      </c>
      <c r="AI184" s="3">
        <f t="shared" si="16"/>
        <v>1.0197144799456153</v>
      </c>
      <c r="AJ184" s="3">
        <f t="shared" si="17"/>
        <v>1.9090041361756285</v>
      </c>
      <c r="AK184" s="3">
        <f t="shared" si="18"/>
        <v>1.9398642095053347</v>
      </c>
    </row>
    <row r="185" spans="1:37">
      <c r="A185">
        <v>163</v>
      </c>
      <c r="B185">
        <v>1</v>
      </c>
      <c r="C185" t="s">
        <v>399</v>
      </c>
      <c r="D185" t="str">
        <f>HYPERLINK("http://www.uniprot.org/uniprot/UBC12_MOUSE", "UBC12_MOUSE")</f>
        <v>UBC12_MOUSE</v>
      </c>
      <c r="F185">
        <v>10.9</v>
      </c>
      <c r="G185">
        <v>183</v>
      </c>
      <c r="H185">
        <v>20901</v>
      </c>
      <c r="I185" t="s">
        <v>400</v>
      </c>
      <c r="J185">
        <v>2</v>
      </c>
      <c r="K185">
        <v>2</v>
      </c>
      <c r="L185">
        <v>1</v>
      </c>
      <c r="M185" s="1">
        <v>0</v>
      </c>
      <c r="N185">
        <v>0</v>
      </c>
      <c r="O185">
        <v>2</v>
      </c>
      <c r="P185">
        <v>0</v>
      </c>
      <c r="Q185">
        <v>0</v>
      </c>
      <c r="R185">
        <v>0</v>
      </c>
      <c r="S185" s="1">
        <v>0</v>
      </c>
      <c r="T185">
        <v>0</v>
      </c>
      <c r="U185">
        <v>2</v>
      </c>
      <c r="V185">
        <v>0</v>
      </c>
      <c r="W185">
        <v>0</v>
      </c>
      <c r="X185">
        <v>0</v>
      </c>
      <c r="Y185" s="1">
        <v>0</v>
      </c>
      <c r="Z185">
        <v>0</v>
      </c>
      <c r="AA185">
        <v>2</v>
      </c>
      <c r="AB185">
        <v>0</v>
      </c>
      <c r="AC185">
        <v>0</v>
      </c>
      <c r="AD185">
        <v>0</v>
      </c>
      <c r="AE185" s="1" t="s">
        <v>17</v>
      </c>
      <c r="AF185" s="3">
        <f t="shared" si="13"/>
        <v>0</v>
      </c>
      <c r="AG185" s="3">
        <f t="shared" si="14"/>
        <v>0</v>
      </c>
      <c r="AH185" s="3">
        <f t="shared" si="15"/>
        <v>1.9342359767891684</v>
      </c>
      <c r="AI185" s="3">
        <f t="shared" si="16"/>
        <v>0</v>
      </c>
      <c r="AJ185" s="3">
        <f t="shared" si="17"/>
        <v>0</v>
      </c>
      <c r="AK185" s="3">
        <f t="shared" si="18"/>
        <v>0</v>
      </c>
    </row>
    <row r="186" spans="1:37">
      <c r="A186">
        <v>164</v>
      </c>
      <c r="B186">
        <v>1</v>
      </c>
      <c r="C186" t="s">
        <v>401</v>
      </c>
      <c r="D186" t="str">
        <f>HYPERLINK("http://www.uniprot.org/uniprot/PHS_MOUSE", "PHS_MOUSE")</f>
        <v>PHS_MOUSE</v>
      </c>
      <c r="F186">
        <v>51</v>
      </c>
      <c r="G186">
        <v>104</v>
      </c>
      <c r="H186">
        <v>11987</v>
      </c>
      <c r="I186" t="s">
        <v>402</v>
      </c>
      <c r="J186">
        <v>16</v>
      </c>
      <c r="K186">
        <v>16</v>
      </c>
      <c r="L186">
        <v>1</v>
      </c>
      <c r="M186" s="1">
        <v>0</v>
      </c>
      <c r="N186">
        <v>0</v>
      </c>
      <c r="O186">
        <v>5</v>
      </c>
      <c r="P186">
        <v>4</v>
      </c>
      <c r="Q186">
        <v>3</v>
      </c>
      <c r="R186">
        <v>4</v>
      </c>
      <c r="S186" s="1">
        <v>0</v>
      </c>
      <c r="T186">
        <v>0</v>
      </c>
      <c r="U186">
        <v>5</v>
      </c>
      <c r="V186">
        <v>4</v>
      </c>
      <c r="W186">
        <v>3</v>
      </c>
      <c r="X186">
        <v>4</v>
      </c>
      <c r="Y186" s="1">
        <v>0</v>
      </c>
      <c r="Z186">
        <v>0</v>
      </c>
      <c r="AA186">
        <v>5</v>
      </c>
      <c r="AB186">
        <v>4</v>
      </c>
      <c r="AC186">
        <v>3</v>
      </c>
      <c r="AD186">
        <v>4</v>
      </c>
      <c r="AE186" s="1" t="s">
        <v>17</v>
      </c>
      <c r="AF186" s="3">
        <f t="shared" si="13"/>
        <v>0</v>
      </c>
      <c r="AG186" s="3">
        <f t="shared" si="14"/>
        <v>0</v>
      </c>
      <c r="AH186" s="3">
        <f t="shared" si="15"/>
        <v>4.8355899419729207</v>
      </c>
      <c r="AI186" s="3">
        <f t="shared" si="16"/>
        <v>4.078857919782461</v>
      </c>
      <c r="AJ186" s="3">
        <f t="shared" si="17"/>
        <v>2.8635062042634427</v>
      </c>
      <c r="AK186" s="3">
        <f t="shared" si="18"/>
        <v>3.8797284190106693</v>
      </c>
    </row>
    <row r="187" spans="1:37">
      <c r="A187">
        <v>165</v>
      </c>
      <c r="B187">
        <v>1</v>
      </c>
      <c r="C187" t="s">
        <v>403</v>
      </c>
      <c r="D187" t="str">
        <f>HYPERLINK("http://www.uniprot.org/uniprot/GABT_MOUSE", "GABT_MOUSE")</f>
        <v>GABT_MOUSE</v>
      </c>
      <c r="F187">
        <v>23.4</v>
      </c>
      <c r="G187">
        <v>500</v>
      </c>
      <c r="H187">
        <v>56453</v>
      </c>
      <c r="I187" t="s">
        <v>404</v>
      </c>
      <c r="J187">
        <v>23</v>
      </c>
      <c r="K187">
        <v>23</v>
      </c>
      <c r="L187">
        <v>1</v>
      </c>
      <c r="M187" s="1">
        <v>5</v>
      </c>
      <c r="N187">
        <v>0</v>
      </c>
      <c r="O187">
        <v>7</v>
      </c>
      <c r="P187">
        <v>2</v>
      </c>
      <c r="Q187">
        <v>3</v>
      </c>
      <c r="R187">
        <v>6</v>
      </c>
      <c r="S187" s="1">
        <v>5</v>
      </c>
      <c r="T187">
        <v>0</v>
      </c>
      <c r="U187">
        <v>7</v>
      </c>
      <c r="V187">
        <v>2</v>
      </c>
      <c r="W187">
        <v>3</v>
      </c>
      <c r="X187">
        <v>6</v>
      </c>
      <c r="Y187" s="1">
        <v>5</v>
      </c>
      <c r="Z187">
        <v>0</v>
      </c>
      <c r="AA187">
        <v>7</v>
      </c>
      <c r="AB187">
        <v>2</v>
      </c>
      <c r="AC187">
        <v>3</v>
      </c>
      <c r="AD187">
        <v>6</v>
      </c>
      <c r="AE187" s="1" t="s">
        <v>17</v>
      </c>
      <c r="AF187" s="3">
        <f t="shared" si="13"/>
        <v>8.0949811117107391</v>
      </c>
      <c r="AG187" s="3">
        <f t="shared" si="14"/>
        <v>0</v>
      </c>
      <c r="AH187" s="3">
        <f t="shared" si="15"/>
        <v>6.7698259187620895</v>
      </c>
      <c r="AI187" s="3">
        <f t="shared" si="16"/>
        <v>2.0394289598912305</v>
      </c>
      <c r="AJ187" s="3">
        <f t="shared" si="17"/>
        <v>2.8635062042634427</v>
      </c>
      <c r="AK187" s="3">
        <f t="shared" si="18"/>
        <v>5.8195926285160038</v>
      </c>
    </row>
    <row r="188" spans="1:37">
      <c r="A188">
        <v>166</v>
      </c>
      <c r="B188">
        <v>1</v>
      </c>
      <c r="C188" t="s">
        <v>405</v>
      </c>
      <c r="D188" t="str">
        <f>HYPERLINK("http://www.uniprot.org/uniprot/UFM1_MOUSE", "UFM1_MOUSE")</f>
        <v>UFM1_MOUSE</v>
      </c>
      <c r="F188">
        <v>50.6</v>
      </c>
      <c r="G188">
        <v>85</v>
      </c>
      <c r="H188">
        <v>9119</v>
      </c>
      <c r="I188" t="s">
        <v>406</v>
      </c>
      <c r="J188">
        <v>5</v>
      </c>
      <c r="K188">
        <v>5</v>
      </c>
      <c r="L188">
        <v>1</v>
      </c>
      <c r="M188" s="1">
        <v>0</v>
      </c>
      <c r="N188">
        <v>0</v>
      </c>
      <c r="O188">
        <v>2</v>
      </c>
      <c r="P188">
        <v>1</v>
      </c>
      <c r="Q188">
        <v>1</v>
      </c>
      <c r="R188">
        <v>1</v>
      </c>
      <c r="S188" s="1">
        <v>0</v>
      </c>
      <c r="T188">
        <v>0</v>
      </c>
      <c r="U188">
        <v>2</v>
      </c>
      <c r="V188">
        <v>1</v>
      </c>
      <c r="W188">
        <v>1</v>
      </c>
      <c r="X188">
        <v>1</v>
      </c>
      <c r="Y188" s="1">
        <v>0</v>
      </c>
      <c r="Z188">
        <v>0</v>
      </c>
      <c r="AA188">
        <v>2</v>
      </c>
      <c r="AB188">
        <v>1</v>
      </c>
      <c r="AC188">
        <v>1</v>
      </c>
      <c r="AD188">
        <v>1</v>
      </c>
      <c r="AE188" s="1" t="s">
        <v>17</v>
      </c>
      <c r="AF188" s="3">
        <f t="shared" si="13"/>
        <v>0</v>
      </c>
      <c r="AG188" s="3">
        <f t="shared" si="14"/>
        <v>0</v>
      </c>
      <c r="AH188" s="3">
        <f t="shared" si="15"/>
        <v>1.9342359767891684</v>
      </c>
      <c r="AI188" s="3">
        <f t="shared" si="16"/>
        <v>1.0197144799456153</v>
      </c>
      <c r="AJ188" s="3">
        <f t="shared" si="17"/>
        <v>0.95450206808781424</v>
      </c>
      <c r="AK188" s="3">
        <f t="shared" si="18"/>
        <v>0.96993210475266733</v>
      </c>
    </row>
    <row r="189" spans="1:37">
      <c r="A189">
        <v>167</v>
      </c>
      <c r="B189">
        <v>1</v>
      </c>
      <c r="C189" t="s">
        <v>407</v>
      </c>
      <c r="D189" t="str">
        <f>HYPERLINK("http://www.uniprot.org/uniprot/HNRPK_MOUSE", "HNRPK_MOUSE")</f>
        <v>HNRPK_MOUSE</v>
      </c>
      <c r="F189">
        <v>11.4</v>
      </c>
      <c r="G189">
        <v>463</v>
      </c>
      <c r="H189">
        <v>50977</v>
      </c>
      <c r="I189" t="s">
        <v>408</v>
      </c>
      <c r="J189">
        <v>15</v>
      </c>
      <c r="K189">
        <v>15</v>
      </c>
      <c r="L189">
        <v>1</v>
      </c>
      <c r="M189" s="1">
        <v>1</v>
      </c>
      <c r="N189">
        <v>0</v>
      </c>
      <c r="O189">
        <v>2</v>
      </c>
      <c r="P189">
        <v>3</v>
      </c>
      <c r="Q189">
        <v>3</v>
      </c>
      <c r="R189">
        <v>6</v>
      </c>
      <c r="S189" s="1">
        <v>1</v>
      </c>
      <c r="T189">
        <v>0</v>
      </c>
      <c r="U189">
        <v>2</v>
      </c>
      <c r="V189">
        <v>3</v>
      </c>
      <c r="W189">
        <v>3</v>
      </c>
      <c r="X189">
        <v>6</v>
      </c>
      <c r="Y189" s="1">
        <v>1</v>
      </c>
      <c r="Z189">
        <v>0</v>
      </c>
      <c r="AA189">
        <v>2</v>
      </c>
      <c r="AB189">
        <v>3</v>
      </c>
      <c r="AC189">
        <v>3</v>
      </c>
      <c r="AD189">
        <v>6</v>
      </c>
      <c r="AE189" s="1" t="s">
        <v>17</v>
      </c>
      <c r="AF189" s="3">
        <f t="shared" si="13"/>
        <v>1.6189962223421479</v>
      </c>
      <c r="AG189" s="3">
        <f t="shared" si="14"/>
        <v>0</v>
      </c>
      <c r="AH189" s="3">
        <f t="shared" si="15"/>
        <v>1.9342359767891684</v>
      </c>
      <c r="AI189" s="3">
        <f t="shared" si="16"/>
        <v>3.0591434398368458</v>
      </c>
      <c r="AJ189" s="3">
        <f t="shared" si="17"/>
        <v>2.8635062042634427</v>
      </c>
      <c r="AK189" s="3">
        <f t="shared" si="18"/>
        <v>5.8195926285160038</v>
      </c>
    </row>
    <row r="190" spans="1:37">
      <c r="A190">
        <v>168</v>
      </c>
      <c r="B190">
        <v>1</v>
      </c>
      <c r="C190" t="s">
        <v>409</v>
      </c>
      <c r="D190" t="str">
        <f>HYPERLINK("http://www.uniprot.org/uniprot/CALM_MOUSE", "CALM_MOUSE")</f>
        <v>CALM_MOUSE</v>
      </c>
      <c r="F190">
        <v>22.1</v>
      </c>
      <c r="G190">
        <v>149</v>
      </c>
      <c r="H190">
        <v>16839</v>
      </c>
      <c r="I190" t="s">
        <v>410</v>
      </c>
      <c r="J190">
        <v>2</v>
      </c>
      <c r="K190">
        <v>2</v>
      </c>
      <c r="L190">
        <v>1</v>
      </c>
      <c r="M190" s="1">
        <v>0</v>
      </c>
      <c r="N190">
        <v>0</v>
      </c>
      <c r="O190">
        <v>2</v>
      </c>
      <c r="P190">
        <v>0</v>
      </c>
      <c r="Q190">
        <v>0</v>
      </c>
      <c r="R190">
        <v>0</v>
      </c>
      <c r="S190" s="1">
        <v>0</v>
      </c>
      <c r="T190">
        <v>0</v>
      </c>
      <c r="U190">
        <v>2</v>
      </c>
      <c r="V190">
        <v>0</v>
      </c>
      <c r="W190">
        <v>0</v>
      </c>
      <c r="X190">
        <v>0</v>
      </c>
      <c r="Y190" s="1">
        <v>0</v>
      </c>
      <c r="Z190">
        <v>0</v>
      </c>
      <c r="AA190">
        <v>2</v>
      </c>
      <c r="AB190">
        <v>0</v>
      </c>
      <c r="AC190">
        <v>0</v>
      </c>
      <c r="AD190">
        <v>0</v>
      </c>
      <c r="AE190" s="1" t="s">
        <v>17</v>
      </c>
      <c r="AF190" s="3">
        <f t="shared" si="13"/>
        <v>0</v>
      </c>
      <c r="AG190" s="3">
        <f t="shared" si="14"/>
        <v>0</v>
      </c>
      <c r="AH190" s="3">
        <f t="shared" si="15"/>
        <v>1.9342359767891684</v>
      </c>
      <c r="AI190" s="3">
        <f t="shared" si="16"/>
        <v>0</v>
      </c>
      <c r="AJ190" s="3">
        <f t="shared" si="17"/>
        <v>0</v>
      </c>
      <c r="AK190" s="3">
        <f t="shared" si="18"/>
        <v>0</v>
      </c>
    </row>
    <row r="191" spans="1:37">
      <c r="A191">
        <v>169</v>
      </c>
      <c r="B191">
        <v>1</v>
      </c>
      <c r="C191" t="s">
        <v>411</v>
      </c>
      <c r="D191" t="str">
        <f>HYPERLINK("http://www.uniprot.org/uniprot/MTPN_MOUSE", "MTPN_MOUSE")</f>
        <v>MTPN_MOUSE</v>
      </c>
      <c r="F191">
        <v>25.4</v>
      </c>
      <c r="G191">
        <v>118</v>
      </c>
      <c r="H191">
        <v>12862</v>
      </c>
      <c r="I191" t="s">
        <v>412</v>
      </c>
      <c r="J191">
        <v>14</v>
      </c>
      <c r="K191">
        <v>14</v>
      </c>
      <c r="L191">
        <v>1</v>
      </c>
      <c r="M191" s="1">
        <v>1</v>
      </c>
      <c r="N191">
        <v>0</v>
      </c>
      <c r="O191">
        <v>2</v>
      </c>
      <c r="P191">
        <v>3</v>
      </c>
      <c r="Q191">
        <v>3</v>
      </c>
      <c r="R191">
        <v>5</v>
      </c>
      <c r="S191" s="1">
        <v>1</v>
      </c>
      <c r="T191">
        <v>0</v>
      </c>
      <c r="U191">
        <v>2</v>
      </c>
      <c r="V191">
        <v>3</v>
      </c>
      <c r="W191">
        <v>3</v>
      </c>
      <c r="X191">
        <v>5</v>
      </c>
      <c r="Y191" s="1">
        <v>1</v>
      </c>
      <c r="Z191">
        <v>0</v>
      </c>
      <c r="AA191">
        <v>2</v>
      </c>
      <c r="AB191">
        <v>3</v>
      </c>
      <c r="AC191">
        <v>3</v>
      </c>
      <c r="AD191">
        <v>5</v>
      </c>
      <c r="AE191" s="1" t="s">
        <v>17</v>
      </c>
      <c r="AF191" s="3">
        <f t="shared" si="13"/>
        <v>1.6189962223421479</v>
      </c>
      <c r="AG191" s="3">
        <f t="shared" si="14"/>
        <v>0</v>
      </c>
      <c r="AH191" s="3">
        <f t="shared" si="15"/>
        <v>1.9342359767891684</v>
      </c>
      <c r="AI191" s="3">
        <f t="shared" si="16"/>
        <v>3.0591434398368458</v>
      </c>
      <c r="AJ191" s="3">
        <f t="shared" si="17"/>
        <v>2.8635062042634427</v>
      </c>
      <c r="AK191" s="3">
        <f t="shared" si="18"/>
        <v>4.8496605237633368</v>
      </c>
    </row>
    <row r="192" spans="1:37">
      <c r="A192">
        <v>170</v>
      </c>
      <c r="B192">
        <v>1</v>
      </c>
      <c r="C192" t="s">
        <v>413</v>
      </c>
      <c r="D192" t="str">
        <f>HYPERLINK("http://www.uniprot.org/uniprot/CYC_MOUSE", "CYC_MOUSE")</f>
        <v>CYC_MOUSE</v>
      </c>
      <c r="F192">
        <v>32.4</v>
      </c>
      <c r="G192">
        <v>105</v>
      </c>
      <c r="H192">
        <v>11606</v>
      </c>
      <c r="I192" t="s">
        <v>414</v>
      </c>
      <c r="J192">
        <v>15</v>
      </c>
      <c r="K192">
        <v>15</v>
      </c>
      <c r="L192">
        <v>1</v>
      </c>
      <c r="M192" s="1">
        <v>2</v>
      </c>
      <c r="N192">
        <v>0</v>
      </c>
      <c r="O192">
        <v>9</v>
      </c>
      <c r="P192">
        <v>1</v>
      </c>
      <c r="Q192">
        <v>2</v>
      </c>
      <c r="R192">
        <v>1</v>
      </c>
      <c r="S192" s="1">
        <v>2</v>
      </c>
      <c r="T192">
        <v>0</v>
      </c>
      <c r="U192">
        <v>9</v>
      </c>
      <c r="V192">
        <v>1</v>
      </c>
      <c r="W192">
        <v>2</v>
      </c>
      <c r="X192">
        <v>1</v>
      </c>
      <c r="Y192" s="1">
        <v>2</v>
      </c>
      <c r="Z192">
        <v>0</v>
      </c>
      <c r="AA192">
        <v>9</v>
      </c>
      <c r="AB192">
        <v>1</v>
      </c>
      <c r="AC192">
        <v>2</v>
      </c>
      <c r="AD192">
        <v>1</v>
      </c>
      <c r="AE192" s="1" t="s">
        <v>17</v>
      </c>
      <c r="AF192" s="3">
        <f t="shared" si="13"/>
        <v>3.2379924446842958</v>
      </c>
      <c r="AG192" s="3">
        <f t="shared" si="14"/>
        <v>0</v>
      </c>
      <c r="AH192" s="3">
        <f t="shared" si="15"/>
        <v>8.7040618955512574</v>
      </c>
      <c r="AI192" s="3">
        <f t="shared" si="16"/>
        <v>1.0197144799456153</v>
      </c>
      <c r="AJ192" s="3">
        <f t="shared" si="17"/>
        <v>1.9090041361756285</v>
      </c>
      <c r="AK192" s="3">
        <f t="shared" si="18"/>
        <v>0.96993210475266733</v>
      </c>
    </row>
    <row r="193" spans="1:37">
      <c r="A193">
        <v>171</v>
      </c>
      <c r="B193">
        <v>1</v>
      </c>
      <c r="C193" t="s">
        <v>415</v>
      </c>
      <c r="D193" t="str">
        <f>HYPERLINK("http://www.uniprot.org/uniprot/YBOX1_MOUSE", "YBOX1_MOUSE")</f>
        <v>YBOX1_MOUSE</v>
      </c>
      <c r="F193">
        <v>11.2</v>
      </c>
      <c r="G193">
        <v>322</v>
      </c>
      <c r="H193">
        <v>35731</v>
      </c>
      <c r="I193" t="s">
        <v>416</v>
      </c>
      <c r="J193">
        <v>2</v>
      </c>
      <c r="K193">
        <v>2</v>
      </c>
      <c r="L193">
        <v>1</v>
      </c>
      <c r="M193" s="1">
        <v>2</v>
      </c>
      <c r="N193">
        <v>0</v>
      </c>
      <c r="O193">
        <v>0</v>
      </c>
      <c r="P193">
        <v>0</v>
      </c>
      <c r="Q193">
        <v>0</v>
      </c>
      <c r="R193">
        <v>0</v>
      </c>
      <c r="S193" s="1">
        <v>2</v>
      </c>
      <c r="T193">
        <v>0</v>
      </c>
      <c r="U193">
        <v>0</v>
      </c>
      <c r="V193">
        <v>0</v>
      </c>
      <c r="W193">
        <v>0</v>
      </c>
      <c r="X193">
        <v>0</v>
      </c>
      <c r="Y193" s="1">
        <v>2</v>
      </c>
      <c r="Z193">
        <v>0</v>
      </c>
      <c r="AA193">
        <v>0</v>
      </c>
      <c r="AB193">
        <v>0</v>
      </c>
      <c r="AC193">
        <v>0</v>
      </c>
      <c r="AD193">
        <v>0</v>
      </c>
      <c r="AE193" s="1" t="s">
        <v>17</v>
      </c>
      <c r="AF193" s="3">
        <f t="shared" si="13"/>
        <v>3.2379924446842958</v>
      </c>
      <c r="AG193" s="3">
        <f t="shared" si="14"/>
        <v>0</v>
      </c>
      <c r="AH193" s="3">
        <f t="shared" si="15"/>
        <v>0</v>
      </c>
      <c r="AI193" s="3">
        <f t="shared" si="16"/>
        <v>0</v>
      </c>
      <c r="AJ193" s="3">
        <f t="shared" si="17"/>
        <v>0</v>
      </c>
      <c r="AK193" s="3">
        <f t="shared" si="18"/>
        <v>0</v>
      </c>
    </row>
    <row r="194" spans="1:37">
      <c r="A194">
        <v>172</v>
      </c>
      <c r="B194">
        <v>1</v>
      </c>
      <c r="C194" t="s">
        <v>417</v>
      </c>
      <c r="D194" t="str">
        <f>HYPERLINK("http://www.uniprot.org/uniprot/PROF1_MOUSE", "PROF1_MOUSE")</f>
        <v>PROF1_MOUSE</v>
      </c>
      <c r="F194">
        <v>64.3</v>
      </c>
      <c r="G194">
        <v>140</v>
      </c>
      <c r="H194">
        <v>14958</v>
      </c>
      <c r="I194" t="s">
        <v>418</v>
      </c>
      <c r="J194">
        <v>73</v>
      </c>
      <c r="K194">
        <v>73</v>
      </c>
      <c r="L194">
        <v>1</v>
      </c>
      <c r="M194" s="1">
        <v>4</v>
      </c>
      <c r="N194">
        <v>0</v>
      </c>
      <c r="O194">
        <v>18</v>
      </c>
      <c r="P194">
        <v>11</v>
      </c>
      <c r="Q194">
        <v>27</v>
      </c>
      <c r="R194">
        <v>13</v>
      </c>
      <c r="S194" s="1">
        <v>4</v>
      </c>
      <c r="T194">
        <v>0</v>
      </c>
      <c r="U194">
        <v>18</v>
      </c>
      <c r="V194">
        <v>11</v>
      </c>
      <c r="W194">
        <v>27</v>
      </c>
      <c r="X194">
        <v>13</v>
      </c>
      <c r="Y194" s="1">
        <v>4</v>
      </c>
      <c r="Z194">
        <v>0</v>
      </c>
      <c r="AA194">
        <v>18</v>
      </c>
      <c r="AB194">
        <v>11</v>
      </c>
      <c r="AC194">
        <v>27</v>
      </c>
      <c r="AD194">
        <v>13</v>
      </c>
      <c r="AE194" s="1" t="s">
        <v>17</v>
      </c>
      <c r="AF194" s="3">
        <f t="shared" si="13"/>
        <v>6.4759848893685916</v>
      </c>
      <c r="AG194" s="3">
        <f t="shared" si="14"/>
        <v>0</v>
      </c>
      <c r="AH194" s="3">
        <f t="shared" si="15"/>
        <v>17.408123791102515</v>
      </c>
      <c r="AI194" s="3">
        <f t="shared" si="16"/>
        <v>11.216859279401767</v>
      </c>
      <c r="AJ194" s="3">
        <f t="shared" si="17"/>
        <v>25.771555838370986</v>
      </c>
      <c r="AK194" s="3">
        <f t="shared" si="18"/>
        <v>12.609117361784675</v>
      </c>
    </row>
    <row r="195" spans="1:37">
      <c r="A195">
        <v>173</v>
      </c>
      <c r="B195">
        <v>1</v>
      </c>
      <c r="C195" t="s">
        <v>419</v>
      </c>
      <c r="D195" t="str">
        <f>HYPERLINK("http://www.uniprot.org/uniprot/HSP7C_MOUSE", "HSP7C_MOUSE")</f>
        <v>HSP7C_MOUSE</v>
      </c>
      <c r="F195">
        <v>23.8</v>
      </c>
      <c r="G195">
        <v>646</v>
      </c>
      <c r="H195">
        <v>70872</v>
      </c>
      <c r="I195" t="s">
        <v>420</v>
      </c>
      <c r="J195">
        <v>21</v>
      </c>
      <c r="K195">
        <v>17</v>
      </c>
      <c r="L195">
        <v>0.81</v>
      </c>
      <c r="M195" s="1">
        <v>0</v>
      </c>
      <c r="N195">
        <v>0</v>
      </c>
      <c r="O195">
        <v>6</v>
      </c>
      <c r="P195">
        <v>5</v>
      </c>
      <c r="Q195">
        <v>6</v>
      </c>
      <c r="R195">
        <v>4</v>
      </c>
      <c r="S195" s="1">
        <v>0</v>
      </c>
      <c r="T195">
        <v>0</v>
      </c>
      <c r="U195">
        <v>5</v>
      </c>
      <c r="V195">
        <v>4</v>
      </c>
      <c r="W195">
        <v>5</v>
      </c>
      <c r="X195">
        <v>3</v>
      </c>
      <c r="Y195" s="1">
        <v>0</v>
      </c>
      <c r="Z195">
        <v>0</v>
      </c>
      <c r="AA195">
        <v>6</v>
      </c>
      <c r="AB195">
        <v>4.8</v>
      </c>
      <c r="AC195">
        <v>6</v>
      </c>
      <c r="AD195">
        <v>4</v>
      </c>
      <c r="AE195" s="1" t="s">
        <v>293</v>
      </c>
      <c r="AF195" s="3">
        <f t="shared" si="13"/>
        <v>0</v>
      </c>
      <c r="AG195" s="3">
        <f t="shared" si="14"/>
        <v>0</v>
      </c>
      <c r="AH195" s="3">
        <f t="shared" si="15"/>
        <v>5.8027079303675055</v>
      </c>
      <c r="AI195" s="3">
        <f t="shared" si="16"/>
        <v>4.8946295037389529</v>
      </c>
      <c r="AJ195" s="3">
        <f t="shared" si="17"/>
        <v>5.7270124085268854</v>
      </c>
      <c r="AK195" s="3">
        <f t="shared" si="18"/>
        <v>3.8797284190106693</v>
      </c>
    </row>
    <row r="196" spans="1:37">
      <c r="A196">
        <v>174</v>
      </c>
      <c r="B196">
        <v>1</v>
      </c>
      <c r="C196" t="s">
        <v>421</v>
      </c>
      <c r="D196" t="str">
        <f>HYPERLINK("http://www.uniprot.org/uniprot/TCTP_MOUSE", "TCTP_MOUSE")</f>
        <v>TCTP_MOUSE</v>
      </c>
      <c r="F196">
        <v>15.7</v>
      </c>
      <c r="G196">
        <v>172</v>
      </c>
      <c r="H196">
        <v>19463</v>
      </c>
      <c r="I196" t="s">
        <v>422</v>
      </c>
      <c r="J196">
        <v>7</v>
      </c>
      <c r="K196">
        <v>7</v>
      </c>
      <c r="L196">
        <v>1</v>
      </c>
      <c r="M196" s="1">
        <v>0</v>
      </c>
      <c r="N196">
        <v>0</v>
      </c>
      <c r="O196">
        <v>2</v>
      </c>
      <c r="P196">
        <v>1</v>
      </c>
      <c r="Q196">
        <v>2</v>
      </c>
      <c r="R196">
        <v>2</v>
      </c>
      <c r="S196" s="1">
        <v>0</v>
      </c>
      <c r="T196">
        <v>0</v>
      </c>
      <c r="U196">
        <v>2</v>
      </c>
      <c r="V196">
        <v>1</v>
      </c>
      <c r="W196">
        <v>2</v>
      </c>
      <c r="X196">
        <v>2</v>
      </c>
      <c r="Y196" s="1">
        <v>0</v>
      </c>
      <c r="Z196">
        <v>0</v>
      </c>
      <c r="AA196">
        <v>2</v>
      </c>
      <c r="AB196">
        <v>1</v>
      </c>
      <c r="AC196">
        <v>2</v>
      </c>
      <c r="AD196">
        <v>2</v>
      </c>
      <c r="AE196" s="1" t="s">
        <v>17</v>
      </c>
      <c r="AF196" s="3">
        <f t="shared" si="13"/>
        <v>0</v>
      </c>
      <c r="AG196" s="3">
        <f t="shared" si="14"/>
        <v>0</v>
      </c>
      <c r="AH196" s="3">
        <f t="shared" si="15"/>
        <v>1.9342359767891684</v>
      </c>
      <c r="AI196" s="3">
        <f t="shared" si="16"/>
        <v>1.0197144799456153</v>
      </c>
      <c r="AJ196" s="3">
        <f t="shared" si="17"/>
        <v>1.9090041361756285</v>
      </c>
      <c r="AK196" s="3">
        <f t="shared" si="18"/>
        <v>1.9398642095053347</v>
      </c>
    </row>
    <row r="197" spans="1:37">
      <c r="A197">
        <v>175</v>
      </c>
      <c r="B197">
        <v>1</v>
      </c>
      <c r="C197" t="s">
        <v>423</v>
      </c>
      <c r="D197" t="str">
        <f>HYPERLINK("http://www.uniprot.org/uniprot/IF5A1_MOUSE", "IF5A1_MOUSE")</f>
        <v>IF5A1_MOUSE</v>
      </c>
      <c r="F197">
        <v>15.6</v>
      </c>
      <c r="G197">
        <v>154</v>
      </c>
      <c r="H197">
        <v>16833</v>
      </c>
      <c r="I197" t="s">
        <v>424</v>
      </c>
      <c r="J197">
        <v>2</v>
      </c>
      <c r="K197">
        <v>2</v>
      </c>
      <c r="L197">
        <v>1</v>
      </c>
      <c r="M197" s="1">
        <v>0</v>
      </c>
      <c r="N197">
        <v>0</v>
      </c>
      <c r="O197">
        <v>2</v>
      </c>
      <c r="P197">
        <v>0</v>
      </c>
      <c r="Q197">
        <v>0</v>
      </c>
      <c r="R197">
        <v>0</v>
      </c>
      <c r="S197" s="1">
        <v>0</v>
      </c>
      <c r="T197">
        <v>0</v>
      </c>
      <c r="U197">
        <v>2</v>
      </c>
      <c r="V197">
        <v>0</v>
      </c>
      <c r="W197">
        <v>0</v>
      </c>
      <c r="X197">
        <v>0</v>
      </c>
      <c r="Y197" s="1">
        <v>0</v>
      </c>
      <c r="Z197">
        <v>0</v>
      </c>
      <c r="AA197">
        <v>2</v>
      </c>
      <c r="AB197">
        <v>0</v>
      </c>
      <c r="AC197">
        <v>0</v>
      </c>
      <c r="AD197">
        <v>0</v>
      </c>
      <c r="AE197" s="1" t="s">
        <v>17</v>
      </c>
      <c r="AF197" s="3">
        <f t="shared" ref="AF197:AF260" si="19">Y197*M$374</f>
        <v>0</v>
      </c>
      <c r="AG197" s="3">
        <f t="shared" ref="AG197:AG260" si="20">Z197*N$374</f>
        <v>0</v>
      </c>
      <c r="AH197" s="3">
        <f t="shared" ref="AH197:AH260" si="21">AA197*O$374</f>
        <v>1.9342359767891684</v>
      </c>
      <c r="AI197" s="3">
        <f t="shared" ref="AI197:AI260" si="22">AB197*P$374</f>
        <v>0</v>
      </c>
      <c r="AJ197" s="3">
        <f t="shared" ref="AJ197:AJ260" si="23">AC197*Q$374</f>
        <v>0</v>
      </c>
      <c r="AK197" s="3">
        <f t="shared" ref="AK197:AK260" si="24">AD197*R$374</f>
        <v>0</v>
      </c>
    </row>
    <row r="198" spans="1:37">
      <c r="A198">
        <v>176</v>
      </c>
      <c r="B198">
        <v>1</v>
      </c>
      <c r="C198" t="s">
        <v>425</v>
      </c>
      <c r="D198" t="str">
        <f>HYPERLINK("http://www.uniprot.org/uniprot/UB2L3_MOUSE", "UB2L3_MOUSE")</f>
        <v>UB2L3_MOUSE</v>
      </c>
      <c r="F198">
        <v>47.4</v>
      </c>
      <c r="G198">
        <v>154</v>
      </c>
      <c r="H198">
        <v>17863</v>
      </c>
      <c r="I198" t="s">
        <v>426</v>
      </c>
      <c r="J198">
        <v>45</v>
      </c>
      <c r="K198">
        <v>45</v>
      </c>
      <c r="L198">
        <v>1</v>
      </c>
      <c r="M198" s="1">
        <v>1</v>
      </c>
      <c r="N198">
        <v>0</v>
      </c>
      <c r="O198">
        <v>12</v>
      </c>
      <c r="P198">
        <v>16</v>
      </c>
      <c r="Q198">
        <v>8</v>
      </c>
      <c r="R198">
        <v>8</v>
      </c>
      <c r="S198" s="1">
        <v>1</v>
      </c>
      <c r="T198">
        <v>0</v>
      </c>
      <c r="U198">
        <v>12</v>
      </c>
      <c r="V198">
        <v>16</v>
      </c>
      <c r="W198">
        <v>8</v>
      </c>
      <c r="X198">
        <v>8</v>
      </c>
      <c r="Y198" s="1">
        <v>1</v>
      </c>
      <c r="Z198">
        <v>0</v>
      </c>
      <c r="AA198">
        <v>12</v>
      </c>
      <c r="AB198">
        <v>16</v>
      </c>
      <c r="AC198">
        <v>8</v>
      </c>
      <c r="AD198">
        <v>8</v>
      </c>
      <c r="AE198" s="1" t="s">
        <v>17</v>
      </c>
      <c r="AF198" s="3">
        <f t="shared" si="19"/>
        <v>1.6189962223421479</v>
      </c>
      <c r="AG198" s="3">
        <f t="shared" si="20"/>
        <v>0</v>
      </c>
      <c r="AH198" s="3">
        <f t="shared" si="21"/>
        <v>11.605415860735011</v>
      </c>
      <c r="AI198" s="3">
        <f t="shared" si="22"/>
        <v>16.315431679129844</v>
      </c>
      <c r="AJ198" s="3">
        <f t="shared" si="23"/>
        <v>7.6360165447025139</v>
      </c>
      <c r="AK198" s="3">
        <f t="shared" si="24"/>
        <v>7.7594568380213387</v>
      </c>
    </row>
    <row r="199" spans="1:37">
      <c r="A199">
        <v>177</v>
      </c>
      <c r="B199">
        <v>1</v>
      </c>
      <c r="C199" t="s">
        <v>427</v>
      </c>
      <c r="D199" t="str">
        <f>HYPERLINK("http://www.uniprot.org/uniprot/PEBP1_MOUSE", "PEBP1_MOUSE")</f>
        <v>PEBP1_MOUSE</v>
      </c>
      <c r="F199">
        <v>80.2</v>
      </c>
      <c r="G199">
        <v>187</v>
      </c>
      <c r="H199">
        <v>20831</v>
      </c>
      <c r="I199" t="s">
        <v>428</v>
      </c>
      <c r="J199">
        <v>142</v>
      </c>
      <c r="K199">
        <v>142</v>
      </c>
      <c r="L199">
        <v>1</v>
      </c>
      <c r="M199" s="1">
        <v>11</v>
      </c>
      <c r="N199">
        <v>0</v>
      </c>
      <c r="O199">
        <v>24</v>
      </c>
      <c r="P199">
        <v>28</v>
      </c>
      <c r="Q199">
        <v>39</v>
      </c>
      <c r="R199">
        <v>40</v>
      </c>
      <c r="S199" s="1">
        <v>11</v>
      </c>
      <c r="T199">
        <v>0</v>
      </c>
      <c r="U199">
        <v>24</v>
      </c>
      <c r="V199">
        <v>28</v>
      </c>
      <c r="W199">
        <v>39</v>
      </c>
      <c r="X199">
        <v>40</v>
      </c>
      <c r="Y199" s="1">
        <v>11</v>
      </c>
      <c r="Z199">
        <v>0</v>
      </c>
      <c r="AA199">
        <v>24</v>
      </c>
      <c r="AB199">
        <v>28</v>
      </c>
      <c r="AC199">
        <v>39</v>
      </c>
      <c r="AD199">
        <v>40</v>
      </c>
      <c r="AE199" s="1" t="s">
        <v>17</v>
      </c>
      <c r="AF199" s="3">
        <f t="shared" si="19"/>
        <v>17.808958445763626</v>
      </c>
      <c r="AG199" s="3">
        <f t="shared" si="20"/>
        <v>0</v>
      </c>
      <c r="AH199" s="3">
        <f t="shared" si="21"/>
        <v>23.210831721470022</v>
      </c>
      <c r="AI199" s="3">
        <f t="shared" si="22"/>
        <v>28.552005438477227</v>
      </c>
      <c r="AJ199" s="3">
        <f t="shared" si="23"/>
        <v>37.225580655424757</v>
      </c>
      <c r="AK199" s="3">
        <f t="shared" si="24"/>
        <v>38.797284190106694</v>
      </c>
    </row>
    <row r="200" spans="1:37">
      <c r="A200">
        <v>178</v>
      </c>
      <c r="B200">
        <v>1</v>
      </c>
      <c r="C200" t="s">
        <v>429</v>
      </c>
      <c r="D200" t="str">
        <f>HYPERLINK("http://www.uniprot.org/uniprot/STIM1_MOUSE", "STIM1_MOUSE")</f>
        <v>STIM1_MOUSE</v>
      </c>
      <c r="F200">
        <v>3.9</v>
      </c>
      <c r="G200">
        <v>685</v>
      </c>
      <c r="H200">
        <v>77568</v>
      </c>
      <c r="I200" t="s">
        <v>430</v>
      </c>
      <c r="J200">
        <v>11</v>
      </c>
      <c r="K200">
        <v>11</v>
      </c>
      <c r="L200">
        <v>1</v>
      </c>
      <c r="M200" s="1">
        <v>1</v>
      </c>
      <c r="N200">
        <v>7</v>
      </c>
      <c r="O200">
        <v>0</v>
      </c>
      <c r="P200">
        <v>1</v>
      </c>
      <c r="Q200">
        <v>0</v>
      </c>
      <c r="R200">
        <v>2</v>
      </c>
      <c r="S200" s="1">
        <v>1</v>
      </c>
      <c r="T200">
        <v>7</v>
      </c>
      <c r="U200">
        <v>0</v>
      </c>
      <c r="V200">
        <v>1</v>
      </c>
      <c r="W200">
        <v>0</v>
      </c>
      <c r="X200">
        <v>2</v>
      </c>
      <c r="Y200" s="1">
        <v>1</v>
      </c>
      <c r="Z200">
        <v>7</v>
      </c>
      <c r="AA200">
        <v>0</v>
      </c>
      <c r="AB200">
        <v>1</v>
      </c>
      <c r="AC200">
        <v>0</v>
      </c>
      <c r="AD200">
        <v>2</v>
      </c>
      <c r="AE200" s="1" t="s">
        <v>17</v>
      </c>
      <c r="AF200" s="3">
        <f t="shared" si="19"/>
        <v>1.6189962223421479</v>
      </c>
      <c r="AG200" s="3">
        <f t="shared" si="20"/>
        <v>40.618955512572533</v>
      </c>
      <c r="AH200" s="3">
        <f t="shared" si="21"/>
        <v>0</v>
      </c>
      <c r="AI200" s="3">
        <f t="shared" si="22"/>
        <v>1.0197144799456153</v>
      </c>
      <c r="AJ200" s="3">
        <f t="shared" si="23"/>
        <v>0</v>
      </c>
      <c r="AK200" s="3">
        <f t="shared" si="24"/>
        <v>1.9398642095053347</v>
      </c>
    </row>
    <row r="201" spans="1:37">
      <c r="A201">
        <v>179</v>
      </c>
      <c r="B201">
        <v>1</v>
      </c>
      <c r="C201" t="s">
        <v>431</v>
      </c>
      <c r="D201" t="str">
        <f>HYPERLINK("http://www.uniprot.org/uniprot/DHB5_MOUSE", "DHB5_MOUSE")</f>
        <v>DHB5_MOUSE</v>
      </c>
      <c r="F201">
        <v>36.200000000000003</v>
      </c>
      <c r="G201">
        <v>323</v>
      </c>
      <c r="H201">
        <v>37049</v>
      </c>
      <c r="I201" t="s">
        <v>432</v>
      </c>
      <c r="J201">
        <v>45</v>
      </c>
      <c r="K201">
        <v>35</v>
      </c>
      <c r="L201">
        <v>0.77800000000000002</v>
      </c>
      <c r="M201" s="1">
        <v>4</v>
      </c>
      <c r="N201">
        <v>0</v>
      </c>
      <c r="O201">
        <v>10</v>
      </c>
      <c r="P201">
        <v>10</v>
      </c>
      <c r="Q201">
        <v>9</v>
      </c>
      <c r="R201">
        <v>12</v>
      </c>
      <c r="S201" s="1">
        <v>2</v>
      </c>
      <c r="T201">
        <v>0</v>
      </c>
      <c r="U201">
        <v>7</v>
      </c>
      <c r="V201">
        <v>9</v>
      </c>
      <c r="W201">
        <v>7</v>
      </c>
      <c r="X201">
        <v>10</v>
      </c>
      <c r="Y201" s="1">
        <v>2.5710000000000002</v>
      </c>
      <c r="Z201">
        <v>0</v>
      </c>
      <c r="AA201">
        <v>9.625</v>
      </c>
      <c r="AB201">
        <v>10</v>
      </c>
      <c r="AC201">
        <v>8.4</v>
      </c>
      <c r="AD201">
        <v>12</v>
      </c>
      <c r="AE201" s="1" t="s">
        <v>433</v>
      </c>
      <c r="AF201" s="3">
        <f t="shared" si="19"/>
        <v>4.1624392876416625</v>
      </c>
      <c r="AG201" s="3">
        <f t="shared" si="20"/>
        <v>0</v>
      </c>
      <c r="AH201" s="3">
        <f t="shared" si="21"/>
        <v>9.3085106382978733</v>
      </c>
      <c r="AI201" s="3">
        <f t="shared" si="22"/>
        <v>10.197144799456153</v>
      </c>
      <c r="AJ201" s="3">
        <f t="shared" si="23"/>
        <v>8.0178173719376407</v>
      </c>
      <c r="AK201" s="3">
        <f t="shared" si="24"/>
        <v>11.639185257032008</v>
      </c>
    </row>
    <row r="202" spans="1:37">
      <c r="A202">
        <v>180</v>
      </c>
      <c r="B202">
        <v>1</v>
      </c>
      <c r="C202" t="s">
        <v>434</v>
      </c>
      <c r="D202" t="str">
        <f>HYPERLINK("http://www.uniprot.org/uniprot/KHK_MOUSE", "KHK_MOUSE")</f>
        <v>KHK_MOUSE</v>
      </c>
      <c r="F202">
        <v>10.7</v>
      </c>
      <c r="G202">
        <v>298</v>
      </c>
      <c r="H202">
        <v>32751</v>
      </c>
      <c r="I202" t="s">
        <v>435</v>
      </c>
      <c r="J202">
        <v>12</v>
      </c>
      <c r="K202">
        <v>12</v>
      </c>
      <c r="L202">
        <v>1</v>
      </c>
      <c r="M202" s="1">
        <v>2</v>
      </c>
      <c r="N202">
        <v>0</v>
      </c>
      <c r="O202">
        <v>6</v>
      </c>
      <c r="P202">
        <v>0</v>
      </c>
      <c r="Q202">
        <v>2</v>
      </c>
      <c r="R202">
        <v>2</v>
      </c>
      <c r="S202" s="1">
        <v>2</v>
      </c>
      <c r="T202">
        <v>0</v>
      </c>
      <c r="U202">
        <v>6</v>
      </c>
      <c r="V202">
        <v>0</v>
      </c>
      <c r="W202">
        <v>2</v>
      </c>
      <c r="X202">
        <v>2</v>
      </c>
      <c r="Y202" s="1">
        <v>2</v>
      </c>
      <c r="Z202">
        <v>0</v>
      </c>
      <c r="AA202">
        <v>6</v>
      </c>
      <c r="AB202">
        <v>0</v>
      </c>
      <c r="AC202">
        <v>2</v>
      </c>
      <c r="AD202">
        <v>2</v>
      </c>
      <c r="AE202" s="1" t="s">
        <v>17</v>
      </c>
      <c r="AF202" s="3">
        <f t="shared" si="19"/>
        <v>3.2379924446842958</v>
      </c>
      <c r="AG202" s="3">
        <f t="shared" si="20"/>
        <v>0</v>
      </c>
      <c r="AH202" s="3">
        <f t="shared" si="21"/>
        <v>5.8027079303675055</v>
      </c>
      <c r="AI202" s="3">
        <f t="shared" si="22"/>
        <v>0</v>
      </c>
      <c r="AJ202" s="3">
        <f t="shared" si="23"/>
        <v>1.9090041361756285</v>
      </c>
      <c r="AK202" s="3">
        <f t="shared" si="24"/>
        <v>1.9398642095053347</v>
      </c>
    </row>
    <row r="203" spans="1:37">
      <c r="A203">
        <v>181</v>
      </c>
      <c r="B203">
        <v>1</v>
      </c>
      <c r="C203" t="s">
        <v>436</v>
      </c>
      <c r="D203" t="str">
        <f>HYPERLINK("http://www.uniprot.org/uniprot/THIOM_MOUSE", "THIOM_MOUSE")</f>
        <v>THIOM_MOUSE</v>
      </c>
      <c r="F203">
        <v>26.5</v>
      </c>
      <c r="G203">
        <v>166</v>
      </c>
      <c r="H203">
        <v>18256</v>
      </c>
      <c r="I203" t="s">
        <v>437</v>
      </c>
      <c r="J203">
        <v>32</v>
      </c>
      <c r="K203">
        <v>32</v>
      </c>
      <c r="L203">
        <v>1</v>
      </c>
      <c r="M203" s="1">
        <v>0</v>
      </c>
      <c r="N203">
        <v>0</v>
      </c>
      <c r="O203">
        <v>5</v>
      </c>
      <c r="P203">
        <v>7</v>
      </c>
      <c r="Q203">
        <v>12</v>
      </c>
      <c r="R203">
        <v>8</v>
      </c>
      <c r="S203" s="1">
        <v>0</v>
      </c>
      <c r="T203">
        <v>0</v>
      </c>
      <c r="U203">
        <v>5</v>
      </c>
      <c r="V203">
        <v>7</v>
      </c>
      <c r="W203">
        <v>12</v>
      </c>
      <c r="X203">
        <v>8</v>
      </c>
      <c r="Y203" s="1">
        <v>0</v>
      </c>
      <c r="Z203">
        <v>0</v>
      </c>
      <c r="AA203">
        <v>5</v>
      </c>
      <c r="AB203">
        <v>7</v>
      </c>
      <c r="AC203">
        <v>12</v>
      </c>
      <c r="AD203">
        <v>8</v>
      </c>
      <c r="AE203" s="1" t="s">
        <v>17</v>
      </c>
      <c r="AF203" s="3">
        <f t="shared" si="19"/>
        <v>0</v>
      </c>
      <c r="AG203" s="3">
        <f t="shared" si="20"/>
        <v>0</v>
      </c>
      <c r="AH203" s="3">
        <f t="shared" si="21"/>
        <v>4.8355899419729207</v>
      </c>
      <c r="AI203" s="3">
        <f t="shared" si="22"/>
        <v>7.1380013596193068</v>
      </c>
      <c r="AJ203" s="3">
        <f t="shared" si="23"/>
        <v>11.454024817053771</v>
      </c>
      <c r="AK203" s="3">
        <f t="shared" si="24"/>
        <v>7.7594568380213387</v>
      </c>
    </row>
    <row r="204" spans="1:37">
      <c r="A204">
        <v>182</v>
      </c>
      <c r="B204">
        <v>1</v>
      </c>
      <c r="C204" t="s">
        <v>438</v>
      </c>
      <c r="D204" t="str">
        <f>HYPERLINK("http://www.uniprot.org/uniprot/PRDX5_MOUSE", "PRDX5_MOUSE")</f>
        <v>PRDX5_MOUSE</v>
      </c>
      <c r="F204">
        <v>45.7</v>
      </c>
      <c r="G204">
        <v>210</v>
      </c>
      <c r="H204">
        <v>21898</v>
      </c>
      <c r="I204" t="s">
        <v>439</v>
      </c>
      <c r="J204">
        <v>143</v>
      </c>
      <c r="K204">
        <v>143</v>
      </c>
      <c r="L204">
        <v>1</v>
      </c>
      <c r="M204" s="1">
        <v>9</v>
      </c>
      <c r="N204">
        <v>0</v>
      </c>
      <c r="O204">
        <v>37</v>
      </c>
      <c r="P204">
        <v>37</v>
      </c>
      <c r="Q204">
        <v>29</v>
      </c>
      <c r="R204">
        <v>31</v>
      </c>
      <c r="S204" s="1">
        <v>9</v>
      </c>
      <c r="T204">
        <v>0</v>
      </c>
      <c r="U204">
        <v>37</v>
      </c>
      <c r="V204">
        <v>37</v>
      </c>
      <c r="W204">
        <v>29</v>
      </c>
      <c r="X204">
        <v>31</v>
      </c>
      <c r="Y204" s="1">
        <v>9</v>
      </c>
      <c r="Z204">
        <v>0</v>
      </c>
      <c r="AA204">
        <v>37</v>
      </c>
      <c r="AB204">
        <v>37</v>
      </c>
      <c r="AC204">
        <v>29</v>
      </c>
      <c r="AD204">
        <v>31</v>
      </c>
      <c r="AE204" s="1" t="s">
        <v>17</v>
      </c>
      <c r="AF204" s="3">
        <f t="shared" si="19"/>
        <v>14.570966001079331</v>
      </c>
      <c r="AG204" s="3">
        <f t="shared" si="20"/>
        <v>0</v>
      </c>
      <c r="AH204" s="3">
        <f t="shared" si="21"/>
        <v>35.783365570599614</v>
      </c>
      <c r="AI204" s="3">
        <f t="shared" si="22"/>
        <v>37.729435757987765</v>
      </c>
      <c r="AJ204" s="3">
        <f t="shared" si="23"/>
        <v>27.680559974546611</v>
      </c>
      <c r="AK204" s="3">
        <f t="shared" si="24"/>
        <v>30.067895247332686</v>
      </c>
    </row>
    <row r="205" spans="1:37">
      <c r="A205">
        <v>183</v>
      </c>
      <c r="B205">
        <v>1</v>
      </c>
      <c r="C205" t="s">
        <v>440</v>
      </c>
      <c r="D205" t="str">
        <f>HYPERLINK("http://www.uniprot.org/uniprot/APOA1_MOUSE", "APOA1_MOUSE")</f>
        <v>APOA1_MOUSE</v>
      </c>
      <c r="F205">
        <v>14</v>
      </c>
      <c r="G205">
        <v>264</v>
      </c>
      <c r="H205">
        <v>30617</v>
      </c>
      <c r="I205" t="s">
        <v>441</v>
      </c>
      <c r="J205">
        <v>8</v>
      </c>
      <c r="K205">
        <v>8</v>
      </c>
      <c r="L205">
        <v>1</v>
      </c>
      <c r="M205" s="1">
        <v>0</v>
      </c>
      <c r="N205">
        <v>0</v>
      </c>
      <c r="O205">
        <v>1</v>
      </c>
      <c r="P205">
        <v>1</v>
      </c>
      <c r="Q205">
        <v>3</v>
      </c>
      <c r="R205">
        <v>3</v>
      </c>
      <c r="S205" s="1">
        <v>0</v>
      </c>
      <c r="T205">
        <v>0</v>
      </c>
      <c r="U205">
        <v>1</v>
      </c>
      <c r="V205">
        <v>1</v>
      </c>
      <c r="W205">
        <v>3</v>
      </c>
      <c r="X205">
        <v>3</v>
      </c>
      <c r="Y205" s="1">
        <v>0</v>
      </c>
      <c r="Z205">
        <v>0</v>
      </c>
      <c r="AA205">
        <v>1</v>
      </c>
      <c r="AB205">
        <v>1</v>
      </c>
      <c r="AC205">
        <v>3</v>
      </c>
      <c r="AD205">
        <v>3</v>
      </c>
      <c r="AE205" s="1" t="s">
        <v>17</v>
      </c>
      <c r="AF205" s="3">
        <f t="shared" si="19"/>
        <v>0</v>
      </c>
      <c r="AG205" s="3">
        <f t="shared" si="20"/>
        <v>0</v>
      </c>
      <c r="AH205" s="3">
        <f t="shared" si="21"/>
        <v>0.96711798839458418</v>
      </c>
      <c r="AI205" s="3">
        <f t="shared" si="22"/>
        <v>1.0197144799456153</v>
      </c>
      <c r="AJ205" s="3">
        <f t="shared" si="23"/>
        <v>2.8635062042634427</v>
      </c>
      <c r="AK205" s="3">
        <f t="shared" si="24"/>
        <v>2.9097963142580019</v>
      </c>
    </row>
    <row r="206" spans="1:37">
      <c r="A206">
        <v>184</v>
      </c>
      <c r="B206">
        <v>1</v>
      </c>
      <c r="C206" t="s">
        <v>442</v>
      </c>
      <c r="D206" t="str">
        <f>HYPERLINK("http://www.uniprot.org/uniprot/RET1_MOUSE", "RET1_MOUSE")</f>
        <v>RET1_MOUSE</v>
      </c>
      <c r="F206">
        <v>33.299999999999997</v>
      </c>
      <c r="G206">
        <v>135</v>
      </c>
      <c r="H206">
        <v>15847</v>
      </c>
      <c r="I206" t="s">
        <v>443</v>
      </c>
      <c r="J206">
        <v>14</v>
      </c>
      <c r="K206">
        <v>14</v>
      </c>
      <c r="L206">
        <v>1</v>
      </c>
      <c r="M206" s="1">
        <v>0</v>
      </c>
      <c r="N206">
        <v>0</v>
      </c>
      <c r="O206">
        <v>1</v>
      </c>
      <c r="P206">
        <v>4</v>
      </c>
      <c r="Q206">
        <v>6</v>
      </c>
      <c r="R206">
        <v>3</v>
      </c>
      <c r="S206" s="1">
        <v>0</v>
      </c>
      <c r="T206">
        <v>0</v>
      </c>
      <c r="U206">
        <v>1</v>
      </c>
      <c r="V206">
        <v>4</v>
      </c>
      <c r="W206">
        <v>6</v>
      </c>
      <c r="X206">
        <v>3</v>
      </c>
      <c r="Y206" s="1">
        <v>0</v>
      </c>
      <c r="Z206">
        <v>0</v>
      </c>
      <c r="AA206">
        <v>1</v>
      </c>
      <c r="AB206">
        <v>4</v>
      </c>
      <c r="AC206">
        <v>6</v>
      </c>
      <c r="AD206">
        <v>3</v>
      </c>
      <c r="AE206" s="1" t="s">
        <v>17</v>
      </c>
      <c r="AF206" s="3">
        <f t="shared" si="19"/>
        <v>0</v>
      </c>
      <c r="AG206" s="3">
        <f t="shared" si="20"/>
        <v>0</v>
      </c>
      <c r="AH206" s="3">
        <f t="shared" si="21"/>
        <v>0.96711798839458418</v>
      </c>
      <c r="AI206" s="3">
        <f t="shared" si="22"/>
        <v>4.078857919782461</v>
      </c>
      <c r="AJ206" s="3">
        <f t="shared" si="23"/>
        <v>5.7270124085268854</v>
      </c>
      <c r="AK206" s="3">
        <f t="shared" si="24"/>
        <v>2.9097963142580019</v>
      </c>
    </row>
    <row r="207" spans="1:37">
      <c r="A207">
        <v>185</v>
      </c>
      <c r="B207">
        <v>1</v>
      </c>
      <c r="C207" t="s">
        <v>444</v>
      </c>
      <c r="D207" t="str">
        <f>HYPERLINK("http://www.uniprot.org/uniprot/NDKB_MOUSE", "NDKB_MOUSE")</f>
        <v>NDKB_MOUSE</v>
      </c>
      <c r="F207">
        <v>32.200000000000003</v>
      </c>
      <c r="G207">
        <v>152</v>
      </c>
      <c r="H207">
        <v>17364</v>
      </c>
      <c r="I207" t="s">
        <v>445</v>
      </c>
      <c r="J207">
        <v>20</v>
      </c>
      <c r="K207">
        <v>20</v>
      </c>
      <c r="L207">
        <v>1</v>
      </c>
      <c r="M207" s="1">
        <v>0</v>
      </c>
      <c r="N207">
        <v>0</v>
      </c>
      <c r="O207">
        <v>10</v>
      </c>
      <c r="P207">
        <v>3</v>
      </c>
      <c r="Q207">
        <v>4</v>
      </c>
      <c r="R207">
        <v>3</v>
      </c>
      <c r="S207" s="1">
        <v>0</v>
      </c>
      <c r="T207">
        <v>0</v>
      </c>
      <c r="U207">
        <v>10</v>
      </c>
      <c r="V207">
        <v>3</v>
      </c>
      <c r="W207">
        <v>4</v>
      </c>
      <c r="X207">
        <v>3</v>
      </c>
      <c r="Y207" s="1">
        <v>0</v>
      </c>
      <c r="Z207">
        <v>0</v>
      </c>
      <c r="AA207">
        <v>10</v>
      </c>
      <c r="AB207">
        <v>3</v>
      </c>
      <c r="AC207">
        <v>4</v>
      </c>
      <c r="AD207">
        <v>3</v>
      </c>
      <c r="AE207" s="1" t="s">
        <v>17</v>
      </c>
      <c r="AF207" s="3">
        <f t="shared" si="19"/>
        <v>0</v>
      </c>
      <c r="AG207" s="3">
        <f t="shared" si="20"/>
        <v>0</v>
      </c>
      <c r="AH207" s="3">
        <f t="shared" si="21"/>
        <v>9.6711798839458414</v>
      </c>
      <c r="AI207" s="3">
        <f t="shared" si="22"/>
        <v>3.0591434398368458</v>
      </c>
      <c r="AJ207" s="3">
        <f t="shared" si="23"/>
        <v>3.8180082723512569</v>
      </c>
      <c r="AK207" s="3">
        <f t="shared" si="24"/>
        <v>2.9097963142580019</v>
      </c>
    </row>
    <row r="208" spans="1:37">
      <c r="A208">
        <v>186</v>
      </c>
      <c r="B208">
        <v>1</v>
      </c>
      <c r="C208" t="s">
        <v>446</v>
      </c>
      <c r="D208" t="str">
        <f>HYPERLINK("http://www.uniprot.org/uniprot/ATPA_MOUSE", "ATPA_MOUSE")</f>
        <v>ATPA_MOUSE</v>
      </c>
      <c r="F208">
        <v>8</v>
      </c>
      <c r="G208">
        <v>553</v>
      </c>
      <c r="H208">
        <v>59754</v>
      </c>
      <c r="I208" t="s">
        <v>447</v>
      </c>
      <c r="J208">
        <v>10</v>
      </c>
      <c r="K208">
        <v>10</v>
      </c>
      <c r="L208">
        <v>1</v>
      </c>
      <c r="M208" s="1">
        <v>0</v>
      </c>
      <c r="N208">
        <v>0</v>
      </c>
      <c r="O208">
        <v>0</v>
      </c>
      <c r="P208">
        <v>3</v>
      </c>
      <c r="Q208">
        <v>5</v>
      </c>
      <c r="R208">
        <v>2</v>
      </c>
      <c r="S208" s="1">
        <v>0</v>
      </c>
      <c r="T208">
        <v>0</v>
      </c>
      <c r="U208">
        <v>0</v>
      </c>
      <c r="V208">
        <v>3</v>
      </c>
      <c r="W208">
        <v>5</v>
      </c>
      <c r="X208">
        <v>2</v>
      </c>
      <c r="Y208" s="1">
        <v>0</v>
      </c>
      <c r="Z208">
        <v>0</v>
      </c>
      <c r="AA208">
        <v>0</v>
      </c>
      <c r="AB208">
        <v>3</v>
      </c>
      <c r="AC208">
        <v>5</v>
      </c>
      <c r="AD208">
        <v>2</v>
      </c>
      <c r="AE208" s="1" t="s">
        <v>17</v>
      </c>
      <c r="AF208" s="3">
        <f t="shared" si="19"/>
        <v>0</v>
      </c>
      <c r="AG208" s="3">
        <f t="shared" si="20"/>
        <v>0</v>
      </c>
      <c r="AH208" s="3">
        <f t="shared" si="21"/>
        <v>0</v>
      </c>
      <c r="AI208" s="3">
        <f t="shared" si="22"/>
        <v>3.0591434398368458</v>
      </c>
      <c r="AJ208" s="3">
        <f t="shared" si="23"/>
        <v>4.7725103404390712</v>
      </c>
      <c r="AK208" s="3">
        <f t="shared" si="24"/>
        <v>1.9398642095053347</v>
      </c>
    </row>
    <row r="209" spans="1:37">
      <c r="A209">
        <v>187</v>
      </c>
      <c r="B209">
        <v>1</v>
      </c>
      <c r="C209" t="s">
        <v>448</v>
      </c>
      <c r="D209" t="str">
        <f>HYPERLINK("http://www.uniprot.org/uniprot/PGBM_MOUSE", "PGBM_MOUSE")</f>
        <v>PGBM_MOUSE</v>
      </c>
      <c r="F209">
        <v>0.8</v>
      </c>
      <c r="G209">
        <v>3707</v>
      </c>
      <c r="H209">
        <v>398295</v>
      </c>
      <c r="I209" t="s">
        <v>449</v>
      </c>
      <c r="J209">
        <v>4</v>
      </c>
      <c r="K209">
        <v>4</v>
      </c>
      <c r="L209">
        <v>1</v>
      </c>
      <c r="M209" s="1">
        <v>0</v>
      </c>
      <c r="N209">
        <v>0</v>
      </c>
      <c r="O209">
        <v>0</v>
      </c>
      <c r="P209">
        <v>1</v>
      </c>
      <c r="Q209">
        <v>2</v>
      </c>
      <c r="R209">
        <v>1</v>
      </c>
      <c r="S209" s="1">
        <v>0</v>
      </c>
      <c r="T209">
        <v>0</v>
      </c>
      <c r="U209">
        <v>0</v>
      </c>
      <c r="V209">
        <v>1</v>
      </c>
      <c r="W209">
        <v>2</v>
      </c>
      <c r="X209">
        <v>1</v>
      </c>
      <c r="Y209" s="1">
        <v>0</v>
      </c>
      <c r="Z209">
        <v>0</v>
      </c>
      <c r="AA209">
        <v>0</v>
      </c>
      <c r="AB209">
        <v>1</v>
      </c>
      <c r="AC209">
        <v>2</v>
      </c>
      <c r="AD209">
        <v>1</v>
      </c>
      <c r="AE209" s="1" t="s">
        <v>17</v>
      </c>
      <c r="AF209" s="3">
        <f t="shared" si="19"/>
        <v>0</v>
      </c>
      <c r="AG209" s="3">
        <f t="shared" si="20"/>
        <v>0</v>
      </c>
      <c r="AH209" s="3">
        <f t="shared" si="21"/>
        <v>0</v>
      </c>
      <c r="AI209" s="3">
        <f t="shared" si="22"/>
        <v>1.0197144799456153</v>
      </c>
      <c r="AJ209" s="3">
        <f t="shared" si="23"/>
        <v>1.9090041361756285</v>
      </c>
      <c r="AK209" s="3">
        <f t="shared" si="24"/>
        <v>0.96993210475266733</v>
      </c>
    </row>
    <row r="210" spans="1:37">
      <c r="A210">
        <v>188</v>
      </c>
      <c r="B210">
        <v>1</v>
      </c>
      <c r="C210" t="s">
        <v>450</v>
      </c>
      <c r="D210" t="str">
        <f>HYPERLINK("http://www.uniprot.org/uniprot/FABP5_MOUSE", "FABP5_MOUSE")</f>
        <v>FABP5_MOUSE</v>
      </c>
      <c r="F210">
        <v>72.599999999999994</v>
      </c>
      <c r="G210">
        <v>135</v>
      </c>
      <c r="H210">
        <v>15138</v>
      </c>
      <c r="I210" t="s">
        <v>451</v>
      </c>
      <c r="J210">
        <v>43</v>
      </c>
      <c r="K210">
        <v>43</v>
      </c>
      <c r="L210">
        <v>1</v>
      </c>
      <c r="M210" s="1">
        <v>4</v>
      </c>
      <c r="N210">
        <v>0</v>
      </c>
      <c r="O210">
        <v>25</v>
      </c>
      <c r="P210">
        <v>4</v>
      </c>
      <c r="Q210">
        <v>6</v>
      </c>
      <c r="R210">
        <v>4</v>
      </c>
      <c r="S210" s="1">
        <v>4</v>
      </c>
      <c r="T210">
        <v>0</v>
      </c>
      <c r="U210">
        <v>25</v>
      </c>
      <c r="V210">
        <v>4</v>
      </c>
      <c r="W210">
        <v>6</v>
      </c>
      <c r="X210">
        <v>4</v>
      </c>
      <c r="Y210" s="1">
        <v>4</v>
      </c>
      <c r="Z210">
        <v>0</v>
      </c>
      <c r="AA210">
        <v>25</v>
      </c>
      <c r="AB210">
        <v>4</v>
      </c>
      <c r="AC210">
        <v>6</v>
      </c>
      <c r="AD210">
        <v>4</v>
      </c>
      <c r="AE210" s="1" t="s">
        <v>17</v>
      </c>
      <c r="AF210" s="3">
        <f t="shared" si="19"/>
        <v>6.4759848893685916</v>
      </c>
      <c r="AG210" s="3">
        <f t="shared" si="20"/>
        <v>0</v>
      </c>
      <c r="AH210" s="3">
        <f t="shared" si="21"/>
        <v>24.177949709864606</v>
      </c>
      <c r="AI210" s="3">
        <f t="shared" si="22"/>
        <v>4.078857919782461</v>
      </c>
      <c r="AJ210" s="3">
        <f t="shared" si="23"/>
        <v>5.7270124085268854</v>
      </c>
      <c r="AK210" s="3">
        <f t="shared" si="24"/>
        <v>3.8797284190106693</v>
      </c>
    </row>
    <row r="211" spans="1:37">
      <c r="A211">
        <v>189</v>
      </c>
      <c r="B211">
        <v>1</v>
      </c>
      <c r="C211" t="s">
        <v>452</v>
      </c>
      <c r="D211" t="str">
        <f>HYPERLINK("http://www.uniprot.org/uniprot/ANXA7_MOUSE", "ANXA7_MOUSE")</f>
        <v>ANXA7_MOUSE</v>
      </c>
      <c r="F211">
        <v>6.7</v>
      </c>
      <c r="G211">
        <v>463</v>
      </c>
      <c r="H211">
        <v>49926</v>
      </c>
      <c r="I211" t="s">
        <v>453</v>
      </c>
      <c r="J211">
        <v>4</v>
      </c>
      <c r="K211">
        <v>4</v>
      </c>
      <c r="L211">
        <v>1</v>
      </c>
      <c r="M211" s="1">
        <v>0</v>
      </c>
      <c r="N211">
        <v>0</v>
      </c>
      <c r="O211">
        <v>0</v>
      </c>
      <c r="P211">
        <v>1</v>
      </c>
      <c r="Q211">
        <v>2</v>
      </c>
      <c r="R211">
        <v>1</v>
      </c>
      <c r="S211" s="1">
        <v>0</v>
      </c>
      <c r="T211">
        <v>0</v>
      </c>
      <c r="U211">
        <v>0</v>
      </c>
      <c r="V211">
        <v>1</v>
      </c>
      <c r="W211">
        <v>2</v>
      </c>
      <c r="X211">
        <v>1</v>
      </c>
      <c r="Y211" s="1">
        <v>0</v>
      </c>
      <c r="Z211">
        <v>0</v>
      </c>
      <c r="AA211">
        <v>0</v>
      </c>
      <c r="AB211">
        <v>1</v>
      </c>
      <c r="AC211">
        <v>2</v>
      </c>
      <c r="AD211">
        <v>1</v>
      </c>
      <c r="AE211" s="1" t="s">
        <v>17</v>
      </c>
      <c r="AF211" s="3">
        <f t="shared" si="19"/>
        <v>0</v>
      </c>
      <c r="AG211" s="3">
        <f t="shared" si="20"/>
        <v>0</v>
      </c>
      <c r="AH211" s="3">
        <f t="shared" si="21"/>
        <v>0</v>
      </c>
      <c r="AI211" s="3">
        <f t="shared" si="22"/>
        <v>1.0197144799456153</v>
      </c>
      <c r="AJ211" s="3">
        <f t="shared" si="23"/>
        <v>1.9090041361756285</v>
      </c>
      <c r="AK211" s="3">
        <f t="shared" si="24"/>
        <v>0.96993210475266733</v>
      </c>
    </row>
    <row r="212" spans="1:37">
      <c r="A212">
        <v>190</v>
      </c>
      <c r="B212">
        <v>1</v>
      </c>
      <c r="C212" t="s">
        <v>454</v>
      </c>
      <c r="D212" t="str">
        <f>HYPERLINK("http://www.uniprot.org/uniprot/LIT2_MOUSE", "LIT2_MOUSE")</f>
        <v>LIT2_MOUSE</v>
      </c>
      <c r="F212">
        <v>45.7</v>
      </c>
      <c r="G212">
        <v>173</v>
      </c>
      <c r="H212">
        <v>19408</v>
      </c>
      <c r="I212" t="s">
        <v>455</v>
      </c>
      <c r="J212">
        <v>12</v>
      </c>
      <c r="K212">
        <v>12</v>
      </c>
      <c r="L212">
        <v>1</v>
      </c>
      <c r="M212" s="1">
        <v>12</v>
      </c>
      <c r="N212">
        <v>0</v>
      </c>
      <c r="O212">
        <v>0</v>
      </c>
      <c r="P212">
        <v>0</v>
      </c>
      <c r="Q212">
        <v>0</v>
      </c>
      <c r="R212">
        <v>0</v>
      </c>
      <c r="S212" s="1">
        <v>12</v>
      </c>
      <c r="T212">
        <v>0</v>
      </c>
      <c r="U212">
        <v>0</v>
      </c>
      <c r="V212">
        <v>0</v>
      </c>
      <c r="W212">
        <v>0</v>
      </c>
      <c r="X212">
        <v>0</v>
      </c>
      <c r="Y212" s="1">
        <v>12</v>
      </c>
      <c r="Z212">
        <v>0</v>
      </c>
      <c r="AA212">
        <v>0</v>
      </c>
      <c r="AB212">
        <v>0</v>
      </c>
      <c r="AC212">
        <v>0</v>
      </c>
      <c r="AD212">
        <v>0</v>
      </c>
      <c r="AE212" s="1" t="s">
        <v>17</v>
      </c>
      <c r="AF212" s="3">
        <f t="shared" si="19"/>
        <v>19.427954668105777</v>
      </c>
      <c r="AG212" s="3">
        <f t="shared" si="20"/>
        <v>0</v>
      </c>
      <c r="AH212" s="3">
        <f t="shared" si="21"/>
        <v>0</v>
      </c>
      <c r="AI212" s="3">
        <f t="shared" si="22"/>
        <v>0</v>
      </c>
      <c r="AJ212" s="3">
        <f t="shared" si="23"/>
        <v>0</v>
      </c>
      <c r="AK212" s="3">
        <f t="shared" si="24"/>
        <v>0</v>
      </c>
    </row>
    <row r="213" spans="1:37">
      <c r="A213">
        <v>191</v>
      </c>
      <c r="B213">
        <v>1</v>
      </c>
      <c r="C213" t="s">
        <v>456</v>
      </c>
      <c r="D213" t="str">
        <f>HYPERLINK("http://www.uniprot.org/uniprot/ACSS3_MOUSE", "ACSS3_MOUSE")</f>
        <v>ACSS3_MOUSE</v>
      </c>
      <c r="F213">
        <v>4.0999999999999996</v>
      </c>
      <c r="G213">
        <v>682</v>
      </c>
      <c r="H213">
        <v>74519</v>
      </c>
      <c r="I213" t="s">
        <v>457</v>
      </c>
      <c r="J213">
        <v>4</v>
      </c>
      <c r="K213">
        <v>4</v>
      </c>
      <c r="L213">
        <v>1</v>
      </c>
      <c r="M213" s="1">
        <v>0</v>
      </c>
      <c r="N213">
        <v>0</v>
      </c>
      <c r="O213">
        <v>0</v>
      </c>
      <c r="P213">
        <v>1</v>
      </c>
      <c r="Q213">
        <v>1</v>
      </c>
      <c r="R213">
        <v>2</v>
      </c>
      <c r="S213" s="1">
        <v>0</v>
      </c>
      <c r="T213">
        <v>0</v>
      </c>
      <c r="U213">
        <v>0</v>
      </c>
      <c r="V213">
        <v>1</v>
      </c>
      <c r="W213">
        <v>1</v>
      </c>
      <c r="X213">
        <v>2</v>
      </c>
      <c r="Y213" s="1">
        <v>0</v>
      </c>
      <c r="Z213">
        <v>0</v>
      </c>
      <c r="AA213">
        <v>0</v>
      </c>
      <c r="AB213">
        <v>1</v>
      </c>
      <c r="AC213">
        <v>1</v>
      </c>
      <c r="AD213">
        <v>2</v>
      </c>
      <c r="AE213" s="1" t="s">
        <v>17</v>
      </c>
      <c r="AF213" s="3">
        <f t="shared" si="19"/>
        <v>0</v>
      </c>
      <c r="AG213" s="3">
        <f t="shared" si="20"/>
        <v>0</v>
      </c>
      <c r="AH213" s="3">
        <f t="shared" si="21"/>
        <v>0</v>
      </c>
      <c r="AI213" s="3">
        <f t="shared" si="22"/>
        <v>1.0197144799456153</v>
      </c>
      <c r="AJ213" s="3">
        <f t="shared" si="23"/>
        <v>0.95450206808781424</v>
      </c>
      <c r="AK213" s="3">
        <f t="shared" si="24"/>
        <v>1.9398642095053347</v>
      </c>
    </row>
    <row r="214" spans="1:37">
      <c r="A214">
        <v>192</v>
      </c>
      <c r="B214">
        <v>1</v>
      </c>
      <c r="C214" t="s">
        <v>458</v>
      </c>
      <c r="D214" t="str">
        <f>HYPERLINK("http://www.uniprot.org/uniprot/K22E_MOUSE", "K22E_MOUSE")</f>
        <v>K22E_MOUSE</v>
      </c>
      <c r="F214">
        <v>5</v>
      </c>
      <c r="G214">
        <v>707</v>
      </c>
      <c r="H214">
        <v>70924</v>
      </c>
      <c r="I214" t="s">
        <v>459</v>
      </c>
      <c r="J214">
        <v>5</v>
      </c>
      <c r="K214">
        <v>0</v>
      </c>
      <c r="L214">
        <v>0</v>
      </c>
      <c r="M214" s="1">
        <v>1</v>
      </c>
      <c r="N214">
        <v>3</v>
      </c>
      <c r="O214">
        <v>0</v>
      </c>
      <c r="P214">
        <v>1</v>
      </c>
      <c r="Q214">
        <v>0</v>
      </c>
      <c r="R214">
        <v>0</v>
      </c>
      <c r="S214" s="1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 s="1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 s="1" t="s">
        <v>460</v>
      </c>
      <c r="AF214" s="3">
        <f t="shared" si="19"/>
        <v>0</v>
      </c>
      <c r="AG214" s="3">
        <f t="shared" si="20"/>
        <v>0</v>
      </c>
      <c r="AH214" s="3">
        <f t="shared" si="21"/>
        <v>0</v>
      </c>
      <c r="AI214" s="3">
        <f t="shared" si="22"/>
        <v>0</v>
      </c>
      <c r="AJ214" s="3">
        <f t="shared" si="23"/>
        <v>0</v>
      </c>
      <c r="AK214" s="3">
        <f t="shared" si="24"/>
        <v>0</v>
      </c>
    </row>
    <row r="215" spans="1:37">
      <c r="A215">
        <v>193</v>
      </c>
      <c r="B215">
        <v>1</v>
      </c>
      <c r="C215" t="s">
        <v>461</v>
      </c>
      <c r="D215" t="str">
        <f>HYPERLINK("http://www.uniprot.org/uniprot/SC31A_MOUSE", "SC31A_MOUSE")</f>
        <v>SC31A_MOUSE</v>
      </c>
      <c r="F215">
        <v>1.6</v>
      </c>
      <c r="G215">
        <v>1230</v>
      </c>
      <c r="H215">
        <v>133570</v>
      </c>
      <c r="I215" t="s">
        <v>462</v>
      </c>
      <c r="J215">
        <v>10</v>
      </c>
      <c r="K215">
        <v>10</v>
      </c>
      <c r="L215">
        <v>1</v>
      </c>
      <c r="M215" s="1">
        <v>0</v>
      </c>
      <c r="N215">
        <v>0</v>
      </c>
      <c r="O215">
        <v>2</v>
      </c>
      <c r="P215">
        <v>2</v>
      </c>
      <c r="Q215">
        <v>3</v>
      </c>
      <c r="R215">
        <v>3</v>
      </c>
      <c r="S215" s="1">
        <v>0</v>
      </c>
      <c r="T215">
        <v>0</v>
      </c>
      <c r="U215">
        <v>2</v>
      </c>
      <c r="V215">
        <v>2</v>
      </c>
      <c r="W215">
        <v>3</v>
      </c>
      <c r="X215">
        <v>3</v>
      </c>
      <c r="Y215" s="1">
        <v>0</v>
      </c>
      <c r="Z215">
        <v>0</v>
      </c>
      <c r="AA215">
        <v>2</v>
      </c>
      <c r="AB215">
        <v>2</v>
      </c>
      <c r="AC215">
        <v>3</v>
      </c>
      <c r="AD215">
        <v>3</v>
      </c>
      <c r="AE215" s="1" t="s">
        <v>17</v>
      </c>
      <c r="AF215" s="3">
        <f t="shared" si="19"/>
        <v>0</v>
      </c>
      <c r="AG215" s="3">
        <f t="shared" si="20"/>
        <v>0</v>
      </c>
      <c r="AH215" s="3">
        <f t="shared" si="21"/>
        <v>1.9342359767891684</v>
      </c>
      <c r="AI215" s="3">
        <f t="shared" si="22"/>
        <v>2.0394289598912305</v>
      </c>
      <c r="AJ215" s="3">
        <f t="shared" si="23"/>
        <v>2.8635062042634427</v>
      </c>
      <c r="AK215" s="3">
        <f t="shared" si="24"/>
        <v>2.9097963142580019</v>
      </c>
    </row>
    <row r="216" spans="1:37">
      <c r="A216">
        <v>194</v>
      </c>
      <c r="B216">
        <v>1</v>
      </c>
      <c r="C216" t="s">
        <v>463</v>
      </c>
      <c r="D216" t="str">
        <f>HYPERLINK("http://www.uniprot.org/uniprot/K22O_MOUSE", "K22O_MOUSE")</f>
        <v>K22O_MOUSE</v>
      </c>
      <c r="F216">
        <v>7.4</v>
      </c>
      <c r="G216">
        <v>594</v>
      </c>
      <c r="H216">
        <v>62846</v>
      </c>
      <c r="I216" t="s">
        <v>464</v>
      </c>
      <c r="J216">
        <v>25</v>
      </c>
      <c r="K216">
        <v>0</v>
      </c>
      <c r="L216">
        <v>0</v>
      </c>
      <c r="M216" s="1">
        <v>6</v>
      </c>
      <c r="N216">
        <v>7</v>
      </c>
      <c r="O216">
        <v>2</v>
      </c>
      <c r="P216">
        <v>4</v>
      </c>
      <c r="Q216">
        <v>4</v>
      </c>
      <c r="R216">
        <v>2</v>
      </c>
      <c r="S216" s="1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 s="1">
        <v>0.66700000000000004</v>
      </c>
      <c r="Z216">
        <v>0.5</v>
      </c>
      <c r="AA216">
        <v>0.16700000000000001</v>
      </c>
      <c r="AB216">
        <v>0.5</v>
      </c>
      <c r="AC216">
        <v>0.5</v>
      </c>
      <c r="AD216">
        <v>0.16700000000000001</v>
      </c>
      <c r="AE216" s="1" t="s">
        <v>465</v>
      </c>
      <c r="AF216" s="3">
        <f t="shared" si="19"/>
        <v>1.0798704803022128</v>
      </c>
      <c r="AG216" s="3">
        <f t="shared" si="20"/>
        <v>2.9013539651837523</v>
      </c>
      <c r="AH216" s="3">
        <f t="shared" si="21"/>
        <v>0.16150870406189557</v>
      </c>
      <c r="AI216" s="3">
        <f t="shared" si="22"/>
        <v>0.50985723997280763</v>
      </c>
      <c r="AJ216" s="3">
        <f t="shared" si="23"/>
        <v>0.47725103404390712</v>
      </c>
      <c r="AK216" s="3">
        <f t="shared" si="24"/>
        <v>0.16197866149369544</v>
      </c>
    </row>
    <row r="217" spans="1:37">
      <c r="A217">
        <v>195</v>
      </c>
      <c r="B217">
        <v>1</v>
      </c>
      <c r="C217" t="s">
        <v>466</v>
      </c>
      <c r="D217" t="str">
        <f>HYPERLINK("http://www.uniprot.org/uniprot/CDV3_MOUSE", "CDV3_MOUSE")</f>
        <v>CDV3_MOUSE</v>
      </c>
      <c r="F217">
        <v>11</v>
      </c>
      <c r="G217">
        <v>281</v>
      </c>
      <c r="H217">
        <v>29730</v>
      </c>
      <c r="I217" t="s">
        <v>467</v>
      </c>
      <c r="J217">
        <v>3</v>
      </c>
      <c r="K217">
        <v>3</v>
      </c>
      <c r="L217">
        <v>1</v>
      </c>
      <c r="M217" s="1">
        <v>1</v>
      </c>
      <c r="N217">
        <v>0</v>
      </c>
      <c r="O217">
        <v>2</v>
      </c>
      <c r="P217">
        <v>0</v>
      </c>
      <c r="Q217">
        <v>0</v>
      </c>
      <c r="R217">
        <v>0</v>
      </c>
      <c r="S217" s="1">
        <v>1</v>
      </c>
      <c r="T217">
        <v>0</v>
      </c>
      <c r="U217">
        <v>2</v>
      </c>
      <c r="V217">
        <v>0</v>
      </c>
      <c r="W217">
        <v>0</v>
      </c>
      <c r="X217">
        <v>0</v>
      </c>
      <c r="Y217" s="1">
        <v>1</v>
      </c>
      <c r="Z217">
        <v>0</v>
      </c>
      <c r="AA217">
        <v>2</v>
      </c>
      <c r="AB217">
        <v>0</v>
      </c>
      <c r="AC217">
        <v>0</v>
      </c>
      <c r="AD217">
        <v>0</v>
      </c>
      <c r="AE217" s="1" t="s">
        <v>17</v>
      </c>
      <c r="AF217" s="3">
        <f t="shared" si="19"/>
        <v>1.6189962223421479</v>
      </c>
      <c r="AG217" s="3">
        <f t="shared" si="20"/>
        <v>0</v>
      </c>
      <c r="AH217" s="3">
        <f t="shared" si="21"/>
        <v>1.9342359767891684</v>
      </c>
      <c r="AI217" s="3">
        <f t="shared" si="22"/>
        <v>0</v>
      </c>
      <c r="AJ217" s="3">
        <f t="shared" si="23"/>
        <v>0</v>
      </c>
      <c r="AK217" s="3">
        <f t="shared" si="24"/>
        <v>0</v>
      </c>
    </row>
    <row r="218" spans="1:37">
      <c r="A218">
        <v>196</v>
      </c>
      <c r="B218">
        <v>1</v>
      </c>
      <c r="C218" t="s">
        <v>468</v>
      </c>
      <c r="D218" t="str">
        <f>HYPERLINK("http://www.uniprot.org/uniprot/JIP4_MOUSE", "JIP4_MOUSE")</f>
        <v>JIP4_MOUSE</v>
      </c>
      <c r="F218">
        <v>2.5</v>
      </c>
      <c r="G218">
        <v>1321</v>
      </c>
      <c r="H218">
        <v>146220</v>
      </c>
      <c r="I218" t="s">
        <v>469</v>
      </c>
      <c r="J218">
        <v>8</v>
      </c>
      <c r="K218">
        <v>8</v>
      </c>
      <c r="L218">
        <v>1</v>
      </c>
      <c r="M218" s="1">
        <v>0</v>
      </c>
      <c r="N218">
        <v>0</v>
      </c>
      <c r="O218">
        <v>2</v>
      </c>
      <c r="P218">
        <v>1</v>
      </c>
      <c r="Q218">
        <v>3</v>
      </c>
      <c r="R218">
        <v>2</v>
      </c>
      <c r="S218" s="1">
        <v>0</v>
      </c>
      <c r="T218">
        <v>0</v>
      </c>
      <c r="U218">
        <v>2</v>
      </c>
      <c r="V218">
        <v>1</v>
      </c>
      <c r="W218">
        <v>3</v>
      </c>
      <c r="X218">
        <v>2</v>
      </c>
      <c r="Y218" s="1">
        <v>0</v>
      </c>
      <c r="Z218">
        <v>0</v>
      </c>
      <c r="AA218">
        <v>2</v>
      </c>
      <c r="AB218">
        <v>1</v>
      </c>
      <c r="AC218">
        <v>3</v>
      </c>
      <c r="AD218">
        <v>2</v>
      </c>
      <c r="AE218" s="1" t="s">
        <v>17</v>
      </c>
      <c r="AF218" s="3">
        <f t="shared" si="19"/>
        <v>0</v>
      </c>
      <c r="AG218" s="3">
        <f t="shared" si="20"/>
        <v>0</v>
      </c>
      <c r="AH218" s="3">
        <f t="shared" si="21"/>
        <v>1.9342359767891684</v>
      </c>
      <c r="AI218" s="3">
        <f t="shared" si="22"/>
        <v>1.0197144799456153</v>
      </c>
      <c r="AJ218" s="3">
        <f t="shared" si="23"/>
        <v>2.8635062042634427</v>
      </c>
      <c r="AK218" s="3">
        <f t="shared" si="24"/>
        <v>1.9398642095053347</v>
      </c>
    </row>
    <row r="219" spans="1:37">
      <c r="A219">
        <v>197</v>
      </c>
      <c r="B219">
        <v>1</v>
      </c>
      <c r="C219" t="s">
        <v>470</v>
      </c>
      <c r="D219" t="str">
        <f>HYPERLINK("http://www.uniprot.org/uniprot/GLYAL_MOUSE", "GLYAL_MOUSE")</f>
        <v>GLYAL_MOUSE</v>
      </c>
      <c r="F219">
        <v>37.200000000000003</v>
      </c>
      <c r="G219">
        <v>296</v>
      </c>
      <c r="H219">
        <v>34169</v>
      </c>
      <c r="I219" t="s">
        <v>471</v>
      </c>
      <c r="J219">
        <v>23</v>
      </c>
      <c r="K219">
        <v>23</v>
      </c>
      <c r="L219">
        <v>1</v>
      </c>
      <c r="M219" s="1">
        <v>0</v>
      </c>
      <c r="N219">
        <v>0</v>
      </c>
      <c r="O219">
        <v>3</v>
      </c>
      <c r="P219">
        <v>4</v>
      </c>
      <c r="Q219">
        <v>7</v>
      </c>
      <c r="R219">
        <v>9</v>
      </c>
      <c r="S219" s="1">
        <v>0</v>
      </c>
      <c r="T219">
        <v>0</v>
      </c>
      <c r="U219">
        <v>3</v>
      </c>
      <c r="V219">
        <v>4</v>
      </c>
      <c r="W219">
        <v>7</v>
      </c>
      <c r="X219">
        <v>9</v>
      </c>
      <c r="Y219" s="1">
        <v>0</v>
      </c>
      <c r="Z219">
        <v>0</v>
      </c>
      <c r="AA219">
        <v>3</v>
      </c>
      <c r="AB219">
        <v>4</v>
      </c>
      <c r="AC219">
        <v>7</v>
      </c>
      <c r="AD219">
        <v>9</v>
      </c>
      <c r="AE219" s="1" t="s">
        <v>17</v>
      </c>
      <c r="AF219" s="3">
        <f t="shared" si="19"/>
        <v>0</v>
      </c>
      <c r="AG219" s="3">
        <f t="shared" si="20"/>
        <v>0</v>
      </c>
      <c r="AH219" s="3">
        <f t="shared" si="21"/>
        <v>2.9013539651837528</v>
      </c>
      <c r="AI219" s="3">
        <f t="shared" si="22"/>
        <v>4.078857919782461</v>
      </c>
      <c r="AJ219" s="3">
        <f t="shared" si="23"/>
        <v>6.6815144766146997</v>
      </c>
      <c r="AK219" s="3">
        <f t="shared" si="24"/>
        <v>8.7293889427740066</v>
      </c>
    </row>
    <row r="220" spans="1:37">
      <c r="A220">
        <v>198</v>
      </c>
      <c r="B220">
        <v>1</v>
      </c>
      <c r="C220" t="s">
        <v>472</v>
      </c>
      <c r="D220" t="str">
        <f>HYPERLINK("http://www.uniprot.org/uniprot/MUP20_MOUSE", "MUP20_MOUSE")</f>
        <v>MUP20_MOUSE</v>
      </c>
      <c r="F220">
        <v>15.5</v>
      </c>
      <c r="G220">
        <v>181</v>
      </c>
      <c r="H220">
        <v>20931</v>
      </c>
      <c r="I220" t="s">
        <v>473</v>
      </c>
      <c r="J220">
        <v>2</v>
      </c>
      <c r="K220">
        <v>1</v>
      </c>
      <c r="L220">
        <v>0.5</v>
      </c>
      <c r="M220" s="1">
        <v>0</v>
      </c>
      <c r="N220">
        <v>0</v>
      </c>
      <c r="O220">
        <v>2</v>
      </c>
      <c r="P220">
        <v>0</v>
      </c>
      <c r="Q220">
        <v>0</v>
      </c>
      <c r="R220">
        <v>0</v>
      </c>
      <c r="S220" s="1">
        <v>0</v>
      </c>
      <c r="T220">
        <v>0</v>
      </c>
      <c r="U220">
        <v>1</v>
      </c>
      <c r="V220">
        <v>0</v>
      </c>
      <c r="W220">
        <v>0</v>
      </c>
      <c r="X220">
        <v>0</v>
      </c>
      <c r="Y220" s="1">
        <v>0</v>
      </c>
      <c r="Z220">
        <v>0</v>
      </c>
      <c r="AA220">
        <v>1.333</v>
      </c>
      <c r="AB220">
        <v>0</v>
      </c>
      <c r="AC220">
        <v>0</v>
      </c>
      <c r="AD220">
        <v>0</v>
      </c>
      <c r="AE220" s="1" t="s">
        <v>474</v>
      </c>
      <c r="AF220" s="3">
        <f t="shared" si="19"/>
        <v>0</v>
      </c>
      <c r="AG220" s="3">
        <f t="shared" si="20"/>
        <v>0</v>
      </c>
      <c r="AH220" s="3">
        <f t="shared" si="21"/>
        <v>1.2891682785299807</v>
      </c>
      <c r="AI220" s="3">
        <f t="shared" si="22"/>
        <v>0</v>
      </c>
      <c r="AJ220" s="3">
        <f t="shared" si="23"/>
        <v>0</v>
      </c>
      <c r="AK220" s="3">
        <f t="shared" si="24"/>
        <v>0</v>
      </c>
    </row>
    <row r="221" spans="1:37">
      <c r="A221">
        <v>199</v>
      </c>
      <c r="B221">
        <v>1</v>
      </c>
      <c r="C221" t="s">
        <v>475</v>
      </c>
      <c r="D221" t="str">
        <f>HYPERLINK("http://www.uniprot.org/uniprot/SRC8_MOUSE", "SRC8_MOUSE")</f>
        <v>SRC8_MOUSE</v>
      </c>
      <c r="F221">
        <v>6.6</v>
      </c>
      <c r="G221">
        <v>546</v>
      </c>
      <c r="H221">
        <v>61251</v>
      </c>
      <c r="I221" t="s">
        <v>476</v>
      </c>
      <c r="J221">
        <v>8</v>
      </c>
      <c r="K221">
        <v>8</v>
      </c>
      <c r="L221">
        <v>1</v>
      </c>
      <c r="M221" s="1">
        <v>0</v>
      </c>
      <c r="N221">
        <v>0</v>
      </c>
      <c r="O221">
        <v>5</v>
      </c>
      <c r="P221">
        <v>1</v>
      </c>
      <c r="Q221">
        <v>1</v>
      </c>
      <c r="R221">
        <v>1</v>
      </c>
      <c r="S221" s="1">
        <v>0</v>
      </c>
      <c r="T221">
        <v>0</v>
      </c>
      <c r="U221">
        <v>5</v>
      </c>
      <c r="V221">
        <v>1</v>
      </c>
      <c r="W221">
        <v>1</v>
      </c>
      <c r="X221">
        <v>1</v>
      </c>
      <c r="Y221" s="1">
        <v>0</v>
      </c>
      <c r="Z221">
        <v>0</v>
      </c>
      <c r="AA221">
        <v>5</v>
      </c>
      <c r="AB221">
        <v>1</v>
      </c>
      <c r="AC221">
        <v>1</v>
      </c>
      <c r="AD221">
        <v>1</v>
      </c>
      <c r="AE221" s="1" t="s">
        <v>17</v>
      </c>
      <c r="AF221" s="3">
        <f t="shared" si="19"/>
        <v>0</v>
      </c>
      <c r="AG221" s="3">
        <f t="shared" si="20"/>
        <v>0</v>
      </c>
      <c r="AH221" s="3">
        <f t="shared" si="21"/>
        <v>4.8355899419729207</v>
      </c>
      <c r="AI221" s="3">
        <f t="shared" si="22"/>
        <v>1.0197144799456153</v>
      </c>
      <c r="AJ221" s="3">
        <f t="shared" si="23"/>
        <v>0.95450206808781424</v>
      </c>
      <c r="AK221" s="3">
        <f t="shared" si="24"/>
        <v>0.96993210475266733</v>
      </c>
    </row>
    <row r="222" spans="1:37">
      <c r="A222">
        <v>200</v>
      </c>
      <c r="B222">
        <v>1</v>
      </c>
      <c r="C222" t="s">
        <v>477</v>
      </c>
      <c r="D222" t="str">
        <f>HYPERLINK("http://www.uniprot.org/uniprot/PTER_MOUSE", "PTER_MOUSE")</f>
        <v>PTER_MOUSE</v>
      </c>
      <c r="F222">
        <v>21.5</v>
      </c>
      <c r="G222">
        <v>349</v>
      </c>
      <c r="H222">
        <v>39219</v>
      </c>
      <c r="I222" t="s">
        <v>478</v>
      </c>
      <c r="J222">
        <v>12</v>
      </c>
      <c r="K222">
        <v>12</v>
      </c>
      <c r="L222">
        <v>1</v>
      </c>
      <c r="M222" s="1">
        <v>4</v>
      </c>
      <c r="N222">
        <v>0</v>
      </c>
      <c r="O222">
        <v>4</v>
      </c>
      <c r="P222">
        <v>1</v>
      </c>
      <c r="Q222">
        <v>1</v>
      </c>
      <c r="R222">
        <v>2</v>
      </c>
      <c r="S222" s="1">
        <v>4</v>
      </c>
      <c r="T222">
        <v>0</v>
      </c>
      <c r="U222">
        <v>4</v>
      </c>
      <c r="V222">
        <v>1</v>
      </c>
      <c r="W222">
        <v>1</v>
      </c>
      <c r="X222">
        <v>2</v>
      </c>
      <c r="Y222" s="1">
        <v>4</v>
      </c>
      <c r="Z222">
        <v>0</v>
      </c>
      <c r="AA222">
        <v>4</v>
      </c>
      <c r="AB222">
        <v>1</v>
      </c>
      <c r="AC222">
        <v>1</v>
      </c>
      <c r="AD222">
        <v>2</v>
      </c>
      <c r="AE222" s="1" t="s">
        <v>17</v>
      </c>
      <c r="AF222" s="3">
        <f t="shared" si="19"/>
        <v>6.4759848893685916</v>
      </c>
      <c r="AG222" s="3">
        <f t="shared" si="20"/>
        <v>0</v>
      </c>
      <c r="AH222" s="3">
        <f t="shared" si="21"/>
        <v>3.8684719535783367</v>
      </c>
      <c r="AI222" s="3">
        <f t="shared" si="22"/>
        <v>1.0197144799456153</v>
      </c>
      <c r="AJ222" s="3">
        <f t="shared" si="23"/>
        <v>0.95450206808781424</v>
      </c>
      <c r="AK222" s="3">
        <f t="shared" si="24"/>
        <v>1.9398642095053347</v>
      </c>
    </row>
    <row r="223" spans="1:37">
      <c r="A223">
        <v>201</v>
      </c>
      <c r="B223">
        <v>1</v>
      </c>
      <c r="C223" t="s">
        <v>479</v>
      </c>
      <c r="D223" t="str">
        <f>HYPERLINK("http://www.uniprot.org/uniprot/LAP2B_MOUSE", "LAP2B_MOUSE")</f>
        <v>LAP2B_MOUSE</v>
      </c>
      <c r="F223">
        <v>10.8</v>
      </c>
      <c r="G223">
        <v>452</v>
      </c>
      <c r="H223">
        <v>50374</v>
      </c>
      <c r="I223" t="s">
        <v>480</v>
      </c>
      <c r="J223">
        <v>28</v>
      </c>
      <c r="K223">
        <v>28</v>
      </c>
      <c r="L223">
        <v>1</v>
      </c>
      <c r="M223" s="1">
        <v>2</v>
      </c>
      <c r="N223">
        <v>0</v>
      </c>
      <c r="O223">
        <v>8</v>
      </c>
      <c r="P223">
        <v>7</v>
      </c>
      <c r="Q223">
        <v>5</v>
      </c>
      <c r="R223">
        <v>6</v>
      </c>
      <c r="S223" s="1">
        <v>2</v>
      </c>
      <c r="T223">
        <v>0</v>
      </c>
      <c r="U223">
        <v>8</v>
      </c>
      <c r="V223">
        <v>7</v>
      </c>
      <c r="W223">
        <v>5</v>
      </c>
      <c r="X223">
        <v>6</v>
      </c>
      <c r="Y223" s="1">
        <v>2</v>
      </c>
      <c r="Z223">
        <v>0</v>
      </c>
      <c r="AA223">
        <v>8</v>
      </c>
      <c r="AB223">
        <v>7</v>
      </c>
      <c r="AC223">
        <v>5</v>
      </c>
      <c r="AD223">
        <v>6</v>
      </c>
      <c r="AE223" s="1" t="s">
        <v>17</v>
      </c>
      <c r="AF223" s="3">
        <f t="shared" si="19"/>
        <v>3.2379924446842958</v>
      </c>
      <c r="AG223" s="3">
        <f t="shared" si="20"/>
        <v>0</v>
      </c>
      <c r="AH223" s="3">
        <f t="shared" si="21"/>
        <v>7.7369439071566735</v>
      </c>
      <c r="AI223" s="3">
        <f t="shared" si="22"/>
        <v>7.1380013596193068</v>
      </c>
      <c r="AJ223" s="3">
        <f t="shared" si="23"/>
        <v>4.7725103404390712</v>
      </c>
      <c r="AK223" s="3">
        <f t="shared" si="24"/>
        <v>5.8195926285160038</v>
      </c>
    </row>
    <row r="224" spans="1:37">
      <c r="A224">
        <v>202</v>
      </c>
      <c r="B224">
        <v>1</v>
      </c>
      <c r="C224" t="s">
        <v>481</v>
      </c>
      <c r="D224" t="str">
        <f>HYPERLINK("http://www.uniprot.org/uniprot/GSTT2_MOUSE", "GSTT2_MOUSE")</f>
        <v>GSTT2_MOUSE</v>
      </c>
      <c r="F224">
        <v>20.5</v>
      </c>
      <c r="G224">
        <v>244</v>
      </c>
      <c r="H224">
        <v>27635</v>
      </c>
      <c r="I224" t="s">
        <v>482</v>
      </c>
      <c r="J224">
        <v>12</v>
      </c>
      <c r="K224">
        <v>12</v>
      </c>
      <c r="L224">
        <v>1</v>
      </c>
      <c r="M224" s="1">
        <v>0</v>
      </c>
      <c r="N224">
        <v>0</v>
      </c>
      <c r="O224">
        <v>1</v>
      </c>
      <c r="P224">
        <v>3</v>
      </c>
      <c r="Q224">
        <v>3</v>
      </c>
      <c r="R224">
        <v>5</v>
      </c>
      <c r="S224" s="1">
        <v>0</v>
      </c>
      <c r="T224">
        <v>0</v>
      </c>
      <c r="U224">
        <v>1</v>
      </c>
      <c r="V224">
        <v>3</v>
      </c>
      <c r="W224">
        <v>3</v>
      </c>
      <c r="X224">
        <v>5</v>
      </c>
      <c r="Y224" s="1">
        <v>0</v>
      </c>
      <c r="Z224">
        <v>0</v>
      </c>
      <c r="AA224">
        <v>1</v>
      </c>
      <c r="AB224">
        <v>3</v>
      </c>
      <c r="AC224">
        <v>3</v>
      </c>
      <c r="AD224">
        <v>5</v>
      </c>
      <c r="AE224" s="1" t="s">
        <v>17</v>
      </c>
      <c r="AF224" s="3">
        <f t="shared" si="19"/>
        <v>0</v>
      </c>
      <c r="AG224" s="3">
        <f t="shared" si="20"/>
        <v>0</v>
      </c>
      <c r="AH224" s="3">
        <f t="shared" si="21"/>
        <v>0.96711798839458418</v>
      </c>
      <c r="AI224" s="3">
        <f t="shared" si="22"/>
        <v>3.0591434398368458</v>
      </c>
      <c r="AJ224" s="3">
        <f t="shared" si="23"/>
        <v>2.8635062042634427</v>
      </c>
      <c r="AK224" s="3">
        <f t="shared" si="24"/>
        <v>4.8496605237633368</v>
      </c>
    </row>
    <row r="225" spans="1:37">
      <c r="A225">
        <v>203</v>
      </c>
      <c r="B225">
        <v>1</v>
      </c>
      <c r="C225" t="s">
        <v>483</v>
      </c>
      <c r="D225" t="str">
        <f>HYPERLINK("http://www.uniprot.org/uniprot/ARGI1_MOUSE", "ARGI1_MOUSE")</f>
        <v>ARGI1_MOUSE</v>
      </c>
      <c r="F225">
        <v>60.7</v>
      </c>
      <c r="G225">
        <v>323</v>
      </c>
      <c r="H225">
        <v>34809</v>
      </c>
      <c r="I225" t="s">
        <v>484</v>
      </c>
      <c r="J225">
        <v>161</v>
      </c>
      <c r="K225">
        <v>161</v>
      </c>
      <c r="L225">
        <v>1</v>
      </c>
      <c r="M225" s="1">
        <v>14</v>
      </c>
      <c r="N225">
        <v>0</v>
      </c>
      <c r="O225">
        <v>55</v>
      </c>
      <c r="P225">
        <v>33</v>
      </c>
      <c r="Q225">
        <v>34</v>
      </c>
      <c r="R225">
        <v>25</v>
      </c>
      <c r="S225" s="1">
        <v>14</v>
      </c>
      <c r="T225">
        <v>0</v>
      </c>
      <c r="U225">
        <v>55</v>
      </c>
      <c r="V225">
        <v>33</v>
      </c>
      <c r="W225">
        <v>34</v>
      </c>
      <c r="X225">
        <v>25</v>
      </c>
      <c r="Y225" s="1">
        <v>14</v>
      </c>
      <c r="Z225">
        <v>0</v>
      </c>
      <c r="AA225">
        <v>55</v>
      </c>
      <c r="AB225">
        <v>33</v>
      </c>
      <c r="AC225">
        <v>34</v>
      </c>
      <c r="AD225">
        <v>25</v>
      </c>
      <c r="AE225" s="1" t="s">
        <v>17</v>
      </c>
      <c r="AF225" s="3">
        <f t="shared" si="19"/>
        <v>22.665947112790072</v>
      </c>
      <c r="AG225" s="3">
        <f t="shared" si="20"/>
        <v>0</v>
      </c>
      <c r="AH225" s="3">
        <f t="shared" si="21"/>
        <v>53.191489361702132</v>
      </c>
      <c r="AI225" s="3">
        <f t="shared" si="22"/>
        <v>33.650577838205301</v>
      </c>
      <c r="AJ225" s="3">
        <f t="shared" si="23"/>
        <v>32.453070314985681</v>
      </c>
      <c r="AK225" s="3">
        <f t="shared" si="24"/>
        <v>24.248302618816684</v>
      </c>
    </row>
    <row r="226" spans="1:37">
      <c r="A226">
        <v>204</v>
      </c>
      <c r="B226">
        <v>1</v>
      </c>
      <c r="C226" t="s">
        <v>485</v>
      </c>
      <c r="D226" t="str">
        <f>HYPERLINK("http://www.uniprot.org/uniprot/SAP_MOUSE", "SAP_MOUSE")</f>
        <v>SAP_MOUSE</v>
      </c>
      <c r="F226">
        <v>12.2</v>
      </c>
      <c r="G226">
        <v>557</v>
      </c>
      <c r="H226">
        <v>61423</v>
      </c>
      <c r="I226" t="s">
        <v>486</v>
      </c>
      <c r="J226">
        <v>36</v>
      </c>
      <c r="K226">
        <v>36</v>
      </c>
      <c r="L226">
        <v>1</v>
      </c>
      <c r="M226" s="1">
        <v>4</v>
      </c>
      <c r="N226">
        <v>0</v>
      </c>
      <c r="O226">
        <v>13</v>
      </c>
      <c r="P226">
        <v>6</v>
      </c>
      <c r="Q226">
        <v>8</v>
      </c>
      <c r="R226">
        <v>5</v>
      </c>
      <c r="S226" s="1">
        <v>4</v>
      </c>
      <c r="T226">
        <v>0</v>
      </c>
      <c r="U226">
        <v>13</v>
      </c>
      <c r="V226">
        <v>6</v>
      </c>
      <c r="W226">
        <v>8</v>
      </c>
      <c r="X226">
        <v>5</v>
      </c>
      <c r="Y226" s="1">
        <v>4</v>
      </c>
      <c r="Z226">
        <v>0</v>
      </c>
      <c r="AA226">
        <v>13</v>
      </c>
      <c r="AB226">
        <v>6</v>
      </c>
      <c r="AC226">
        <v>8</v>
      </c>
      <c r="AD226">
        <v>5</v>
      </c>
      <c r="AE226" s="1" t="s">
        <v>17</v>
      </c>
      <c r="AF226" s="3">
        <f t="shared" si="19"/>
        <v>6.4759848893685916</v>
      </c>
      <c r="AG226" s="3">
        <f t="shared" si="20"/>
        <v>0</v>
      </c>
      <c r="AH226" s="3">
        <f t="shared" si="21"/>
        <v>12.572533849129595</v>
      </c>
      <c r="AI226" s="3">
        <f t="shared" si="22"/>
        <v>6.1182868796736916</v>
      </c>
      <c r="AJ226" s="3">
        <f t="shared" si="23"/>
        <v>7.6360165447025139</v>
      </c>
      <c r="AK226" s="3">
        <f t="shared" si="24"/>
        <v>4.8496605237633368</v>
      </c>
    </row>
    <row r="227" spans="1:37">
      <c r="A227">
        <v>205</v>
      </c>
      <c r="B227">
        <v>1</v>
      </c>
      <c r="C227" t="s">
        <v>487</v>
      </c>
      <c r="D227" t="str">
        <f>HYPERLINK("http://www.uniprot.org/uniprot/HCDH_MOUSE", "HCDH_MOUSE")</f>
        <v>HCDH_MOUSE</v>
      </c>
      <c r="F227">
        <v>20.399999999999999</v>
      </c>
      <c r="G227">
        <v>314</v>
      </c>
      <c r="H227">
        <v>34465</v>
      </c>
      <c r="I227" t="s">
        <v>488</v>
      </c>
      <c r="J227">
        <v>26</v>
      </c>
      <c r="K227">
        <v>26</v>
      </c>
      <c r="L227">
        <v>1</v>
      </c>
      <c r="M227" s="1">
        <v>3</v>
      </c>
      <c r="N227">
        <v>0</v>
      </c>
      <c r="O227">
        <v>6</v>
      </c>
      <c r="P227">
        <v>6</v>
      </c>
      <c r="Q227">
        <v>7</v>
      </c>
      <c r="R227">
        <v>4</v>
      </c>
      <c r="S227" s="1">
        <v>3</v>
      </c>
      <c r="T227">
        <v>0</v>
      </c>
      <c r="U227">
        <v>6</v>
      </c>
      <c r="V227">
        <v>6</v>
      </c>
      <c r="W227">
        <v>7</v>
      </c>
      <c r="X227">
        <v>4</v>
      </c>
      <c r="Y227" s="1">
        <v>3</v>
      </c>
      <c r="Z227">
        <v>0</v>
      </c>
      <c r="AA227">
        <v>6</v>
      </c>
      <c r="AB227">
        <v>6</v>
      </c>
      <c r="AC227">
        <v>7</v>
      </c>
      <c r="AD227">
        <v>4</v>
      </c>
      <c r="AE227" s="1" t="s">
        <v>17</v>
      </c>
      <c r="AF227" s="3">
        <f t="shared" si="19"/>
        <v>4.8569886670264442</v>
      </c>
      <c r="AG227" s="3">
        <f t="shared" si="20"/>
        <v>0</v>
      </c>
      <c r="AH227" s="3">
        <f t="shared" si="21"/>
        <v>5.8027079303675055</v>
      </c>
      <c r="AI227" s="3">
        <f t="shared" si="22"/>
        <v>6.1182868796736916</v>
      </c>
      <c r="AJ227" s="3">
        <f t="shared" si="23"/>
        <v>6.6815144766146997</v>
      </c>
      <c r="AK227" s="3">
        <f t="shared" si="24"/>
        <v>3.8797284190106693</v>
      </c>
    </row>
    <row r="228" spans="1:37">
      <c r="A228">
        <v>206</v>
      </c>
      <c r="B228">
        <v>1</v>
      </c>
      <c r="C228" t="s">
        <v>489</v>
      </c>
      <c r="D228" t="str">
        <f>HYPERLINK("http://www.uniprot.org/uniprot/GDIB_MOUSE", "GDIB_MOUSE")</f>
        <v>GDIB_MOUSE</v>
      </c>
      <c r="F228">
        <v>46.1</v>
      </c>
      <c r="G228">
        <v>445</v>
      </c>
      <c r="H228">
        <v>50538</v>
      </c>
      <c r="I228" t="s">
        <v>490</v>
      </c>
      <c r="J228">
        <v>39</v>
      </c>
      <c r="K228">
        <v>39</v>
      </c>
      <c r="L228">
        <v>1</v>
      </c>
      <c r="M228" s="1">
        <v>0</v>
      </c>
      <c r="N228">
        <v>0</v>
      </c>
      <c r="O228">
        <v>17</v>
      </c>
      <c r="P228">
        <v>7</v>
      </c>
      <c r="Q228">
        <v>5</v>
      </c>
      <c r="R228">
        <v>10</v>
      </c>
      <c r="S228" s="1">
        <v>0</v>
      </c>
      <c r="T228">
        <v>0</v>
      </c>
      <c r="U228">
        <v>17</v>
      </c>
      <c r="V228">
        <v>7</v>
      </c>
      <c r="W228">
        <v>5</v>
      </c>
      <c r="X228">
        <v>10</v>
      </c>
      <c r="Y228" s="1">
        <v>0</v>
      </c>
      <c r="Z228">
        <v>0</v>
      </c>
      <c r="AA228">
        <v>17</v>
      </c>
      <c r="AB228">
        <v>7</v>
      </c>
      <c r="AC228">
        <v>5</v>
      </c>
      <c r="AD228">
        <v>10</v>
      </c>
      <c r="AE228" s="1" t="s">
        <v>17</v>
      </c>
      <c r="AF228" s="3">
        <f t="shared" si="19"/>
        <v>0</v>
      </c>
      <c r="AG228" s="3">
        <f t="shared" si="20"/>
        <v>0</v>
      </c>
      <c r="AH228" s="3">
        <f t="shared" si="21"/>
        <v>16.441005802707931</v>
      </c>
      <c r="AI228" s="3">
        <f t="shared" si="22"/>
        <v>7.1380013596193068</v>
      </c>
      <c r="AJ228" s="3">
        <f t="shared" si="23"/>
        <v>4.7725103404390712</v>
      </c>
      <c r="AK228" s="3">
        <f t="shared" si="24"/>
        <v>9.6993210475266736</v>
      </c>
    </row>
    <row r="229" spans="1:37">
      <c r="A229">
        <v>207</v>
      </c>
      <c r="B229">
        <v>1</v>
      </c>
      <c r="C229" t="s">
        <v>491</v>
      </c>
      <c r="D229" t="str">
        <f>HYPERLINK("http://www.uniprot.org/uniprot/LASP1_MOUSE", "LASP1_MOUSE")</f>
        <v>LASP1_MOUSE</v>
      </c>
      <c r="F229">
        <v>10.6</v>
      </c>
      <c r="G229">
        <v>263</v>
      </c>
      <c r="H229">
        <v>29995</v>
      </c>
      <c r="I229" t="s">
        <v>492</v>
      </c>
      <c r="J229">
        <v>8</v>
      </c>
      <c r="K229">
        <v>8</v>
      </c>
      <c r="L229">
        <v>1</v>
      </c>
      <c r="M229" s="1">
        <v>0</v>
      </c>
      <c r="N229">
        <v>0</v>
      </c>
      <c r="O229">
        <v>1</v>
      </c>
      <c r="P229">
        <v>2</v>
      </c>
      <c r="Q229">
        <v>3</v>
      </c>
      <c r="R229">
        <v>2</v>
      </c>
      <c r="S229" s="1">
        <v>0</v>
      </c>
      <c r="T229">
        <v>0</v>
      </c>
      <c r="U229">
        <v>1</v>
      </c>
      <c r="V229">
        <v>2</v>
      </c>
      <c r="W229">
        <v>3</v>
      </c>
      <c r="X229">
        <v>2</v>
      </c>
      <c r="Y229" s="1">
        <v>0</v>
      </c>
      <c r="Z229">
        <v>0</v>
      </c>
      <c r="AA229">
        <v>1</v>
      </c>
      <c r="AB229">
        <v>2</v>
      </c>
      <c r="AC229">
        <v>3</v>
      </c>
      <c r="AD229">
        <v>2</v>
      </c>
      <c r="AE229" s="1" t="s">
        <v>17</v>
      </c>
      <c r="AF229" s="3">
        <f t="shared" si="19"/>
        <v>0</v>
      </c>
      <c r="AG229" s="3">
        <f t="shared" si="20"/>
        <v>0</v>
      </c>
      <c r="AH229" s="3">
        <f t="shared" si="21"/>
        <v>0.96711798839458418</v>
      </c>
      <c r="AI229" s="3">
        <f t="shared" si="22"/>
        <v>2.0394289598912305</v>
      </c>
      <c r="AJ229" s="3">
        <f t="shared" si="23"/>
        <v>2.8635062042634427</v>
      </c>
      <c r="AK229" s="3">
        <f t="shared" si="24"/>
        <v>1.9398642095053347</v>
      </c>
    </row>
    <row r="230" spans="1:37">
      <c r="A230">
        <v>208</v>
      </c>
      <c r="B230">
        <v>1</v>
      </c>
      <c r="C230" t="s">
        <v>493</v>
      </c>
      <c r="D230" t="str">
        <f>HYPERLINK("http://www.uniprot.org/uniprot/DBNL_MOUSE", "DBNL_MOUSE")</f>
        <v>DBNL_MOUSE</v>
      </c>
      <c r="F230">
        <v>9.6</v>
      </c>
      <c r="G230">
        <v>436</v>
      </c>
      <c r="H230">
        <v>48701</v>
      </c>
      <c r="I230" t="s">
        <v>494</v>
      </c>
      <c r="J230">
        <v>3</v>
      </c>
      <c r="K230">
        <v>3</v>
      </c>
      <c r="L230">
        <v>1</v>
      </c>
      <c r="M230" s="1">
        <v>0</v>
      </c>
      <c r="N230">
        <v>0</v>
      </c>
      <c r="O230">
        <v>2</v>
      </c>
      <c r="P230">
        <v>0</v>
      </c>
      <c r="Q230">
        <v>0</v>
      </c>
      <c r="R230">
        <v>1</v>
      </c>
      <c r="S230" s="1">
        <v>0</v>
      </c>
      <c r="T230">
        <v>0</v>
      </c>
      <c r="U230">
        <v>2</v>
      </c>
      <c r="V230">
        <v>0</v>
      </c>
      <c r="W230">
        <v>0</v>
      </c>
      <c r="X230">
        <v>1</v>
      </c>
      <c r="Y230" s="1">
        <v>0</v>
      </c>
      <c r="Z230">
        <v>0</v>
      </c>
      <c r="AA230">
        <v>2</v>
      </c>
      <c r="AB230">
        <v>0</v>
      </c>
      <c r="AC230">
        <v>0</v>
      </c>
      <c r="AD230">
        <v>1</v>
      </c>
      <c r="AE230" s="1" t="s">
        <v>17</v>
      </c>
      <c r="AF230" s="3">
        <f t="shared" si="19"/>
        <v>0</v>
      </c>
      <c r="AG230" s="3">
        <f t="shared" si="20"/>
        <v>0</v>
      </c>
      <c r="AH230" s="3">
        <f t="shared" si="21"/>
        <v>1.9342359767891684</v>
      </c>
      <c r="AI230" s="3">
        <f t="shared" si="22"/>
        <v>0</v>
      </c>
      <c r="AJ230" s="3">
        <f t="shared" si="23"/>
        <v>0</v>
      </c>
      <c r="AK230" s="3">
        <f t="shared" si="24"/>
        <v>0.96993210475266733</v>
      </c>
    </row>
    <row r="231" spans="1:37">
      <c r="A231">
        <v>209</v>
      </c>
      <c r="B231">
        <v>1</v>
      </c>
      <c r="C231" t="s">
        <v>495</v>
      </c>
      <c r="D231" t="str">
        <f>HYPERLINK("http://www.uniprot.org/uniprot/CYTB_MOUSE", "CYTB_MOUSE")</f>
        <v>CYTB_MOUSE</v>
      </c>
      <c r="F231">
        <v>32.700000000000003</v>
      </c>
      <c r="G231">
        <v>98</v>
      </c>
      <c r="H231">
        <v>11047</v>
      </c>
      <c r="I231" t="s">
        <v>496</v>
      </c>
      <c r="J231">
        <v>7</v>
      </c>
      <c r="K231">
        <v>7</v>
      </c>
      <c r="L231">
        <v>1</v>
      </c>
      <c r="M231" s="1">
        <v>1</v>
      </c>
      <c r="N231">
        <v>0</v>
      </c>
      <c r="O231">
        <v>2</v>
      </c>
      <c r="P231">
        <v>2</v>
      </c>
      <c r="Q231">
        <v>1</v>
      </c>
      <c r="R231">
        <v>1</v>
      </c>
      <c r="S231" s="1">
        <v>1</v>
      </c>
      <c r="T231">
        <v>0</v>
      </c>
      <c r="U231">
        <v>2</v>
      </c>
      <c r="V231">
        <v>2</v>
      </c>
      <c r="W231">
        <v>1</v>
      </c>
      <c r="X231">
        <v>1</v>
      </c>
      <c r="Y231" s="1">
        <v>1</v>
      </c>
      <c r="Z231">
        <v>0</v>
      </c>
      <c r="AA231">
        <v>2</v>
      </c>
      <c r="AB231">
        <v>2</v>
      </c>
      <c r="AC231">
        <v>1</v>
      </c>
      <c r="AD231">
        <v>1</v>
      </c>
      <c r="AE231" s="1" t="s">
        <v>17</v>
      </c>
      <c r="AF231" s="3">
        <f t="shared" si="19"/>
        <v>1.6189962223421479</v>
      </c>
      <c r="AG231" s="3">
        <f t="shared" si="20"/>
        <v>0</v>
      </c>
      <c r="AH231" s="3">
        <f t="shared" si="21"/>
        <v>1.9342359767891684</v>
      </c>
      <c r="AI231" s="3">
        <f t="shared" si="22"/>
        <v>2.0394289598912305</v>
      </c>
      <c r="AJ231" s="3">
        <f t="shared" si="23"/>
        <v>0.95450206808781424</v>
      </c>
      <c r="AK231" s="3">
        <f t="shared" si="24"/>
        <v>0.96993210475266733</v>
      </c>
    </row>
    <row r="232" spans="1:37">
      <c r="A232">
        <v>210</v>
      </c>
      <c r="B232">
        <v>1</v>
      </c>
      <c r="C232" t="s">
        <v>497</v>
      </c>
      <c r="D232" t="str">
        <f>HYPERLINK("http://www.uniprot.org/uniprot/FKBP3_MOUSE", "FKBP3_MOUSE")</f>
        <v>FKBP3_MOUSE</v>
      </c>
      <c r="F232">
        <v>23.2</v>
      </c>
      <c r="G232">
        <v>224</v>
      </c>
      <c r="H232">
        <v>25149</v>
      </c>
      <c r="I232" t="s">
        <v>498</v>
      </c>
      <c r="J232">
        <v>5</v>
      </c>
      <c r="K232">
        <v>5</v>
      </c>
      <c r="L232">
        <v>1</v>
      </c>
      <c r="M232" s="1">
        <v>0</v>
      </c>
      <c r="N232">
        <v>0</v>
      </c>
      <c r="O232">
        <v>1</v>
      </c>
      <c r="P232">
        <v>2</v>
      </c>
      <c r="Q232">
        <v>1</v>
      </c>
      <c r="R232">
        <v>1</v>
      </c>
      <c r="S232" s="1">
        <v>0</v>
      </c>
      <c r="T232">
        <v>0</v>
      </c>
      <c r="U232">
        <v>1</v>
      </c>
      <c r="V232">
        <v>2</v>
      </c>
      <c r="W232">
        <v>1</v>
      </c>
      <c r="X232">
        <v>1</v>
      </c>
      <c r="Y232" s="1">
        <v>0</v>
      </c>
      <c r="Z232">
        <v>0</v>
      </c>
      <c r="AA232">
        <v>1</v>
      </c>
      <c r="AB232">
        <v>2</v>
      </c>
      <c r="AC232">
        <v>1</v>
      </c>
      <c r="AD232">
        <v>1</v>
      </c>
      <c r="AE232" s="1" t="s">
        <v>17</v>
      </c>
      <c r="AF232" s="3">
        <f t="shared" si="19"/>
        <v>0</v>
      </c>
      <c r="AG232" s="3">
        <f t="shared" si="20"/>
        <v>0</v>
      </c>
      <c r="AH232" s="3">
        <f t="shared" si="21"/>
        <v>0.96711798839458418</v>
      </c>
      <c r="AI232" s="3">
        <f t="shared" si="22"/>
        <v>2.0394289598912305</v>
      </c>
      <c r="AJ232" s="3">
        <f t="shared" si="23"/>
        <v>0.95450206808781424</v>
      </c>
      <c r="AK232" s="3">
        <f t="shared" si="24"/>
        <v>0.96993210475266733</v>
      </c>
    </row>
    <row r="233" spans="1:37">
      <c r="A233">
        <v>211</v>
      </c>
      <c r="B233">
        <v>1</v>
      </c>
      <c r="C233" t="s">
        <v>499</v>
      </c>
      <c r="D233" t="str">
        <f>HYPERLINK("http://www.uniprot.org/uniprot/SBP2_MOUSE", "SBP2_MOUSE")</f>
        <v>SBP2_MOUSE</v>
      </c>
      <c r="F233">
        <v>79.400000000000006</v>
      </c>
      <c r="G233">
        <v>472</v>
      </c>
      <c r="H233">
        <v>52611</v>
      </c>
      <c r="I233" t="s">
        <v>500</v>
      </c>
      <c r="J233">
        <v>259</v>
      </c>
      <c r="K233">
        <v>29</v>
      </c>
      <c r="L233">
        <v>0.112</v>
      </c>
      <c r="M233" s="1">
        <v>34</v>
      </c>
      <c r="N233">
        <v>2</v>
      </c>
      <c r="O233">
        <v>121</v>
      </c>
      <c r="P233">
        <v>37</v>
      </c>
      <c r="Q233">
        <v>33</v>
      </c>
      <c r="R233">
        <v>32</v>
      </c>
      <c r="S233" s="1">
        <v>4</v>
      </c>
      <c r="T233">
        <v>0</v>
      </c>
      <c r="U233">
        <v>23</v>
      </c>
      <c r="V233">
        <v>1</v>
      </c>
      <c r="W233">
        <v>1</v>
      </c>
      <c r="X233">
        <v>0</v>
      </c>
      <c r="Y233" s="1">
        <v>12.571</v>
      </c>
      <c r="Z233">
        <v>1</v>
      </c>
      <c r="AA233">
        <v>87.4</v>
      </c>
      <c r="AB233">
        <v>5</v>
      </c>
      <c r="AC233">
        <v>4.556</v>
      </c>
      <c r="AD233">
        <v>0</v>
      </c>
      <c r="AE233" s="1" t="s">
        <v>277</v>
      </c>
      <c r="AF233" s="3">
        <f t="shared" si="19"/>
        <v>20.352401511063142</v>
      </c>
      <c r="AG233" s="3">
        <f t="shared" si="20"/>
        <v>5.8027079303675047</v>
      </c>
      <c r="AH233" s="3">
        <f t="shared" si="21"/>
        <v>84.526112185686657</v>
      </c>
      <c r="AI233" s="3">
        <f t="shared" si="22"/>
        <v>5.0985723997280763</v>
      </c>
      <c r="AJ233" s="3">
        <f t="shared" si="23"/>
        <v>4.3487114222080816</v>
      </c>
      <c r="AK233" s="3">
        <f t="shared" si="24"/>
        <v>0</v>
      </c>
    </row>
    <row r="234" spans="1:37">
      <c r="A234">
        <v>212</v>
      </c>
      <c r="B234">
        <v>1</v>
      </c>
      <c r="C234" t="s">
        <v>501</v>
      </c>
      <c r="D234" t="str">
        <f>HYPERLINK("http://www.uniprot.org/uniprot/SPRE_MOUSE", "SPRE_MOUSE")</f>
        <v>SPRE_MOUSE</v>
      </c>
      <c r="F234">
        <v>22.6</v>
      </c>
      <c r="G234">
        <v>261</v>
      </c>
      <c r="H234">
        <v>27884</v>
      </c>
      <c r="I234" t="s">
        <v>502</v>
      </c>
      <c r="J234">
        <v>12</v>
      </c>
      <c r="K234">
        <v>12</v>
      </c>
      <c r="L234">
        <v>1</v>
      </c>
      <c r="M234" s="1">
        <v>3</v>
      </c>
      <c r="N234">
        <v>0</v>
      </c>
      <c r="O234">
        <v>7</v>
      </c>
      <c r="P234">
        <v>0</v>
      </c>
      <c r="Q234">
        <v>1</v>
      </c>
      <c r="R234">
        <v>1</v>
      </c>
      <c r="S234" s="1">
        <v>3</v>
      </c>
      <c r="T234">
        <v>0</v>
      </c>
      <c r="U234">
        <v>7</v>
      </c>
      <c r="V234">
        <v>0</v>
      </c>
      <c r="W234">
        <v>1</v>
      </c>
      <c r="X234">
        <v>1</v>
      </c>
      <c r="Y234" s="1">
        <v>3</v>
      </c>
      <c r="Z234">
        <v>0</v>
      </c>
      <c r="AA234">
        <v>7</v>
      </c>
      <c r="AB234">
        <v>0</v>
      </c>
      <c r="AC234">
        <v>1</v>
      </c>
      <c r="AD234">
        <v>1</v>
      </c>
      <c r="AE234" s="1" t="s">
        <v>17</v>
      </c>
      <c r="AF234" s="3">
        <f t="shared" si="19"/>
        <v>4.8569886670264442</v>
      </c>
      <c r="AG234" s="3">
        <f t="shared" si="20"/>
        <v>0</v>
      </c>
      <c r="AH234" s="3">
        <f t="shared" si="21"/>
        <v>6.7698259187620895</v>
      </c>
      <c r="AI234" s="3">
        <f t="shared" si="22"/>
        <v>0</v>
      </c>
      <c r="AJ234" s="3">
        <f t="shared" si="23"/>
        <v>0.95450206808781424</v>
      </c>
      <c r="AK234" s="3">
        <f t="shared" si="24"/>
        <v>0.96993210475266733</v>
      </c>
    </row>
    <row r="235" spans="1:37">
      <c r="A235">
        <v>213</v>
      </c>
      <c r="B235">
        <v>1</v>
      </c>
      <c r="C235" t="s">
        <v>503</v>
      </c>
      <c r="D235" t="str">
        <f>HYPERLINK("http://www.uniprot.org/uniprot/RGN_MOUSE", "RGN_MOUSE")</f>
        <v>RGN_MOUSE</v>
      </c>
      <c r="F235">
        <v>83.9</v>
      </c>
      <c r="G235">
        <v>299</v>
      </c>
      <c r="H235">
        <v>33408</v>
      </c>
      <c r="I235" t="s">
        <v>504</v>
      </c>
      <c r="J235">
        <v>440</v>
      </c>
      <c r="K235">
        <v>440</v>
      </c>
      <c r="L235">
        <v>1</v>
      </c>
      <c r="M235" s="1">
        <v>81</v>
      </c>
      <c r="N235">
        <v>2</v>
      </c>
      <c r="O235">
        <v>101</v>
      </c>
      <c r="P235">
        <v>72</v>
      </c>
      <c r="Q235">
        <v>94</v>
      </c>
      <c r="R235">
        <v>90</v>
      </c>
      <c r="S235" s="1">
        <v>81</v>
      </c>
      <c r="T235">
        <v>2</v>
      </c>
      <c r="U235">
        <v>101</v>
      </c>
      <c r="V235">
        <v>72</v>
      </c>
      <c r="W235">
        <v>94</v>
      </c>
      <c r="X235">
        <v>90</v>
      </c>
      <c r="Y235" s="1">
        <v>81</v>
      </c>
      <c r="Z235">
        <v>2</v>
      </c>
      <c r="AA235">
        <v>101</v>
      </c>
      <c r="AB235">
        <v>72</v>
      </c>
      <c r="AC235">
        <v>94</v>
      </c>
      <c r="AD235">
        <v>90</v>
      </c>
      <c r="AE235" s="1" t="s">
        <v>17</v>
      </c>
      <c r="AF235" s="3">
        <f t="shared" si="19"/>
        <v>131.13869400971399</v>
      </c>
      <c r="AG235" s="3">
        <f t="shared" si="20"/>
        <v>11.605415860735009</v>
      </c>
      <c r="AH235" s="3">
        <f t="shared" si="21"/>
        <v>97.678916827853001</v>
      </c>
      <c r="AI235" s="3">
        <f t="shared" si="22"/>
        <v>73.419442556084306</v>
      </c>
      <c r="AJ235" s="3">
        <f t="shared" si="23"/>
        <v>89.723194400254542</v>
      </c>
      <c r="AK235" s="3">
        <f t="shared" si="24"/>
        <v>87.293889427740055</v>
      </c>
    </row>
    <row r="236" spans="1:37">
      <c r="A236">
        <v>214</v>
      </c>
      <c r="B236">
        <v>1</v>
      </c>
      <c r="C236" t="s">
        <v>505</v>
      </c>
      <c r="D236" t="str">
        <f>HYPERLINK("http://www.uniprot.org/uniprot/CH10_MOUSE", "CH10_MOUSE")</f>
        <v>CH10_MOUSE</v>
      </c>
      <c r="F236">
        <v>42.2</v>
      </c>
      <c r="G236">
        <v>102</v>
      </c>
      <c r="H236">
        <v>10964</v>
      </c>
      <c r="I236" t="s">
        <v>506</v>
      </c>
      <c r="J236">
        <v>16</v>
      </c>
      <c r="K236">
        <v>16</v>
      </c>
      <c r="L236">
        <v>1</v>
      </c>
      <c r="M236" s="1">
        <v>2</v>
      </c>
      <c r="N236">
        <v>0</v>
      </c>
      <c r="O236">
        <v>5</v>
      </c>
      <c r="P236">
        <v>3</v>
      </c>
      <c r="Q236">
        <v>4</v>
      </c>
      <c r="R236">
        <v>2</v>
      </c>
      <c r="S236" s="1">
        <v>2</v>
      </c>
      <c r="T236">
        <v>0</v>
      </c>
      <c r="U236">
        <v>5</v>
      </c>
      <c r="V236">
        <v>3</v>
      </c>
      <c r="W236">
        <v>4</v>
      </c>
      <c r="X236">
        <v>2</v>
      </c>
      <c r="Y236" s="1">
        <v>2</v>
      </c>
      <c r="Z236">
        <v>0</v>
      </c>
      <c r="AA236">
        <v>5</v>
      </c>
      <c r="AB236">
        <v>3</v>
      </c>
      <c r="AC236">
        <v>4</v>
      </c>
      <c r="AD236">
        <v>2</v>
      </c>
      <c r="AE236" s="1" t="s">
        <v>17</v>
      </c>
      <c r="AF236" s="3">
        <f t="shared" si="19"/>
        <v>3.2379924446842958</v>
      </c>
      <c r="AG236" s="3">
        <f t="shared" si="20"/>
        <v>0</v>
      </c>
      <c r="AH236" s="3">
        <f t="shared" si="21"/>
        <v>4.8355899419729207</v>
      </c>
      <c r="AI236" s="3">
        <f t="shared" si="22"/>
        <v>3.0591434398368458</v>
      </c>
      <c r="AJ236" s="3">
        <f t="shared" si="23"/>
        <v>3.8180082723512569</v>
      </c>
      <c r="AK236" s="3">
        <f t="shared" si="24"/>
        <v>1.9398642095053347</v>
      </c>
    </row>
    <row r="237" spans="1:37">
      <c r="A237">
        <v>215</v>
      </c>
      <c r="B237">
        <v>1</v>
      </c>
      <c r="C237" t="s">
        <v>507</v>
      </c>
      <c r="D237" t="str">
        <f>HYPERLINK("http://www.uniprot.org/uniprot/DHSO_MOUSE", "DHSO_MOUSE")</f>
        <v>DHSO_MOUSE</v>
      </c>
      <c r="F237">
        <v>24.9</v>
      </c>
      <c r="G237">
        <v>357</v>
      </c>
      <c r="H237">
        <v>38250</v>
      </c>
      <c r="I237" t="s">
        <v>508</v>
      </c>
      <c r="J237">
        <v>14</v>
      </c>
      <c r="K237">
        <v>14</v>
      </c>
      <c r="L237">
        <v>1</v>
      </c>
      <c r="M237" s="1">
        <v>5</v>
      </c>
      <c r="N237">
        <v>0</v>
      </c>
      <c r="O237">
        <v>3</v>
      </c>
      <c r="P237">
        <v>1</v>
      </c>
      <c r="Q237">
        <v>3</v>
      </c>
      <c r="R237">
        <v>2</v>
      </c>
      <c r="S237" s="1">
        <v>5</v>
      </c>
      <c r="T237">
        <v>0</v>
      </c>
      <c r="U237">
        <v>3</v>
      </c>
      <c r="V237">
        <v>1</v>
      </c>
      <c r="W237">
        <v>3</v>
      </c>
      <c r="X237">
        <v>2</v>
      </c>
      <c r="Y237" s="1">
        <v>5</v>
      </c>
      <c r="Z237">
        <v>0</v>
      </c>
      <c r="AA237">
        <v>3</v>
      </c>
      <c r="AB237">
        <v>1</v>
      </c>
      <c r="AC237">
        <v>3</v>
      </c>
      <c r="AD237">
        <v>2</v>
      </c>
      <c r="AE237" s="1" t="s">
        <v>17</v>
      </c>
      <c r="AF237" s="3">
        <f t="shared" si="19"/>
        <v>8.0949811117107391</v>
      </c>
      <c r="AG237" s="3">
        <f t="shared" si="20"/>
        <v>0</v>
      </c>
      <c r="AH237" s="3">
        <f t="shared" si="21"/>
        <v>2.9013539651837528</v>
      </c>
      <c r="AI237" s="3">
        <f t="shared" si="22"/>
        <v>1.0197144799456153</v>
      </c>
      <c r="AJ237" s="3">
        <f t="shared" si="23"/>
        <v>2.8635062042634427</v>
      </c>
      <c r="AK237" s="3">
        <f t="shared" si="24"/>
        <v>1.9398642095053347</v>
      </c>
    </row>
    <row r="238" spans="1:37">
      <c r="A238">
        <v>216</v>
      </c>
      <c r="B238">
        <v>1</v>
      </c>
      <c r="C238" t="s">
        <v>509</v>
      </c>
      <c r="D238" t="str">
        <f>HYPERLINK("http://www.uniprot.org/uniprot/GSTT1_MOUSE", "GSTT1_MOUSE")</f>
        <v>GSTT1_MOUSE</v>
      </c>
      <c r="F238">
        <v>10.4</v>
      </c>
      <c r="G238">
        <v>240</v>
      </c>
      <c r="H238">
        <v>27375</v>
      </c>
      <c r="I238" t="s">
        <v>510</v>
      </c>
      <c r="J238">
        <v>3</v>
      </c>
      <c r="K238">
        <v>3</v>
      </c>
      <c r="L238">
        <v>1</v>
      </c>
      <c r="M238" s="1">
        <v>0</v>
      </c>
      <c r="N238">
        <v>0</v>
      </c>
      <c r="O238">
        <v>0</v>
      </c>
      <c r="P238">
        <v>1</v>
      </c>
      <c r="Q238">
        <v>0</v>
      </c>
      <c r="R238">
        <v>2</v>
      </c>
      <c r="S238" s="1">
        <v>0</v>
      </c>
      <c r="T238">
        <v>0</v>
      </c>
      <c r="U238">
        <v>0</v>
      </c>
      <c r="V238">
        <v>1</v>
      </c>
      <c r="W238">
        <v>0</v>
      </c>
      <c r="X238">
        <v>2</v>
      </c>
      <c r="Y238" s="1">
        <v>0</v>
      </c>
      <c r="Z238">
        <v>0</v>
      </c>
      <c r="AA238">
        <v>0</v>
      </c>
      <c r="AB238">
        <v>1</v>
      </c>
      <c r="AC238">
        <v>0</v>
      </c>
      <c r="AD238">
        <v>2</v>
      </c>
      <c r="AE238" s="1" t="s">
        <v>17</v>
      </c>
      <c r="AF238" s="3">
        <f t="shared" si="19"/>
        <v>0</v>
      </c>
      <c r="AG238" s="3">
        <f t="shared" si="20"/>
        <v>0</v>
      </c>
      <c r="AH238" s="3">
        <f t="shared" si="21"/>
        <v>0</v>
      </c>
      <c r="AI238" s="3">
        <f t="shared" si="22"/>
        <v>1.0197144799456153</v>
      </c>
      <c r="AJ238" s="3">
        <f t="shared" si="23"/>
        <v>0</v>
      </c>
      <c r="AK238" s="3">
        <f t="shared" si="24"/>
        <v>1.9398642095053347</v>
      </c>
    </row>
    <row r="239" spans="1:37">
      <c r="A239">
        <v>217</v>
      </c>
      <c r="B239">
        <v>1</v>
      </c>
      <c r="C239" t="s">
        <v>511</v>
      </c>
      <c r="D239" t="str">
        <f>HYPERLINK("http://www.uniprot.org/uniprot/K2C1B_MOUSE", "K2C1B_MOUSE")</f>
        <v>K2C1B_MOUSE</v>
      </c>
      <c r="F239">
        <v>5.9</v>
      </c>
      <c r="G239">
        <v>572</v>
      </c>
      <c r="H239">
        <v>61360</v>
      </c>
      <c r="I239" t="s">
        <v>512</v>
      </c>
      <c r="J239">
        <v>41</v>
      </c>
      <c r="K239">
        <v>0</v>
      </c>
      <c r="L239">
        <v>0</v>
      </c>
      <c r="M239" s="1">
        <v>5</v>
      </c>
      <c r="N239">
        <v>24</v>
      </c>
      <c r="O239">
        <v>3</v>
      </c>
      <c r="P239">
        <v>4</v>
      </c>
      <c r="Q239">
        <v>3</v>
      </c>
      <c r="R239">
        <v>2</v>
      </c>
      <c r="S239" s="1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 s="1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 s="1" t="s">
        <v>42</v>
      </c>
      <c r="AF239" s="3">
        <f t="shared" si="19"/>
        <v>0</v>
      </c>
      <c r="AG239" s="3">
        <f t="shared" si="20"/>
        <v>0</v>
      </c>
      <c r="AH239" s="3">
        <f t="shared" si="21"/>
        <v>0</v>
      </c>
      <c r="AI239" s="3">
        <f t="shared" si="22"/>
        <v>0</v>
      </c>
      <c r="AJ239" s="3">
        <f t="shared" si="23"/>
        <v>0</v>
      </c>
      <c r="AK239" s="3">
        <f t="shared" si="24"/>
        <v>0</v>
      </c>
    </row>
    <row r="240" spans="1:37">
      <c r="A240">
        <v>218</v>
      </c>
      <c r="B240">
        <v>1</v>
      </c>
      <c r="C240" t="s">
        <v>513</v>
      </c>
      <c r="D240" t="str">
        <f>HYPERLINK("http://www.uniprot.org/uniprot/K2C72_MOUSE", "K2C72_MOUSE")</f>
        <v>K2C72_MOUSE</v>
      </c>
      <c r="F240">
        <v>3.7</v>
      </c>
      <c r="G240">
        <v>520</v>
      </c>
      <c r="H240">
        <v>56751</v>
      </c>
      <c r="I240" t="s">
        <v>514</v>
      </c>
      <c r="J240">
        <v>15</v>
      </c>
      <c r="K240">
        <v>0</v>
      </c>
      <c r="L240">
        <v>0</v>
      </c>
      <c r="M240" s="1">
        <v>4</v>
      </c>
      <c r="N240">
        <v>3</v>
      </c>
      <c r="O240">
        <v>1</v>
      </c>
      <c r="P240">
        <v>3</v>
      </c>
      <c r="Q240">
        <v>3</v>
      </c>
      <c r="R240">
        <v>1</v>
      </c>
      <c r="S240" s="1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 s="1">
        <v>0.66700000000000004</v>
      </c>
      <c r="Z240">
        <v>0</v>
      </c>
      <c r="AA240">
        <v>0.16700000000000001</v>
      </c>
      <c r="AB240">
        <v>0.5</v>
      </c>
      <c r="AC240">
        <v>0.5</v>
      </c>
      <c r="AD240">
        <v>0.16700000000000001</v>
      </c>
      <c r="AE240" s="1" t="s">
        <v>33</v>
      </c>
      <c r="AF240" s="3">
        <f t="shared" si="19"/>
        <v>1.0798704803022128</v>
      </c>
      <c r="AG240" s="3">
        <f t="shared" si="20"/>
        <v>0</v>
      </c>
      <c r="AH240" s="3">
        <f t="shared" si="21"/>
        <v>0.16150870406189557</v>
      </c>
      <c r="AI240" s="3">
        <f t="shared" si="22"/>
        <v>0.50985723997280763</v>
      </c>
      <c r="AJ240" s="3">
        <f t="shared" si="23"/>
        <v>0.47725103404390712</v>
      </c>
      <c r="AK240" s="3">
        <f t="shared" si="24"/>
        <v>0.16197866149369544</v>
      </c>
    </row>
    <row r="241" spans="1:37">
      <c r="A241">
        <v>219</v>
      </c>
      <c r="B241">
        <v>1</v>
      </c>
      <c r="C241" t="s">
        <v>515</v>
      </c>
      <c r="D241" t="str">
        <f>HYPERLINK("http://www.uniprot.org/uniprot/K2C73_MOUSE", "K2C73_MOUSE")</f>
        <v>K2C73_MOUSE</v>
      </c>
      <c r="F241">
        <v>5.6</v>
      </c>
      <c r="G241">
        <v>539</v>
      </c>
      <c r="H241">
        <v>58912</v>
      </c>
      <c r="I241" t="s">
        <v>516</v>
      </c>
      <c r="J241">
        <v>33</v>
      </c>
      <c r="K241">
        <v>0</v>
      </c>
      <c r="L241">
        <v>0</v>
      </c>
      <c r="M241" s="1">
        <v>4</v>
      </c>
      <c r="N241">
        <v>17</v>
      </c>
      <c r="O241">
        <v>3</v>
      </c>
      <c r="P241">
        <v>4</v>
      </c>
      <c r="Q241">
        <v>3</v>
      </c>
      <c r="R241">
        <v>2</v>
      </c>
      <c r="S241" s="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 s="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 s="1" t="s">
        <v>56</v>
      </c>
      <c r="AF241" s="3">
        <f t="shared" si="19"/>
        <v>0</v>
      </c>
      <c r="AG241" s="3">
        <f t="shared" si="20"/>
        <v>0</v>
      </c>
      <c r="AH241" s="3">
        <f t="shared" si="21"/>
        <v>0</v>
      </c>
      <c r="AI241" s="3">
        <f t="shared" si="22"/>
        <v>0</v>
      </c>
      <c r="AJ241" s="3">
        <f t="shared" si="23"/>
        <v>0</v>
      </c>
      <c r="AK241" s="3">
        <f t="shared" si="24"/>
        <v>0</v>
      </c>
    </row>
    <row r="242" spans="1:37">
      <c r="A242">
        <v>220</v>
      </c>
      <c r="B242">
        <v>1</v>
      </c>
      <c r="C242" t="s">
        <v>517</v>
      </c>
      <c r="D242" t="str">
        <f>HYPERLINK("http://www.uniprot.org/uniprot/LIPP_MOUSE", "LIPP_MOUSE")</f>
        <v>LIPP_MOUSE</v>
      </c>
      <c r="F242">
        <v>24.7</v>
      </c>
      <c r="G242">
        <v>465</v>
      </c>
      <c r="H242">
        <v>51429</v>
      </c>
      <c r="I242" t="s">
        <v>518</v>
      </c>
      <c r="J242">
        <v>12</v>
      </c>
      <c r="K242">
        <v>12</v>
      </c>
      <c r="L242">
        <v>1</v>
      </c>
      <c r="M242" s="1">
        <v>10</v>
      </c>
      <c r="N242">
        <v>0</v>
      </c>
      <c r="O242">
        <v>0</v>
      </c>
      <c r="P242">
        <v>0</v>
      </c>
      <c r="Q242">
        <v>0</v>
      </c>
      <c r="R242">
        <v>2</v>
      </c>
      <c r="S242" s="1">
        <v>10</v>
      </c>
      <c r="T242">
        <v>0</v>
      </c>
      <c r="U242">
        <v>0</v>
      </c>
      <c r="V242">
        <v>0</v>
      </c>
      <c r="W242">
        <v>0</v>
      </c>
      <c r="X242">
        <v>2</v>
      </c>
      <c r="Y242" s="1">
        <v>10</v>
      </c>
      <c r="Z242">
        <v>0</v>
      </c>
      <c r="AA242">
        <v>0</v>
      </c>
      <c r="AB242">
        <v>0</v>
      </c>
      <c r="AC242">
        <v>0</v>
      </c>
      <c r="AD242">
        <v>2</v>
      </c>
      <c r="AE242" s="1" t="s">
        <v>17</v>
      </c>
      <c r="AF242" s="3">
        <f t="shared" si="19"/>
        <v>16.189962223421478</v>
      </c>
      <c r="AG242" s="3">
        <f t="shared" si="20"/>
        <v>0</v>
      </c>
      <c r="AH242" s="3">
        <f t="shared" si="21"/>
        <v>0</v>
      </c>
      <c r="AI242" s="3">
        <f t="shared" si="22"/>
        <v>0</v>
      </c>
      <c r="AJ242" s="3">
        <f t="shared" si="23"/>
        <v>0</v>
      </c>
      <c r="AK242" s="3">
        <f t="shared" si="24"/>
        <v>1.9398642095053347</v>
      </c>
    </row>
    <row r="243" spans="1:37">
      <c r="A243">
        <v>221</v>
      </c>
      <c r="B243">
        <v>1</v>
      </c>
      <c r="C243" t="s">
        <v>519</v>
      </c>
      <c r="D243" t="str">
        <f>HYPERLINK("http://www.uniprot.org/uniprot/KAT3_MOUSE", "KAT3_MOUSE")</f>
        <v>KAT3_MOUSE</v>
      </c>
      <c r="F243">
        <v>5.7</v>
      </c>
      <c r="G243">
        <v>455</v>
      </c>
      <c r="H243">
        <v>51127</v>
      </c>
      <c r="I243" t="s">
        <v>520</v>
      </c>
      <c r="J243">
        <v>3</v>
      </c>
      <c r="K243">
        <v>3</v>
      </c>
      <c r="L243">
        <v>1</v>
      </c>
      <c r="M243" s="1">
        <v>0</v>
      </c>
      <c r="N243">
        <v>0</v>
      </c>
      <c r="O243">
        <v>1</v>
      </c>
      <c r="P243">
        <v>0</v>
      </c>
      <c r="Q243">
        <v>2</v>
      </c>
      <c r="R243">
        <v>0</v>
      </c>
      <c r="S243" s="1">
        <v>0</v>
      </c>
      <c r="T243">
        <v>0</v>
      </c>
      <c r="U243">
        <v>1</v>
      </c>
      <c r="V243">
        <v>0</v>
      </c>
      <c r="W243">
        <v>2</v>
      </c>
      <c r="X243">
        <v>0</v>
      </c>
      <c r="Y243" s="1">
        <v>0</v>
      </c>
      <c r="Z243">
        <v>0</v>
      </c>
      <c r="AA243">
        <v>1</v>
      </c>
      <c r="AB243">
        <v>0</v>
      </c>
      <c r="AC243">
        <v>2</v>
      </c>
      <c r="AD243">
        <v>0</v>
      </c>
      <c r="AE243" s="1" t="s">
        <v>17</v>
      </c>
      <c r="AF243" s="3">
        <f t="shared" si="19"/>
        <v>0</v>
      </c>
      <c r="AG243" s="3">
        <f t="shared" si="20"/>
        <v>0</v>
      </c>
      <c r="AH243" s="3">
        <f t="shared" si="21"/>
        <v>0.96711798839458418</v>
      </c>
      <c r="AI243" s="3">
        <f t="shared" si="22"/>
        <v>0</v>
      </c>
      <c r="AJ243" s="3">
        <f t="shared" si="23"/>
        <v>1.9090041361756285</v>
      </c>
      <c r="AK243" s="3">
        <f t="shared" si="24"/>
        <v>0</v>
      </c>
    </row>
    <row r="244" spans="1:37">
      <c r="A244">
        <v>222</v>
      </c>
      <c r="B244">
        <v>1</v>
      </c>
      <c r="C244" t="s">
        <v>521</v>
      </c>
      <c r="D244" t="str">
        <f>HYPERLINK("http://www.uniprot.org/uniprot/3HAO_MOUSE", "3HAO_MOUSE")</f>
        <v>3HAO_MOUSE</v>
      </c>
      <c r="F244">
        <v>69.900000000000006</v>
      </c>
      <c r="G244">
        <v>286</v>
      </c>
      <c r="H244">
        <v>32805</v>
      </c>
      <c r="I244" t="s">
        <v>522</v>
      </c>
      <c r="J244">
        <v>188</v>
      </c>
      <c r="K244">
        <v>188</v>
      </c>
      <c r="L244">
        <v>1</v>
      </c>
      <c r="M244" s="1">
        <v>13</v>
      </c>
      <c r="N244">
        <v>0</v>
      </c>
      <c r="O244">
        <v>54</v>
      </c>
      <c r="P244">
        <v>38</v>
      </c>
      <c r="Q244">
        <v>42</v>
      </c>
      <c r="R244">
        <v>41</v>
      </c>
      <c r="S244" s="1">
        <v>13</v>
      </c>
      <c r="T244">
        <v>0</v>
      </c>
      <c r="U244">
        <v>54</v>
      </c>
      <c r="V244">
        <v>38</v>
      </c>
      <c r="W244">
        <v>42</v>
      </c>
      <c r="X244">
        <v>41</v>
      </c>
      <c r="Y244" s="1">
        <v>13</v>
      </c>
      <c r="Z244">
        <v>0</v>
      </c>
      <c r="AA244">
        <v>54</v>
      </c>
      <c r="AB244">
        <v>38</v>
      </c>
      <c r="AC244">
        <v>42</v>
      </c>
      <c r="AD244">
        <v>41</v>
      </c>
      <c r="AE244" s="1" t="s">
        <v>17</v>
      </c>
      <c r="AF244" s="3">
        <f t="shared" si="19"/>
        <v>21.046950890447924</v>
      </c>
      <c r="AG244" s="3">
        <f t="shared" si="20"/>
        <v>0</v>
      </c>
      <c r="AH244" s="3">
        <f t="shared" si="21"/>
        <v>52.224371373307548</v>
      </c>
      <c r="AI244" s="3">
        <f t="shared" si="22"/>
        <v>38.749150237933378</v>
      </c>
      <c r="AJ244" s="3">
        <f t="shared" si="23"/>
        <v>40.089086859688194</v>
      </c>
      <c r="AK244" s="3">
        <f t="shared" si="24"/>
        <v>39.767216294859359</v>
      </c>
    </row>
    <row r="245" spans="1:37">
      <c r="A245">
        <v>223</v>
      </c>
      <c r="B245">
        <v>1</v>
      </c>
      <c r="C245" t="s">
        <v>523</v>
      </c>
      <c r="D245" t="str">
        <f>HYPERLINK("http://www.uniprot.org/uniprot/GSTM7_MOUSE", "GSTM7_MOUSE")</f>
        <v>GSTM7_MOUSE</v>
      </c>
      <c r="F245">
        <v>41.3</v>
      </c>
      <c r="G245">
        <v>218</v>
      </c>
      <c r="H245">
        <v>25711</v>
      </c>
      <c r="I245" t="s">
        <v>524</v>
      </c>
      <c r="J245">
        <v>171</v>
      </c>
      <c r="K245">
        <v>8</v>
      </c>
      <c r="L245">
        <v>4.7E-2</v>
      </c>
      <c r="M245" s="1">
        <v>24</v>
      </c>
      <c r="N245">
        <v>0</v>
      </c>
      <c r="O245">
        <v>34</v>
      </c>
      <c r="P245">
        <v>34</v>
      </c>
      <c r="Q245">
        <v>39</v>
      </c>
      <c r="R245">
        <v>40</v>
      </c>
      <c r="S245" s="1">
        <v>2</v>
      </c>
      <c r="T245">
        <v>0</v>
      </c>
      <c r="U245">
        <v>2</v>
      </c>
      <c r="V245">
        <v>1</v>
      </c>
      <c r="W245">
        <v>2</v>
      </c>
      <c r="X245">
        <v>1</v>
      </c>
      <c r="Y245" s="1">
        <v>3.1789999999999998</v>
      </c>
      <c r="Z245">
        <v>0</v>
      </c>
      <c r="AA245">
        <v>3.3719999999999999</v>
      </c>
      <c r="AB245">
        <v>1.5629999999999999</v>
      </c>
      <c r="AC245">
        <v>3.278</v>
      </c>
      <c r="AD245">
        <v>1.6950000000000001</v>
      </c>
      <c r="AE245" s="1" t="s">
        <v>136</v>
      </c>
      <c r="AF245" s="3">
        <f t="shared" si="19"/>
        <v>5.1467889908256881</v>
      </c>
      <c r="AG245" s="3">
        <f t="shared" si="20"/>
        <v>0</v>
      </c>
      <c r="AH245" s="3">
        <f t="shared" si="21"/>
        <v>3.2611218568665379</v>
      </c>
      <c r="AI245" s="3">
        <f t="shared" si="22"/>
        <v>1.5938137321549966</v>
      </c>
      <c r="AJ245" s="3">
        <f t="shared" si="23"/>
        <v>3.128857779191855</v>
      </c>
      <c r="AK245" s="3">
        <f t="shared" si="24"/>
        <v>1.6440349175557711</v>
      </c>
    </row>
    <row r="246" spans="1:37">
      <c r="A246">
        <v>224</v>
      </c>
      <c r="B246">
        <v>1</v>
      </c>
      <c r="C246" t="s">
        <v>525</v>
      </c>
      <c r="D246" t="str">
        <f>HYPERLINK("http://www.uniprot.org/uniprot/SH3L2_MOUSE", "SH3L2_MOUSE")</f>
        <v>SH3L2_MOUSE</v>
      </c>
      <c r="F246">
        <v>30.8</v>
      </c>
      <c r="G246">
        <v>107</v>
      </c>
      <c r="H246">
        <v>12256</v>
      </c>
      <c r="I246" t="s">
        <v>526</v>
      </c>
      <c r="J246">
        <v>4</v>
      </c>
      <c r="K246">
        <v>4</v>
      </c>
      <c r="L246">
        <v>1</v>
      </c>
      <c r="M246" s="1">
        <v>0</v>
      </c>
      <c r="N246">
        <v>0</v>
      </c>
      <c r="O246">
        <v>2</v>
      </c>
      <c r="P246">
        <v>1</v>
      </c>
      <c r="Q246">
        <v>1</v>
      </c>
      <c r="R246">
        <v>0</v>
      </c>
      <c r="S246" s="1">
        <v>0</v>
      </c>
      <c r="T246">
        <v>0</v>
      </c>
      <c r="U246">
        <v>2</v>
      </c>
      <c r="V246">
        <v>1</v>
      </c>
      <c r="W246">
        <v>1</v>
      </c>
      <c r="X246">
        <v>0</v>
      </c>
      <c r="Y246" s="1">
        <v>0</v>
      </c>
      <c r="Z246">
        <v>0</v>
      </c>
      <c r="AA246">
        <v>2</v>
      </c>
      <c r="AB246">
        <v>1</v>
      </c>
      <c r="AC246">
        <v>1</v>
      </c>
      <c r="AD246">
        <v>0</v>
      </c>
      <c r="AE246" s="1" t="s">
        <v>17</v>
      </c>
      <c r="AF246" s="3">
        <f t="shared" si="19"/>
        <v>0</v>
      </c>
      <c r="AG246" s="3">
        <f t="shared" si="20"/>
        <v>0</v>
      </c>
      <c r="AH246" s="3">
        <f t="shared" si="21"/>
        <v>1.9342359767891684</v>
      </c>
      <c r="AI246" s="3">
        <f t="shared" si="22"/>
        <v>1.0197144799456153</v>
      </c>
      <c r="AJ246" s="3">
        <f t="shared" si="23"/>
        <v>0.95450206808781424</v>
      </c>
      <c r="AK246" s="3">
        <f t="shared" si="24"/>
        <v>0</v>
      </c>
    </row>
    <row r="247" spans="1:37">
      <c r="A247">
        <v>225</v>
      </c>
      <c r="B247">
        <v>1</v>
      </c>
      <c r="C247" t="s">
        <v>527</v>
      </c>
      <c r="D247" t="str">
        <f>HYPERLINK("http://www.uniprot.org/uniprot/K2C75_MOUSE", "K2C75_MOUSE")</f>
        <v>K2C75_MOUSE</v>
      </c>
      <c r="F247">
        <v>10.3</v>
      </c>
      <c r="G247">
        <v>551</v>
      </c>
      <c r="H247">
        <v>59742</v>
      </c>
      <c r="I247" t="s">
        <v>528</v>
      </c>
      <c r="J247">
        <v>26</v>
      </c>
      <c r="K247">
        <v>0</v>
      </c>
      <c r="L247">
        <v>0</v>
      </c>
      <c r="M247" s="1">
        <v>7</v>
      </c>
      <c r="N247">
        <v>7</v>
      </c>
      <c r="O247">
        <v>2</v>
      </c>
      <c r="P247">
        <v>4</v>
      </c>
      <c r="Q247">
        <v>4</v>
      </c>
      <c r="R247">
        <v>2</v>
      </c>
      <c r="S247" s="1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 s="1">
        <v>1.167</v>
      </c>
      <c r="Z247">
        <v>0</v>
      </c>
      <c r="AA247">
        <v>0.16700000000000001</v>
      </c>
      <c r="AB247">
        <v>0.5</v>
      </c>
      <c r="AC247">
        <v>0.5</v>
      </c>
      <c r="AD247">
        <v>0.16700000000000001</v>
      </c>
      <c r="AE247" s="1" t="s">
        <v>460</v>
      </c>
      <c r="AF247" s="3">
        <f t="shared" si="19"/>
        <v>1.8893685914732867</v>
      </c>
      <c r="AG247" s="3">
        <f t="shared" si="20"/>
        <v>0</v>
      </c>
      <c r="AH247" s="3">
        <f t="shared" si="21"/>
        <v>0.16150870406189557</v>
      </c>
      <c r="AI247" s="3">
        <f t="shared" si="22"/>
        <v>0.50985723997280763</v>
      </c>
      <c r="AJ247" s="3">
        <f t="shared" si="23"/>
        <v>0.47725103404390712</v>
      </c>
      <c r="AK247" s="3">
        <f t="shared" si="24"/>
        <v>0.16197866149369544</v>
      </c>
    </row>
    <row r="248" spans="1:37">
      <c r="A248">
        <v>226</v>
      </c>
      <c r="B248">
        <v>1</v>
      </c>
      <c r="C248" t="s">
        <v>529</v>
      </c>
      <c r="D248" t="str">
        <f>HYPERLINK("http://www.uniprot.org/uniprot/SRRM2_MOUSE", "SRRM2_MOUSE")</f>
        <v>SRRM2_MOUSE</v>
      </c>
      <c r="F248">
        <v>1.7</v>
      </c>
      <c r="G248">
        <v>2703</v>
      </c>
      <c r="H248">
        <v>294841</v>
      </c>
      <c r="I248" t="s">
        <v>530</v>
      </c>
      <c r="J248">
        <v>3</v>
      </c>
      <c r="K248">
        <v>3</v>
      </c>
      <c r="L248">
        <v>1</v>
      </c>
      <c r="M248" s="1">
        <v>2</v>
      </c>
      <c r="N248">
        <v>1</v>
      </c>
      <c r="O248">
        <v>0</v>
      </c>
      <c r="P248">
        <v>0</v>
      </c>
      <c r="Q248">
        <v>0</v>
      </c>
      <c r="R248">
        <v>0</v>
      </c>
      <c r="S248" s="1">
        <v>2</v>
      </c>
      <c r="T248">
        <v>1</v>
      </c>
      <c r="U248">
        <v>0</v>
      </c>
      <c r="V248">
        <v>0</v>
      </c>
      <c r="W248">
        <v>0</v>
      </c>
      <c r="X248">
        <v>0</v>
      </c>
      <c r="Y248" s="1">
        <v>2</v>
      </c>
      <c r="Z248">
        <v>1</v>
      </c>
      <c r="AA248">
        <v>0</v>
      </c>
      <c r="AB248">
        <v>0</v>
      </c>
      <c r="AC248">
        <v>0</v>
      </c>
      <c r="AD248">
        <v>0</v>
      </c>
      <c r="AE248" s="1" t="s">
        <v>17</v>
      </c>
      <c r="AF248" s="3">
        <f t="shared" si="19"/>
        <v>3.2379924446842958</v>
      </c>
      <c r="AG248" s="3">
        <f t="shared" si="20"/>
        <v>5.8027079303675047</v>
      </c>
      <c r="AH248" s="3">
        <f t="shared" si="21"/>
        <v>0</v>
      </c>
      <c r="AI248" s="3">
        <f t="shared" si="22"/>
        <v>0</v>
      </c>
      <c r="AJ248" s="3">
        <f t="shared" si="23"/>
        <v>0</v>
      </c>
      <c r="AK248" s="3">
        <f t="shared" si="24"/>
        <v>0</v>
      </c>
    </row>
    <row r="249" spans="1:37">
      <c r="A249">
        <v>227</v>
      </c>
      <c r="B249">
        <v>1</v>
      </c>
      <c r="C249" t="s">
        <v>531</v>
      </c>
      <c r="D249" t="str">
        <f>HYPERLINK("http://www.uniprot.org/uniprot/DHPR_MOUSE", "DHPR_MOUSE")</f>
        <v>DHPR_MOUSE</v>
      </c>
      <c r="F249">
        <v>41.1</v>
      </c>
      <c r="G249">
        <v>241</v>
      </c>
      <c r="H249">
        <v>25571</v>
      </c>
      <c r="I249" t="s">
        <v>532</v>
      </c>
      <c r="J249">
        <v>58</v>
      </c>
      <c r="K249">
        <v>58</v>
      </c>
      <c r="L249">
        <v>1</v>
      </c>
      <c r="M249" s="1">
        <v>10</v>
      </c>
      <c r="N249">
        <v>0</v>
      </c>
      <c r="O249">
        <v>18</v>
      </c>
      <c r="P249">
        <v>9</v>
      </c>
      <c r="Q249">
        <v>11</v>
      </c>
      <c r="R249">
        <v>10</v>
      </c>
      <c r="S249" s="1">
        <v>10</v>
      </c>
      <c r="T249">
        <v>0</v>
      </c>
      <c r="U249">
        <v>18</v>
      </c>
      <c r="V249">
        <v>9</v>
      </c>
      <c r="W249">
        <v>11</v>
      </c>
      <c r="X249">
        <v>10</v>
      </c>
      <c r="Y249" s="1">
        <v>10</v>
      </c>
      <c r="Z249">
        <v>0</v>
      </c>
      <c r="AA249">
        <v>18</v>
      </c>
      <c r="AB249">
        <v>9</v>
      </c>
      <c r="AC249">
        <v>11</v>
      </c>
      <c r="AD249">
        <v>10</v>
      </c>
      <c r="AE249" s="1" t="s">
        <v>17</v>
      </c>
      <c r="AF249" s="3">
        <f t="shared" si="19"/>
        <v>16.189962223421478</v>
      </c>
      <c r="AG249" s="3">
        <f t="shared" si="20"/>
        <v>0</v>
      </c>
      <c r="AH249" s="3">
        <f t="shared" si="21"/>
        <v>17.408123791102515</v>
      </c>
      <c r="AI249" s="3">
        <f t="shared" si="22"/>
        <v>9.1774303195105382</v>
      </c>
      <c r="AJ249" s="3">
        <f t="shared" si="23"/>
        <v>10.499522748965957</v>
      </c>
      <c r="AK249" s="3">
        <f t="shared" si="24"/>
        <v>9.6993210475266736</v>
      </c>
    </row>
    <row r="250" spans="1:37">
      <c r="A250">
        <v>228</v>
      </c>
      <c r="B250">
        <v>1</v>
      </c>
      <c r="C250" t="s">
        <v>533</v>
      </c>
      <c r="D250" t="str">
        <f>HYPERLINK("http://www.uniprot.org/uniprot/ACOT4_MOUSE", "ACOT4_MOUSE")</f>
        <v>ACOT4_MOUSE</v>
      </c>
      <c r="F250">
        <v>5.9</v>
      </c>
      <c r="G250">
        <v>421</v>
      </c>
      <c r="H250">
        <v>46482</v>
      </c>
      <c r="I250" t="s">
        <v>534</v>
      </c>
      <c r="J250">
        <v>6</v>
      </c>
      <c r="K250">
        <v>2</v>
      </c>
      <c r="L250">
        <v>0.33300000000000002</v>
      </c>
      <c r="M250" s="1">
        <v>0</v>
      </c>
      <c r="N250">
        <v>0</v>
      </c>
      <c r="O250">
        <v>0</v>
      </c>
      <c r="P250">
        <v>2</v>
      </c>
      <c r="Q250">
        <v>2</v>
      </c>
      <c r="R250">
        <v>2</v>
      </c>
      <c r="S250" s="1">
        <v>0</v>
      </c>
      <c r="T250">
        <v>0</v>
      </c>
      <c r="U250">
        <v>0</v>
      </c>
      <c r="V250">
        <v>0</v>
      </c>
      <c r="W250">
        <v>1</v>
      </c>
      <c r="X250">
        <v>1</v>
      </c>
      <c r="Y250" s="1">
        <v>0</v>
      </c>
      <c r="Z250">
        <v>0</v>
      </c>
      <c r="AA250">
        <v>0</v>
      </c>
      <c r="AB250">
        <v>1</v>
      </c>
      <c r="AC250">
        <v>2</v>
      </c>
      <c r="AD250">
        <v>1.5</v>
      </c>
      <c r="AE250" s="1" t="s">
        <v>148</v>
      </c>
      <c r="AF250" s="3">
        <f t="shared" si="19"/>
        <v>0</v>
      </c>
      <c r="AG250" s="3">
        <f t="shared" si="20"/>
        <v>0</v>
      </c>
      <c r="AH250" s="3">
        <f t="shared" si="21"/>
        <v>0</v>
      </c>
      <c r="AI250" s="3">
        <f t="shared" si="22"/>
        <v>1.0197144799456153</v>
      </c>
      <c r="AJ250" s="3">
        <f t="shared" si="23"/>
        <v>1.9090041361756285</v>
      </c>
      <c r="AK250" s="3">
        <f t="shared" si="24"/>
        <v>1.4548981571290009</v>
      </c>
    </row>
    <row r="251" spans="1:37">
      <c r="A251">
        <v>229</v>
      </c>
      <c r="B251">
        <v>1</v>
      </c>
      <c r="C251" t="s">
        <v>535</v>
      </c>
      <c r="D251" t="str">
        <f>HYPERLINK("http://www.uniprot.org/uniprot/TTPA_MOUSE", "TTPA_MOUSE")</f>
        <v>TTPA_MOUSE</v>
      </c>
      <c r="F251">
        <v>32.700000000000003</v>
      </c>
      <c r="G251">
        <v>278</v>
      </c>
      <c r="H251">
        <v>32015</v>
      </c>
      <c r="I251" t="s">
        <v>536</v>
      </c>
      <c r="J251">
        <v>14</v>
      </c>
      <c r="K251">
        <v>14</v>
      </c>
      <c r="L251">
        <v>1</v>
      </c>
      <c r="M251" s="1">
        <v>0</v>
      </c>
      <c r="N251">
        <v>0</v>
      </c>
      <c r="O251">
        <v>0</v>
      </c>
      <c r="P251">
        <v>1</v>
      </c>
      <c r="Q251">
        <v>6</v>
      </c>
      <c r="R251">
        <v>7</v>
      </c>
      <c r="S251" s="1">
        <v>0</v>
      </c>
      <c r="T251">
        <v>0</v>
      </c>
      <c r="U251">
        <v>0</v>
      </c>
      <c r="V251">
        <v>1</v>
      </c>
      <c r="W251">
        <v>6</v>
      </c>
      <c r="X251">
        <v>7</v>
      </c>
      <c r="Y251" s="1">
        <v>0</v>
      </c>
      <c r="Z251">
        <v>0</v>
      </c>
      <c r="AA251">
        <v>0</v>
      </c>
      <c r="AB251">
        <v>1</v>
      </c>
      <c r="AC251">
        <v>6</v>
      </c>
      <c r="AD251">
        <v>7</v>
      </c>
      <c r="AE251" s="1" t="s">
        <v>17</v>
      </c>
      <c r="AF251" s="3">
        <f t="shared" si="19"/>
        <v>0</v>
      </c>
      <c r="AG251" s="3">
        <f t="shared" si="20"/>
        <v>0</v>
      </c>
      <c r="AH251" s="3">
        <f t="shared" si="21"/>
        <v>0</v>
      </c>
      <c r="AI251" s="3">
        <f t="shared" si="22"/>
        <v>1.0197144799456153</v>
      </c>
      <c r="AJ251" s="3">
        <f t="shared" si="23"/>
        <v>5.7270124085268854</v>
      </c>
      <c r="AK251" s="3">
        <f t="shared" si="24"/>
        <v>6.7895247332686717</v>
      </c>
    </row>
    <row r="252" spans="1:37">
      <c r="A252">
        <v>230</v>
      </c>
      <c r="B252">
        <v>1</v>
      </c>
      <c r="C252" t="s">
        <v>537</v>
      </c>
      <c r="D252" t="str">
        <f>HYPERLINK("http://www.uniprot.org/uniprot/THIM_MOUSE", "THIM_MOUSE")</f>
        <v>THIM_MOUSE</v>
      </c>
      <c r="F252">
        <v>25.2</v>
      </c>
      <c r="G252">
        <v>397</v>
      </c>
      <c r="H252">
        <v>41831</v>
      </c>
      <c r="I252" t="s">
        <v>538</v>
      </c>
      <c r="J252">
        <v>33</v>
      </c>
      <c r="K252">
        <v>33</v>
      </c>
      <c r="L252">
        <v>1</v>
      </c>
      <c r="M252" s="1">
        <v>0</v>
      </c>
      <c r="N252">
        <v>0</v>
      </c>
      <c r="O252">
        <v>2</v>
      </c>
      <c r="P252">
        <v>9</v>
      </c>
      <c r="Q252">
        <v>11</v>
      </c>
      <c r="R252">
        <v>11</v>
      </c>
      <c r="S252" s="1">
        <v>0</v>
      </c>
      <c r="T252">
        <v>0</v>
      </c>
      <c r="U252">
        <v>2</v>
      </c>
      <c r="V252">
        <v>9</v>
      </c>
      <c r="W252">
        <v>11</v>
      </c>
      <c r="X252">
        <v>11</v>
      </c>
      <c r="Y252" s="1">
        <v>0</v>
      </c>
      <c r="Z252">
        <v>0</v>
      </c>
      <c r="AA252">
        <v>2</v>
      </c>
      <c r="AB252">
        <v>9</v>
      </c>
      <c r="AC252">
        <v>11</v>
      </c>
      <c r="AD252">
        <v>11</v>
      </c>
      <c r="AE252" s="1" t="s">
        <v>17</v>
      </c>
      <c r="AF252" s="3">
        <f t="shared" si="19"/>
        <v>0</v>
      </c>
      <c r="AG252" s="3">
        <f t="shared" si="20"/>
        <v>0</v>
      </c>
      <c r="AH252" s="3">
        <f t="shared" si="21"/>
        <v>1.9342359767891684</v>
      </c>
      <c r="AI252" s="3">
        <f t="shared" si="22"/>
        <v>9.1774303195105382</v>
      </c>
      <c r="AJ252" s="3">
        <f t="shared" si="23"/>
        <v>10.499522748965957</v>
      </c>
      <c r="AK252" s="3">
        <f t="shared" si="24"/>
        <v>10.669253152279341</v>
      </c>
    </row>
    <row r="253" spans="1:37">
      <c r="A253">
        <v>231</v>
      </c>
      <c r="B253">
        <v>1</v>
      </c>
      <c r="C253" t="s">
        <v>539</v>
      </c>
      <c r="D253" t="str">
        <f>HYPERLINK("http://www.uniprot.org/uniprot/PGM5_MOUSE", "PGM5_MOUSE")</f>
        <v>PGM5_MOUSE</v>
      </c>
      <c r="F253">
        <v>4.4000000000000004</v>
      </c>
      <c r="G253">
        <v>567</v>
      </c>
      <c r="H253">
        <v>62221</v>
      </c>
      <c r="I253" t="s">
        <v>540</v>
      </c>
      <c r="J253">
        <v>9</v>
      </c>
      <c r="K253">
        <v>1</v>
      </c>
      <c r="L253">
        <v>0.111</v>
      </c>
      <c r="M253" s="1">
        <v>1</v>
      </c>
      <c r="N253">
        <v>0</v>
      </c>
      <c r="O253">
        <v>2</v>
      </c>
      <c r="P253">
        <v>1</v>
      </c>
      <c r="Q253">
        <v>2</v>
      </c>
      <c r="R253">
        <v>3</v>
      </c>
      <c r="S253" s="1">
        <v>0</v>
      </c>
      <c r="T253">
        <v>0</v>
      </c>
      <c r="U253">
        <v>0</v>
      </c>
      <c r="V253">
        <v>0</v>
      </c>
      <c r="W253">
        <v>0</v>
      </c>
      <c r="X253">
        <v>1</v>
      </c>
      <c r="Y253" s="1">
        <v>0</v>
      </c>
      <c r="Z253">
        <v>0</v>
      </c>
      <c r="AA253">
        <v>0</v>
      </c>
      <c r="AB253">
        <v>0</v>
      </c>
      <c r="AC253">
        <v>0</v>
      </c>
      <c r="AD253">
        <v>1.111</v>
      </c>
      <c r="AE253" s="1" t="s">
        <v>541</v>
      </c>
      <c r="AF253" s="3">
        <f t="shared" si="19"/>
        <v>0</v>
      </c>
      <c r="AG253" s="3">
        <f t="shared" si="20"/>
        <v>0</v>
      </c>
      <c r="AH253" s="3">
        <f t="shared" si="21"/>
        <v>0</v>
      </c>
      <c r="AI253" s="3">
        <f t="shared" si="22"/>
        <v>0</v>
      </c>
      <c r="AJ253" s="3">
        <f t="shared" si="23"/>
        <v>0</v>
      </c>
      <c r="AK253" s="3">
        <f t="shared" si="24"/>
        <v>1.0775945683802135</v>
      </c>
    </row>
    <row r="254" spans="1:37">
      <c r="A254">
        <v>232</v>
      </c>
      <c r="B254">
        <v>1</v>
      </c>
      <c r="C254" t="s">
        <v>542</v>
      </c>
      <c r="D254" t="str">
        <f>HYPERLINK("http://www.uniprot.org/uniprot/CPSM_MOUSE", "CPSM_MOUSE")</f>
        <v>CPSM_MOUSE</v>
      </c>
      <c r="F254">
        <v>9.1999999999999993</v>
      </c>
      <c r="G254">
        <v>1500</v>
      </c>
      <c r="H254">
        <v>164619</v>
      </c>
      <c r="I254" t="s">
        <v>543</v>
      </c>
      <c r="J254">
        <v>15</v>
      </c>
      <c r="K254">
        <v>15</v>
      </c>
      <c r="L254">
        <v>1</v>
      </c>
      <c r="M254" s="1">
        <v>0</v>
      </c>
      <c r="N254">
        <v>0</v>
      </c>
      <c r="O254">
        <v>1</v>
      </c>
      <c r="P254">
        <v>6</v>
      </c>
      <c r="Q254">
        <v>6</v>
      </c>
      <c r="R254">
        <v>2</v>
      </c>
      <c r="S254" s="1">
        <v>0</v>
      </c>
      <c r="T254">
        <v>0</v>
      </c>
      <c r="U254">
        <v>1</v>
      </c>
      <c r="V254">
        <v>6</v>
      </c>
      <c r="W254">
        <v>6</v>
      </c>
      <c r="X254">
        <v>2</v>
      </c>
      <c r="Y254" s="1">
        <v>0</v>
      </c>
      <c r="Z254">
        <v>0</v>
      </c>
      <c r="AA254">
        <v>1</v>
      </c>
      <c r="AB254">
        <v>6</v>
      </c>
      <c r="AC254">
        <v>6</v>
      </c>
      <c r="AD254">
        <v>2</v>
      </c>
      <c r="AE254" s="1" t="s">
        <v>17</v>
      </c>
      <c r="AF254" s="3">
        <f t="shared" si="19"/>
        <v>0</v>
      </c>
      <c r="AG254" s="3">
        <f t="shared" si="20"/>
        <v>0</v>
      </c>
      <c r="AH254" s="3">
        <f t="shared" si="21"/>
        <v>0.96711798839458418</v>
      </c>
      <c r="AI254" s="3">
        <f t="shared" si="22"/>
        <v>6.1182868796736916</v>
      </c>
      <c r="AJ254" s="3">
        <f t="shared" si="23"/>
        <v>5.7270124085268854</v>
      </c>
      <c r="AK254" s="3">
        <f t="shared" si="24"/>
        <v>1.9398642095053347</v>
      </c>
    </row>
    <row r="255" spans="1:37">
      <c r="A255">
        <v>233</v>
      </c>
      <c r="B255">
        <v>1</v>
      </c>
      <c r="C255" t="s">
        <v>544</v>
      </c>
      <c r="D255" t="str">
        <f>HYPERLINK("http://www.uniprot.org/uniprot/THIC_MOUSE", "THIC_MOUSE")</f>
        <v>THIC_MOUSE</v>
      </c>
      <c r="F255">
        <v>6.8</v>
      </c>
      <c r="G255">
        <v>397</v>
      </c>
      <c r="H255">
        <v>41299</v>
      </c>
      <c r="I255" t="s">
        <v>545</v>
      </c>
      <c r="J255">
        <v>5</v>
      </c>
      <c r="K255">
        <v>5</v>
      </c>
      <c r="L255">
        <v>1</v>
      </c>
      <c r="M255" s="1">
        <v>0</v>
      </c>
      <c r="N255">
        <v>0</v>
      </c>
      <c r="O255">
        <v>0</v>
      </c>
      <c r="P255">
        <v>3</v>
      </c>
      <c r="Q255">
        <v>1</v>
      </c>
      <c r="R255">
        <v>1</v>
      </c>
      <c r="S255" s="1">
        <v>0</v>
      </c>
      <c r="T255">
        <v>0</v>
      </c>
      <c r="U255">
        <v>0</v>
      </c>
      <c r="V255">
        <v>3</v>
      </c>
      <c r="W255">
        <v>1</v>
      </c>
      <c r="X255">
        <v>1</v>
      </c>
      <c r="Y255" s="1">
        <v>0</v>
      </c>
      <c r="Z255">
        <v>0</v>
      </c>
      <c r="AA255">
        <v>0</v>
      </c>
      <c r="AB255">
        <v>3</v>
      </c>
      <c r="AC255">
        <v>1</v>
      </c>
      <c r="AD255">
        <v>1</v>
      </c>
      <c r="AE255" s="1" t="s">
        <v>17</v>
      </c>
      <c r="AF255" s="3">
        <f t="shared" si="19"/>
        <v>0</v>
      </c>
      <c r="AG255" s="3">
        <f t="shared" si="20"/>
        <v>0</v>
      </c>
      <c r="AH255" s="3">
        <f t="shared" si="21"/>
        <v>0</v>
      </c>
      <c r="AI255" s="3">
        <f t="shared" si="22"/>
        <v>3.0591434398368458</v>
      </c>
      <c r="AJ255" s="3">
        <f t="shared" si="23"/>
        <v>0.95450206808781424</v>
      </c>
      <c r="AK255" s="3">
        <f t="shared" si="24"/>
        <v>0.96993210475266733</v>
      </c>
    </row>
    <row r="256" spans="1:37">
      <c r="A256">
        <v>234</v>
      </c>
      <c r="B256">
        <v>1</v>
      </c>
      <c r="C256" t="s">
        <v>546</v>
      </c>
      <c r="D256" t="str">
        <f>HYPERLINK("http://www.uniprot.org/uniprot/GCST_MOUSE", "GCST_MOUSE")</f>
        <v>GCST_MOUSE</v>
      </c>
      <c r="F256">
        <v>18.899999999999999</v>
      </c>
      <c r="G256">
        <v>403</v>
      </c>
      <c r="H256">
        <v>44010</v>
      </c>
      <c r="I256" t="s">
        <v>547</v>
      </c>
      <c r="J256">
        <v>5</v>
      </c>
      <c r="K256">
        <v>5</v>
      </c>
      <c r="L256">
        <v>1</v>
      </c>
      <c r="M256" s="1">
        <v>0</v>
      </c>
      <c r="N256">
        <v>0</v>
      </c>
      <c r="O256">
        <v>2</v>
      </c>
      <c r="P256">
        <v>0</v>
      </c>
      <c r="Q256">
        <v>1</v>
      </c>
      <c r="R256">
        <v>2</v>
      </c>
      <c r="S256" s="1">
        <v>0</v>
      </c>
      <c r="T256">
        <v>0</v>
      </c>
      <c r="U256">
        <v>2</v>
      </c>
      <c r="V256">
        <v>0</v>
      </c>
      <c r="W256">
        <v>1</v>
      </c>
      <c r="X256">
        <v>2</v>
      </c>
      <c r="Y256" s="1">
        <v>0</v>
      </c>
      <c r="Z256">
        <v>0</v>
      </c>
      <c r="AA256">
        <v>2</v>
      </c>
      <c r="AB256">
        <v>0</v>
      </c>
      <c r="AC256">
        <v>1</v>
      </c>
      <c r="AD256">
        <v>2</v>
      </c>
      <c r="AE256" s="1" t="s">
        <v>17</v>
      </c>
      <c r="AF256" s="3">
        <f t="shared" si="19"/>
        <v>0</v>
      </c>
      <c r="AG256" s="3">
        <f t="shared" si="20"/>
        <v>0</v>
      </c>
      <c r="AH256" s="3">
        <f t="shared" si="21"/>
        <v>1.9342359767891684</v>
      </c>
      <c r="AI256" s="3">
        <f t="shared" si="22"/>
        <v>0</v>
      </c>
      <c r="AJ256" s="3">
        <f t="shared" si="23"/>
        <v>0.95450206808781424</v>
      </c>
      <c r="AK256" s="3">
        <f t="shared" si="24"/>
        <v>1.9398642095053347</v>
      </c>
    </row>
    <row r="257" spans="1:37">
      <c r="A257">
        <v>235</v>
      </c>
      <c r="B257">
        <v>1</v>
      </c>
      <c r="C257" t="s">
        <v>548</v>
      </c>
      <c r="D257" t="str">
        <f>HYPERLINK("http://www.uniprot.org/uniprot/SYEP_MOUSE", "SYEP_MOUSE")</f>
        <v>SYEP_MOUSE</v>
      </c>
      <c r="F257">
        <v>2.2000000000000002</v>
      </c>
      <c r="G257">
        <v>1512</v>
      </c>
      <c r="H257">
        <v>170080</v>
      </c>
      <c r="I257" t="s">
        <v>549</v>
      </c>
      <c r="J257">
        <v>12</v>
      </c>
      <c r="K257">
        <v>12</v>
      </c>
      <c r="L257">
        <v>1</v>
      </c>
      <c r="M257" s="1">
        <v>0</v>
      </c>
      <c r="N257">
        <v>0</v>
      </c>
      <c r="O257">
        <v>3</v>
      </c>
      <c r="P257">
        <v>5</v>
      </c>
      <c r="Q257">
        <v>2</v>
      </c>
      <c r="R257">
        <v>2</v>
      </c>
      <c r="S257" s="1">
        <v>0</v>
      </c>
      <c r="T257">
        <v>0</v>
      </c>
      <c r="U257">
        <v>3</v>
      </c>
      <c r="V257">
        <v>5</v>
      </c>
      <c r="W257">
        <v>2</v>
      </c>
      <c r="X257">
        <v>2</v>
      </c>
      <c r="Y257" s="1">
        <v>0</v>
      </c>
      <c r="Z257">
        <v>0</v>
      </c>
      <c r="AA257">
        <v>3</v>
      </c>
      <c r="AB257">
        <v>5</v>
      </c>
      <c r="AC257">
        <v>2</v>
      </c>
      <c r="AD257">
        <v>2</v>
      </c>
      <c r="AE257" s="1" t="s">
        <v>17</v>
      </c>
      <c r="AF257" s="3">
        <f t="shared" si="19"/>
        <v>0</v>
      </c>
      <c r="AG257" s="3">
        <f t="shared" si="20"/>
        <v>0</v>
      </c>
      <c r="AH257" s="3">
        <f t="shared" si="21"/>
        <v>2.9013539651837528</v>
      </c>
      <c r="AI257" s="3">
        <f t="shared" si="22"/>
        <v>5.0985723997280763</v>
      </c>
      <c r="AJ257" s="3">
        <f t="shared" si="23"/>
        <v>1.9090041361756285</v>
      </c>
      <c r="AK257" s="3">
        <f t="shared" si="24"/>
        <v>1.9398642095053347</v>
      </c>
    </row>
    <row r="258" spans="1:37">
      <c r="A258">
        <v>236</v>
      </c>
      <c r="B258">
        <v>1</v>
      </c>
      <c r="C258" t="s">
        <v>550</v>
      </c>
      <c r="D258" t="str">
        <f>HYPERLINK("http://www.uniprot.org/uniprot/AL4A1_MOUSE", "AL4A1_MOUSE")</f>
        <v>AL4A1_MOUSE</v>
      </c>
      <c r="F258">
        <v>18</v>
      </c>
      <c r="G258">
        <v>562</v>
      </c>
      <c r="H258">
        <v>61842</v>
      </c>
      <c r="I258" t="s">
        <v>551</v>
      </c>
      <c r="J258">
        <v>22</v>
      </c>
      <c r="K258">
        <v>22</v>
      </c>
      <c r="L258">
        <v>1</v>
      </c>
      <c r="M258" s="1">
        <v>2</v>
      </c>
      <c r="N258">
        <v>0</v>
      </c>
      <c r="O258">
        <v>3</v>
      </c>
      <c r="P258">
        <v>9</v>
      </c>
      <c r="Q258">
        <v>5</v>
      </c>
      <c r="R258">
        <v>3</v>
      </c>
      <c r="S258" s="1">
        <v>2</v>
      </c>
      <c r="T258">
        <v>0</v>
      </c>
      <c r="U258">
        <v>3</v>
      </c>
      <c r="V258">
        <v>9</v>
      </c>
      <c r="W258">
        <v>5</v>
      </c>
      <c r="X258">
        <v>3</v>
      </c>
      <c r="Y258" s="1">
        <v>2</v>
      </c>
      <c r="Z258">
        <v>0</v>
      </c>
      <c r="AA258">
        <v>3</v>
      </c>
      <c r="AB258">
        <v>9</v>
      </c>
      <c r="AC258">
        <v>5</v>
      </c>
      <c r="AD258">
        <v>3</v>
      </c>
      <c r="AE258" s="1" t="s">
        <v>17</v>
      </c>
      <c r="AF258" s="3">
        <f t="shared" si="19"/>
        <v>3.2379924446842958</v>
      </c>
      <c r="AG258" s="3">
        <f t="shared" si="20"/>
        <v>0</v>
      </c>
      <c r="AH258" s="3">
        <f t="shared" si="21"/>
        <v>2.9013539651837528</v>
      </c>
      <c r="AI258" s="3">
        <f t="shared" si="22"/>
        <v>9.1774303195105382</v>
      </c>
      <c r="AJ258" s="3">
        <f t="shared" si="23"/>
        <v>4.7725103404390712</v>
      </c>
      <c r="AK258" s="3">
        <f t="shared" si="24"/>
        <v>2.9097963142580019</v>
      </c>
    </row>
    <row r="259" spans="1:37">
      <c r="A259">
        <v>237</v>
      </c>
      <c r="B259">
        <v>1</v>
      </c>
      <c r="C259" t="s">
        <v>552</v>
      </c>
      <c r="D259" t="str">
        <f>HYPERLINK("http://www.uniprot.org/uniprot/PDLI5_MOUSE", "PDLI5_MOUSE")</f>
        <v>PDLI5_MOUSE</v>
      </c>
      <c r="F259">
        <v>14</v>
      </c>
      <c r="G259">
        <v>591</v>
      </c>
      <c r="H259">
        <v>63300</v>
      </c>
      <c r="I259" t="s">
        <v>553</v>
      </c>
      <c r="J259">
        <v>9</v>
      </c>
      <c r="K259">
        <v>9</v>
      </c>
      <c r="L259">
        <v>1</v>
      </c>
      <c r="M259" s="1">
        <v>3</v>
      </c>
      <c r="N259">
        <v>0</v>
      </c>
      <c r="O259">
        <v>4</v>
      </c>
      <c r="P259">
        <v>2</v>
      </c>
      <c r="Q259">
        <v>0</v>
      </c>
      <c r="R259">
        <v>0</v>
      </c>
      <c r="S259" s="1">
        <v>3</v>
      </c>
      <c r="T259">
        <v>0</v>
      </c>
      <c r="U259">
        <v>4</v>
      </c>
      <c r="V259">
        <v>2</v>
      </c>
      <c r="W259">
        <v>0</v>
      </c>
      <c r="X259">
        <v>0</v>
      </c>
      <c r="Y259" s="1">
        <v>3</v>
      </c>
      <c r="Z259">
        <v>0</v>
      </c>
      <c r="AA259">
        <v>4</v>
      </c>
      <c r="AB259">
        <v>2</v>
      </c>
      <c r="AC259">
        <v>0</v>
      </c>
      <c r="AD259">
        <v>0</v>
      </c>
      <c r="AE259" s="1" t="s">
        <v>17</v>
      </c>
      <c r="AF259" s="3">
        <f t="shared" si="19"/>
        <v>4.8569886670264442</v>
      </c>
      <c r="AG259" s="3">
        <f t="shared" si="20"/>
        <v>0</v>
      </c>
      <c r="AH259" s="3">
        <f t="shared" si="21"/>
        <v>3.8684719535783367</v>
      </c>
      <c r="AI259" s="3">
        <f t="shared" si="22"/>
        <v>2.0394289598912305</v>
      </c>
      <c r="AJ259" s="3">
        <f t="shared" si="23"/>
        <v>0</v>
      </c>
      <c r="AK259" s="3">
        <f t="shared" si="24"/>
        <v>0</v>
      </c>
    </row>
    <row r="260" spans="1:37">
      <c r="A260">
        <v>238</v>
      </c>
      <c r="B260">
        <v>1</v>
      </c>
      <c r="C260" t="s">
        <v>554</v>
      </c>
      <c r="D260" t="str">
        <f>HYPERLINK("http://www.uniprot.org/uniprot/FIBB_MOUSE", "FIBB_MOUSE")</f>
        <v>FIBB_MOUSE</v>
      </c>
      <c r="F260">
        <v>4.4000000000000004</v>
      </c>
      <c r="G260">
        <v>481</v>
      </c>
      <c r="H260">
        <v>54754</v>
      </c>
      <c r="I260" t="s">
        <v>555</v>
      </c>
      <c r="J260">
        <v>9</v>
      </c>
      <c r="K260">
        <v>9</v>
      </c>
      <c r="L260">
        <v>1</v>
      </c>
      <c r="M260" s="1">
        <v>0</v>
      </c>
      <c r="N260">
        <v>0</v>
      </c>
      <c r="O260">
        <v>5</v>
      </c>
      <c r="P260">
        <v>2</v>
      </c>
      <c r="Q260">
        <v>1</v>
      </c>
      <c r="R260">
        <v>1</v>
      </c>
      <c r="S260" s="1">
        <v>0</v>
      </c>
      <c r="T260">
        <v>0</v>
      </c>
      <c r="U260">
        <v>5</v>
      </c>
      <c r="V260">
        <v>2</v>
      </c>
      <c r="W260">
        <v>1</v>
      </c>
      <c r="X260">
        <v>1</v>
      </c>
      <c r="Y260" s="1">
        <v>0</v>
      </c>
      <c r="Z260">
        <v>0</v>
      </c>
      <c r="AA260">
        <v>5</v>
      </c>
      <c r="AB260">
        <v>2</v>
      </c>
      <c r="AC260">
        <v>1</v>
      </c>
      <c r="AD260">
        <v>1</v>
      </c>
      <c r="AE260" s="1" t="s">
        <v>17</v>
      </c>
      <c r="AF260" s="3">
        <f t="shared" si="19"/>
        <v>0</v>
      </c>
      <c r="AG260" s="3">
        <f t="shared" si="20"/>
        <v>0</v>
      </c>
      <c r="AH260" s="3">
        <f t="shared" si="21"/>
        <v>4.8355899419729207</v>
      </c>
      <c r="AI260" s="3">
        <f t="shared" si="22"/>
        <v>2.0394289598912305</v>
      </c>
      <c r="AJ260" s="3">
        <f t="shared" si="23"/>
        <v>0.95450206808781424</v>
      </c>
      <c r="AK260" s="3">
        <f t="shared" si="24"/>
        <v>0.96993210475266733</v>
      </c>
    </row>
    <row r="261" spans="1:37">
      <c r="A261">
        <v>239</v>
      </c>
      <c r="B261">
        <v>1</v>
      </c>
      <c r="C261" t="s">
        <v>556</v>
      </c>
      <c r="D261" t="str">
        <f>HYPERLINK("http://www.uniprot.org/uniprot/GALM_MOUSE", "GALM_MOUSE")</f>
        <v>GALM_MOUSE</v>
      </c>
      <c r="F261">
        <v>22.2</v>
      </c>
      <c r="G261">
        <v>342</v>
      </c>
      <c r="H261">
        <v>37800</v>
      </c>
      <c r="I261" t="s">
        <v>557</v>
      </c>
      <c r="J261">
        <v>31</v>
      </c>
      <c r="K261">
        <v>31</v>
      </c>
      <c r="L261">
        <v>1</v>
      </c>
      <c r="M261" s="1">
        <v>7</v>
      </c>
      <c r="N261">
        <v>0</v>
      </c>
      <c r="O261">
        <v>7</v>
      </c>
      <c r="P261">
        <v>6</v>
      </c>
      <c r="Q261">
        <v>5</v>
      </c>
      <c r="R261">
        <v>6</v>
      </c>
      <c r="S261" s="1">
        <v>7</v>
      </c>
      <c r="T261">
        <v>0</v>
      </c>
      <c r="U261">
        <v>7</v>
      </c>
      <c r="V261">
        <v>6</v>
      </c>
      <c r="W261">
        <v>5</v>
      </c>
      <c r="X261">
        <v>6</v>
      </c>
      <c r="Y261" s="1">
        <v>7</v>
      </c>
      <c r="Z261">
        <v>0</v>
      </c>
      <c r="AA261">
        <v>7</v>
      </c>
      <c r="AB261">
        <v>6</v>
      </c>
      <c r="AC261">
        <v>5</v>
      </c>
      <c r="AD261">
        <v>6</v>
      </c>
      <c r="AE261" s="1" t="s">
        <v>17</v>
      </c>
      <c r="AF261" s="3">
        <f t="shared" ref="AF261:AF324" si="25">Y261*M$374</f>
        <v>11.332973556395036</v>
      </c>
      <c r="AG261" s="3">
        <f t="shared" ref="AG261:AG324" si="26">Z261*N$374</f>
        <v>0</v>
      </c>
      <c r="AH261" s="3">
        <f t="shared" ref="AH261:AH324" si="27">AA261*O$374</f>
        <v>6.7698259187620895</v>
      </c>
      <c r="AI261" s="3">
        <f t="shared" ref="AI261:AI324" si="28">AB261*P$374</f>
        <v>6.1182868796736916</v>
      </c>
      <c r="AJ261" s="3">
        <f t="shared" ref="AJ261:AJ324" si="29">AC261*Q$374</f>
        <v>4.7725103404390712</v>
      </c>
      <c r="AK261" s="3">
        <f t="shared" ref="AK261:AK324" si="30">AD261*R$374</f>
        <v>5.8195926285160038</v>
      </c>
    </row>
    <row r="262" spans="1:37">
      <c r="A262">
        <v>240</v>
      </c>
      <c r="B262">
        <v>1</v>
      </c>
      <c r="C262" t="s">
        <v>558</v>
      </c>
      <c r="D262" t="str">
        <f>HYPERLINK("http://www.uniprot.org/uniprot/KFA_MOUSE", "KFA_MOUSE")</f>
        <v>KFA_MOUSE</v>
      </c>
      <c r="F262">
        <v>7.9</v>
      </c>
      <c r="G262">
        <v>305</v>
      </c>
      <c r="H262">
        <v>34230</v>
      </c>
      <c r="I262" t="s">
        <v>559</v>
      </c>
      <c r="J262">
        <v>3</v>
      </c>
      <c r="K262">
        <v>3</v>
      </c>
      <c r="L262">
        <v>1</v>
      </c>
      <c r="M262" s="1">
        <v>0</v>
      </c>
      <c r="N262">
        <v>0</v>
      </c>
      <c r="O262">
        <v>0</v>
      </c>
      <c r="P262">
        <v>0</v>
      </c>
      <c r="Q262">
        <v>2</v>
      </c>
      <c r="R262">
        <v>1</v>
      </c>
      <c r="S262" s="1">
        <v>0</v>
      </c>
      <c r="T262">
        <v>0</v>
      </c>
      <c r="U262">
        <v>0</v>
      </c>
      <c r="V262">
        <v>0</v>
      </c>
      <c r="W262">
        <v>2</v>
      </c>
      <c r="X262">
        <v>1</v>
      </c>
      <c r="Y262" s="1">
        <v>0</v>
      </c>
      <c r="Z262">
        <v>0</v>
      </c>
      <c r="AA262">
        <v>0</v>
      </c>
      <c r="AB262">
        <v>0</v>
      </c>
      <c r="AC262">
        <v>2</v>
      </c>
      <c r="AD262">
        <v>1</v>
      </c>
      <c r="AE262" s="1" t="s">
        <v>17</v>
      </c>
      <c r="AF262" s="3">
        <f t="shared" si="25"/>
        <v>0</v>
      </c>
      <c r="AG262" s="3">
        <f t="shared" si="26"/>
        <v>0</v>
      </c>
      <c r="AH262" s="3">
        <f t="shared" si="27"/>
        <v>0</v>
      </c>
      <c r="AI262" s="3">
        <f t="shared" si="28"/>
        <v>0</v>
      </c>
      <c r="AJ262" s="3">
        <f t="shared" si="29"/>
        <v>1.9090041361756285</v>
      </c>
      <c r="AK262" s="3">
        <f t="shared" si="30"/>
        <v>0.96993210475266733</v>
      </c>
    </row>
    <row r="263" spans="1:37">
      <c r="A263">
        <v>241</v>
      </c>
      <c r="B263">
        <v>1</v>
      </c>
      <c r="C263" t="s">
        <v>560</v>
      </c>
      <c r="D263" t="str">
        <f>HYPERLINK("http://www.uniprot.org/uniprot/NNRE_MOUSE", "NNRE_MOUSE")</f>
        <v>NNRE_MOUSE</v>
      </c>
      <c r="F263">
        <v>13.1</v>
      </c>
      <c r="G263">
        <v>282</v>
      </c>
      <c r="H263">
        <v>30974</v>
      </c>
      <c r="I263" t="s">
        <v>561</v>
      </c>
      <c r="J263">
        <v>5</v>
      </c>
      <c r="K263">
        <v>5</v>
      </c>
      <c r="L263">
        <v>1</v>
      </c>
      <c r="M263" s="1">
        <v>0</v>
      </c>
      <c r="N263">
        <v>0</v>
      </c>
      <c r="O263">
        <v>0</v>
      </c>
      <c r="P263">
        <v>2</v>
      </c>
      <c r="Q263">
        <v>2</v>
      </c>
      <c r="R263">
        <v>1</v>
      </c>
      <c r="S263" s="1">
        <v>0</v>
      </c>
      <c r="T263">
        <v>0</v>
      </c>
      <c r="U263">
        <v>0</v>
      </c>
      <c r="V263">
        <v>2</v>
      </c>
      <c r="W263">
        <v>2</v>
      </c>
      <c r="X263">
        <v>1</v>
      </c>
      <c r="Y263" s="1">
        <v>0</v>
      </c>
      <c r="Z263">
        <v>0</v>
      </c>
      <c r="AA263">
        <v>0</v>
      </c>
      <c r="AB263">
        <v>2</v>
      </c>
      <c r="AC263">
        <v>2</v>
      </c>
      <c r="AD263">
        <v>1</v>
      </c>
      <c r="AE263" s="1" t="s">
        <v>17</v>
      </c>
      <c r="AF263" s="3">
        <f t="shared" si="25"/>
        <v>0</v>
      </c>
      <c r="AG263" s="3">
        <f t="shared" si="26"/>
        <v>0</v>
      </c>
      <c r="AH263" s="3">
        <f t="shared" si="27"/>
        <v>0</v>
      </c>
      <c r="AI263" s="3">
        <f t="shared" si="28"/>
        <v>2.0394289598912305</v>
      </c>
      <c r="AJ263" s="3">
        <f t="shared" si="29"/>
        <v>1.9090041361756285</v>
      </c>
      <c r="AK263" s="3">
        <f t="shared" si="30"/>
        <v>0.96993210475266733</v>
      </c>
    </row>
    <row r="264" spans="1:37">
      <c r="A264">
        <v>242</v>
      </c>
      <c r="B264">
        <v>1</v>
      </c>
      <c r="C264" t="s">
        <v>562</v>
      </c>
      <c r="D264" t="str">
        <f>HYPERLINK("http://www.uniprot.org/uniprot/HIBCH_MOUSE", "HIBCH_MOUSE")</f>
        <v>HIBCH_MOUSE</v>
      </c>
      <c r="F264">
        <v>33</v>
      </c>
      <c r="G264">
        <v>385</v>
      </c>
      <c r="H264">
        <v>43039</v>
      </c>
      <c r="I264" t="s">
        <v>563</v>
      </c>
      <c r="J264">
        <v>39</v>
      </c>
      <c r="K264">
        <v>39</v>
      </c>
      <c r="L264">
        <v>1</v>
      </c>
      <c r="M264" s="1">
        <v>0</v>
      </c>
      <c r="N264">
        <v>0</v>
      </c>
      <c r="O264">
        <v>9</v>
      </c>
      <c r="P264">
        <v>2</v>
      </c>
      <c r="Q264">
        <v>13</v>
      </c>
      <c r="R264">
        <v>15</v>
      </c>
      <c r="S264" s="1">
        <v>0</v>
      </c>
      <c r="T264">
        <v>0</v>
      </c>
      <c r="U264">
        <v>9</v>
      </c>
      <c r="V264">
        <v>2</v>
      </c>
      <c r="W264">
        <v>13</v>
      </c>
      <c r="X264">
        <v>15</v>
      </c>
      <c r="Y264" s="1">
        <v>0</v>
      </c>
      <c r="Z264">
        <v>0</v>
      </c>
      <c r="AA264">
        <v>9</v>
      </c>
      <c r="AB264">
        <v>2</v>
      </c>
      <c r="AC264">
        <v>13</v>
      </c>
      <c r="AD264">
        <v>15</v>
      </c>
      <c r="AE264" s="1" t="s">
        <v>17</v>
      </c>
      <c r="AF264" s="3">
        <f t="shared" si="25"/>
        <v>0</v>
      </c>
      <c r="AG264" s="3">
        <f t="shared" si="26"/>
        <v>0</v>
      </c>
      <c r="AH264" s="3">
        <f t="shared" si="27"/>
        <v>8.7040618955512574</v>
      </c>
      <c r="AI264" s="3">
        <f t="shared" si="28"/>
        <v>2.0394289598912305</v>
      </c>
      <c r="AJ264" s="3">
        <f t="shared" si="29"/>
        <v>12.408526885141585</v>
      </c>
      <c r="AK264" s="3">
        <f t="shared" si="30"/>
        <v>14.54898157129001</v>
      </c>
    </row>
    <row r="265" spans="1:37">
      <c r="A265">
        <v>243</v>
      </c>
      <c r="B265">
        <v>1</v>
      </c>
      <c r="C265" t="s">
        <v>564</v>
      </c>
      <c r="D265" t="str">
        <f>HYPERLINK("http://www.uniprot.org/uniprot/FAHD1_MOUSE", "FAHD1_MOUSE")</f>
        <v>FAHD1_MOUSE</v>
      </c>
      <c r="F265">
        <v>19.399999999999999</v>
      </c>
      <c r="G265">
        <v>227</v>
      </c>
      <c r="H265">
        <v>25173</v>
      </c>
      <c r="I265" t="s">
        <v>565</v>
      </c>
      <c r="J265">
        <v>13</v>
      </c>
      <c r="K265">
        <v>13</v>
      </c>
      <c r="L265">
        <v>1</v>
      </c>
      <c r="M265" s="1">
        <v>1</v>
      </c>
      <c r="N265">
        <v>0</v>
      </c>
      <c r="O265">
        <v>6</v>
      </c>
      <c r="P265">
        <v>3</v>
      </c>
      <c r="Q265">
        <v>2</v>
      </c>
      <c r="R265">
        <v>1</v>
      </c>
      <c r="S265" s="1">
        <v>1</v>
      </c>
      <c r="T265">
        <v>0</v>
      </c>
      <c r="U265">
        <v>6</v>
      </c>
      <c r="V265">
        <v>3</v>
      </c>
      <c r="W265">
        <v>2</v>
      </c>
      <c r="X265">
        <v>1</v>
      </c>
      <c r="Y265" s="1">
        <v>1</v>
      </c>
      <c r="Z265">
        <v>0</v>
      </c>
      <c r="AA265">
        <v>6</v>
      </c>
      <c r="AB265">
        <v>3</v>
      </c>
      <c r="AC265">
        <v>2</v>
      </c>
      <c r="AD265">
        <v>1</v>
      </c>
      <c r="AE265" s="1" t="s">
        <v>17</v>
      </c>
      <c r="AF265" s="3">
        <f t="shared" si="25"/>
        <v>1.6189962223421479</v>
      </c>
      <c r="AG265" s="3">
        <f t="shared" si="26"/>
        <v>0</v>
      </c>
      <c r="AH265" s="3">
        <f t="shared" si="27"/>
        <v>5.8027079303675055</v>
      </c>
      <c r="AI265" s="3">
        <f t="shared" si="28"/>
        <v>3.0591434398368458</v>
      </c>
      <c r="AJ265" s="3">
        <f t="shared" si="29"/>
        <v>1.9090041361756285</v>
      </c>
      <c r="AK265" s="3">
        <f t="shared" si="30"/>
        <v>0.96993210475266733</v>
      </c>
    </row>
    <row r="266" spans="1:37">
      <c r="A266">
        <v>244</v>
      </c>
      <c r="B266">
        <v>1</v>
      </c>
      <c r="C266" t="s">
        <v>566</v>
      </c>
      <c r="D266" t="str">
        <f>HYPERLINK("http://www.uniprot.org/uniprot/BPHL_MOUSE", "BPHL_MOUSE")</f>
        <v>BPHL_MOUSE</v>
      </c>
      <c r="F266">
        <v>63.6</v>
      </c>
      <c r="G266">
        <v>291</v>
      </c>
      <c r="H266">
        <v>32852</v>
      </c>
      <c r="I266" t="s">
        <v>567</v>
      </c>
      <c r="J266">
        <v>176</v>
      </c>
      <c r="K266">
        <v>176</v>
      </c>
      <c r="L266">
        <v>1</v>
      </c>
      <c r="M266" s="1">
        <v>15</v>
      </c>
      <c r="N266">
        <v>0</v>
      </c>
      <c r="O266">
        <v>51</v>
      </c>
      <c r="P266">
        <v>33</v>
      </c>
      <c r="Q266">
        <v>41</v>
      </c>
      <c r="R266">
        <v>36</v>
      </c>
      <c r="S266" s="1">
        <v>15</v>
      </c>
      <c r="T266">
        <v>0</v>
      </c>
      <c r="U266">
        <v>51</v>
      </c>
      <c r="V266">
        <v>33</v>
      </c>
      <c r="W266">
        <v>41</v>
      </c>
      <c r="X266">
        <v>36</v>
      </c>
      <c r="Y266" s="1">
        <v>15</v>
      </c>
      <c r="Z266">
        <v>0</v>
      </c>
      <c r="AA266">
        <v>51</v>
      </c>
      <c r="AB266">
        <v>33</v>
      </c>
      <c r="AC266">
        <v>41</v>
      </c>
      <c r="AD266">
        <v>36</v>
      </c>
      <c r="AE266" s="1" t="s">
        <v>17</v>
      </c>
      <c r="AF266" s="3">
        <f t="shared" si="25"/>
        <v>24.284943335132219</v>
      </c>
      <c r="AG266" s="3">
        <f t="shared" si="26"/>
        <v>0</v>
      </c>
      <c r="AH266" s="3">
        <f t="shared" si="27"/>
        <v>49.323017408123796</v>
      </c>
      <c r="AI266" s="3">
        <f t="shared" si="28"/>
        <v>33.650577838205301</v>
      </c>
      <c r="AJ266" s="3">
        <f t="shared" si="29"/>
        <v>39.134584791600382</v>
      </c>
      <c r="AK266" s="3">
        <f t="shared" si="30"/>
        <v>34.917555771096026</v>
      </c>
    </row>
    <row r="267" spans="1:37">
      <c r="A267">
        <v>245</v>
      </c>
      <c r="B267">
        <v>1</v>
      </c>
      <c r="C267" t="s">
        <v>568</v>
      </c>
      <c r="D267" t="str">
        <f>HYPERLINK("http://www.uniprot.org/uniprot/CMBL_MOUSE", "CMBL_MOUSE")</f>
        <v>CMBL_MOUSE</v>
      </c>
      <c r="F267">
        <v>34.299999999999997</v>
      </c>
      <c r="G267">
        <v>245</v>
      </c>
      <c r="H267">
        <v>27903</v>
      </c>
      <c r="I267" t="s">
        <v>569</v>
      </c>
      <c r="J267">
        <v>37</v>
      </c>
      <c r="K267">
        <v>37</v>
      </c>
      <c r="L267">
        <v>1</v>
      </c>
      <c r="M267" s="1">
        <v>1</v>
      </c>
      <c r="N267">
        <v>0</v>
      </c>
      <c r="O267">
        <v>14</v>
      </c>
      <c r="P267">
        <v>5</v>
      </c>
      <c r="Q267">
        <v>8</v>
      </c>
      <c r="R267">
        <v>9</v>
      </c>
      <c r="S267" s="1">
        <v>1</v>
      </c>
      <c r="T267">
        <v>0</v>
      </c>
      <c r="U267">
        <v>14</v>
      </c>
      <c r="V267">
        <v>5</v>
      </c>
      <c r="W267">
        <v>8</v>
      </c>
      <c r="X267">
        <v>9</v>
      </c>
      <c r="Y267" s="1">
        <v>1</v>
      </c>
      <c r="Z267">
        <v>0</v>
      </c>
      <c r="AA267">
        <v>14</v>
      </c>
      <c r="AB267">
        <v>5</v>
      </c>
      <c r="AC267">
        <v>8</v>
      </c>
      <c r="AD267">
        <v>9</v>
      </c>
      <c r="AE267" s="1" t="s">
        <v>17</v>
      </c>
      <c r="AF267" s="3">
        <f t="shared" si="25"/>
        <v>1.6189962223421479</v>
      </c>
      <c r="AG267" s="3">
        <f t="shared" si="26"/>
        <v>0</v>
      </c>
      <c r="AH267" s="3">
        <f t="shared" si="27"/>
        <v>13.539651837524179</v>
      </c>
      <c r="AI267" s="3">
        <f t="shared" si="28"/>
        <v>5.0985723997280763</v>
      </c>
      <c r="AJ267" s="3">
        <f t="shared" si="29"/>
        <v>7.6360165447025139</v>
      </c>
      <c r="AK267" s="3">
        <f t="shared" si="30"/>
        <v>8.7293889427740066</v>
      </c>
    </row>
    <row r="268" spans="1:37">
      <c r="A268">
        <v>246</v>
      </c>
      <c r="B268">
        <v>1</v>
      </c>
      <c r="C268" t="s">
        <v>570</v>
      </c>
      <c r="D268" t="str">
        <f>HYPERLINK("http://www.uniprot.org/uniprot/UBQL1_MOUSE", "UBQL1_MOUSE")</f>
        <v>UBQL1_MOUSE</v>
      </c>
      <c r="F268">
        <v>8.6</v>
      </c>
      <c r="G268">
        <v>582</v>
      </c>
      <c r="H268">
        <v>61977</v>
      </c>
      <c r="I268" t="s">
        <v>571</v>
      </c>
      <c r="J268">
        <v>7</v>
      </c>
      <c r="K268">
        <v>7</v>
      </c>
      <c r="L268">
        <v>1</v>
      </c>
      <c r="M268" s="1">
        <v>0</v>
      </c>
      <c r="N268">
        <v>0</v>
      </c>
      <c r="O268">
        <v>3</v>
      </c>
      <c r="P268">
        <v>1</v>
      </c>
      <c r="Q268">
        <v>2</v>
      </c>
      <c r="R268">
        <v>1</v>
      </c>
      <c r="S268" s="1">
        <v>0</v>
      </c>
      <c r="T268">
        <v>0</v>
      </c>
      <c r="U268">
        <v>3</v>
      </c>
      <c r="V268">
        <v>1</v>
      </c>
      <c r="W268">
        <v>2</v>
      </c>
      <c r="X268">
        <v>1</v>
      </c>
      <c r="Y268" s="1">
        <v>0</v>
      </c>
      <c r="Z268">
        <v>0</v>
      </c>
      <c r="AA268">
        <v>3</v>
      </c>
      <c r="AB268">
        <v>1</v>
      </c>
      <c r="AC268">
        <v>2</v>
      </c>
      <c r="AD268">
        <v>1</v>
      </c>
      <c r="AE268" s="1" t="s">
        <v>17</v>
      </c>
      <c r="AF268" s="3">
        <f t="shared" si="25"/>
        <v>0</v>
      </c>
      <c r="AG268" s="3">
        <f t="shared" si="26"/>
        <v>0</v>
      </c>
      <c r="AH268" s="3">
        <f t="shared" si="27"/>
        <v>2.9013539651837528</v>
      </c>
      <c r="AI268" s="3">
        <f t="shared" si="28"/>
        <v>1.0197144799456153</v>
      </c>
      <c r="AJ268" s="3">
        <f t="shared" si="29"/>
        <v>1.9090041361756285</v>
      </c>
      <c r="AK268" s="3">
        <f t="shared" si="30"/>
        <v>0.96993210475266733</v>
      </c>
    </row>
    <row r="269" spans="1:37">
      <c r="A269">
        <v>247</v>
      </c>
      <c r="B269">
        <v>1</v>
      </c>
      <c r="C269" t="s">
        <v>572</v>
      </c>
      <c r="D269" t="str">
        <f>HYPERLINK("http://www.uniprot.org/uniprot/CCD58_MOUSE", "CCD58_MOUSE")</f>
        <v>CCD58_MOUSE</v>
      </c>
      <c r="F269">
        <v>37.5</v>
      </c>
      <c r="G269">
        <v>144</v>
      </c>
      <c r="H269">
        <v>16666</v>
      </c>
      <c r="I269" t="s">
        <v>573</v>
      </c>
      <c r="J269">
        <v>11</v>
      </c>
      <c r="K269">
        <v>11</v>
      </c>
      <c r="L269">
        <v>1</v>
      </c>
      <c r="M269" s="1">
        <v>1</v>
      </c>
      <c r="N269">
        <v>0</v>
      </c>
      <c r="O269">
        <v>1</v>
      </c>
      <c r="P269">
        <v>2</v>
      </c>
      <c r="Q269">
        <v>4</v>
      </c>
      <c r="R269">
        <v>3</v>
      </c>
      <c r="S269" s="1">
        <v>1</v>
      </c>
      <c r="T269">
        <v>0</v>
      </c>
      <c r="U269">
        <v>1</v>
      </c>
      <c r="V269">
        <v>2</v>
      </c>
      <c r="W269">
        <v>4</v>
      </c>
      <c r="X269">
        <v>3</v>
      </c>
      <c r="Y269" s="1">
        <v>1</v>
      </c>
      <c r="Z269">
        <v>0</v>
      </c>
      <c r="AA269">
        <v>1</v>
      </c>
      <c r="AB269">
        <v>2</v>
      </c>
      <c r="AC269">
        <v>4</v>
      </c>
      <c r="AD269">
        <v>3</v>
      </c>
      <c r="AE269" s="1" t="s">
        <v>17</v>
      </c>
      <c r="AF269" s="3">
        <f t="shared" si="25"/>
        <v>1.6189962223421479</v>
      </c>
      <c r="AG269" s="3">
        <f t="shared" si="26"/>
        <v>0</v>
      </c>
      <c r="AH269" s="3">
        <f t="shared" si="27"/>
        <v>0.96711798839458418</v>
      </c>
      <c r="AI269" s="3">
        <f t="shared" si="28"/>
        <v>2.0394289598912305</v>
      </c>
      <c r="AJ269" s="3">
        <f t="shared" si="29"/>
        <v>3.8180082723512569</v>
      </c>
      <c r="AK269" s="3">
        <f t="shared" si="30"/>
        <v>2.9097963142580019</v>
      </c>
    </row>
    <row r="270" spans="1:37">
      <c r="A270">
        <v>248</v>
      </c>
      <c r="B270">
        <v>1</v>
      </c>
      <c r="C270" t="s">
        <v>574</v>
      </c>
      <c r="D270" t="str">
        <f>HYPERLINK("http://www.uniprot.org/uniprot/HUTU_MOUSE", "HUTU_MOUSE")</f>
        <v>HUTU_MOUSE</v>
      </c>
      <c r="F270">
        <v>24.1</v>
      </c>
      <c r="G270">
        <v>676</v>
      </c>
      <c r="H270">
        <v>74591</v>
      </c>
      <c r="I270" t="s">
        <v>575</v>
      </c>
      <c r="J270">
        <v>38</v>
      </c>
      <c r="K270">
        <v>38</v>
      </c>
      <c r="L270">
        <v>1</v>
      </c>
      <c r="M270" s="1">
        <v>0</v>
      </c>
      <c r="N270">
        <v>0</v>
      </c>
      <c r="O270">
        <v>17</v>
      </c>
      <c r="P270">
        <v>6</v>
      </c>
      <c r="Q270">
        <v>7</v>
      </c>
      <c r="R270">
        <v>8</v>
      </c>
      <c r="S270" s="1">
        <v>0</v>
      </c>
      <c r="T270">
        <v>0</v>
      </c>
      <c r="U270">
        <v>17</v>
      </c>
      <c r="V270">
        <v>6</v>
      </c>
      <c r="W270">
        <v>7</v>
      </c>
      <c r="X270">
        <v>8</v>
      </c>
      <c r="Y270" s="1">
        <v>0</v>
      </c>
      <c r="Z270">
        <v>0</v>
      </c>
      <c r="AA270">
        <v>17</v>
      </c>
      <c r="AB270">
        <v>6</v>
      </c>
      <c r="AC270">
        <v>7</v>
      </c>
      <c r="AD270">
        <v>8</v>
      </c>
      <c r="AE270" s="1" t="s">
        <v>17</v>
      </c>
      <c r="AF270" s="3">
        <f t="shared" si="25"/>
        <v>0</v>
      </c>
      <c r="AG270" s="3">
        <f t="shared" si="26"/>
        <v>0</v>
      </c>
      <c r="AH270" s="3">
        <f t="shared" si="27"/>
        <v>16.441005802707931</v>
      </c>
      <c r="AI270" s="3">
        <f t="shared" si="28"/>
        <v>6.1182868796736916</v>
      </c>
      <c r="AJ270" s="3">
        <f t="shared" si="29"/>
        <v>6.6815144766146997</v>
      </c>
      <c r="AK270" s="3">
        <f t="shared" si="30"/>
        <v>7.7594568380213387</v>
      </c>
    </row>
    <row r="271" spans="1:37">
      <c r="A271">
        <v>249</v>
      </c>
      <c r="B271">
        <v>1</v>
      </c>
      <c r="C271" t="s">
        <v>576</v>
      </c>
      <c r="D271" t="str">
        <f>HYPERLINK("http://www.uniprot.org/uniprot/AK1CD_MOUSE", "AK1CD_MOUSE")</f>
        <v>AK1CD_MOUSE</v>
      </c>
      <c r="F271">
        <v>48</v>
      </c>
      <c r="G271">
        <v>323</v>
      </c>
      <c r="H271">
        <v>37059</v>
      </c>
      <c r="I271" t="s">
        <v>577</v>
      </c>
      <c r="J271">
        <v>33</v>
      </c>
      <c r="K271">
        <v>33</v>
      </c>
      <c r="L271">
        <v>1</v>
      </c>
      <c r="M271" s="1">
        <v>8</v>
      </c>
      <c r="N271">
        <v>0</v>
      </c>
      <c r="O271">
        <v>17</v>
      </c>
      <c r="P271">
        <v>4</v>
      </c>
      <c r="Q271">
        <v>3</v>
      </c>
      <c r="R271">
        <v>1</v>
      </c>
      <c r="S271" s="1">
        <v>8</v>
      </c>
      <c r="T271">
        <v>0</v>
      </c>
      <c r="U271">
        <v>17</v>
      </c>
      <c r="V271">
        <v>4</v>
      </c>
      <c r="W271">
        <v>3</v>
      </c>
      <c r="X271">
        <v>1</v>
      </c>
      <c r="Y271" s="1">
        <v>8</v>
      </c>
      <c r="Z271">
        <v>0</v>
      </c>
      <c r="AA271">
        <v>17</v>
      </c>
      <c r="AB271">
        <v>4</v>
      </c>
      <c r="AC271">
        <v>3</v>
      </c>
      <c r="AD271">
        <v>1</v>
      </c>
      <c r="AE271" s="1" t="s">
        <v>17</v>
      </c>
      <c r="AF271" s="3">
        <f t="shared" si="25"/>
        <v>12.951969778737183</v>
      </c>
      <c r="AG271" s="3">
        <f t="shared" si="26"/>
        <v>0</v>
      </c>
      <c r="AH271" s="3">
        <f t="shared" si="27"/>
        <v>16.441005802707931</v>
      </c>
      <c r="AI271" s="3">
        <f t="shared" si="28"/>
        <v>4.078857919782461</v>
      </c>
      <c r="AJ271" s="3">
        <f t="shared" si="29"/>
        <v>2.8635062042634427</v>
      </c>
      <c r="AK271" s="3">
        <f t="shared" si="30"/>
        <v>0.96993210475266733</v>
      </c>
    </row>
    <row r="272" spans="1:37">
      <c r="A272">
        <v>250</v>
      </c>
      <c r="B272">
        <v>1</v>
      </c>
      <c r="C272" t="s">
        <v>578</v>
      </c>
      <c r="D272" t="str">
        <f>HYPERLINK("http://www.uniprot.org/uniprot/MAVS_MOUSE", "MAVS_MOUSE")</f>
        <v>MAVS_MOUSE</v>
      </c>
      <c r="F272">
        <v>6</v>
      </c>
      <c r="G272">
        <v>503</v>
      </c>
      <c r="H272">
        <v>53400</v>
      </c>
      <c r="I272" t="s">
        <v>579</v>
      </c>
      <c r="J272">
        <v>5</v>
      </c>
      <c r="K272">
        <v>5</v>
      </c>
      <c r="L272">
        <v>1</v>
      </c>
      <c r="M272" s="1">
        <v>0</v>
      </c>
      <c r="N272">
        <v>0</v>
      </c>
      <c r="O272">
        <v>3</v>
      </c>
      <c r="P272">
        <v>0</v>
      </c>
      <c r="Q272">
        <v>1</v>
      </c>
      <c r="R272">
        <v>1</v>
      </c>
      <c r="S272" s="1">
        <v>0</v>
      </c>
      <c r="T272">
        <v>0</v>
      </c>
      <c r="U272">
        <v>3</v>
      </c>
      <c r="V272">
        <v>0</v>
      </c>
      <c r="W272">
        <v>1</v>
      </c>
      <c r="X272">
        <v>1</v>
      </c>
      <c r="Y272" s="1">
        <v>0</v>
      </c>
      <c r="Z272">
        <v>0</v>
      </c>
      <c r="AA272">
        <v>3</v>
      </c>
      <c r="AB272">
        <v>0</v>
      </c>
      <c r="AC272">
        <v>1</v>
      </c>
      <c r="AD272">
        <v>1</v>
      </c>
      <c r="AE272" s="1" t="s">
        <v>17</v>
      </c>
      <c r="AF272" s="3">
        <f t="shared" si="25"/>
        <v>0</v>
      </c>
      <c r="AG272" s="3">
        <f t="shared" si="26"/>
        <v>0</v>
      </c>
      <c r="AH272" s="3">
        <f t="shared" si="27"/>
        <v>2.9013539651837528</v>
      </c>
      <c r="AI272" s="3">
        <f t="shared" si="28"/>
        <v>0</v>
      </c>
      <c r="AJ272" s="3">
        <f t="shared" si="29"/>
        <v>0.95450206808781424</v>
      </c>
      <c r="AK272" s="3">
        <f t="shared" si="30"/>
        <v>0.96993210475266733</v>
      </c>
    </row>
    <row r="273" spans="1:37">
      <c r="A273">
        <v>251</v>
      </c>
      <c r="B273">
        <v>1</v>
      </c>
      <c r="C273" t="s">
        <v>580</v>
      </c>
      <c r="D273" t="str">
        <f>HYPERLINK("http://www.uniprot.org/uniprot/THIKB_MOUSE", "THIKB_MOUSE")</f>
        <v>THIKB_MOUSE</v>
      </c>
      <c r="F273">
        <v>26.2</v>
      </c>
      <c r="G273">
        <v>424</v>
      </c>
      <c r="H273">
        <v>43996</v>
      </c>
      <c r="I273" t="s">
        <v>581</v>
      </c>
      <c r="J273">
        <v>10</v>
      </c>
      <c r="K273">
        <v>5</v>
      </c>
      <c r="L273">
        <v>0.5</v>
      </c>
      <c r="M273" s="1">
        <v>0</v>
      </c>
      <c r="N273">
        <v>0</v>
      </c>
      <c r="O273">
        <v>0</v>
      </c>
      <c r="P273">
        <v>5</v>
      </c>
      <c r="Q273">
        <v>4</v>
      </c>
      <c r="R273">
        <v>1</v>
      </c>
      <c r="S273" s="1">
        <v>0</v>
      </c>
      <c r="T273">
        <v>0</v>
      </c>
      <c r="U273">
        <v>0</v>
      </c>
      <c r="V273">
        <v>3</v>
      </c>
      <c r="W273">
        <v>2</v>
      </c>
      <c r="X273">
        <v>0</v>
      </c>
      <c r="Y273" s="1">
        <v>0</v>
      </c>
      <c r="Z273">
        <v>0</v>
      </c>
      <c r="AA273">
        <v>0</v>
      </c>
      <c r="AB273">
        <v>4.5</v>
      </c>
      <c r="AC273">
        <v>4</v>
      </c>
      <c r="AD273">
        <v>0.5</v>
      </c>
      <c r="AE273" s="1" t="s">
        <v>582</v>
      </c>
      <c r="AF273" s="3">
        <f t="shared" si="25"/>
        <v>0</v>
      </c>
      <c r="AG273" s="3">
        <f t="shared" si="26"/>
        <v>0</v>
      </c>
      <c r="AH273" s="3">
        <f t="shared" si="27"/>
        <v>0</v>
      </c>
      <c r="AI273" s="3">
        <f t="shared" si="28"/>
        <v>4.5887151597552691</v>
      </c>
      <c r="AJ273" s="3">
        <f t="shared" si="29"/>
        <v>3.8180082723512569</v>
      </c>
      <c r="AK273" s="3">
        <f t="shared" si="30"/>
        <v>0.48496605237633367</v>
      </c>
    </row>
    <row r="274" spans="1:37">
      <c r="A274">
        <v>252</v>
      </c>
      <c r="B274">
        <v>1</v>
      </c>
      <c r="C274" t="s">
        <v>583</v>
      </c>
      <c r="D274" t="str">
        <f>HYPERLINK("http://www.uniprot.org/uniprot/PLBL1_MOUSE", "PLBL1_MOUSE")</f>
        <v>PLBL1_MOUSE</v>
      </c>
      <c r="F274">
        <v>5.5</v>
      </c>
      <c r="G274">
        <v>550</v>
      </c>
      <c r="H274">
        <v>62999</v>
      </c>
      <c r="I274" t="s">
        <v>584</v>
      </c>
      <c r="J274">
        <v>2</v>
      </c>
      <c r="K274">
        <v>2</v>
      </c>
      <c r="L274">
        <v>1</v>
      </c>
      <c r="M274" s="1">
        <v>2</v>
      </c>
      <c r="N274">
        <v>0</v>
      </c>
      <c r="O274">
        <v>0</v>
      </c>
      <c r="P274">
        <v>0</v>
      </c>
      <c r="Q274">
        <v>0</v>
      </c>
      <c r="R274">
        <v>0</v>
      </c>
      <c r="S274" s="1">
        <v>2</v>
      </c>
      <c r="T274">
        <v>0</v>
      </c>
      <c r="U274">
        <v>0</v>
      </c>
      <c r="V274">
        <v>0</v>
      </c>
      <c r="W274">
        <v>0</v>
      </c>
      <c r="X274">
        <v>0</v>
      </c>
      <c r="Y274" s="1">
        <v>2</v>
      </c>
      <c r="Z274">
        <v>0</v>
      </c>
      <c r="AA274">
        <v>0</v>
      </c>
      <c r="AB274">
        <v>0</v>
      </c>
      <c r="AC274">
        <v>0</v>
      </c>
      <c r="AD274">
        <v>0</v>
      </c>
      <c r="AE274" s="1" t="s">
        <v>17</v>
      </c>
      <c r="AF274" s="3">
        <f t="shared" si="25"/>
        <v>3.2379924446842958</v>
      </c>
      <c r="AG274" s="3">
        <f t="shared" si="26"/>
        <v>0</v>
      </c>
      <c r="AH274" s="3">
        <f t="shared" si="27"/>
        <v>0</v>
      </c>
      <c r="AI274" s="3">
        <f t="shared" si="28"/>
        <v>0</v>
      </c>
      <c r="AJ274" s="3">
        <f t="shared" si="29"/>
        <v>0</v>
      </c>
      <c r="AK274" s="3">
        <f t="shared" si="30"/>
        <v>0</v>
      </c>
    </row>
    <row r="275" spans="1:37">
      <c r="A275">
        <v>253</v>
      </c>
      <c r="B275">
        <v>1</v>
      </c>
      <c r="C275" t="s">
        <v>585</v>
      </c>
      <c r="D275" t="str">
        <f>HYPERLINK("http://www.uniprot.org/uniprot/ABHEB_MOUSE", "ABHEB_MOUSE")</f>
        <v>ABHEB_MOUSE</v>
      </c>
      <c r="F275">
        <v>31.9</v>
      </c>
      <c r="G275">
        <v>210</v>
      </c>
      <c r="H275">
        <v>22452</v>
      </c>
      <c r="I275" t="s">
        <v>586</v>
      </c>
      <c r="J275">
        <v>18</v>
      </c>
      <c r="K275">
        <v>18</v>
      </c>
      <c r="L275">
        <v>1</v>
      </c>
      <c r="M275" s="1">
        <v>0</v>
      </c>
      <c r="N275">
        <v>0</v>
      </c>
      <c r="O275">
        <v>7</v>
      </c>
      <c r="P275">
        <v>2</v>
      </c>
      <c r="Q275">
        <v>4</v>
      </c>
      <c r="R275">
        <v>5</v>
      </c>
      <c r="S275" s="1">
        <v>0</v>
      </c>
      <c r="T275">
        <v>0</v>
      </c>
      <c r="U275">
        <v>7</v>
      </c>
      <c r="V275">
        <v>2</v>
      </c>
      <c r="W275">
        <v>4</v>
      </c>
      <c r="X275">
        <v>5</v>
      </c>
      <c r="Y275" s="1">
        <v>0</v>
      </c>
      <c r="Z275">
        <v>0</v>
      </c>
      <c r="AA275">
        <v>7</v>
      </c>
      <c r="AB275">
        <v>2</v>
      </c>
      <c r="AC275">
        <v>4</v>
      </c>
      <c r="AD275">
        <v>5</v>
      </c>
      <c r="AE275" s="1" t="s">
        <v>17</v>
      </c>
      <c r="AF275" s="3">
        <f t="shared" si="25"/>
        <v>0</v>
      </c>
      <c r="AG275" s="3">
        <f t="shared" si="26"/>
        <v>0</v>
      </c>
      <c r="AH275" s="3">
        <f t="shared" si="27"/>
        <v>6.7698259187620895</v>
      </c>
      <c r="AI275" s="3">
        <f t="shared" si="28"/>
        <v>2.0394289598912305</v>
      </c>
      <c r="AJ275" s="3">
        <f t="shared" si="29"/>
        <v>3.8180082723512569</v>
      </c>
      <c r="AK275" s="3">
        <f t="shared" si="30"/>
        <v>4.8496605237633368</v>
      </c>
    </row>
    <row r="276" spans="1:37">
      <c r="A276">
        <v>254</v>
      </c>
      <c r="B276">
        <v>1</v>
      </c>
      <c r="C276" t="s">
        <v>587</v>
      </c>
      <c r="D276" t="str">
        <f>HYPERLINK("http://www.uniprot.org/uniprot/CES1D_MOUSE", "CES1D_MOUSE")</f>
        <v>CES1D_MOUSE</v>
      </c>
      <c r="F276">
        <v>7.1</v>
      </c>
      <c r="G276">
        <v>565</v>
      </c>
      <c r="H276">
        <v>61789</v>
      </c>
      <c r="I276" t="s">
        <v>588</v>
      </c>
      <c r="J276">
        <v>3</v>
      </c>
      <c r="K276">
        <v>3</v>
      </c>
      <c r="L276">
        <v>1</v>
      </c>
      <c r="M276" s="1">
        <v>0</v>
      </c>
      <c r="N276">
        <v>0</v>
      </c>
      <c r="O276">
        <v>0</v>
      </c>
      <c r="P276">
        <v>3</v>
      </c>
      <c r="Q276">
        <v>0</v>
      </c>
      <c r="R276">
        <v>0</v>
      </c>
      <c r="S276" s="1">
        <v>0</v>
      </c>
      <c r="T276">
        <v>0</v>
      </c>
      <c r="U276">
        <v>0</v>
      </c>
      <c r="V276">
        <v>3</v>
      </c>
      <c r="W276">
        <v>0</v>
      </c>
      <c r="X276">
        <v>0</v>
      </c>
      <c r="Y276" s="1">
        <v>0</v>
      </c>
      <c r="Z276">
        <v>0</v>
      </c>
      <c r="AA276">
        <v>0</v>
      </c>
      <c r="AB276">
        <v>3</v>
      </c>
      <c r="AC276">
        <v>0</v>
      </c>
      <c r="AD276">
        <v>0</v>
      </c>
      <c r="AE276" s="1" t="s">
        <v>17</v>
      </c>
      <c r="AF276" s="3">
        <f t="shared" si="25"/>
        <v>0</v>
      </c>
      <c r="AG276" s="3">
        <f t="shared" si="26"/>
        <v>0</v>
      </c>
      <c r="AH276" s="3">
        <f t="shared" si="27"/>
        <v>0</v>
      </c>
      <c r="AI276" s="3">
        <f t="shared" si="28"/>
        <v>3.0591434398368458</v>
      </c>
      <c r="AJ276" s="3">
        <f t="shared" si="29"/>
        <v>0</v>
      </c>
      <c r="AK276" s="3">
        <f t="shared" si="30"/>
        <v>0</v>
      </c>
    </row>
    <row r="277" spans="1:37">
      <c r="A277">
        <v>255</v>
      </c>
      <c r="B277">
        <v>1</v>
      </c>
      <c r="C277" t="s">
        <v>589</v>
      </c>
      <c r="D277" t="str">
        <f>HYPERLINK("http://www.uniprot.org/uniprot/AK1D1_MOUSE", "AK1D1_MOUSE")</f>
        <v>AK1D1_MOUSE</v>
      </c>
      <c r="F277">
        <v>29.8</v>
      </c>
      <c r="G277">
        <v>325</v>
      </c>
      <c r="H277">
        <v>37291</v>
      </c>
      <c r="I277" t="s">
        <v>590</v>
      </c>
      <c r="J277">
        <v>19</v>
      </c>
      <c r="K277">
        <v>9</v>
      </c>
      <c r="L277">
        <v>0.47399999999999998</v>
      </c>
      <c r="M277" s="1">
        <v>7</v>
      </c>
      <c r="N277">
        <v>0</v>
      </c>
      <c r="O277">
        <v>4</v>
      </c>
      <c r="P277">
        <v>1</v>
      </c>
      <c r="Q277">
        <v>5</v>
      </c>
      <c r="R277">
        <v>2</v>
      </c>
      <c r="S277" s="1">
        <v>5</v>
      </c>
      <c r="T277">
        <v>0</v>
      </c>
      <c r="U277">
        <v>1</v>
      </c>
      <c r="V277">
        <v>0</v>
      </c>
      <c r="W277">
        <v>3</v>
      </c>
      <c r="X277">
        <v>0</v>
      </c>
      <c r="Y277" s="1">
        <v>6.4290000000000003</v>
      </c>
      <c r="Z277">
        <v>0</v>
      </c>
      <c r="AA277">
        <v>1.375</v>
      </c>
      <c r="AB277">
        <v>0</v>
      </c>
      <c r="AC277">
        <v>3.6</v>
      </c>
      <c r="AD277">
        <v>0</v>
      </c>
      <c r="AE277" s="1" t="s">
        <v>433</v>
      </c>
      <c r="AF277" s="3">
        <f t="shared" si="25"/>
        <v>10.40852671343767</v>
      </c>
      <c r="AG277" s="3">
        <f t="shared" si="26"/>
        <v>0</v>
      </c>
      <c r="AH277" s="3">
        <f t="shared" si="27"/>
        <v>1.3297872340425532</v>
      </c>
      <c r="AI277" s="3">
        <f t="shared" si="28"/>
        <v>0</v>
      </c>
      <c r="AJ277" s="3">
        <f t="shared" si="29"/>
        <v>3.4362074451161315</v>
      </c>
      <c r="AK277" s="3">
        <f t="shared" si="30"/>
        <v>0</v>
      </c>
    </row>
    <row r="278" spans="1:37">
      <c r="A278">
        <v>256</v>
      </c>
      <c r="B278">
        <v>1</v>
      </c>
      <c r="C278" t="s">
        <v>591</v>
      </c>
      <c r="D278" t="str">
        <f>HYPERLINK("http://www.uniprot.org/uniprot/RAB14_MOUSE", "RAB14_MOUSE")</f>
        <v>RAB14_MOUSE</v>
      </c>
      <c r="F278">
        <v>20.9</v>
      </c>
      <c r="G278">
        <v>215</v>
      </c>
      <c r="H278">
        <v>23898</v>
      </c>
      <c r="I278" t="s">
        <v>592</v>
      </c>
      <c r="J278">
        <v>3</v>
      </c>
      <c r="K278">
        <v>3</v>
      </c>
      <c r="L278">
        <v>1</v>
      </c>
      <c r="M278" s="1">
        <v>0</v>
      </c>
      <c r="N278">
        <v>0</v>
      </c>
      <c r="O278">
        <v>0</v>
      </c>
      <c r="P278">
        <v>1</v>
      </c>
      <c r="Q278">
        <v>2</v>
      </c>
      <c r="R278">
        <v>0</v>
      </c>
      <c r="S278" s="1">
        <v>0</v>
      </c>
      <c r="T278">
        <v>0</v>
      </c>
      <c r="U278">
        <v>0</v>
      </c>
      <c r="V278">
        <v>1</v>
      </c>
      <c r="W278">
        <v>2</v>
      </c>
      <c r="X278">
        <v>0</v>
      </c>
      <c r="Y278" s="1">
        <v>0</v>
      </c>
      <c r="Z278">
        <v>0</v>
      </c>
      <c r="AA278">
        <v>0</v>
      </c>
      <c r="AB278">
        <v>1</v>
      </c>
      <c r="AC278">
        <v>2</v>
      </c>
      <c r="AD278">
        <v>0</v>
      </c>
      <c r="AE278" s="1" t="s">
        <v>17</v>
      </c>
      <c r="AF278" s="3">
        <f t="shared" si="25"/>
        <v>0</v>
      </c>
      <c r="AG278" s="3">
        <f t="shared" si="26"/>
        <v>0</v>
      </c>
      <c r="AH278" s="3">
        <f t="shared" si="27"/>
        <v>0</v>
      </c>
      <c r="AI278" s="3">
        <f t="shared" si="28"/>
        <v>1.0197144799456153</v>
      </c>
      <c r="AJ278" s="3">
        <f t="shared" si="29"/>
        <v>1.9090041361756285</v>
      </c>
      <c r="AK278" s="3">
        <f t="shared" si="30"/>
        <v>0</v>
      </c>
    </row>
    <row r="279" spans="1:37">
      <c r="A279">
        <v>257</v>
      </c>
      <c r="B279">
        <v>1</v>
      </c>
      <c r="C279" t="s">
        <v>593</v>
      </c>
      <c r="D279" t="str">
        <f>HYPERLINK("http://www.uniprot.org/uniprot/CK054_MOUSE", "CK054_MOUSE")</f>
        <v>CK054_MOUSE</v>
      </c>
      <c r="F279">
        <v>42.2</v>
      </c>
      <c r="G279">
        <v>315</v>
      </c>
      <c r="H279">
        <v>34997</v>
      </c>
      <c r="I279" t="s">
        <v>594</v>
      </c>
      <c r="J279">
        <v>32</v>
      </c>
      <c r="K279">
        <v>32</v>
      </c>
      <c r="L279">
        <v>1</v>
      </c>
      <c r="M279" s="1">
        <v>7</v>
      </c>
      <c r="N279">
        <v>0</v>
      </c>
      <c r="O279">
        <v>9</v>
      </c>
      <c r="P279">
        <v>4</v>
      </c>
      <c r="Q279">
        <v>7</v>
      </c>
      <c r="R279">
        <v>5</v>
      </c>
      <c r="S279" s="1">
        <v>7</v>
      </c>
      <c r="T279">
        <v>0</v>
      </c>
      <c r="U279">
        <v>9</v>
      </c>
      <c r="V279">
        <v>4</v>
      </c>
      <c r="W279">
        <v>7</v>
      </c>
      <c r="X279">
        <v>5</v>
      </c>
      <c r="Y279" s="1">
        <v>7</v>
      </c>
      <c r="Z279">
        <v>0</v>
      </c>
      <c r="AA279">
        <v>9</v>
      </c>
      <c r="AB279">
        <v>4</v>
      </c>
      <c r="AC279">
        <v>7</v>
      </c>
      <c r="AD279">
        <v>5</v>
      </c>
      <c r="AE279" s="1" t="s">
        <v>17</v>
      </c>
      <c r="AF279" s="3">
        <f t="shared" si="25"/>
        <v>11.332973556395036</v>
      </c>
      <c r="AG279" s="3">
        <f t="shared" si="26"/>
        <v>0</v>
      </c>
      <c r="AH279" s="3">
        <f t="shared" si="27"/>
        <v>8.7040618955512574</v>
      </c>
      <c r="AI279" s="3">
        <f t="shared" si="28"/>
        <v>4.078857919782461</v>
      </c>
      <c r="AJ279" s="3">
        <f t="shared" si="29"/>
        <v>6.6815144766146997</v>
      </c>
      <c r="AK279" s="3">
        <f t="shared" si="30"/>
        <v>4.8496605237633368</v>
      </c>
    </row>
    <row r="280" spans="1:37">
      <c r="A280">
        <v>258</v>
      </c>
      <c r="B280">
        <v>1</v>
      </c>
      <c r="C280" t="s">
        <v>595</v>
      </c>
      <c r="D280" t="str">
        <f>HYPERLINK("http://www.uniprot.org/uniprot/ACSM1_MOUSE", "ACSM1_MOUSE")</f>
        <v>ACSM1_MOUSE</v>
      </c>
      <c r="F280">
        <v>18.8</v>
      </c>
      <c r="G280">
        <v>573</v>
      </c>
      <c r="H280">
        <v>64761</v>
      </c>
      <c r="I280" t="s">
        <v>596</v>
      </c>
      <c r="J280">
        <v>18</v>
      </c>
      <c r="K280">
        <v>18</v>
      </c>
      <c r="L280">
        <v>1</v>
      </c>
      <c r="M280" s="1">
        <v>0</v>
      </c>
      <c r="N280">
        <v>0</v>
      </c>
      <c r="O280">
        <v>3</v>
      </c>
      <c r="P280">
        <v>3</v>
      </c>
      <c r="Q280">
        <v>8</v>
      </c>
      <c r="R280">
        <v>4</v>
      </c>
      <c r="S280" s="1">
        <v>0</v>
      </c>
      <c r="T280">
        <v>0</v>
      </c>
      <c r="U280">
        <v>3</v>
      </c>
      <c r="V280">
        <v>3</v>
      </c>
      <c r="W280">
        <v>8</v>
      </c>
      <c r="X280">
        <v>4</v>
      </c>
      <c r="Y280" s="1">
        <v>0</v>
      </c>
      <c r="Z280">
        <v>0</v>
      </c>
      <c r="AA280">
        <v>3</v>
      </c>
      <c r="AB280">
        <v>3</v>
      </c>
      <c r="AC280">
        <v>8</v>
      </c>
      <c r="AD280">
        <v>4</v>
      </c>
      <c r="AE280" s="1" t="s">
        <v>17</v>
      </c>
      <c r="AF280" s="3">
        <f t="shared" si="25"/>
        <v>0</v>
      </c>
      <c r="AG280" s="3">
        <f t="shared" si="26"/>
        <v>0</v>
      </c>
      <c r="AH280" s="3">
        <f t="shared" si="27"/>
        <v>2.9013539651837528</v>
      </c>
      <c r="AI280" s="3">
        <f t="shared" si="28"/>
        <v>3.0591434398368458</v>
      </c>
      <c r="AJ280" s="3">
        <f t="shared" si="29"/>
        <v>7.6360165447025139</v>
      </c>
      <c r="AK280" s="3">
        <f t="shared" si="30"/>
        <v>3.8797284190106693</v>
      </c>
    </row>
    <row r="281" spans="1:37">
      <c r="A281">
        <v>259</v>
      </c>
      <c r="B281">
        <v>1</v>
      </c>
      <c r="C281" t="s">
        <v>597</v>
      </c>
      <c r="D281" t="str">
        <f>HYPERLINK("http://www.uniprot.org/uniprot/MEMO1_MOUSE", "MEMO1_MOUSE")</f>
        <v>MEMO1_MOUSE</v>
      </c>
      <c r="F281">
        <v>13.8</v>
      </c>
      <c r="G281">
        <v>297</v>
      </c>
      <c r="H281">
        <v>33693</v>
      </c>
      <c r="I281" t="s">
        <v>598</v>
      </c>
      <c r="J281">
        <v>3</v>
      </c>
      <c r="K281">
        <v>3</v>
      </c>
      <c r="L281">
        <v>1</v>
      </c>
      <c r="M281" s="1">
        <v>1</v>
      </c>
      <c r="N281">
        <v>0</v>
      </c>
      <c r="O281">
        <v>2</v>
      </c>
      <c r="P281">
        <v>0</v>
      </c>
      <c r="Q281">
        <v>0</v>
      </c>
      <c r="R281">
        <v>0</v>
      </c>
      <c r="S281" s="1">
        <v>1</v>
      </c>
      <c r="T281">
        <v>0</v>
      </c>
      <c r="U281">
        <v>2</v>
      </c>
      <c r="V281">
        <v>0</v>
      </c>
      <c r="W281">
        <v>0</v>
      </c>
      <c r="X281">
        <v>0</v>
      </c>
      <c r="Y281" s="1">
        <v>1</v>
      </c>
      <c r="Z281">
        <v>0</v>
      </c>
      <c r="AA281">
        <v>2</v>
      </c>
      <c r="AB281">
        <v>0</v>
      </c>
      <c r="AC281">
        <v>0</v>
      </c>
      <c r="AD281">
        <v>0</v>
      </c>
      <c r="AE281" s="1" t="s">
        <v>17</v>
      </c>
      <c r="AF281" s="3">
        <f t="shared" si="25"/>
        <v>1.6189962223421479</v>
      </c>
      <c r="AG281" s="3">
        <f t="shared" si="26"/>
        <v>0</v>
      </c>
      <c r="AH281" s="3">
        <f t="shared" si="27"/>
        <v>1.9342359767891684</v>
      </c>
      <c r="AI281" s="3">
        <f t="shared" si="28"/>
        <v>0</v>
      </c>
      <c r="AJ281" s="3">
        <f t="shared" si="29"/>
        <v>0</v>
      </c>
      <c r="AK281" s="3">
        <f t="shared" si="30"/>
        <v>0</v>
      </c>
    </row>
    <row r="282" spans="1:37">
      <c r="A282">
        <v>260</v>
      </c>
      <c r="B282">
        <v>1</v>
      </c>
      <c r="C282" t="s">
        <v>599</v>
      </c>
      <c r="D282" t="str">
        <f>HYPERLINK("http://www.uniprot.org/uniprot/RMXL1_MOUSE", "RMXL1_MOUSE")</f>
        <v>RMXL1_MOUSE</v>
      </c>
      <c r="F282">
        <v>7</v>
      </c>
      <c r="G282">
        <v>388</v>
      </c>
      <c r="H282">
        <v>42163</v>
      </c>
      <c r="I282" t="s">
        <v>600</v>
      </c>
      <c r="J282">
        <v>6</v>
      </c>
      <c r="K282">
        <v>6</v>
      </c>
      <c r="L282">
        <v>1</v>
      </c>
      <c r="M282" s="1">
        <v>0</v>
      </c>
      <c r="N282">
        <v>0</v>
      </c>
      <c r="O282">
        <v>1</v>
      </c>
      <c r="P282">
        <v>2</v>
      </c>
      <c r="Q282">
        <v>2</v>
      </c>
      <c r="R282">
        <v>1</v>
      </c>
      <c r="S282" s="1">
        <v>0</v>
      </c>
      <c r="T282">
        <v>0</v>
      </c>
      <c r="U282">
        <v>1</v>
      </c>
      <c r="V282">
        <v>2</v>
      </c>
      <c r="W282">
        <v>2</v>
      </c>
      <c r="X282">
        <v>1</v>
      </c>
      <c r="Y282" s="1">
        <v>0</v>
      </c>
      <c r="Z282">
        <v>0</v>
      </c>
      <c r="AA282">
        <v>1</v>
      </c>
      <c r="AB282">
        <v>2</v>
      </c>
      <c r="AC282">
        <v>2</v>
      </c>
      <c r="AD282">
        <v>1</v>
      </c>
      <c r="AE282" s="1" t="s">
        <v>17</v>
      </c>
      <c r="AF282" s="3">
        <f t="shared" si="25"/>
        <v>0</v>
      </c>
      <c r="AG282" s="3">
        <f t="shared" si="26"/>
        <v>0</v>
      </c>
      <c r="AH282" s="3">
        <f t="shared" si="27"/>
        <v>0.96711798839458418</v>
      </c>
      <c r="AI282" s="3">
        <f t="shared" si="28"/>
        <v>2.0394289598912305</v>
      </c>
      <c r="AJ282" s="3">
        <f t="shared" si="29"/>
        <v>1.9090041361756285</v>
      </c>
      <c r="AK282" s="3">
        <f t="shared" si="30"/>
        <v>0.96993210475266733</v>
      </c>
    </row>
    <row r="283" spans="1:37" hidden="1">
      <c r="A283">
        <v>260.01</v>
      </c>
      <c r="B283">
        <v>1</v>
      </c>
      <c r="C283" t="s">
        <v>601</v>
      </c>
      <c r="D283" t="str">
        <f>HYPERLINK("http://www.uniprot.org/uniprot/RBMX_MOUSE", "RBMX_MOUSE")</f>
        <v>RBMX_MOUSE</v>
      </c>
      <c r="E283" t="s">
        <v>38</v>
      </c>
      <c r="F283">
        <v>6.9</v>
      </c>
      <c r="G283">
        <v>391</v>
      </c>
      <c r="H283">
        <v>42302</v>
      </c>
      <c r="I283" t="s">
        <v>602</v>
      </c>
      <c r="J283">
        <v>6</v>
      </c>
      <c r="K283">
        <v>6</v>
      </c>
      <c r="L283">
        <v>1</v>
      </c>
      <c r="M283" s="1">
        <v>0</v>
      </c>
      <c r="N283">
        <v>0</v>
      </c>
      <c r="O283">
        <v>1</v>
      </c>
      <c r="P283">
        <v>2</v>
      </c>
      <c r="Q283">
        <v>2</v>
      </c>
      <c r="R283">
        <v>1</v>
      </c>
      <c r="S283" s="1">
        <v>0</v>
      </c>
      <c r="T283">
        <v>0</v>
      </c>
      <c r="U283">
        <v>1</v>
      </c>
      <c r="V283">
        <v>2</v>
      </c>
      <c r="W283">
        <v>2</v>
      </c>
      <c r="X283">
        <v>1</v>
      </c>
      <c r="Y283" s="1">
        <v>0</v>
      </c>
      <c r="Z283">
        <v>0</v>
      </c>
      <c r="AA283">
        <v>1</v>
      </c>
      <c r="AB283">
        <v>2</v>
      </c>
      <c r="AC283">
        <v>2</v>
      </c>
      <c r="AD283">
        <v>1</v>
      </c>
      <c r="AE283" s="1" t="s">
        <v>17</v>
      </c>
      <c r="AF283" s="3">
        <f t="shared" si="25"/>
        <v>0</v>
      </c>
      <c r="AG283" s="3">
        <f t="shared" si="26"/>
        <v>0</v>
      </c>
      <c r="AH283" s="3">
        <f t="shared" si="27"/>
        <v>0.96711798839458418</v>
      </c>
      <c r="AI283" s="3">
        <f t="shared" si="28"/>
        <v>2.0394289598912305</v>
      </c>
      <c r="AJ283" s="3">
        <f t="shared" si="29"/>
        <v>1.9090041361756285</v>
      </c>
      <c r="AK283" s="3">
        <f t="shared" si="30"/>
        <v>0.96993210475266733</v>
      </c>
    </row>
    <row r="284" spans="1:37">
      <c r="A284">
        <v>261</v>
      </c>
      <c r="B284">
        <v>1</v>
      </c>
      <c r="C284" t="s">
        <v>603</v>
      </c>
      <c r="D284" t="str">
        <f>HYPERLINK("http://www.uniprot.org/uniprot/SYYC_MOUSE", "SYYC_MOUSE")</f>
        <v>SYYC_MOUSE</v>
      </c>
      <c r="F284">
        <v>10.8</v>
      </c>
      <c r="G284">
        <v>528</v>
      </c>
      <c r="H284">
        <v>59106</v>
      </c>
      <c r="I284" t="s">
        <v>604</v>
      </c>
      <c r="J284">
        <v>14</v>
      </c>
      <c r="K284">
        <v>14</v>
      </c>
      <c r="L284">
        <v>1</v>
      </c>
      <c r="M284" s="1">
        <v>7</v>
      </c>
      <c r="N284">
        <v>0</v>
      </c>
      <c r="O284">
        <v>5</v>
      </c>
      <c r="P284">
        <v>0</v>
      </c>
      <c r="Q284">
        <v>1</v>
      </c>
      <c r="R284">
        <v>1</v>
      </c>
      <c r="S284" s="1">
        <v>7</v>
      </c>
      <c r="T284">
        <v>0</v>
      </c>
      <c r="U284">
        <v>5</v>
      </c>
      <c r="V284">
        <v>0</v>
      </c>
      <c r="W284">
        <v>1</v>
      </c>
      <c r="X284">
        <v>1</v>
      </c>
      <c r="Y284" s="1">
        <v>7</v>
      </c>
      <c r="Z284">
        <v>0</v>
      </c>
      <c r="AA284">
        <v>5</v>
      </c>
      <c r="AB284">
        <v>0</v>
      </c>
      <c r="AC284">
        <v>1</v>
      </c>
      <c r="AD284">
        <v>1</v>
      </c>
      <c r="AE284" s="1" t="s">
        <v>17</v>
      </c>
      <c r="AF284" s="3">
        <f t="shared" si="25"/>
        <v>11.332973556395036</v>
      </c>
      <c r="AG284" s="3">
        <f t="shared" si="26"/>
        <v>0</v>
      </c>
      <c r="AH284" s="3">
        <f t="shared" si="27"/>
        <v>4.8355899419729207</v>
      </c>
      <c r="AI284" s="3">
        <f t="shared" si="28"/>
        <v>0</v>
      </c>
      <c r="AJ284" s="3">
        <f t="shared" si="29"/>
        <v>0.95450206808781424</v>
      </c>
      <c r="AK284" s="3">
        <f t="shared" si="30"/>
        <v>0.96993210475266733</v>
      </c>
    </row>
    <row r="285" spans="1:37">
      <c r="A285">
        <v>262</v>
      </c>
      <c r="B285">
        <v>1</v>
      </c>
      <c r="C285" t="s">
        <v>605</v>
      </c>
      <c r="D285" t="str">
        <f>HYPERLINK("http://www.uniprot.org/uniprot/METK1_MOUSE", "METK1_MOUSE")</f>
        <v>METK1_MOUSE</v>
      </c>
      <c r="F285">
        <v>9.8000000000000007</v>
      </c>
      <c r="G285">
        <v>396</v>
      </c>
      <c r="H285">
        <v>43510</v>
      </c>
      <c r="I285" t="s">
        <v>606</v>
      </c>
      <c r="J285">
        <v>14</v>
      </c>
      <c r="K285">
        <v>14</v>
      </c>
      <c r="L285">
        <v>1</v>
      </c>
      <c r="M285" s="1">
        <v>0</v>
      </c>
      <c r="N285">
        <v>0</v>
      </c>
      <c r="O285">
        <v>2</v>
      </c>
      <c r="P285">
        <v>6</v>
      </c>
      <c r="Q285">
        <v>3</v>
      </c>
      <c r="R285">
        <v>3</v>
      </c>
      <c r="S285" s="1">
        <v>0</v>
      </c>
      <c r="T285">
        <v>0</v>
      </c>
      <c r="U285">
        <v>2</v>
      </c>
      <c r="V285">
        <v>6</v>
      </c>
      <c r="W285">
        <v>3</v>
      </c>
      <c r="X285">
        <v>3</v>
      </c>
      <c r="Y285" s="1">
        <v>0</v>
      </c>
      <c r="Z285">
        <v>0</v>
      </c>
      <c r="AA285">
        <v>2</v>
      </c>
      <c r="AB285">
        <v>6</v>
      </c>
      <c r="AC285">
        <v>3</v>
      </c>
      <c r="AD285">
        <v>3</v>
      </c>
      <c r="AE285" s="1" t="s">
        <v>17</v>
      </c>
      <c r="AF285" s="3">
        <f t="shared" si="25"/>
        <v>0</v>
      </c>
      <c r="AG285" s="3">
        <f t="shared" si="26"/>
        <v>0</v>
      </c>
      <c r="AH285" s="3">
        <f t="shared" si="27"/>
        <v>1.9342359767891684</v>
      </c>
      <c r="AI285" s="3">
        <f t="shared" si="28"/>
        <v>6.1182868796736916</v>
      </c>
      <c r="AJ285" s="3">
        <f t="shared" si="29"/>
        <v>2.8635062042634427</v>
      </c>
      <c r="AK285" s="3">
        <f t="shared" si="30"/>
        <v>2.9097963142580019</v>
      </c>
    </row>
    <row r="286" spans="1:37">
      <c r="A286">
        <v>263</v>
      </c>
      <c r="B286">
        <v>1</v>
      </c>
      <c r="C286" t="s">
        <v>607</v>
      </c>
      <c r="D286" t="str">
        <f>HYPERLINK("http://www.uniprot.org/uniprot/GLYAT_MOUSE", "GLYAT_MOUSE")</f>
        <v>GLYAT_MOUSE</v>
      </c>
      <c r="F286">
        <v>40.200000000000003</v>
      </c>
      <c r="G286">
        <v>296</v>
      </c>
      <c r="H286">
        <v>34099</v>
      </c>
      <c r="I286" t="s">
        <v>608</v>
      </c>
      <c r="J286">
        <v>51</v>
      </c>
      <c r="K286">
        <v>51</v>
      </c>
      <c r="L286">
        <v>1</v>
      </c>
      <c r="M286" s="1">
        <v>0</v>
      </c>
      <c r="N286">
        <v>0</v>
      </c>
      <c r="O286">
        <v>15</v>
      </c>
      <c r="P286">
        <v>13</v>
      </c>
      <c r="Q286">
        <v>11</v>
      </c>
      <c r="R286">
        <v>12</v>
      </c>
      <c r="S286" s="1">
        <v>0</v>
      </c>
      <c r="T286">
        <v>0</v>
      </c>
      <c r="U286">
        <v>15</v>
      </c>
      <c r="V286">
        <v>13</v>
      </c>
      <c r="W286">
        <v>11</v>
      </c>
      <c r="X286">
        <v>12</v>
      </c>
      <c r="Y286" s="1">
        <v>0</v>
      </c>
      <c r="Z286">
        <v>0</v>
      </c>
      <c r="AA286">
        <v>15</v>
      </c>
      <c r="AB286">
        <v>13</v>
      </c>
      <c r="AC286">
        <v>11</v>
      </c>
      <c r="AD286">
        <v>12</v>
      </c>
      <c r="AE286" s="1" t="s">
        <v>17</v>
      </c>
      <c r="AF286" s="3">
        <f t="shared" si="25"/>
        <v>0</v>
      </c>
      <c r="AG286" s="3">
        <f t="shared" si="26"/>
        <v>0</v>
      </c>
      <c r="AH286" s="3">
        <f t="shared" si="27"/>
        <v>14.506769825918763</v>
      </c>
      <c r="AI286" s="3">
        <f t="shared" si="28"/>
        <v>13.256288239292999</v>
      </c>
      <c r="AJ286" s="3">
        <f t="shared" si="29"/>
        <v>10.499522748965957</v>
      </c>
      <c r="AK286" s="3">
        <f t="shared" si="30"/>
        <v>11.639185257032008</v>
      </c>
    </row>
    <row r="287" spans="1:37">
      <c r="A287">
        <v>264</v>
      </c>
      <c r="B287">
        <v>1</v>
      </c>
      <c r="C287" t="s">
        <v>609</v>
      </c>
      <c r="D287" t="str">
        <f>HYPERLINK("http://www.uniprot.org/uniprot/ALDOB_MOUSE", "ALDOB_MOUSE")</f>
        <v>ALDOB_MOUSE</v>
      </c>
      <c r="F287">
        <v>29.7</v>
      </c>
      <c r="G287">
        <v>364</v>
      </c>
      <c r="H287">
        <v>39508</v>
      </c>
      <c r="I287" t="s">
        <v>610</v>
      </c>
      <c r="J287">
        <v>49</v>
      </c>
      <c r="K287">
        <v>49</v>
      </c>
      <c r="L287">
        <v>1</v>
      </c>
      <c r="M287" s="1">
        <v>3</v>
      </c>
      <c r="N287">
        <v>0</v>
      </c>
      <c r="O287">
        <v>20</v>
      </c>
      <c r="P287">
        <v>6</v>
      </c>
      <c r="Q287">
        <v>11</v>
      </c>
      <c r="R287">
        <v>9</v>
      </c>
      <c r="S287" s="1">
        <v>3</v>
      </c>
      <c r="T287">
        <v>0</v>
      </c>
      <c r="U287">
        <v>20</v>
      </c>
      <c r="V287">
        <v>6</v>
      </c>
      <c r="W287">
        <v>11</v>
      </c>
      <c r="X287">
        <v>9</v>
      </c>
      <c r="Y287" s="1">
        <v>3</v>
      </c>
      <c r="Z287">
        <v>0</v>
      </c>
      <c r="AA287">
        <v>20</v>
      </c>
      <c r="AB287">
        <v>6</v>
      </c>
      <c r="AC287">
        <v>11</v>
      </c>
      <c r="AD287">
        <v>9</v>
      </c>
      <c r="AE287" s="1" t="s">
        <v>17</v>
      </c>
      <c r="AF287" s="3">
        <f t="shared" si="25"/>
        <v>4.8569886670264442</v>
      </c>
      <c r="AG287" s="3">
        <f t="shared" si="26"/>
        <v>0</v>
      </c>
      <c r="AH287" s="3">
        <f t="shared" si="27"/>
        <v>19.342359767891683</v>
      </c>
      <c r="AI287" s="3">
        <f t="shared" si="28"/>
        <v>6.1182868796736916</v>
      </c>
      <c r="AJ287" s="3">
        <f t="shared" si="29"/>
        <v>10.499522748965957</v>
      </c>
      <c r="AK287" s="3">
        <f t="shared" si="30"/>
        <v>8.7293889427740066</v>
      </c>
    </row>
    <row r="288" spans="1:37">
      <c r="A288">
        <v>265</v>
      </c>
      <c r="B288">
        <v>1</v>
      </c>
      <c r="C288" t="s">
        <v>611</v>
      </c>
      <c r="D288" t="str">
        <f>HYPERLINK("http://www.uniprot.org/uniprot/ARLY_MOUSE", "ARLY_MOUSE")</f>
        <v>ARLY_MOUSE</v>
      </c>
      <c r="F288">
        <v>11.6</v>
      </c>
      <c r="G288">
        <v>464</v>
      </c>
      <c r="H288">
        <v>51740</v>
      </c>
      <c r="I288" t="s">
        <v>612</v>
      </c>
      <c r="J288">
        <v>11</v>
      </c>
      <c r="K288">
        <v>11</v>
      </c>
      <c r="L288">
        <v>1</v>
      </c>
      <c r="M288" s="1">
        <v>0</v>
      </c>
      <c r="N288">
        <v>0</v>
      </c>
      <c r="O288">
        <v>2</v>
      </c>
      <c r="P288">
        <v>1</v>
      </c>
      <c r="Q288">
        <v>3</v>
      </c>
      <c r="R288">
        <v>5</v>
      </c>
      <c r="S288" s="1">
        <v>0</v>
      </c>
      <c r="T288">
        <v>0</v>
      </c>
      <c r="U288">
        <v>2</v>
      </c>
      <c r="V288">
        <v>1</v>
      </c>
      <c r="W288">
        <v>3</v>
      </c>
      <c r="X288">
        <v>5</v>
      </c>
      <c r="Y288" s="1">
        <v>0</v>
      </c>
      <c r="Z288">
        <v>0</v>
      </c>
      <c r="AA288">
        <v>2</v>
      </c>
      <c r="AB288">
        <v>1</v>
      </c>
      <c r="AC288">
        <v>3</v>
      </c>
      <c r="AD288">
        <v>5</v>
      </c>
      <c r="AE288" s="1" t="s">
        <v>17</v>
      </c>
      <c r="AF288" s="3">
        <f t="shared" si="25"/>
        <v>0</v>
      </c>
      <c r="AG288" s="3">
        <f t="shared" si="26"/>
        <v>0</v>
      </c>
      <c r="AH288" s="3">
        <f t="shared" si="27"/>
        <v>1.9342359767891684</v>
      </c>
      <c r="AI288" s="3">
        <f t="shared" si="28"/>
        <v>1.0197144799456153</v>
      </c>
      <c r="AJ288" s="3">
        <f t="shared" si="29"/>
        <v>2.8635062042634427</v>
      </c>
      <c r="AK288" s="3">
        <f t="shared" si="30"/>
        <v>4.8496605237633368</v>
      </c>
    </row>
    <row r="289" spans="1:37">
      <c r="A289">
        <v>266</v>
      </c>
      <c r="B289">
        <v>1</v>
      </c>
      <c r="C289" t="s">
        <v>613</v>
      </c>
      <c r="D289" t="str">
        <f>HYPERLINK("http://www.uniprot.org/uniprot/GRHPR_MOUSE", "GRHPR_MOUSE")</f>
        <v>GRHPR_MOUSE</v>
      </c>
      <c r="F289">
        <v>28</v>
      </c>
      <c r="G289">
        <v>328</v>
      </c>
      <c r="H289">
        <v>35330</v>
      </c>
      <c r="I289" t="s">
        <v>614</v>
      </c>
      <c r="J289">
        <v>24</v>
      </c>
      <c r="K289">
        <v>24</v>
      </c>
      <c r="L289">
        <v>1</v>
      </c>
      <c r="M289" s="1">
        <v>4</v>
      </c>
      <c r="N289">
        <v>0</v>
      </c>
      <c r="O289">
        <v>9</v>
      </c>
      <c r="P289">
        <v>2</v>
      </c>
      <c r="Q289">
        <v>4</v>
      </c>
      <c r="R289">
        <v>5</v>
      </c>
      <c r="S289" s="1">
        <v>4</v>
      </c>
      <c r="T289">
        <v>0</v>
      </c>
      <c r="U289">
        <v>9</v>
      </c>
      <c r="V289">
        <v>2</v>
      </c>
      <c r="W289">
        <v>4</v>
      </c>
      <c r="X289">
        <v>5</v>
      </c>
      <c r="Y289" s="1">
        <v>4</v>
      </c>
      <c r="Z289">
        <v>0</v>
      </c>
      <c r="AA289">
        <v>9</v>
      </c>
      <c r="AB289">
        <v>2</v>
      </c>
      <c r="AC289">
        <v>4</v>
      </c>
      <c r="AD289">
        <v>5</v>
      </c>
      <c r="AE289" s="1" t="s">
        <v>17</v>
      </c>
      <c r="AF289" s="3">
        <f t="shared" si="25"/>
        <v>6.4759848893685916</v>
      </c>
      <c r="AG289" s="3">
        <f t="shared" si="26"/>
        <v>0</v>
      </c>
      <c r="AH289" s="3">
        <f t="shared" si="27"/>
        <v>8.7040618955512574</v>
      </c>
      <c r="AI289" s="3">
        <f t="shared" si="28"/>
        <v>2.0394289598912305</v>
      </c>
      <c r="AJ289" s="3">
        <f t="shared" si="29"/>
        <v>3.8180082723512569</v>
      </c>
      <c r="AK289" s="3">
        <f t="shared" si="30"/>
        <v>4.8496605237633368</v>
      </c>
    </row>
    <row r="290" spans="1:37">
      <c r="A290">
        <v>267</v>
      </c>
      <c r="B290">
        <v>1</v>
      </c>
      <c r="C290" t="s">
        <v>615</v>
      </c>
      <c r="D290" t="str">
        <f>HYPERLINK("http://www.uniprot.org/uniprot/THIKA_MOUSE", "THIKA_MOUSE")</f>
        <v>THIKA_MOUSE</v>
      </c>
      <c r="F290">
        <v>15.3</v>
      </c>
      <c r="G290">
        <v>424</v>
      </c>
      <c r="H290">
        <v>43954</v>
      </c>
      <c r="I290" t="s">
        <v>616</v>
      </c>
      <c r="J290">
        <v>6</v>
      </c>
      <c r="K290">
        <v>1</v>
      </c>
      <c r="L290">
        <v>0.16700000000000001</v>
      </c>
      <c r="M290" s="1">
        <v>0</v>
      </c>
      <c r="N290">
        <v>0</v>
      </c>
      <c r="O290">
        <v>0</v>
      </c>
      <c r="P290">
        <v>3</v>
      </c>
      <c r="Q290">
        <v>2</v>
      </c>
      <c r="R290">
        <v>1</v>
      </c>
      <c r="S290" s="1">
        <v>0</v>
      </c>
      <c r="T290">
        <v>0</v>
      </c>
      <c r="U290">
        <v>0</v>
      </c>
      <c r="V290">
        <v>1</v>
      </c>
      <c r="W290">
        <v>0</v>
      </c>
      <c r="X290">
        <v>0</v>
      </c>
      <c r="Y290" s="1">
        <v>0</v>
      </c>
      <c r="Z290">
        <v>0</v>
      </c>
      <c r="AA290">
        <v>0</v>
      </c>
      <c r="AB290">
        <v>1.5</v>
      </c>
      <c r="AC290">
        <v>0</v>
      </c>
      <c r="AD290">
        <v>0.5</v>
      </c>
      <c r="AE290" s="1" t="s">
        <v>582</v>
      </c>
      <c r="AF290" s="3">
        <f t="shared" si="25"/>
        <v>0</v>
      </c>
      <c r="AG290" s="3">
        <f t="shared" si="26"/>
        <v>0</v>
      </c>
      <c r="AH290" s="3">
        <f t="shared" si="27"/>
        <v>0</v>
      </c>
      <c r="AI290" s="3">
        <f t="shared" si="28"/>
        <v>1.5295717199184229</v>
      </c>
      <c r="AJ290" s="3">
        <f t="shared" si="29"/>
        <v>0</v>
      </c>
      <c r="AK290" s="3">
        <f t="shared" si="30"/>
        <v>0.48496605237633367</v>
      </c>
    </row>
    <row r="291" spans="1:37">
      <c r="A291">
        <v>268</v>
      </c>
      <c r="B291">
        <v>1</v>
      </c>
      <c r="C291" t="s">
        <v>617</v>
      </c>
      <c r="D291" t="str">
        <f>HYPERLINK("http://www.uniprot.org/uniprot/TRFE_MOUSE", "TRFE_MOUSE")</f>
        <v>TRFE_MOUSE</v>
      </c>
      <c r="F291">
        <v>30.8</v>
      </c>
      <c r="G291">
        <v>697</v>
      </c>
      <c r="H291">
        <v>76725</v>
      </c>
      <c r="I291" t="s">
        <v>618</v>
      </c>
      <c r="J291">
        <v>39</v>
      </c>
      <c r="K291">
        <v>39</v>
      </c>
      <c r="L291">
        <v>1</v>
      </c>
      <c r="M291" s="1">
        <v>1</v>
      </c>
      <c r="N291">
        <v>0</v>
      </c>
      <c r="O291">
        <v>15</v>
      </c>
      <c r="P291">
        <v>9</v>
      </c>
      <c r="Q291">
        <v>9</v>
      </c>
      <c r="R291">
        <v>5</v>
      </c>
      <c r="S291" s="1">
        <v>1</v>
      </c>
      <c r="T291">
        <v>0</v>
      </c>
      <c r="U291">
        <v>15</v>
      </c>
      <c r="V291">
        <v>9</v>
      </c>
      <c r="W291">
        <v>9</v>
      </c>
      <c r="X291">
        <v>5</v>
      </c>
      <c r="Y291" s="1">
        <v>1</v>
      </c>
      <c r="Z291">
        <v>0</v>
      </c>
      <c r="AA291">
        <v>15</v>
      </c>
      <c r="AB291">
        <v>9</v>
      </c>
      <c r="AC291">
        <v>9</v>
      </c>
      <c r="AD291">
        <v>5</v>
      </c>
      <c r="AE291" s="1" t="s">
        <v>17</v>
      </c>
      <c r="AF291" s="3">
        <f t="shared" si="25"/>
        <v>1.6189962223421479</v>
      </c>
      <c r="AG291" s="3">
        <f t="shared" si="26"/>
        <v>0</v>
      </c>
      <c r="AH291" s="3">
        <f t="shared" si="27"/>
        <v>14.506769825918763</v>
      </c>
      <c r="AI291" s="3">
        <f t="shared" si="28"/>
        <v>9.1774303195105382</v>
      </c>
      <c r="AJ291" s="3">
        <f t="shared" si="29"/>
        <v>8.5905186127903281</v>
      </c>
      <c r="AK291" s="3">
        <f t="shared" si="30"/>
        <v>4.8496605237633368</v>
      </c>
    </row>
    <row r="292" spans="1:37">
      <c r="A292">
        <v>269</v>
      </c>
      <c r="B292">
        <v>1</v>
      </c>
      <c r="C292" t="s">
        <v>619</v>
      </c>
      <c r="D292" t="str">
        <f>HYPERLINK("http://www.uniprot.org/uniprot/MACD1_MOUSE", "MACD1_MOUSE")</f>
        <v>MACD1_MOUSE</v>
      </c>
      <c r="F292">
        <v>10.199999999999999</v>
      </c>
      <c r="G292">
        <v>323</v>
      </c>
      <c r="H292">
        <v>35296</v>
      </c>
      <c r="I292" t="s">
        <v>620</v>
      </c>
      <c r="J292">
        <v>4</v>
      </c>
      <c r="K292">
        <v>4</v>
      </c>
      <c r="L292">
        <v>1</v>
      </c>
      <c r="M292" s="1">
        <v>0</v>
      </c>
      <c r="N292">
        <v>0</v>
      </c>
      <c r="O292">
        <v>0</v>
      </c>
      <c r="P292">
        <v>1</v>
      </c>
      <c r="Q292">
        <v>1</v>
      </c>
      <c r="R292">
        <v>2</v>
      </c>
      <c r="S292" s="1">
        <v>0</v>
      </c>
      <c r="T292">
        <v>0</v>
      </c>
      <c r="U292">
        <v>0</v>
      </c>
      <c r="V292">
        <v>1</v>
      </c>
      <c r="W292">
        <v>1</v>
      </c>
      <c r="X292">
        <v>2</v>
      </c>
      <c r="Y292" s="1">
        <v>0</v>
      </c>
      <c r="Z292">
        <v>0</v>
      </c>
      <c r="AA292">
        <v>0</v>
      </c>
      <c r="AB292">
        <v>1</v>
      </c>
      <c r="AC292">
        <v>1</v>
      </c>
      <c r="AD292">
        <v>2</v>
      </c>
      <c r="AE292" s="1" t="s">
        <v>17</v>
      </c>
      <c r="AF292" s="3">
        <f t="shared" si="25"/>
        <v>0</v>
      </c>
      <c r="AG292" s="3">
        <f t="shared" si="26"/>
        <v>0</v>
      </c>
      <c r="AH292" s="3">
        <f t="shared" si="27"/>
        <v>0</v>
      </c>
      <c r="AI292" s="3">
        <f t="shared" si="28"/>
        <v>1.0197144799456153</v>
      </c>
      <c r="AJ292" s="3">
        <f t="shared" si="29"/>
        <v>0.95450206808781424</v>
      </c>
      <c r="AK292" s="3">
        <f t="shared" si="30"/>
        <v>1.9398642095053347</v>
      </c>
    </row>
    <row r="293" spans="1:37">
      <c r="A293">
        <v>270</v>
      </c>
      <c r="B293">
        <v>1</v>
      </c>
      <c r="C293" t="s">
        <v>621</v>
      </c>
      <c r="D293" t="str">
        <f>HYPERLINK("http://www.uniprot.org/uniprot/K2C5_MOUSE", "K2C5_MOUSE")</f>
        <v>K2C5_MOUSE</v>
      </c>
      <c r="F293">
        <v>15.2</v>
      </c>
      <c r="G293">
        <v>580</v>
      </c>
      <c r="H293">
        <v>61768</v>
      </c>
      <c r="I293" t="s">
        <v>622</v>
      </c>
      <c r="J293">
        <v>36</v>
      </c>
      <c r="K293">
        <v>0</v>
      </c>
      <c r="L293">
        <v>0</v>
      </c>
      <c r="M293" s="1">
        <v>6</v>
      </c>
      <c r="N293">
        <v>25</v>
      </c>
      <c r="O293">
        <v>1</v>
      </c>
      <c r="P293">
        <v>1</v>
      </c>
      <c r="Q293">
        <v>2</v>
      </c>
      <c r="R293">
        <v>1</v>
      </c>
      <c r="S293" s="1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 s="1">
        <v>0.66700000000000004</v>
      </c>
      <c r="Z293">
        <v>1</v>
      </c>
      <c r="AA293">
        <v>0</v>
      </c>
      <c r="AB293">
        <v>0</v>
      </c>
      <c r="AC293">
        <v>0.33300000000000002</v>
      </c>
      <c r="AD293">
        <v>0</v>
      </c>
      <c r="AE293" s="1" t="s">
        <v>42</v>
      </c>
      <c r="AF293" s="3">
        <f t="shared" si="25"/>
        <v>1.0798704803022128</v>
      </c>
      <c r="AG293" s="3">
        <f t="shared" si="26"/>
        <v>5.8027079303675047</v>
      </c>
      <c r="AH293" s="3">
        <f t="shared" si="27"/>
        <v>0</v>
      </c>
      <c r="AI293" s="3">
        <f t="shared" si="28"/>
        <v>0</v>
      </c>
      <c r="AJ293" s="3">
        <f t="shared" si="29"/>
        <v>0.31784918867324213</v>
      </c>
      <c r="AK293" s="3">
        <f t="shared" si="30"/>
        <v>0</v>
      </c>
    </row>
    <row r="294" spans="1:37">
      <c r="A294">
        <v>271</v>
      </c>
      <c r="B294">
        <v>1</v>
      </c>
      <c r="C294" t="s">
        <v>623</v>
      </c>
      <c r="D294" t="str">
        <f>HYPERLINK("http://www.uniprot.org/uniprot/BLVRB_MOUSE", "BLVRB_MOUSE")</f>
        <v>BLVRB_MOUSE</v>
      </c>
      <c r="F294">
        <v>51.5</v>
      </c>
      <c r="G294">
        <v>206</v>
      </c>
      <c r="H294">
        <v>22198</v>
      </c>
      <c r="I294" t="s">
        <v>624</v>
      </c>
      <c r="J294">
        <v>40</v>
      </c>
      <c r="K294">
        <v>40</v>
      </c>
      <c r="L294">
        <v>1</v>
      </c>
      <c r="M294" s="1">
        <v>2</v>
      </c>
      <c r="N294">
        <v>0</v>
      </c>
      <c r="O294">
        <v>11</v>
      </c>
      <c r="P294">
        <v>6</v>
      </c>
      <c r="Q294">
        <v>10</v>
      </c>
      <c r="R294">
        <v>11</v>
      </c>
      <c r="S294" s="1">
        <v>2</v>
      </c>
      <c r="T294">
        <v>0</v>
      </c>
      <c r="U294">
        <v>11</v>
      </c>
      <c r="V294">
        <v>6</v>
      </c>
      <c r="W294">
        <v>10</v>
      </c>
      <c r="X294">
        <v>11</v>
      </c>
      <c r="Y294" s="1">
        <v>2</v>
      </c>
      <c r="Z294">
        <v>0</v>
      </c>
      <c r="AA294">
        <v>11</v>
      </c>
      <c r="AB294">
        <v>6</v>
      </c>
      <c r="AC294">
        <v>10</v>
      </c>
      <c r="AD294">
        <v>11</v>
      </c>
      <c r="AE294" s="1" t="s">
        <v>17</v>
      </c>
      <c r="AF294" s="3">
        <f t="shared" si="25"/>
        <v>3.2379924446842958</v>
      </c>
      <c r="AG294" s="3">
        <f t="shared" si="26"/>
        <v>0</v>
      </c>
      <c r="AH294" s="3">
        <f t="shared" si="27"/>
        <v>10.638297872340425</v>
      </c>
      <c r="AI294" s="3">
        <f t="shared" si="28"/>
        <v>6.1182868796736916</v>
      </c>
      <c r="AJ294" s="3">
        <f t="shared" si="29"/>
        <v>9.5450206808781424</v>
      </c>
      <c r="AK294" s="3">
        <f t="shared" si="30"/>
        <v>10.669253152279341</v>
      </c>
    </row>
    <row r="295" spans="1:37">
      <c r="A295">
        <v>272</v>
      </c>
      <c r="B295">
        <v>1</v>
      </c>
      <c r="C295" t="s">
        <v>625</v>
      </c>
      <c r="D295" t="str">
        <f>HYPERLINK("http://www.uniprot.org/uniprot/ROAA_MOUSE", "ROAA_MOUSE")</f>
        <v>ROAA_MOUSE</v>
      </c>
      <c r="F295">
        <v>8.4</v>
      </c>
      <c r="G295">
        <v>285</v>
      </c>
      <c r="H295">
        <v>30832</v>
      </c>
      <c r="I295" t="s">
        <v>626</v>
      </c>
      <c r="J295">
        <v>3</v>
      </c>
      <c r="K295">
        <v>3</v>
      </c>
      <c r="L295">
        <v>1</v>
      </c>
      <c r="M295" s="1">
        <v>0</v>
      </c>
      <c r="N295">
        <v>0</v>
      </c>
      <c r="O295">
        <v>0</v>
      </c>
      <c r="P295">
        <v>2</v>
      </c>
      <c r="Q295">
        <v>1</v>
      </c>
      <c r="R295">
        <v>0</v>
      </c>
      <c r="S295" s="1">
        <v>0</v>
      </c>
      <c r="T295">
        <v>0</v>
      </c>
      <c r="U295">
        <v>0</v>
      </c>
      <c r="V295">
        <v>2</v>
      </c>
      <c r="W295">
        <v>1</v>
      </c>
      <c r="X295">
        <v>0</v>
      </c>
      <c r="Y295" s="1">
        <v>0</v>
      </c>
      <c r="Z295">
        <v>0</v>
      </c>
      <c r="AA295">
        <v>0</v>
      </c>
      <c r="AB295">
        <v>2</v>
      </c>
      <c r="AC295">
        <v>1</v>
      </c>
      <c r="AD295">
        <v>0</v>
      </c>
      <c r="AE295" s="1" t="s">
        <v>17</v>
      </c>
      <c r="AF295" s="3">
        <f t="shared" si="25"/>
        <v>0</v>
      </c>
      <c r="AG295" s="3">
        <f t="shared" si="26"/>
        <v>0</v>
      </c>
      <c r="AH295" s="3">
        <f t="shared" si="27"/>
        <v>0</v>
      </c>
      <c r="AI295" s="3">
        <f t="shared" si="28"/>
        <v>2.0394289598912305</v>
      </c>
      <c r="AJ295" s="3">
        <f t="shared" si="29"/>
        <v>0.95450206808781424</v>
      </c>
      <c r="AK295" s="3">
        <f t="shared" si="30"/>
        <v>0</v>
      </c>
    </row>
    <row r="296" spans="1:37">
      <c r="A296">
        <v>273</v>
      </c>
      <c r="B296">
        <v>1</v>
      </c>
      <c r="C296" t="s">
        <v>627</v>
      </c>
      <c r="D296" t="str">
        <f>HYPERLINK("http://www.uniprot.org/uniprot/S14L2_MOUSE", "S14L2_MOUSE")</f>
        <v>S14L2_MOUSE</v>
      </c>
      <c r="F296">
        <v>38.700000000000003</v>
      </c>
      <c r="G296">
        <v>403</v>
      </c>
      <c r="H296">
        <v>46301</v>
      </c>
      <c r="I296" t="s">
        <v>628</v>
      </c>
      <c r="J296">
        <v>25</v>
      </c>
      <c r="K296">
        <v>25</v>
      </c>
      <c r="L296">
        <v>1</v>
      </c>
      <c r="M296" s="1">
        <v>0</v>
      </c>
      <c r="N296">
        <v>0</v>
      </c>
      <c r="O296">
        <v>11</v>
      </c>
      <c r="P296">
        <v>4</v>
      </c>
      <c r="Q296">
        <v>5</v>
      </c>
      <c r="R296">
        <v>5</v>
      </c>
      <c r="S296" s="1">
        <v>0</v>
      </c>
      <c r="T296">
        <v>0</v>
      </c>
      <c r="U296">
        <v>11</v>
      </c>
      <c r="V296">
        <v>4</v>
      </c>
      <c r="W296">
        <v>5</v>
      </c>
      <c r="X296">
        <v>5</v>
      </c>
      <c r="Y296" s="1">
        <v>0</v>
      </c>
      <c r="Z296">
        <v>0</v>
      </c>
      <c r="AA296">
        <v>11</v>
      </c>
      <c r="AB296">
        <v>4</v>
      </c>
      <c r="AC296">
        <v>5</v>
      </c>
      <c r="AD296">
        <v>5</v>
      </c>
      <c r="AE296" s="1" t="s">
        <v>17</v>
      </c>
      <c r="AF296" s="3">
        <f t="shared" si="25"/>
        <v>0</v>
      </c>
      <c r="AG296" s="3">
        <f t="shared" si="26"/>
        <v>0</v>
      </c>
      <c r="AH296" s="3">
        <f t="shared" si="27"/>
        <v>10.638297872340425</v>
      </c>
      <c r="AI296" s="3">
        <f t="shared" si="28"/>
        <v>4.078857919782461</v>
      </c>
      <c r="AJ296" s="3">
        <f t="shared" si="29"/>
        <v>4.7725103404390712</v>
      </c>
      <c r="AK296" s="3">
        <f t="shared" si="30"/>
        <v>4.8496605237633368</v>
      </c>
    </row>
    <row r="297" spans="1:37">
      <c r="A297">
        <v>274</v>
      </c>
      <c r="B297">
        <v>1</v>
      </c>
      <c r="C297" t="s">
        <v>629</v>
      </c>
      <c r="D297" t="str">
        <f>HYPERLINK("http://www.uniprot.org/uniprot/THTM_MOUSE", "THTM_MOUSE")</f>
        <v>THTM_MOUSE</v>
      </c>
      <c r="F297">
        <v>40.4</v>
      </c>
      <c r="G297">
        <v>297</v>
      </c>
      <c r="H297">
        <v>33024</v>
      </c>
      <c r="I297" t="s">
        <v>630</v>
      </c>
      <c r="J297">
        <v>32</v>
      </c>
      <c r="K297">
        <v>32</v>
      </c>
      <c r="L297">
        <v>1</v>
      </c>
      <c r="M297" s="1">
        <v>0</v>
      </c>
      <c r="N297">
        <v>0</v>
      </c>
      <c r="O297">
        <v>12</v>
      </c>
      <c r="P297">
        <v>3</v>
      </c>
      <c r="Q297">
        <v>12</v>
      </c>
      <c r="R297">
        <v>5</v>
      </c>
      <c r="S297" s="1">
        <v>0</v>
      </c>
      <c r="T297">
        <v>0</v>
      </c>
      <c r="U297">
        <v>12</v>
      </c>
      <c r="V297">
        <v>3</v>
      </c>
      <c r="W297">
        <v>12</v>
      </c>
      <c r="X297">
        <v>5</v>
      </c>
      <c r="Y297" s="1">
        <v>0</v>
      </c>
      <c r="Z297">
        <v>0</v>
      </c>
      <c r="AA297">
        <v>12</v>
      </c>
      <c r="AB297">
        <v>3</v>
      </c>
      <c r="AC297">
        <v>12</v>
      </c>
      <c r="AD297">
        <v>5</v>
      </c>
      <c r="AE297" s="1" t="s">
        <v>17</v>
      </c>
      <c r="AF297" s="3">
        <f t="shared" si="25"/>
        <v>0</v>
      </c>
      <c r="AG297" s="3">
        <f t="shared" si="26"/>
        <v>0</v>
      </c>
      <c r="AH297" s="3">
        <f t="shared" si="27"/>
        <v>11.605415860735011</v>
      </c>
      <c r="AI297" s="3">
        <f t="shared" si="28"/>
        <v>3.0591434398368458</v>
      </c>
      <c r="AJ297" s="3">
        <f t="shared" si="29"/>
        <v>11.454024817053771</v>
      </c>
      <c r="AK297" s="3">
        <f t="shared" si="30"/>
        <v>4.8496605237633368</v>
      </c>
    </row>
    <row r="298" spans="1:37">
      <c r="A298">
        <v>275</v>
      </c>
      <c r="B298">
        <v>1</v>
      </c>
      <c r="C298" t="s">
        <v>631</v>
      </c>
      <c r="D298" t="str">
        <f>HYPERLINK("http://www.uniprot.org/uniprot/STML2_MOUSE", "STML2_MOUSE")</f>
        <v>STML2_MOUSE</v>
      </c>
      <c r="F298">
        <v>4.2</v>
      </c>
      <c r="G298">
        <v>353</v>
      </c>
      <c r="H298">
        <v>38386</v>
      </c>
      <c r="I298" t="s">
        <v>632</v>
      </c>
      <c r="J298">
        <v>4</v>
      </c>
      <c r="K298">
        <v>4</v>
      </c>
      <c r="L298">
        <v>1</v>
      </c>
      <c r="M298" s="1">
        <v>0</v>
      </c>
      <c r="N298">
        <v>0</v>
      </c>
      <c r="O298">
        <v>0</v>
      </c>
      <c r="P298">
        <v>2</v>
      </c>
      <c r="Q298">
        <v>2</v>
      </c>
      <c r="R298">
        <v>0</v>
      </c>
      <c r="S298" s="1">
        <v>0</v>
      </c>
      <c r="T298">
        <v>0</v>
      </c>
      <c r="U298">
        <v>0</v>
      </c>
      <c r="V298">
        <v>2</v>
      </c>
      <c r="W298">
        <v>2</v>
      </c>
      <c r="X298">
        <v>0</v>
      </c>
      <c r="Y298" s="1">
        <v>0</v>
      </c>
      <c r="Z298">
        <v>0</v>
      </c>
      <c r="AA298">
        <v>0</v>
      </c>
      <c r="AB298">
        <v>2</v>
      </c>
      <c r="AC298">
        <v>2</v>
      </c>
      <c r="AD298">
        <v>0</v>
      </c>
      <c r="AE298" s="1" t="s">
        <v>17</v>
      </c>
      <c r="AF298" s="3">
        <f t="shared" si="25"/>
        <v>0</v>
      </c>
      <c r="AG298" s="3">
        <f t="shared" si="26"/>
        <v>0</v>
      </c>
      <c r="AH298" s="3">
        <f t="shared" si="27"/>
        <v>0</v>
      </c>
      <c r="AI298" s="3">
        <f t="shared" si="28"/>
        <v>2.0394289598912305</v>
      </c>
      <c r="AJ298" s="3">
        <f t="shared" si="29"/>
        <v>1.9090041361756285</v>
      </c>
      <c r="AK298" s="3">
        <f t="shared" si="30"/>
        <v>0</v>
      </c>
    </row>
    <row r="299" spans="1:37">
      <c r="A299">
        <v>276</v>
      </c>
      <c r="B299">
        <v>1</v>
      </c>
      <c r="C299" t="s">
        <v>633</v>
      </c>
      <c r="D299" t="str">
        <f>HYPERLINK("http://www.uniprot.org/uniprot/MTND_MOUSE", "MTND_MOUSE")</f>
        <v>MTND_MOUSE</v>
      </c>
      <c r="F299">
        <v>26.3</v>
      </c>
      <c r="G299">
        <v>179</v>
      </c>
      <c r="H299">
        <v>21525</v>
      </c>
      <c r="I299" t="s">
        <v>634</v>
      </c>
      <c r="J299">
        <v>10</v>
      </c>
      <c r="K299">
        <v>10</v>
      </c>
      <c r="L299">
        <v>1</v>
      </c>
      <c r="M299" s="1">
        <v>1</v>
      </c>
      <c r="N299">
        <v>0</v>
      </c>
      <c r="O299">
        <v>4</v>
      </c>
      <c r="P299">
        <v>1</v>
      </c>
      <c r="Q299">
        <v>2</v>
      </c>
      <c r="R299">
        <v>2</v>
      </c>
      <c r="S299" s="1">
        <v>1</v>
      </c>
      <c r="T299">
        <v>0</v>
      </c>
      <c r="U299">
        <v>4</v>
      </c>
      <c r="V299">
        <v>1</v>
      </c>
      <c r="W299">
        <v>2</v>
      </c>
      <c r="X299">
        <v>2</v>
      </c>
      <c r="Y299" s="1">
        <v>1</v>
      </c>
      <c r="Z299">
        <v>0</v>
      </c>
      <c r="AA299">
        <v>4</v>
      </c>
      <c r="AB299">
        <v>1</v>
      </c>
      <c r="AC299">
        <v>2</v>
      </c>
      <c r="AD299">
        <v>2</v>
      </c>
      <c r="AE299" s="1" t="s">
        <v>17</v>
      </c>
      <c r="AF299" s="3">
        <f t="shared" si="25"/>
        <v>1.6189962223421479</v>
      </c>
      <c r="AG299" s="3">
        <f t="shared" si="26"/>
        <v>0</v>
      </c>
      <c r="AH299" s="3">
        <f t="shared" si="27"/>
        <v>3.8684719535783367</v>
      </c>
      <c r="AI299" s="3">
        <f t="shared" si="28"/>
        <v>1.0197144799456153</v>
      </c>
      <c r="AJ299" s="3">
        <f t="shared" si="29"/>
        <v>1.9090041361756285</v>
      </c>
      <c r="AK299" s="3">
        <f t="shared" si="30"/>
        <v>1.9398642095053347</v>
      </c>
    </row>
    <row r="300" spans="1:37">
      <c r="A300">
        <v>277</v>
      </c>
      <c r="B300">
        <v>1</v>
      </c>
      <c r="C300" t="s">
        <v>635</v>
      </c>
      <c r="D300" t="str">
        <f>HYPERLINK("http://www.uniprot.org/uniprot/PLST_MOUSE", "PLST_MOUSE")</f>
        <v>PLST_MOUSE</v>
      </c>
      <c r="F300">
        <v>7.6</v>
      </c>
      <c r="G300">
        <v>630</v>
      </c>
      <c r="H300">
        <v>70743</v>
      </c>
      <c r="I300" t="s">
        <v>636</v>
      </c>
      <c r="J300">
        <v>4</v>
      </c>
      <c r="K300">
        <v>4</v>
      </c>
      <c r="L300">
        <v>1</v>
      </c>
      <c r="M300" s="1">
        <v>0</v>
      </c>
      <c r="N300">
        <v>0</v>
      </c>
      <c r="O300">
        <v>1</v>
      </c>
      <c r="P300">
        <v>1</v>
      </c>
      <c r="Q300">
        <v>0</v>
      </c>
      <c r="R300">
        <v>2</v>
      </c>
      <c r="S300" s="1">
        <v>0</v>
      </c>
      <c r="T300">
        <v>0</v>
      </c>
      <c r="U300">
        <v>1</v>
      </c>
      <c r="V300">
        <v>1</v>
      </c>
      <c r="W300">
        <v>0</v>
      </c>
      <c r="X300">
        <v>2</v>
      </c>
      <c r="Y300" s="1">
        <v>0</v>
      </c>
      <c r="Z300">
        <v>0</v>
      </c>
      <c r="AA300">
        <v>1</v>
      </c>
      <c r="AB300">
        <v>1</v>
      </c>
      <c r="AC300">
        <v>0</v>
      </c>
      <c r="AD300">
        <v>2</v>
      </c>
      <c r="AE300" s="1" t="s">
        <v>17</v>
      </c>
      <c r="AF300" s="3">
        <f t="shared" si="25"/>
        <v>0</v>
      </c>
      <c r="AG300" s="3">
        <f t="shared" si="26"/>
        <v>0</v>
      </c>
      <c r="AH300" s="3">
        <f t="shared" si="27"/>
        <v>0.96711798839458418</v>
      </c>
      <c r="AI300" s="3">
        <f t="shared" si="28"/>
        <v>1.0197144799456153</v>
      </c>
      <c r="AJ300" s="3">
        <f t="shared" si="29"/>
        <v>0</v>
      </c>
      <c r="AK300" s="3">
        <f t="shared" si="30"/>
        <v>1.9398642095053347</v>
      </c>
    </row>
    <row r="301" spans="1:37">
      <c r="A301">
        <v>278</v>
      </c>
      <c r="B301">
        <v>1</v>
      </c>
      <c r="C301" t="s">
        <v>637</v>
      </c>
      <c r="D301" t="str">
        <f>HYPERLINK("http://www.uniprot.org/uniprot/GLO2_MOUSE", "GLO2_MOUSE")</f>
        <v>GLO2_MOUSE</v>
      </c>
      <c r="F301">
        <v>33.700000000000003</v>
      </c>
      <c r="G301">
        <v>309</v>
      </c>
      <c r="H301">
        <v>34085</v>
      </c>
      <c r="I301" t="s">
        <v>638</v>
      </c>
      <c r="J301">
        <v>73</v>
      </c>
      <c r="K301">
        <v>73</v>
      </c>
      <c r="L301">
        <v>1</v>
      </c>
      <c r="M301" s="1">
        <v>23</v>
      </c>
      <c r="N301">
        <v>0</v>
      </c>
      <c r="O301">
        <v>18</v>
      </c>
      <c r="P301">
        <v>13</v>
      </c>
      <c r="Q301">
        <v>9</v>
      </c>
      <c r="R301">
        <v>10</v>
      </c>
      <c r="S301" s="1">
        <v>23</v>
      </c>
      <c r="T301">
        <v>0</v>
      </c>
      <c r="U301">
        <v>18</v>
      </c>
      <c r="V301">
        <v>13</v>
      </c>
      <c r="W301">
        <v>9</v>
      </c>
      <c r="X301">
        <v>10</v>
      </c>
      <c r="Y301" s="1">
        <v>23</v>
      </c>
      <c r="Z301">
        <v>0</v>
      </c>
      <c r="AA301">
        <v>18</v>
      </c>
      <c r="AB301">
        <v>13</v>
      </c>
      <c r="AC301">
        <v>9</v>
      </c>
      <c r="AD301">
        <v>10</v>
      </c>
      <c r="AE301" s="1" t="s">
        <v>17</v>
      </c>
      <c r="AF301" s="3">
        <f t="shared" si="25"/>
        <v>37.236913113869399</v>
      </c>
      <c r="AG301" s="3">
        <f t="shared" si="26"/>
        <v>0</v>
      </c>
      <c r="AH301" s="3">
        <f t="shared" si="27"/>
        <v>17.408123791102515</v>
      </c>
      <c r="AI301" s="3">
        <f t="shared" si="28"/>
        <v>13.256288239292999</v>
      </c>
      <c r="AJ301" s="3">
        <f t="shared" si="29"/>
        <v>8.5905186127903281</v>
      </c>
      <c r="AK301" s="3">
        <f t="shared" si="30"/>
        <v>9.6993210475266736</v>
      </c>
    </row>
    <row r="302" spans="1:37">
      <c r="A302">
        <v>279</v>
      </c>
      <c r="B302">
        <v>1</v>
      </c>
      <c r="C302" t="s">
        <v>639</v>
      </c>
      <c r="D302" t="str">
        <f>HYPERLINK("http://www.uniprot.org/uniprot/ACON_MOUSE", "ACON_MOUSE")</f>
        <v>ACON_MOUSE</v>
      </c>
      <c r="F302">
        <v>26.2</v>
      </c>
      <c r="G302">
        <v>780</v>
      </c>
      <c r="H302">
        <v>85465</v>
      </c>
      <c r="I302" t="s">
        <v>640</v>
      </c>
      <c r="J302">
        <v>72</v>
      </c>
      <c r="K302">
        <v>72</v>
      </c>
      <c r="L302">
        <v>1</v>
      </c>
      <c r="M302" s="1">
        <v>7</v>
      </c>
      <c r="N302">
        <v>0</v>
      </c>
      <c r="O302">
        <v>22</v>
      </c>
      <c r="P302">
        <v>5</v>
      </c>
      <c r="Q302">
        <v>15</v>
      </c>
      <c r="R302">
        <v>23</v>
      </c>
      <c r="S302" s="1">
        <v>7</v>
      </c>
      <c r="T302">
        <v>0</v>
      </c>
      <c r="U302">
        <v>22</v>
      </c>
      <c r="V302">
        <v>5</v>
      </c>
      <c r="W302">
        <v>15</v>
      </c>
      <c r="X302">
        <v>23</v>
      </c>
      <c r="Y302" s="1">
        <v>7</v>
      </c>
      <c r="Z302">
        <v>0</v>
      </c>
      <c r="AA302">
        <v>22</v>
      </c>
      <c r="AB302">
        <v>5</v>
      </c>
      <c r="AC302">
        <v>15</v>
      </c>
      <c r="AD302">
        <v>23</v>
      </c>
      <c r="AE302" s="1" t="s">
        <v>17</v>
      </c>
      <c r="AF302" s="3">
        <f t="shared" si="25"/>
        <v>11.332973556395036</v>
      </c>
      <c r="AG302" s="3">
        <f t="shared" si="26"/>
        <v>0</v>
      </c>
      <c r="AH302" s="3">
        <f t="shared" si="27"/>
        <v>21.276595744680851</v>
      </c>
      <c r="AI302" s="3">
        <f t="shared" si="28"/>
        <v>5.0985723997280763</v>
      </c>
      <c r="AJ302" s="3">
        <f t="shared" si="29"/>
        <v>14.317531021317214</v>
      </c>
      <c r="AK302" s="3">
        <f t="shared" si="30"/>
        <v>22.30843840931135</v>
      </c>
    </row>
    <row r="303" spans="1:37">
      <c r="A303">
        <v>280</v>
      </c>
      <c r="B303">
        <v>1</v>
      </c>
      <c r="C303" t="s">
        <v>641</v>
      </c>
      <c r="D303" t="str">
        <f>HYPERLINK("http://www.uniprot.org/uniprot/LACB2_MOUSE", "LACB2_MOUSE")</f>
        <v>LACB2_MOUSE</v>
      </c>
      <c r="F303">
        <v>10.4</v>
      </c>
      <c r="G303">
        <v>288</v>
      </c>
      <c r="H303">
        <v>32755</v>
      </c>
      <c r="I303" t="s">
        <v>642</v>
      </c>
      <c r="J303">
        <v>2</v>
      </c>
      <c r="K303">
        <v>2</v>
      </c>
      <c r="L303">
        <v>1</v>
      </c>
      <c r="M303" s="1">
        <v>0</v>
      </c>
      <c r="N303">
        <v>0</v>
      </c>
      <c r="O303">
        <v>2</v>
      </c>
      <c r="P303">
        <v>0</v>
      </c>
      <c r="Q303">
        <v>0</v>
      </c>
      <c r="R303">
        <v>0</v>
      </c>
      <c r="S303" s="1">
        <v>0</v>
      </c>
      <c r="T303">
        <v>0</v>
      </c>
      <c r="U303">
        <v>2</v>
      </c>
      <c r="V303">
        <v>0</v>
      </c>
      <c r="W303">
        <v>0</v>
      </c>
      <c r="X303">
        <v>0</v>
      </c>
      <c r="Y303" s="1">
        <v>0</v>
      </c>
      <c r="Z303">
        <v>0</v>
      </c>
      <c r="AA303">
        <v>2</v>
      </c>
      <c r="AB303">
        <v>0</v>
      </c>
      <c r="AC303">
        <v>0</v>
      </c>
      <c r="AD303">
        <v>0</v>
      </c>
      <c r="AE303" s="1" t="s">
        <v>17</v>
      </c>
      <c r="AF303" s="3">
        <f t="shared" si="25"/>
        <v>0</v>
      </c>
      <c r="AG303" s="3">
        <f t="shared" si="26"/>
        <v>0</v>
      </c>
      <c r="AH303" s="3">
        <f t="shared" si="27"/>
        <v>1.9342359767891684</v>
      </c>
      <c r="AI303" s="3">
        <f t="shared" si="28"/>
        <v>0</v>
      </c>
      <c r="AJ303" s="3">
        <f t="shared" si="29"/>
        <v>0</v>
      </c>
      <c r="AK303" s="3">
        <f t="shared" si="30"/>
        <v>0</v>
      </c>
    </row>
    <row r="304" spans="1:37">
      <c r="A304">
        <v>281</v>
      </c>
      <c r="B304">
        <v>1</v>
      </c>
      <c r="C304" t="s">
        <v>643</v>
      </c>
      <c r="D304" t="str">
        <f>HYPERLINK("http://www.uniprot.org/uniprot/PPIF_MOUSE", "PPIF_MOUSE")</f>
        <v>PPIF_MOUSE</v>
      </c>
      <c r="F304">
        <v>28.6</v>
      </c>
      <c r="G304">
        <v>206</v>
      </c>
      <c r="H304">
        <v>21738</v>
      </c>
      <c r="I304" t="s">
        <v>644</v>
      </c>
      <c r="J304">
        <v>61</v>
      </c>
      <c r="K304">
        <v>61</v>
      </c>
      <c r="L304">
        <v>1</v>
      </c>
      <c r="M304" s="1">
        <v>14</v>
      </c>
      <c r="N304">
        <v>0</v>
      </c>
      <c r="O304">
        <v>12</v>
      </c>
      <c r="P304">
        <v>11</v>
      </c>
      <c r="Q304">
        <v>13</v>
      </c>
      <c r="R304">
        <v>11</v>
      </c>
      <c r="S304" s="1">
        <v>14</v>
      </c>
      <c r="T304">
        <v>0</v>
      </c>
      <c r="U304">
        <v>12</v>
      </c>
      <c r="V304">
        <v>11</v>
      </c>
      <c r="W304">
        <v>13</v>
      </c>
      <c r="X304">
        <v>11</v>
      </c>
      <c r="Y304" s="1">
        <v>14</v>
      </c>
      <c r="Z304">
        <v>0</v>
      </c>
      <c r="AA304">
        <v>12</v>
      </c>
      <c r="AB304">
        <v>11</v>
      </c>
      <c r="AC304">
        <v>13</v>
      </c>
      <c r="AD304">
        <v>11</v>
      </c>
      <c r="AE304" s="1" t="s">
        <v>17</v>
      </c>
      <c r="AF304" s="3">
        <f t="shared" si="25"/>
        <v>22.665947112790072</v>
      </c>
      <c r="AG304" s="3">
        <f t="shared" si="26"/>
        <v>0</v>
      </c>
      <c r="AH304" s="3">
        <f t="shared" si="27"/>
        <v>11.605415860735011</v>
      </c>
      <c r="AI304" s="3">
        <f t="shared" si="28"/>
        <v>11.216859279401767</v>
      </c>
      <c r="AJ304" s="3">
        <f t="shared" si="29"/>
        <v>12.408526885141585</v>
      </c>
      <c r="AK304" s="3">
        <f t="shared" si="30"/>
        <v>10.669253152279341</v>
      </c>
    </row>
    <row r="305" spans="1:37">
      <c r="A305">
        <v>282</v>
      </c>
      <c r="B305">
        <v>1</v>
      </c>
      <c r="C305" t="s">
        <v>645</v>
      </c>
      <c r="D305" t="str">
        <f>HYPERLINK("http://www.uniprot.org/uniprot/SARDH_MOUSE", "SARDH_MOUSE")</f>
        <v>SARDH_MOUSE</v>
      </c>
      <c r="F305">
        <v>13.3</v>
      </c>
      <c r="G305">
        <v>919</v>
      </c>
      <c r="H305">
        <v>101683</v>
      </c>
      <c r="I305" t="s">
        <v>646</v>
      </c>
      <c r="J305">
        <v>14</v>
      </c>
      <c r="K305">
        <v>14</v>
      </c>
      <c r="L305">
        <v>1</v>
      </c>
      <c r="M305" s="1">
        <v>0</v>
      </c>
      <c r="N305">
        <v>0</v>
      </c>
      <c r="O305">
        <v>3</v>
      </c>
      <c r="P305">
        <v>2</v>
      </c>
      <c r="Q305">
        <v>2</v>
      </c>
      <c r="R305">
        <v>7</v>
      </c>
      <c r="S305" s="1">
        <v>0</v>
      </c>
      <c r="T305">
        <v>0</v>
      </c>
      <c r="U305">
        <v>3</v>
      </c>
      <c r="V305">
        <v>2</v>
      </c>
      <c r="W305">
        <v>2</v>
      </c>
      <c r="X305">
        <v>7</v>
      </c>
      <c r="Y305" s="1">
        <v>0</v>
      </c>
      <c r="Z305">
        <v>0</v>
      </c>
      <c r="AA305">
        <v>3</v>
      </c>
      <c r="AB305">
        <v>2</v>
      </c>
      <c r="AC305">
        <v>2</v>
      </c>
      <c r="AD305">
        <v>7</v>
      </c>
      <c r="AE305" s="1" t="s">
        <v>17</v>
      </c>
      <c r="AF305" s="3">
        <f t="shared" si="25"/>
        <v>0</v>
      </c>
      <c r="AG305" s="3">
        <f t="shared" si="26"/>
        <v>0</v>
      </c>
      <c r="AH305" s="3">
        <f t="shared" si="27"/>
        <v>2.9013539651837528</v>
      </c>
      <c r="AI305" s="3">
        <f t="shared" si="28"/>
        <v>2.0394289598912305</v>
      </c>
      <c r="AJ305" s="3">
        <f t="shared" si="29"/>
        <v>1.9090041361756285</v>
      </c>
      <c r="AK305" s="3">
        <f t="shared" si="30"/>
        <v>6.7895247332686717</v>
      </c>
    </row>
    <row r="306" spans="1:37">
      <c r="A306">
        <v>283</v>
      </c>
      <c r="B306">
        <v>1</v>
      </c>
      <c r="C306" t="s">
        <v>647</v>
      </c>
      <c r="D306" t="str">
        <f>HYPERLINK("http://www.uniprot.org/uniprot/ETFA_MOUSE", "ETFA_MOUSE")</f>
        <v>ETFA_MOUSE</v>
      </c>
      <c r="F306">
        <v>19.2</v>
      </c>
      <c r="G306">
        <v>333</v>
      </c>
      <c r="H306">
        <v>35010</v>
      </c>
      <c r="I306" t="s">
        <v>648</v>
      </c>
      <c r="J306">
        <v>15</v>
      </c>
      <c r="K306">
        <v>15</v>
      </c>
      <c r="L306">
        <v>1</v>
      </c>
      <c r="M306" s="1">
        <v>0</v>
      </c>
      <c r="N306">
        <v>0</v>
      </c>
      <c r="O306">
        <v>0</v>
      </c>
      <c r="P306">
        <v>9</v>
      </c>
      <c r="Q306">
        <v>4</v>
      </c>
      <c r="R306">
        <v>2</v>
      </c>
      <c r="S306" s="1">
        <v>0</v>
      </c>
      <c r="T306">
        <v>0</v>
      </c>
      <c r="U306">
        <v>0</v>
      </c>
      <c r="V306">
        <v>9</v>
      </c>
      <c r="W306">
        <v>4</v>
      </c>
      <c r="X306">
        <v>2</v>
      </c>
      <c r="Y306" s="1">
        <v>0</v>
      </c>
      <c r="Z306">
        <v>0</v>
      </c>
      <c r="AA306">
        <v>0</v>
      </c>
      <c r="AB306">
        <v>9</v>
      </c>
      <c r="AC306">
        <v>4</v>
      </c>
      <c r="AD306">
        <v>2</v>
      </c>
      <c r="AE306" s="1" t="s">
        <v>17</v>
      </c>
      <c r="AF306" s="3">
        <f t="shared" si="25"/>
        <v>0</v>
      </c>
      <c r="AG306" s="3">
        <f t="shared" si="26"/>
        <v>0</v>
      </c>
      <c r="AH306" s="3">
        <f t="shared" si="27"/>
        <v>0</v>
      </c>
      <c r="AI306" s="3">
        <f t="shared" si="28"/>
        <v>9.1774303195105382</v>
      </c>
      <c r="AJ306" s="3">
        <f t="shared" si="29"/>
        <v>3.8180082723512569</v>
      </c>
      <c r="AK306" s="3">
        <f t="shared" si="30"/>
        <v>1.9398642095053347</v>
      </c>
    </row>
    <row r="307" spans="1:37">
      <c r="A307">
        <v>284</v>
      </c>
      <c r="B307">
        <v>1</v>
      </c>
      <c r="C307" t="s">
        <v>649</v>
      </c>
      <c r="D307" t="str">
        <f>HYPERLINK("http://www.uniprot.org/uniprot/PARK7_MOUSE", "PARK7_MOUSE")</f>
        <v>PARK7_MOUSE</v>
      </c>
      <c r="F307">
        <v>43.9</v>
      </c>
      <c r="G307">
        <v>189</v>
      </c>
      <c r="H307">
        <v>20022</v>
      </c>
      <c r="I307" t="s">
        <v>650</v>
      </c>
      <c r="J307">
        <v>14</v>
      </c>
      <c r="K307">
        <v>14</v>
      </c>
      <c r="L307">
        <v>1</v>
      </c>
      <c r="M307" s="1">
        <v>2</v>
      </c>
      <c r="N307">
        <v>0</v>
      </c>
      <c r="O307">
        <v>4</v>
      </c>
      <c r="P307">
        <v>1</v>
      </c>
      <c r="Q307">
        <v>3</v>
      </c>
      <c r="R307">
        <v>4</v>
      </c>
      <c r="S307" s="1">
        <v>2</v>
      </c>
      <c r="T307">
        <v>0</v>
      </c>
      <c r="U307">
        <v>4</v>
      </c>
      <c r="V307">
        <v>1</v>
      </c>
      <c r="W307">
        <v>3</v>
      </c>
      <c r="X307">
        <v>4</v>
      </c>
      <c r="Y307" s="1">
        <v>2</v>
      </c>
      <c r="Z307">
        <v>0</v>
      </c>
      <c r="AA307">
        <v>4</v>
      </c>
      <c r="AB307">
        <v>1</v>
      </c>
      <c r="AC307">
        <v>3</v>
      </c>
      <c r="AD307">
        <v>4</v>
      </c>
      <c r="AE307" s="1" t="s">
        <v>17</v>
      </c>
      <c r="AF307" s="3">
        <f t="shared" si="25"/>
        <v>3.2379924446842958</v>
      </c>
      <c r="AG307" s="3">
        <f t="shared" si="26"/>
        <v>0</v>
      </c>
      <c r="AH307" s="3">
        <f t="shared" si="27"/>
        <v>3.8684719535783367</v>
      </c>
      <c r="AI307" s="3">
        <f t="shared" si="28"/>
        <v>1.0197144799456153</v>
      </c>
      <c r="AJ307" s="3">
        <f t="shared" si="29"/>
        <v>2.8635062042634427</v>
      </c>
      <c r="AK307" s="3">
        <f t="shared" si="30"/>
        <v>3.8797284190106693</v>
      </c>
    </row>
    <row r="308" spans="1:37">
      <c r="A308">
        <v>285</v>
      </c>
      <c r="B308">
        <v>1</v>
      </c>
      <c r="C308" t="s">
        <v>651</v>
      </c>
      <c r="D308" t="str">
        <f>HYPERLINK("http://www.uniprot.org/uniprot/NCK1_MOUSE", "NCK1_MOUSE")</f>
        <v>NCK1_MOUSE</v>
      </c>
      <c r="F308">
        <v>8.8000000000000007</v>
      </c>
      <c r="G308">
        <v>377</v>
      </c>
      <c r="H308">
        <v>42892</v>
      </c>
      <c r="I308" t="s">
        <v>652</v>
      </c>
      <c r="J308">
        <v>4</v>
      </c>
      <c r="K308">
        <v>3</v>
      </c>
      <c r="L308">
        <v>0.75</v>
      </c>
      <c r="M308" s="1">
        <v>0</v>
      </c>
      <c r="N308">
        <v>0</v>
      </c>
      <c r="O308">
        <v>3</v>
      </c>
      <c r="P308">
        <v>1</v>
      </c>
      <c r="Q308">
        <v>0</v>
      </c>
      <c r="R308">
        <v>0</v>
      </c>
      <c r="S308" s="1">
        <v>0</v>
      </c>
      <c r="T308">
        <v>0</v>
      </c>
      <c r="U308">
        <v>2</v>
      </c>
      <c r="V308">
        <v>1</v>
      </c>
      <c r="W308">
        <v>0</v>
      </c>
      <c r="X308">
        <v>0</v>
      </c>
      <c r="Y308" s="1">
        <v>0</v>
      </c>
      <c r="Z308">
        <v>0</v>
      </c>
      <c r="AA308">
        <v>2.6669999999999998</v>
      </c>
      <c r="AB308">
        <v>1</v>
      </c>
      <c r="AC308">
        <v>0</v>
      </c>
      <c r="AD308">
        <v>0</v>
      </c>
      <c r="AE308" s="1" t="s">
        <v>143</v>
      </c>
      <c r="AF308" s="3">
        <f t="shared" si="25"/>
        <v>0</v>
      </c>
      <c r="AG308" s="3">
        <f t="shared" si="26"/>
        <v>0</v>
      </c>
      <c r="AH308" s="3">
        <f t="shared" si="27"/>
        <v>2.5793036750483558</v>
      </c>
      <c r="AI308" s="3">
        <f t="shared" si="28"/>
        <v>1.0197144799456153</v>
      </c>
      <c r="AJ308" s="3">
        <f t="shared" si="29"/>
        <v>0</v>
      </c>
      <c r="AK308" s="3">
        <f t="shared" si="30"/>
        <v>0</v>
      </c>
    </row>
    <row r="309" spans="1:37">
      <c r="A309">
        <v>286</v>
      </c>
      <c r="B309">
        <v>1</v>
      </c>
      <c r="C309" t="s">
        <v>653</v>
      </c>
      <c r="D309" t="str">
        <f>HYPERLINK("http://www.uniprot.org/uniprot/NUDT7_MOUSE", "NUDT7_MOUSE")</f>
        <v>NUDT7_MOUSE</v>
      </c>
      <c r="F309">
        <v>16.5</v>
      </c>
      <c r="G309">
        <v>236</v>
      </c>
      <c r="H309">
        <v>26858</v>
      </c>
      <c r="I309" t="s">
        <v>654</v>
      </c>
      <c r="J309">
        <v>6</v>
      </c>
      <c r="K309">
        <v>6</v>
      </c>
      <c r="L309">
        <v>1</v>
      </c>
      <c r="M309" s="1">
        <v>0</v>
      </c>
      <c r="N309">
        <v>0</v>
      </c>
      <c r="O309">
        <v>3</v>
      </c>
      <c r="P309">
        <v>1</v>
      </c>
      <c r="Q309">
        <v>0</v>
      </c>
      <c r="R309">
        <v>2</v>
      </c>
      <c r="S309" s="1">
        <v>0</v>
      </c>
      <c r="T309">
        <v>0</v>
      </c>
      <c r="U309">
        <v>3</v>
      </c>
      <c r="V309">
        <v>1</v>
      </c>
      <c r="W309">
        <v>0</v>
      </c>
      <c r="X309">
        <v>2</v>
      </c>
      <c r="Y309" s="1">
        <v>0</v>
      </c>
      <c r="Z309">
        <v>0</v>
      </c>
      <c r="AA309">
        <v>3</v>
      </c>
      <c r="AB309">
        <v>1</v>
      </c>
      <c r="AC309">
        <v>0</v>
      </c>
      <c r="AD309">
        <v>2</v>
      </c>
      <c r="AE309" s="1" t="s">
        <v>17</v>
      </c>
      <c r="AF309" s="3">
        <f t="shared" si="25"/>
        <v>0</v>
      </c>
      <c r="AG309" s="3">
        <f t="shared" si="26"/>
        <v>0</v>
      </c>
      <c r="AH309" s="3">
        <f t="shared" si="27"/>
        <v>2.9013539651837528</v>
      </c>
      <c r="AI309" s="3">
        <f t="shared" si="28"/>
        <v>1.0197144799456153</v>
      </c>
      <c r="AJ309" s="3">
        <f t="shared" si="29"/>
        <v>0</v>
      </c>
      <c r="AK309" s="3">
        <f t="shared" si="30"/>
        <v>1.9398642095053347</v>
      </c>
    </row>
    <row r="310" spans="1:37">
      <c r="A310">
        <v>287</v>
      </c>
      <c r="B310">
        <v>1</v>
      </c>
      <c r="C310" t="s">
        <v>655</v>
      </c>
      <c r="D310" t="str">
        <f>HYPERLINK("http://www.uniprot.org/uniprot/RRBP1_MOUSE", "RRBP1_MOUSE")</f>
        <v>RRBP1_MOUSE</v>
      </c>
      <c r="F310">
        <v>11.7</v>
      </c>
      <c r="G310">
        <v>1605</v>
      </c>
      <c r="H310">
        <v>172880</v>
      </c>
      <c r="I310" t="s">
        <v>656</v>
      </c>
      <c r="J310">
        <v>10</v>
      </c>
      <c r="K310">
        <v>10</v>
      </c>
      <c r="L310">
        <v>1</v>
      </c>
      <c r="M310" s="1">
        <v>2</v>
      </c>
      <c r="N310">
        <v>3</v>
      </c>
      <c r="O310">
        <v>4</v>
      </c>
      <c r="P310">
        <v>0</v>
      </c>
      <c r="Q310">
        <v>1</v>
      </c>
      <c r="R310">
        <v>0</v>
      </c>
      <c r="S310" s="1">
        <v>2</v>
      </c>
      <c r="T310">
        <v>3</v>
      </c>
      <c r="U310">
        <v>4</v>
      </c>
      <c r="V310">
        <v>0</v>
      </c>
      <c r="W310">
        <v>1</v>
      </c>
      <c r="X310">
        <v>0</v>
      </c>
      <c r="Y310" s="1">
        <v>2</v>
      </c>
      <c r="Z310">
        <v>3</v>
      </c>
      <c r="AA310">
        <v>4</v>
      </c>
      <c r="AB310">
        <v>0</v>
      </c>
      <c r="AC310">
        <v>1</v>
      </c>
      <c r="AD310">
        <v>0</v>
      </c>
      <c r="AE310" s="1" t="s">
        <v>17</v>
      </c>
      <c r="AF310" s="3">
        <f t="shared" si="25"/>
        <v>3.2379924446842958</v>
      </c>
      <c r="AG310" s="3">
        <f t="shared" si="26"/>
        <v>17.408123791102515</v>
      </c>
      <c r="AH310" s="3">
        <f t="shared" si="27"/>
        <v>3.8684719535783367</v>
      </c>
      <c r="AI310" s="3">
        <f t="shared" si="28"/>
        <v>0</v>
      </c>
      <c r="AJ310" s="3">
        <f t="shared" si="29"/>
        <v>0.95450206808781424</v>
      </c>
      <c r="AK310" s="3">
        <f t="shared" si="30"/>
        <v>0</v>
      </c>
    </row>
    <row r="311" spans="1:37">
      <c r="A311">
        <v>288</v>
      </c>
      <c r="B311">
        <v>1</v>
      </c>
      <c r="C311" t="s">
        <v>657</v>
      </c>
      <c r="D311" t="str">
        <f>HYPERLINK("http://www.uniprot.org/uniprot/MYDGF_MOUSE", "MYDGF_MOUSE")</f>
        <v>MYDGF_MOUSE</v>
      </c>
      <c r="F311">
        <v>21.7</v>
      </c>
      <c r="G311">
        <v>166</v>
      </c>
      <c r="H311">
        <v>17983</v>
      </c>
      <c r="I311" t="s">
        <v>658</v>
      </c>
      <c r="J311">
        <v>7</v>
      </c>
      <c r="K311">
        <v>7</v>
      </c>
      <c r="L311">
        <v>1</v>
      </c>
      <c r="M311" s="1">
        <v>1</v>
      </c>
      <c r="N311">
        <v>0</v>
      </c>
      <c r="O311">
        <v>1</v>
      </c>
      <c r="P311">
        <v>5</v>
      </c>
      <c r="Q311">
        <v>0</v>
      </c>
      <c r="R311">
        <v>0</v>
      </c>
      <c r="S311" s="1">
        <v>1</v>
      </c>
      <c r="T311">
        <v>0</v>
      </c>
      <c r="U311">
        <v>1</v>
      </c>
      <c r="V311">
        <v>5</v>
      </c>
      <c r="W311">
        <v>0</v>
      </c>
      <c r="X311">
        <v>0</v>
      </c>
      <c r="Y311" s="1">
        <v>1</v>
      </c>
      <c r="Z311">
        <v>0</v>
      </c>
      <c r="AA311">
        <v>1</v>
      </c>
      <c r="AB311">
        <v>5</v>
      </c>
      <c r="AC311">
        <v>0</v>
      </c>
      <c r="AD311">
        <v>0</v>
      </c>
      <c r="AE311" s="1" t="s">
        <v>17</v>
      </c>
      <c r="AF311" s="3">
        <f t="shared" si="25"/>
        <v>1.6189962223421479</v>
      </c>
      <c r="AG311" s="3">
        <f t="shared" si="26"/>
        <v>0</v>
      </c>
      <c r="AH311" s="3">
        <f t="shared" si="27"/>
        <v>0.96711798839458418</v>
      </c>
      <c r="AI311" s="3">
        <f t="shared" si="28"/>
        <v>5.0985723997280763</v>
      </c>
      <c r="AJ311" s="3">
        <f t="shared" si="29"/>
        <v>0</v>
      </c>
      <c r="AK311" s="3">
        <f t="shared" si="30"/>
        <v>0</v>
      </c>
    </row>
    <row r="312" spans="1:37">
      <c r="A312">
        <v>289</v>
      </c>
      <c r="B312">
        <v>1</v>
      </c>
      <c r="C312" t="s">
        <v>659</v>
      </c>
      <c r="D312" t="str">
        <f>HYPERLINK("http://www.uniprot.org/uniprot/LGUL_MOUSE", "LGUL_MOUSE")</f>
        <v>LGUL_MOUSE</v>
      </c>
      <c r="F312">
        <v>36.4</v>
      </c>
      <c r="G312">
        <v>184</v>
      </c>
      <c r="H312">
        <v>20811</v>
      </c>
      <c r="I312" t="s">
        <v>660</v>
      </c>
      <c r="J312">
        <v>17</v>
      </c>
      <c r="K312">
        <v>17</v>
      </c>
      <c r="L312">
        <v>1</v>
      </c>
      <c r="M312" s="1">
        <v>5</v>
      </c>
      <c r="N312">
        <v>0</v>
      </c>
      <c r="O312">
        <v>9</v>
      </c>
      <c r="P312">
        <v>1</v>
      </c>
      <c r="Q312">
        <v>1</v>
      </c>
      <c r="R312">
        <v>1</v>
      </c>
      <c r="S312" s="1">
        <v>5</v>
      </c>
      <c r="T312">
        <v>0</v>
      </c>
      <c r="U312">
        <v>9</v>
      </c>
      <c r="V312">
        <v>1</v>
      </c>
      <c r="W312">
        <v>1</v>
      </c>
      <c r="X312">
        <v>1</v>
      </c>
      <c r="Y312" s="1">
        <v>5</v>
      </c>
      <c r="Z312">
        <v>0</v>
      </c>
      <c r="AA312">
        <v>9</v>
      </c>
      <c r="AB312">
        <v>1</v>
      </c>
      <c r="AC312">
        <v>1</v>
      </c>
      <c r="AD312">
        <v>1</v>
      </c>
      <c r="AE312" s="1" t="s">
        <v>17</v>
      </c>
      <c r="AF312" s="3">
        <f t="shared" si="25"/>
        <v>8.0949811117107391</v>
      </c>
      <c r="AG312" s="3">
        <f t="shared" si="26"/>
        <v>0</v>
      </c>
      <c r="AH312" s="3">
        <f t="shared" si="27"/>
        <v>8.7040618955512574</v>
      </c>
      <c r="AI312" s="3">
        <f t="shared" si="28"/>
        <v>1.0197144799456153</v>
      </c>
      <c r="AJ312" s="3">
        <f t="shared" si="29"/>
        <v>0.95450206808781424</v>
      </c>
      <c r="AK312" s="3">
        <f t="shared" si="30"/>
        <v>0.96993210475266733</v>
      </c>
    </row>
    <row r="313" spans="1:37">
      <c r="A313">
        <v>290</v>
      </c>
      <c r="B313">
        <v>1</v>
      </c>
      <c r="C313" t="s">
        <v>661</v>
      </c>
      <c r="D313" t="str">
        <f>HYPERLINK("http://www.uniprot.org/uniprot/COTL1_MOUSE", "COTL1_MOUSE")</f>
        <v>COTL1_MOUSE</v>
      </c>
      <c r="F313">
        <v>33.1</v>
      </c>
      <c r="G313">
        <v>142</v>
      </c>
      <c r="H313">
        <v>15945</v>
      </c>
      <c r="I313" t="s">
        <v>662</v>
      </c>
      <c r="J313">
        <v>3</v>
      </c>
      <c r="K313">
        <v>3</v>
      </c>
      <c r="L313">
        <v>1</v>
      </c>
      <c r="M313" s="1">
        <v>0</v>
      </c>
      <c r="N313">
        <v>0</v>
      </c>
      <c r="O313">
        <v>1</v>
      </c>
      <c r="P313">
        <v>2</v>
      </c>
      <c r="Q313">
        <v>0</v>
      </c>
      <c r="R313">
        <v>0</v>
      </c>
      <c r="S313" s="1">
        <v>0</v>
      </c>
      <c r="T313">
        <v>0</v>
      </c>
      <c r="U313">
        <v>1</v>
      </c>
      <c r="V313">
        <v>2</v>
      </c>
      <c r="W313">
        <v>0</v>
      </c>
      <c r="X313">
        <v>0</v>
      </c>
      <c r="Y313" s="1">
        <v>0</v>
      </c>
      <c r="Z313">
        <v>0</v>
      </c>
      <c r="AA313">
        <v>1</v>
      </c>
      <c r="AB313">
        <v>2</v>
      </c>
      <c r="AC313">
        <v>0</v>
      </c>
      <c r="AD313">
        <v>0</v>
      </c>
      <c r="AE313" s="1" t="s">
        <v>17</v>
      </c>
      <c r="AF313" s="3">
        <f t="shared" si="25"/>
        <v>0</v>
      </c>
      <c r="AG313" s="3">
        <f t="shared" si="26"/>
        <v>0</v>
      </c>
      <c r="AH313" s="3">
        <f t="shared" si="27"/>
        <v>0.96711798839458418</v>
      </c>
      <c r="AI313" s="3">
        <f t="shared" si="28"/>
        <v>2.0394289598912305</v>
      </c>
      <c r="AJ313" s="3">
        <f t="shared" si="29"/>
        <v>0</v>
      </c>
      <c r="AK313" s="3">
        <f t="shared" si="30"/>
        <v>0</v>
      </c>
    </row>
    <row r="314" spans="1:37">
      <c r="A314">
        <v>291</v>
      </c>
      <c r="B314">
        <v>1</v>
      </c>
      <c r="C314" t="s">
        <v>663</v>
      </c>
      <c r="D314" t="str">
        <f>HYPERLINK("http://www.uniprot.org/uniprot/TXD17_MOUSE", "TXD17_MOUSE")</f>
        <v>TXD17_MOUSE</v>
      </c>
      <c r="F314">
        <v>23.6</v>
      </c>
      <c r="G314">
        <v>123</v>
      </c>
      <c r="H314">
        <v>14016</v>
      </c>
      <c r="I314" t="s">
        <v>664</v>
      </c>
      <c r="J314">
        <v>4</v>
      </c>
      <c r="K314">
        <v>4</v>
      </c>
      <c r="L314">
        <v>1</v>
      </c>
      <c r="M314" s="1">
        <v>2</v>
      </c>
      <c r="N314">
        <v>0</v>
      </c>
      <c r="O314">
        <v>2</v>
      </c>
      <c r="P314">
        <v>0</v>
      </c>
      <c r="Q314">
        <v>0</v>
      </c>
      <c r="R314">
        <v>0</v>
      </c>
      <c r="S314" s="1">
        <v>2</v>
      </c>
      <c r="T314">
        <v>0</v>
      </c>
      <c r="U314">
        <v>2</v>
      </c>
      <c r="V314">
        <v>0</v>
      </c>
      <c r="W314">
        <v>0</v>
      </c>
      <c r="X314">
        <v>0</v>
      </c>
      <c r="Y314" s="1">
        <v>2</v>
      </c>
      <c r="Z314">
        <v>0</v>
      </c>
      <c r="AA314">
        <v>2</v>
      </c>
      <c r="AB314">
        <v>0</v>
      </c>
      <c r="AC314">
        <v>0</v>
      </c>
      <c r="AD314">
        <v>0</v>
      </c>
      <c r="AE314" s="1" t="s">
        <v>17</v>
      </c>
      <c r="AF314" s="3">
        <f t="shared" si="25"/>
        <v>3.2379924446842958</v>
      </c>
      <c r="AG314" s="3">
        <f t="shared" si="26"/>
        <v>0</v>
      </c>
      <c r="AH314" s="3">
        <f t="shared" si="27"/>
        <v>1.9342359767891684</v>
      </c>
      <c r="AI314" s="3">
        <f t="shared" si="28"/>
        <v>0</v>
      </c>
      <c r="AJ314" s="3">
        <f t="shared" si="29"/>
        <v>0</v>
      </c>
      <c r="AK314" s="3">
        <f t="shared" si="30"/>
        <v>0</v>
      </c>
    </row>
    <row r="315" spans="1:37">
      <c r="A315">
        <v>292</v>
      </c>
      <c r="B315">
        <v>1</v>
      </c>
      <c r="C315" t="s">
        <v>665</v>
      </c>
      <c r="D315" t="str">
        <f>HYPERLINK("http://www.uniprot.org/uniprot/UFC1_MOUSE", "UFC1_MOUSE")</f>
        <v>UFC1_MOUSE</v>
      </c>
      <c r="F315">
        <v>13.2</v>
      </c>
      <c r="G315">
        <v>167</v>
      </c>
      <c r="H315">
        <v>19482</v>
      </c>
      <c r="I315" t="s">
        <v>666</v>
      </c>
      <c r="J315">
        <v>2</v>
      </c>
      <c r="K315">
        <v>2</v>
      </c>
      <c r="L315">
        <v>1</v>
      </c>
      <c r="M315" s="1">
        <v>0</v>
      </c>
      <c r="N315">
        <v>0</v>
      </c>
      <c r="O315">
        <v>0</v>
      </c>
      <c r="P315">
        <v>2</v>
      </c>
      <c r="Q315">
        <v>0</v>
      </c>
      <c r="R315">
        <v>0</v>
      </c>
      <c r="S315" s="1">
        <v>0</v>
      </c>
      <c r="T315">
        <v>0</v>
      </c>
      <c r="U315">
        <v>0</v>
      </c>
      <c r="V315">
        <v>2</v>
      </c>
      <c r="W315">
        <v>0</v>
      </c>
      <c r="X315">
        <v>0</v>
      </c>
      <c r="Y315" s="1">
        <v>0</v>
      </c>
      <c r="Z315">
        <v>0</v>
      </c>
      <c r="AA315">
        <v>0</v>
      </c>
      <c r="AB315">
        <v>2</v>
      </c>
      <c r="AC315">
        <v>0</v>
      </c>
      <c r="AD315">
        <v>0</v>
      </c>
      <c r="AE315" s="1" t="s">
        <v>17</v>
      </c>
      <c r="AF315" s="3">
        <f t="shared" si="25"/>
        <v>0</v>
      </c>
      <c r="AG315" s="3">
        <f t="shared" si="26"/>
        <v>0</v>
      </c>
      <c r="AH315" s="3">
        <f t="shared" si="27"/>
        <v>0</v>
      </c>
      <c r="AI315" s="3">
        <f t="shared" si="28"/>
        <v>2.0394289598912305</v>
      </c>
      <c r="AJ315" s="3">
        <f t="shared" si="29"/>
        <v>0</v>
      </c>
      <c r="AK315" s="3">
        <f t="shared" si="30"/>
        <v>0</v>
      </c>
    </row>
    <row r="316" spans="1:37">
      <c r="A316">
        <v>293</v>
      </c>
      <c r="B316">
        <v>1</v>
      </c>
      <c r="C316" t="s">
        <v>667</v>
      </c>
      <c r="D316" t="str">
        <f>HYPERLINK("http://www.uniprot.org/uniprot/CTRB1_MOUSE", "CTRB1_MOUSE")</f>
        <v>CTRB1_MOUSE</v>
      </c>
      <c r="F316">
        <v>15.2</v>
      </c>
      <c r="G316">
        <v>263</v>
      </c>
      <c r="H316">
        <v>27823</v>
      </c>
      <c r="I316" t="s">
        <v>668</v>
      </c>
      <c r="J316">
        <v>3</v>
      </c>
      <c r="K316">
        <v>3</v>
      </c>
      <c r="L316">
        <v>1</v>
      </c>
      <c r="M316" s="1">
        <v>2</v>
      </c>
      <c r="N316">
        <v>0</v>
      </c>
      <c r="O316">
        <v>0</v>
      </c>
      <c r="P316">
        <v>0</v>
      </c>
      <c r="Q316">
        <v>0</v>
      </c>
      <c r="R316">
        <v>1</v>
      </c>
      <c r="S316" s="1">
        <v>2</v>
      </c>
      <c r="T316">
        <v>0</v>
      </c>
      <c r="U316">
        <v>0</v>
      </c>
      <c r="V316">
        <v>0</v>
      </c>
      <c r="W316">
        <v>0</v>
      </c>
      <c r="X316">
        <v>1</v>
      </c>
      <c r="Y316" s="1">
        <v>2</v>
      </c>
      <c r="Z316">
        <v>0</v>
      </c>
      <c r="AA316">
        <v>0</v>
      </c>
      <c r="AB316">
        <v>0</v>
      </c>
      <c r="AC316">
        <v>0</v>
      </c>
      <c r="AD316">
        <v>1</v>
      </c>
      <c r="AE316" s="1" t="s">
        <v>17</v>
      </c>
      <c r="AF316" s="3">
        <f t="shared" si="25"/>
        <v>3.2379924446842958</v>
      </c>
      <c r="AG316" s="3">
        <f t="shared" si="26"/>
        <v>0</v>
      </c>
      <c r="AH316" s="3">
        <f t="shared" si="27"/>
        <v>0</v>
      </c>
      <c r="AI316" s="3">
        <f t="shared" si="28"/>
        <v>0</v>
      </c>
      <c r="AJ316" s="3">
        <f t="shared" si="29"/>
        <v>0</v>
      </c>
      <c r="AK316" s="3">
        <f t="shared" si="30"/>
        <v>0.96993210475266733</v>
      </c>
    </row>
    <row r="317" spans="1:37">
      <c r="A317">
        <v>294</v>
      </c>
      <c r="B317">
        <v>1</v>
      </c>
      <c r="C317" t="s">
        <v>669</v>
      </c>
      <c r="D317" t="str">
        <f>HYPERLINK("http://www.uniprot.org/uniprot/HIUH_MOUSE", "HIUH_MOUSE")</f>
        <v>HIUH_MOUSE</v>
      </c>
      <c r="F317">
        <v>19.5</v>
      </c>
      <c r="G317">
        <v>118</v>
      </c>
      <c r="H317">
        <v>13560</v>
      </c>
      <c r="I317" t="s">
        <v>670</v>
      </c>
      <c r="J317">
        <v>2</v>
      </c>
      <c r="K317">
        <v>2</v>
      </c>
      <c r="L317">
        <v>1</v>
      </c>
      <c r="M317" s="1">
        <v>0</v>
      </c>
      <c r="N317">
        <v>0</v>
      </c>
      <c r="O317">
        <v>2</v>
      </c>
      <c r="P317">
        <v>0</v>
      </c>
      <c r="Q317">
        <v>0</v>
      </c>
      <c r="R317">
        <v>0</v>
      </c>
      <c r="S317" s="1">
        <v>0</v>
      </c>
      <c r="T317">
        <v>0</v>
      </c>
      <c r="U317">
        <v>2</v>
      </c>
      <c r="V317">
        <v>0</v>
      </c>
      <c r="W317">
        <v>0</v>
      </c>
      <c r="X317">
        <v>0</v>
      </c>
      <c r="Y317" s="1">
        <v>0</v>
      </c>
      <c r="Z317">
        <v>0</v>
      </c>
      <c r="AA317">
        <v>2</v>
      </c>
      <c r="AB317">
        <v>0</v>
      </c>
      <c r="AC317">
        <v>0</v>
      </c>
      <c r="AD317">
        <v>0</v>
      </c>
      <c r="AE317" s="1" t="s">
        <v>17</v>
      </c>
      <c r="AF317" s="3">
        <f t="shared" si="25"/>
        <v>0</v>
      </c>
      <c r="AG317" s="3">
        <f t="shared" si="26"/>
        <v>0</v>
      </c>
      <c r="AH317" s="3">
        <f t="shared" si="27"/>
        <v>1.9342359767891684</v>
      </c>
      <c r="AI317" s="3">
        <f t="shared" si="28"/>
        <v>0</v>
      </c>
      <c r="AJ317" s="3">
        <f t="shared" si="29"/>
        <v>0</v>
      </c>
      <c r="AK317" s="3">
        <f t="shared" si="30"/>
        <v>0</v>
      </c>
    </row>
    <row r="318" spans="1:37">
      <c r="A318">
        <v>295</v>
      </c>
      <c r="B318">
        <v>1</v>
      </c>
      <c r="C318" t="s">
        <v>671</v>
      </c>
      <c r="D318" t="str">
        <f>HYPERLINK("http://www.uniprot.org/uniprot/PBLD2_MOUSE", "PBLD2_MOUSE")</f>
        <v>PBLD2_MOUSE</v>
      </c>
      <c r="F318">
        <v>44.8</v>
      </c>
      <c r="G318">
        <v>288</v>
      </c>
      <c r="H318">
        <v>31984</v>
      </c>
      <c r="I318" t="s">
        <v>672</v>
      </c>
      <c r="J318">
        <v>48</v>
      </c>
      <c r="K318">
        <v>9</v>
      </c>
      <c r="L318">
        <v>0.188</v>
      </c>
      <c r="M318" s="1">
        <v>8</v>
      </c>
      <c r="N318">
        <v>0</v>
      </c>
      <c r="O318">
        <v>12</v>
      </c>
      <c r="P318">
        <v>10</v>
      </c>
      <c r="Q318">
        <v>11</v>
      </c>
      <c r="R318">
        <v>7</v>
      </c>
      <c r="S318" s="1">
        <v>1</v>
      </c>
      <c r="T318">
        <v>0</v>
      </c>
      <c r="U318">
        <v>3</v>
      </c>
      <c r="V318">
        <v>1</v>
      </c>
      <c r="W318">
        <v>3</v>
      </c>
      <c r="X318">
        <v>1</v>
      </c>
      <c r="Y318" s="1">
        <v>1.583</v>
      </c>
      <c r="Z318">
        <v>0</v>
      </c>
      <c r="AA318">
        <v>5.7</v>
      </c>
      <c r="AB318">
        <v>3.25</v>
      </c>
      <c r="AC318">
        <v>7.8</v>
      </c>
      <c r="AD318">
        <v>2</v>
      </c>
      <c r="AE318" s="1" t="s">
        <v>673</v>
      </c>
      <c r="AF318" s="3">
        <f t="shared" si="25"/>
        <v>2.5628710199676199</v>
      </c>
      <c r="AG318" s="3">
        <f t="shared" si="26"/>
        <v>0</v>
      </c>
      <c r="AH318" s="3">
        <f t="shared" si="27"/>
        <v>5.5125725338491298</v>
      </c>
      <c r="AI318" s="3">
        <f t="shared" si="28"/>
        <v>3.3140720598232498</v>
      </c>
      <c r="AJ318" s="3">
        <f t="shared" si="29"/>
        <v>7.4451161310849505</v>
      </c>
      <c r="AK318" s="3">
        <f t="shared" si="30"/>
        <v>1.9398642095053347</v>
      </c>
    </row>
    <row r="319" spans="1:37">
      <c r="A319">
        <v>296</v>
      </c>
      <c r="B319">
        <v>1</v>
      </c>
      <c r="C319" t="s">
        <v>674</v>
      </c>
      <c r="D319" t="str">
        <f>HYPERLINK("http://www.uniprot.org/uniprot/BIEA_MOUSE", "BIEA_MOUSE")</f>
        <v>BIEA_MOUSE</v>
      </c>
      <c r="F319">
        <v>13.9</v>
      </c>
      <c r="G319">
        <v>295</v>
      </c>
      <c r="H319">
        <v>33526</v>
      </c>
      <c r="I319" t="s">
        <v>675</v>
      </c>
      <c r="J319">
        <v>4</v>
      </c>
      <c r="K319">
        <v>4</v>
      </c>
      <c r="L319">
        <v>1</v>
      </c>
      <c r="M319" s="1">
        <v>0</v>
      </c>
      <c r="N319">
        <v>0</v>
      </c>
      <c r="O319">
        <v>2</v>
      </c>
      <c r="P319">
        <v>0</v>
      </c>
      <c r="Q319">
        <v>1</v>
      </c>
      <c r="R319">
        <v>1</v>
      </c>
      <c r="S319" s="1">
        <v>0</v>
      </c>
      <c r="T319">
        <v>0</v>
      </c>
      <c r="U319">
        <v>2</v>
      </c>
      <c r="V319">
        <v>0</v>
      </c>
      <c r="W319">
        <v>1</v>
      </c>
      <c r="X319">
        <v>1</v>
      </c>
      <c r="Y319" s="1">
        <v>0</v>
      </c>
      <c r="Z319">
        <v>0</v>
      </c>
      <c r="AA319">
        <v>2</v>
      </c>
      <c r="AB319">
        <v>0</v>
      </c>
      <c r="AC319">
        <v>1</v>
      </c>
      <c r="AD319">
        <v>1</v>
      </c>
      <c r="AE319" s="1" t="s">
        <v>17</v>
      </c>
      <c r="AF319" s="3">
        <f t="shared" si="25"/>
        <v>0</v>
      </c>
      <c r="AG319" s="3">
        <f t="shared" si="26"/>
        <v>0</v>
      </c>
      <c r="AH319" s="3">
        <f t="shared" si="27"/>
        <v>1.9342359767891684</v>
      </c>
      <c r="AI319" s="3">
        <f t="shared" si="28"/>
        <v>0</v>
      </c>
      <c r="AJ319" s="3">
        <f t="shared" si="29"/>
        <v>0.95450206808781424</v>
      </c>
      <c r="AK319" s="3">
        <f t="shared" si="30"/>
        <v>0.96993210475266733</v>
      </c>
    </row>
    <row r="320" spans="1:37">
      <c r="A320">
        <v>297</v>
      </c>
      <c r="B320">
        <v>1</v>
      </c>
      <c r="C320" t="s">
        <v>676</v>
      </c>
      <c r="D320" t="str">
        <f>HYPERLINK("http://www.uniprot.org/uniprot/HDHD3_MOUSE", "HDHD3_MOUSE")</f>
        <v>HDHD3_MOUSE</v>
      </c>
      <c r="F320">
        <v>27.9</v>
      </c>
      <c r="G320">
        <v>251</v>
      </c>
      <c r="H320">
        <v>28028</v>
      </c>
      <c r="I320" t="s">
        <v>677</v>
      </c>
      <c r="J320">
        <v>14</v>
      </c>
      <c r="K320">
        <v>14</v>
      </c>
      <c r="L320">
        <v>1</v>
      </c>
      <c r="M320" s="1">
        <v>0</v>
      </c>
      <c r="N320">
        <v>0</v>
      </c>
      <c r="O320">
        <v>1</v>
      </c>
      <c r="P320">
        <v>4</v>
      </c>
      <c r="Q320">
        <v>7</v>
      </c>
      <c r="R320">
        <v>2</v>
      </c>
      <c r="S320" s="1">
        <v>0</v>
      </c>
      <c r="T320">
        <v>0</v>
      </c>
      <c r="U320">
        <v>1</v>
      </c>
      <c r="V320">
        <v>4</v>
      </c>
      <c r="W320">
        <v>7</v>
      </c>
      <c r="X320">
        <v>2</v>
      </c>
      <c r="Y320" s="1">
        <v>0</v>
      </c>
      <c r="Z320">
        <v>0</v>
      </c>
      <c r="AA320">
        <v>1</v>
      </c>
      <c r="AB320">
        <v>4</v>
      </c>
      <c r="AC320">
        <v>7</v>
      </c>
      <c r="AD320">
        <v>2</v>
      </c>
      <c r="AE320" s="1" t="s">
        <v>17</v>
      </c>
      <c r="AF320" s="3">
        <f t="shared" si="25"/>
        <v>0</v>
      </c>
      <c r="AG320" s="3">
        <f t="shared" si="26"/>
        <v>0</v>
      </c>
      <c r="AH320" s="3">
        <f t="shared" si="27"/>
        <v>0.96711798839458418</v>
      </c>
      <c r="AI320" s="3">
        <f t="shared" si="28"/>
        <v>4.078857919782461</v>
      </c>
      <c r="AJ320" s="3">
        <f t="shared" si="29"/>
        <v>6.6815144766146997</v>
      </c>
      <c r="AK320" s="3">
        <f t="shared" si="30"/>
        <v>1.9398642095053347</v>
      </c>
    </row>
    <row r="321" spans="1:37">
      <c r="A321">
        <v>298</v>
      </c>
      <c r="B321">
        <v>1</v>
      </c>
      <c r="C321" t="s">
        <v>678</v>
      </c>
      <c r="D321" t="str">
        <f>HYPERLINK("http://www.uniprot.org/uniprot/NSF1C_MOUSE", "NSF1C_MOUSE")</f>
        <v>NSF1C_MOUSE</v>
      </c>
      <c r="F321">
        <v>7.6</v>
      </c>
      <c r="G321">
        <v>370</v>
      </c>
      <c r="H321">
        <v>40711</v>
      </c>
      <c r="I321" t="s">
        <v>679</v>
      </c>
      <c r="J321">
        <v>5</v>
      </c>
      <c r="K321">
        <v>5</v>
      </c>
      <c r="L321">
        <v>1</v>
      </c>
      <c r="M321" s="1">
        <v>0</v>
      </c>
      <c r="N321">
        <v>0</v>
      </c>
      <c r="O321">
        <v>3</v>
      </c>
      <c r="P321">
        <v>1</v>
      </c>
      <c r="Q321">
        <v>1</v>
      </c>
      <c r="R321">
        <v>0</v>
      </c>
      <c r="S321" s="1">
        <v>0</v>
      </c>
      <c r="T321">
        <v>0</v>
      </c>
      <c r="U321">
        <v>3</v>
      </c>
      <c r="V321">
        <v>1</v>
      </c>
      <c r="W321">
        <v>1</v>
      </c>
      <c r="X321">
        <v>0</v>
      </c>
      <c r="Y321" s="1">
        <v>0</v>
      </c>
      <c r="Z321">
        <v>0</v>
      </c>
      <c r="AA321">
        <v>3</v>
      </c>
      <c r="AB321">
        <v>1</v>
      </c>
      <c r="AC321">
        <v>1</v>
      </c>
      <c r="AD321">
        <v>0</v>
      </c>
      <c r="AE321" s="1" t="s">
        <v>17</v>
      </c>
      <c r="AF321" s="3">
        <f t="shared" si="25"/>
        <v>0</v>
      </c>
      <c r="AG321" s="3">
        <f t="shared" si="26"/>
        <v>0</v>
      </c>
      <c r="AH321" s="3">
        <f t="shared" si="27"/>
        <v>2.9013539651837528</v>
      </c>
      <c r="AI321" s="3">
        <f t="shared" si="28"/>
        <v>1.0197144799456153</v>
      </c>
      <c r="AJ321" s="3">
        <f t="shared" si="29"/>
        <v>0.95450206808781424</v>
      </c>
      <c r="AK321" s="3">
        <f t="shared" si="30"/>
        <v>0</v>
      </c>
    </row>
    <row r="322" spans="1:37">
      <c r="A322">
        <v>299</v>
      </c>
      <c r="B322">
        <v>1</v>
      </c>
      <c r="C322" t="s">
        <v>680</v>
      </c>
      <c r="D322" t="str">
        <f>HYPERLINK("http://www.uniprot.org/uniprot/UB2V1_MOUSE", "UB2V1_MOUSE")</f>
        <v>UB2V1_MOUSE</v>
      </c>
      <c r="F322">
        <v>15</v>
      </c>
      <c r="G322">
        <v>147</v>
      </c>
      <c r="H322">
        <v>16356</v>
      </c>
      <c r="I322" t="s">
        <v>681</v>
      </c>
      <c r="J322">
        <v>6</v>
      </c>
      <c r="K322">
        <v>5</v>
      </c>
      <c r="L322">
        <v>0.83299999999999996</v>
      </c>
      <c r="M322" s="1">
        <v>0</v>
      </c>
      <c r="N322">
        <v>0</v>
      </c>
      <c r="O322">
        <v>2</v>
      </c>
      <c r="P322">
        <v>1</v>
      </c>
      <c r="Q322">
        <v>1</v>
      </c>
      <c r="R322">
        <v>2</v>
      </c>
      <c r="S322" s="1">
        <v>0</v>
      </c>
      <c r="T322">
        <v>0</v>
      </c>
      <c r="U322">
        <v>2</v>
      </c>
      <c r="V322">
        <v>1</v>
      </c>
      <c r="W322">
        <v>1</v>
      </c>
      <c r="X322">
        <v>1</v>
      </c>
      <c r="Y322" s="1">
        <v>0</v>
      </c>
      <c r="Z322">
        <v>0</v>
      </c>
      <c r="AA322">
        <v>2</v>
      </c>
      <c r="AB322">
        <v>1</v>
      </c>
      <c r="AC322">
        <v>1</v>
      </c>
      <c r="AD322">
        <v>1.333</v>
      </c>
      <c r="AE322" s="1" t="s">
        <v>682</v>
      </c>
      <c r="AF322" s="3">
        <f t="shared" si="25"/>
        <v>0</v>
      </c>
      <c r="AG322" s="3">
        <f t="shared" si="26"/>
        <v>0</v>
      </c>
      <c r="AH322" s="3">
        <f t="shared" si="27"/>
        <v>1.9342359767891684</v>
      </c>
      <c r="AI322" s="3">
        <f t="shared" si="28"/>
        <v>1.0197144799456153</v>
      </c>
      <c r="AJ322" s="3">
        <f t="shared" si="29"/>
        <v>0.95450206808781424</v>
      </c>
      <c r="AK322" s="3">
        <f t="shared" si="30"/>
        <v>1.2929194956353056</v>
      </c>
    </row>
    <row r="323" spans="1:37">
      <c r="A323">
        <v>300</v>
      </c>
      <c r="B323">
        <v>1</v>
      </c>
      <c r="C323" t="s">
        <v>683</v>
      </c>
      <c r="D323" t="str">
        <f>HYPERLINK("http://www.uniprot.org/uniprot/PGM1_MOUSE", "PGM1_MOUSE")</f>
        <v>PGM1_MOUSE</v>
      </c>
      <c r="F323">
        <v>43.8</v>
      </c>
      <c r="G323">
        <v>562</v>
      </c>
      <c r="H323">
        <v>61419</v>
      </c>
      <c r="I323" t="s">
        <v>684</v>
      </c>
      <c r="J323">
        <v>101</v>
      </c>
      <c r="K323">
        <v>93</v>
      </c>
      <c r="L323">
        <v>0.92100000000000004</v>
      </c>
      <c r="M323" s="1">
        <v>21</v>
      </c>
      <c r="N323">
        <v>0</v>
      </c>
      <c r="O323">
        <v>24</v>
      </c>
      <c r="P323">
        <v>17</v>
      </c>
      <c r="Q323">
        <v>20</v>
      </c>
      <c r="R323">
        <v>19</v>
      </c>
      <c r="S323" s="1">
        <v>20</v>
      </c>
      <c r="T323">
        <v>0</v>
      </c>
      <c r="U323">
        <v>22</v>
      </c>
      <c r="V323">
        <v>16</v>
      </c>
      <c r="W323">
        <v>18</v>
      </c>
      <c r="X323">
        <v>17</v>
      </c>
      <c r="Y323" s="1">
        <v>21</v>
      </c>
      <c r="Z323">
        <v>0</v>
      </c>
      <c r="AA323">
        <v>24</v>
      </c>
      <c r="AB323">
        <v>17</v>
      </c>
      <c r="AC323">
        <v>20</v>
      </c>
      <c r="AD323">
        <v>18.888999999999999</v>
      </c>
      <c r="AE323" s="1" t="s">
        <v>541</v>
      </c>
      <c r="AF323" s="3">
        <f t="shared" si="25"/>
        <v>33.998920669185104</v>
      </c>
      <c r="AG323" s="3">
        <f t="shared" si="26"/>
        <v>0</v>
      </c>
      <c r="AH323" s="3">
        <f t="shared" si="27"/>
        <v>23.210831721470022</v>
      </c>
      <c r="AI323" s="3">
        <f t="shared" si="28"/>
        <v>17.33514615907546</v>
      </c>
      <c r="AJ323" s="3">
        <f t="shared" si="29"/>
        <v>19.090041361756285</v>
      </c>
      <c r="AK323" s="3">
        <f t="shared" si="30"/>
        <v>18.321047526673134</v>
      </c>
    </row>
    <row r="324" spans="1:37">
      <c r="A324">
        <v>301</v>
      </c>
      <c r="B324">
        <v>1</v>
      </c>
      <c r="C324" t="s">
        <v>685</v>
      </c>
      <c r="D324" t="str">
        <f>HYPERLINK("http://www.uniprot.org/uniprot/ES1_MOUSE", "ES1_MOUSE")</f>
        <v>ES1_MOUSE</v>
      </c>
      <c r="F324">
        <v>27.4</v>
      </c>
      <c r="G324">
        <v>266</v>
      </c>
      <c r="H324">
        <v>28091</v>
      </c>
      <c r="I324" t="s">
        <v>686</v>
      </c>
      <c r="J324">
        <v>13</v>
      </c>
      <c r="K324">
        <v>13</v>
      </c>
      <c r="L324">
        <v>1</v>
      </c>
      <c r="M324" s="1">
        <v>0</v>
      </c>
      <c r="N324">
        <v>0</v>
      </c>
      <c r="O324">
        <v>2</v>
      </c>
      <c r="P324">
        <v>2</v>
      </c>
      <c r="Q324">
        <v>5</v>
      </c>
      <c r="R324">
        <v>4</v>
      </c>
      <c r="S324" s="1">
        <v>0</v>
      </c>
      <c r="T324">
        <v>0</v>
      </c>
      <c r="U324">
        <v>2</v>
      </c>
      <c r="V324">
        <v>2</v>
      </c>
      <c r="W324">
        <v>5</v>
      </c>
      <c r="X324">
        <v>4</v>
      </c>
      <c r="Y324" s="1">
        <v>0</v>
      </c>
      <c r="Z324">
        <v>0</v>
      </c>
      <c r="AA324">
        <v>2</v>
      </c>
      <c r="AB324">
        <v>2</v>
      </c>
      <c r="AC324">
        <v>5</v>
      </c>
      <c r="AD324">
        <v>4</v>
      </c>
      <c r="AE324" s="1" t="s">
        <v>17</v>
      </c>
      <c r="AF324" s="3">
        <f t="shared" si="25"/>
        <v>0</v>
      </c>
      <c r="AG324" s="3">
        <f t="shared" si="26"/>
        <v>0</v>
      </c>
      <c r="AH324" s="3">
        <f t="shared" si="27"/>
        <v>1.9342359767891684</v>
      </c>
      <c r="AI324" s="3">
        <f t="shared" si="28"/>
        <v>2.0394289598912305</v>
      </c>
      <c r="AJ324" s="3">
        <f t="shared" si="29"/>
        <v>4.7725103404390712</v>
      </c>
      <c r="AK324" s="3">
        <f t="shared" si="30"/>
        <v>3.8797284190106693</v>
      </c>
    </row>
    <row r="325" spans="1:37">
      <c r="A325">
        <v>302</v>
      </c>
      <c r="B325">
        <v>1</v>
      </c>
      <c r="C325" t="s">
        <v>687</v>
      </c>
      <c r="D325" t="str">
        <f>HYPERLINK("http://www.uniprot.org/uniprot/UB2V2_MOUSE", "UB2V2_MOUSE")</f>
        <v>UB2V2_MOUSE</v>
      </c>
      <c r="F325">
        <v>15.2</v>
      </c>
      <c r="G325">
        <v>145</v>
      </c>
      <c r="H325">
        <v>16368</v>
      </c>
      <c r="I325" t="s">
        <v>688</v>
      </c>
      <c r="J325">
        <v>6</v>
      </c>
      <c r="K325">
        <v>5</v>
      </c>
      <c r="L325">
        <v>0.83299999999999996</v>
      </c>
      <c r="M325" s="1">
        <v>0</v>
      </c>
      <c r="N325">
        <v>0</v>
      </c>
      <c r="O325">
        <v>1</v>
      </c>
      <c r="P325">
        <v>2</v>
      </c>
      <c r="Q325">
        <v>0</v>
      </c>
      <c r="R325">
        <v>3</v>
      </c>
      <c r="S325" s="1">
        <v>0</v>
      </c>
      <c r="T325">
        <v>0</v>
      </c>
      <c r="U325">
        <v>1</v>
      </c>
      <c r="V325">
        <v>2</v>
      </c>
      <c r="W325">
        <v>0</v>
      </c>
      <c r="X325">
        <v>2</v>
      </c>
      <c r="Y325" s="1">
        <v>0</v>
      </c>
      <c r="Z325">
        <v>0</v>
      </c>
      <c r="AA325">
        <v>1</v>
      </c>
      <c r="AB325">
        <v>2</v>
      </c>
      <c r="AC325">
        <v>0</v>
      </c>
      <c r="AD325">
        <v>2.6669999999999998</v>
      </c>
      <c r="AE325" s="1" t="s">
        <v>682</v>
      </c>
      <c r="AF325" s="3">
        <f t="shared" ref="AF325:AF368" si="31">Y325*M$374</f>
        <v>0</v>
      </c>
      <c r="AG325" s="3">
        <f t="shared" ref="AG325:AG368" si="32">Z325*N$374</f>
        <v>0</v>
      </c>
      <c r="AH325" s="3">
        <f t="shared" ref="AH325:AH368" si="33">AA325*O$374</f>
        <v>0.96711798839458418</v>
      </c>
      <c r="AI325" s="3">
        <f t="shared" ref="AI325:AI368" si="34">AB325*P$374</f>
        <v>2.0394289598912305</v>
      </c>
      <c r="AJ325" s="3">
        <f t="shared" ref="AJ325:AJ368" si="35">AC325*Q$374</f>
        <v>0</v>
      </c>
      <c r="AK325" s="3">
        <f t="shared" ref="AK325:AK368" si="36">AD325*R$374</f>
        <v>2.5868089233753637</v>
      </c>
    </row>
    <row r="326" spans="1:37">
      <c r="A326">
        <v>303</v>
      </c>
      <c r="B326">
        <v>1</v>
      </c>
      <c r="C326" t="s">
        <v>689</v>
      </c>
      <c r="D326" t="str">
        <f>HYPERLINK("http://www.uniprot.org/uniprot/PPAC_MOUSE", "PPAC_MOUSE")</f>
        <v>PPAC_MOUSE</v>
      </c>
      <c r="F326">
        <v>24.1</v>
      </c>
      <c r="G326">
        <v>158</v>
      </c>
      <c r="H326">
        <v>18193</v>
      </c>
      <c r="I326" t="s">
        <v>690</v>
      </c>
      <c r="J326">
        <v>14</v>
      </c>
      <c r="K326">
        <v>14</v>
      </c>
      <c r="L326">
        <v>1</v>
      </c>
      <c r="M326" s="1">
        <v>0</v>
      </c>
      <c r="N326">
        <v>0</v>
      </c>
      <c r="O326">
        <v>4</v>
      </c>
      <c r="P326">
        <v>4</v>
      </c>
      <c r="Q326">
        <v>3</v>
      </c>
      <c r="R326">
        <v>3</v>
      </c>
      <c r="S326" s="1">
        <v>0</v>
      </c>
      <c r="T326">
        <v>0</v>
      </c>
      <c r="U326">
        <v>4</v>
      </c>
      <c r="V326">
        <v>4</v>
      </c>
      <c r="W326">
        <v>3</v>
      </c>
      <c r="X326">
        <v>3</v>
      </c>
      <c r="Y326" s="1">
        <v>0</v>
      </c>
      <c r="Z326">
        <v>0</v>
      </c>
      <c r="AA326">
        <v>4</v>
      </c>
      <c r="AB326">
        <v>4</v>
      </c>
      <c r="AC326">
        <v>3</v>
      </c>
      <c r="AD326">
        <v>3</v>
      </c>
      <c r="AE326" s="1" t="s">
        <v>17</v>
      </c>
      <c r="AF326" s="3">
        <f t="shared" si="31"/>
        <v>0</v>
      </c>
      <c r="AG326" s="3">
        <f t="shared" si="32"/>
        <v>0</v>
      </c>
      <c r="AH326" s="3">
        <f t="shared" si="33"/>
        <v>3.8684719535783367</v>
      </c>
      <c r="AI326" s="3">
        <f t="shared" si="34"/>
        <v>4.078857919782461</v>
      </c>
      <c r="AJ326" s="3">
        <f t="shared" si="35"/>
        <v>2.8635062042634427</v>
      </c>
      <c r="AK326" s="3">
        <f t="shared" si="36"/>
        <v>2.9097963142580019</v>
      </c>
    </row>
    <row r="327" spans="1:37">
      <c r="A327">
        <v>304</v>
      </c>
      <c r="B327">
        <v>1</v>
      </c>
      <c r="C327" t="s">
        <v>691</v>
      </c>
      <c r="D327" t="str">
        <f>HYPERLINK("http://www.uniprot.org/uniprot/MSRA_MOUSE", "MSRA_MOUSE")</f>
        <v>MSRA_MOUSE</v>
      </c>
      <c r="F327">
        <v>34.799999999999997</v>
      </c>
      <c r="G327">
        <v>233</v>
      </c>
      <c r="H327">
        <v>25989</v>
      </c>
      <c r="I327" t="s">
        <v>692</v>
      </c>
      <c r="J327">
        <v>37</v>
      </c>
      <c r="K327">
        <v>37</v>
      </c>
      <c r="L327">
        <v>1</v>
      </c>
      <c r="M327" s="1">
        <v>0</v>
      </c>
      <c r="N327">
        <v>0</v>
      </c>
      <c r="O327">
        <v>7</v>
      </c>
      <c r="P327">
        <v>9</v>
      </c>
      <c r="Q327">
        <v>12</v>
      </c>
      <c r="R327">
        <v>9</v>
      </c>
      <c r="S327" s="1">
        <v>0</v>
      </c>
      <c r="T327">
        <v>0</v>
      </c>
      <c r="U327">
        <v>7</v>
      </c>
      <c r="V327">
        <v>9</v>
      </c>
      <c r="W327">
        <v>12</v>
      </c>
      <c r="X327">
        <v>9</v>
      </c>
      <c r="Y327" s="1">
        <v>0</v>
      </c>
      <c r="Z327">
        <v>0</v>
      </c>
      <c r="AA327">
        <v>7</v>
      </c>
      <c r="AB327">
        <v>9</v>
      </c>
      <c r="AC327">
        <v>12</v>
      </c>
      <c r="AD327">
        <v>9</v>
      </c>
      <c r="AE327" s="1" t="s">
        <v>17</v>
      </c>
      <c r="AF327" s="3">
        <f t="shared" si="31"/>
        <v>0</v>
      </c>
      <c r="AG327" s="3">
        <f t="shared" si="32"/>
        <v>0</v>
      </c>
      <c r="AH327" s="3">
        <f t="shared" si="33"/>
        <v>6.7698259187620895</v>
      </c>
      <c r="AI327" s="3">
        <f t="shared" si="34"/>
        <v>9.1774303195105382</v>
      </c>
      <c r="AJ327" s="3">
        <f t="shared" si="35"/>
        <v>11.454024817053771</v>
      </c>
      <c r="AK327" s="3">
        <f t="shared" si="36"/>
        <v>8.7293889427740066</v>
      </c>
    </row>
    <row r="328" spans="1:37">
      <c r="A328">
        <v>305</v>
      </c>
      <c r="B328">
        <v>1</v>
      </c>
      <c r="C328" t="s">
        <v>693</v>
      </c>
      <c r="D328" t="str">
        <f>HYPERLINK("http://www.uniprot.org/uniprot/PIR_MOUSE", "PIR_MOUSE")</f>
        <v>PIR_MOUSE</v>
      </c>
      <c r="F328">
        <v>24.1</v>
      </c>
      <c r="G328">
        <v>290</v>
      </c>
      <c r="H328">
        <v>32067</v>
      </c>
      <c r="I328" t="s">
        <v>694</v>
      </c>
      <c r="J328">
        <v>13</v>
      </c>
      <c r="K328">
        <v>13</v>
      </c>
      <c r="L328">
        <v>1</v>
      </c>
      <c r="M328" s="1">
        <v>0</v>
      </c>
      <c r="N328">
        <v>0</v>
      </c>
      <c r="O328">
        <v>3</v>
      </c>
      <c r="P328">
        <v>3</v>
      </c>
      <c r="Q328">
        <v>4</v>
      </c>
      <c r="R328">
        <v>3</v>
      </c>
      <c r="S328" s="1">
        <v>0</v>
      </c>
      <c r="T328">
        <v>0</v>
      </c>
      <c r="U328">
        <v>3</v>
      </c>
      <c r="V328">
        <v>3</v>
      </c>
      <c r="W328">
        <v>4</v>
      </c>
      <c r="X328">
        <v>3</v>
      </c>
      <c r="Y328" s="1">
        <v>0</v>
      </c>
      <c r="Z328">
        <v>0</v>
      </c>
      <c r="AA328">
        <v>3</v>
      </c>
      <c r="AB328">
        <v>3</v>
      </c>
      <c r="AC328">
        <v>4</v>
      </c>
      <c r="AD328">
        <v>3</v>
      </c>
      <c r="AE328" s="1" t="s">
        <v>17</v>
      </c>
      <c r="AF328" s="3">
        <f t="shared" si="31"/>
        <v>0</v>
      </c>
      <c r="AG328" s="3">
        <f t="shared" si="32"/>
        <v>0</v>
      </c>
      <c r="AH328" s="3">
        <f t="shared" si="33"/>
        <v>2.9013539651837528</v>
      </c>
      <c r="AI328" s="3">
        <f t="shared" si="34"/>
        <v>3.0591434398368458</v>
      </c>
      <c r="AJ328" s="3">
        <f t="shared" si="35"/>
        <v>3.8180082723512569</v>
      </c>
      <c r="AK328" s="3">
        <f t="shared" si="36"/>
        <v>2.9097963142580019</v>
      </c>
    </row>
    <row r="329" spans="1:37">
      <c r="A329">
        <v>306</v>
      </c>
      <c r="B329">
        <v>1</v>
      </c>
      <c r="C329" t="s">
        <v>695</v>
      </c>
      <c r="D329" t="str">
        <f>HYPERLINK("http://www.uniprot.org/uniprot/MGDP1_MOUSE", "MGDP1_MOUSE")</f>
        <v>MGDP1_MOUSE</v>
      </c>
      <c r="F329">
        <v>18.3</v>
      </c>
      <c r="G329">
        <v>164</v>
      </c>
      <c r="H329">
        <v>18583</v>
      </c>
      <c r="I329" t="s">
        <v>696</v>
      </c>
      <c r="J329">
        <v>5</v>
      </c>
      <c r="K329">
        <v>5</v>
      </c>
      <c r="L329">
        <v>1</v>
      </c>
      <c r="M329" s="1">
        <v>0</v>
      </c>
      <c r="N329">
        <v>0</v>
      </c>
      <c r="O329">
        <v>0</v>
      </c>
      <c r="P329">
        <v>2</v>
      </c>
      <c r="Q329">
        <v>0</v>
      </c>
      <c r="R329">
        <v>3</v>
      </c>
      <c r="S329" s="1">
        <v>0</v>
      </c>
      <c r="T329">
        <v>0</v>
      </c>
      <c r="U329">
        <v>0</v>
      </c>
      <c r="V329">
        <v>2</v>
      </c>
      <c r="W329">
        <v>0</v>
      </c>
      <c r="X329">
        <v>3</v>
      </c>
      <c r="Y329" s="1">
        <v>0</v>
      </c>
      <c r="Z329">
        <v>0</v>
      </c>
      <c r="AA329">
        <v>0</v>
      </c>
      <c r="AB329">
        <v>2</v>
      </c>
      <c r="AC329">
        <v>0</v>
      </c>
      <c r="AD329">
        <v>3</v>
      </c>
      <c r="AE329" s="1" t="s">
        <v>17</v>
      </c>
      <c r="AF329" s="3">
        <f t="shared" si="31"/>
        <v>0</v>
      </c>
      <c r="AG329" s="3">
        <f t="shared" si="32"/>
        <v>0</v>
      </c>
      <c r="AH329" s="3">
        <f t="shared" si="33"/>
        <v>0</v>
      </c>
      <c r="AI329" s="3">
        <f t="shared" si="34"/>
        <v>2.0394289598912305</v>
      </c>
      <c r="AJ329" s="3">
        <f t="shared" si="35"/>
        <v>0</v>
      </c>
      <c r="AK329" s="3">
        <f t="shared" si="36"/>
        <v>2.9097963142580019</v>
      </c>
    </row>
    <row r="330" spans="1:37">
      <c r="A330">
        <v>307</v>
      </c>
      <c r="B330">
        <v>1</v>
      </c>
      <c r="C330" t="s">
        <v>697</v>
      </c>
      <c r="D330" t="str">
        <f>HYPERLINK("http://www.uniprot.org/uniprot/HUTI_MOUSE", "HUTI_MOUSE")</f>
        <v>HUTI_MOUSE</v>
      </c>
      <c r="F330">
        <v>11</v>
      </c>
      <c r="G330">
        <v>426</v>
      </c>
      <c r="H330">
        <v>46490</v>
      </c>
      <c r="I330" t="s">
        <v>698</v>
      </c>
      <c r="J330">
        <v>5</v>
      </c>
      <c r="K330">
        <v>5</v>
      </c>
      <c r="L330">
        <v>1</v>
      </c>
      <c r="M330" s="1">
        <v>0</v>
      </c>
      <c r="N330">
        <v>0</v>
      </c>
      <c r="O330">
        <v>4</v>
      </c>
      <c r="P330">
        <v>0</v>
      </c>
      <c r="Q330">
        <v>1</v>
      </c>
      <c r="R330">
        <v>0</v>
      </c>
      <c r="S330" s="1">
        <v>0</v>
      </c>
      <c r="T330">
        <v>0</v>
      </c>
      <c r="U330">
        <v>4</v>
      </c>
      <c r="V330">
        <v>0</v>
      </c>
      <c r="W330">
        <v>1</v>
      </c>
      <c r="X330">
        <v>0</v>
      </c>
      <c r="Y330" s="1">
        <v>0</v>
      </c>
      <c r="Z330">
        <v>0</v>
      </c>
      <c r="AA330">
        <v>4</v>
      </c>
      <c r="AB330">
        <v>0</v>
      </c>
      <c r="AC330">
        <v>1</v>
      </c>
      <c r="AD330">
        <v>0</v>
      </c>
      <c r="AE330" s="1" t="s">
        <v>17</v>
      </c>
      <c r="AF330" s="3">
        <f t="shared" si="31"/>
        <v>0</v>
      </c>
      <c r="AG330" s="3">
        <f t="shared" si="32"/>
        <v>0</v>
      </c>
      <c r="AH330" s="3">
        <f t="shared" si="33"/>
        <v>3.8684719535783367</v>
      </c>
      <c r="AI330" s="3">
        <f t="shared" si="34"/>
        <v>0</v>
      </c>
      <c r="AJ330" s="3">
        <f t="shared" si="35"/>
        <v>0.95450206808781424</v>
      </c>
      <c r="AK330" s="3">
        <f t="shared" si="36"/>
        <v>0</v>
      </c>
    </row>
    <row r="331" spans="1:37">
      <c r="A331">
        <v>308</v>
      </c>
      <c r="B331">
        <v>1</v>
      </c>
      <c r="C331" t="s">
        <v>699</v>
      </c>
      <c r="D331" t="str">
        <f>HYPERLINK("http://www.uniprot.org/uniprot/AL7A1_MOUSE", "AL7A1_MOUSE")</f>
        <v>AL7A1_MOUSE</v>
      </c>
      <c r="F331">
        <v>23.4</v>
      </c>
      <c r="G331">
        <v>539</v>
      </c>
      <c r="H331">
        <v>58862</v>
      </c>
      <c r="I331" t="s">
        <v>700</v>
      </c>
      <c r="J331">
        <v>18</v>
      </c>
      <c r="K331">
        <v>18</v>
      </c>
      <c r="L331">
        <v>1</v>
      </c>
      <c r="M331" s="1">
        <v>2</v>
      </c>
      <c r="N331">
        <v>0</v>
      </c>
      <c r="O331">
        <v>8</v>
      </c>
      <c r="P331">
        <v>2</v>
      </c>
      <c r="Q331">
        <v>4</v>
      </c>
      <c r="R331">
        <v>2</v>
      </c>
      <c r="S331" s="1">
        <v>2</v>
      </c>
      <c r="T331">
        <v>0</v>
      </c>
      <c r="U331">
        <v>8</v>
      </c>
      <c r="V331">
        <v>2</v>
      </c>
      <c r="W331">
        <v>4</v>
      </c>
      <c r="X331">
        <v>2</v>
      </c>
      <c r="Y331" s="1">
        <v>2</v>
      </c>
      <c r="Z331">
        <v>0</v>
      </c>
      <c r="AA331">
        <v>8</v>
      </c>
      <c r="AB331">
        <v>2</v>
      </c>
      <c r="AC331">
        <v>4</v>
      </c>
      <c r="AD331">
        <v>2</v>
      </c>
      <c r="AE331" s="1" t="s">
        <v>17</v>
      </c>
      <c r="AF331" s="3">
        <f t="shared" si="31"/>
        <v>3.2379924446842958</v>
      </c>
      <c r="AG331" s="3">
        <f t="shared" si="32"/>
        <v>0</v>
      </c>
      <c r="AH331" s="3">
        <f t="shared" si="33"/>
        <v>7.7369439071566735</v>
      </c>
      <c r="AI331" s="3">
        <f t="shared" si="34"/>
        <v>2.0394289598912305</v>
      </c>
      <c r="AJ331" s="3">
        <f t="shared" si="35"/>
        <v>3.8180082723512569</v>
      </c>
      <c r="AK331" s="3">
        <f t="shared" si="36"/>
        <v>1.9398642095053347</v>
      </c>
    </row>
    <row r="332" spans="1:37">
      <c r="A332">
        <v>309</v>
      </c>
      <c r="B332">
        <v>1</v>
      </c>
      <c r="C332" t="s">
        <v>701</v>
      </c>
      <c r="D332" t="str">
        <f>HYPERLINK("http://www.uniprot.org/uniprot/AP2B1_MOUSE", "AP2B1_MOUSE")</f>
        <v>AP2B1_MOUSE</v>
      </c>
      <c r="F332">
        <v>2.9</v>
      </c>
      <c r="G332">
        <v>937</v>
      </c>
      <c r="H332">
        <v>104584</v>
      </c>
      <c r="I332" t="s">
        <v>702</v>
      </c>
      <c r="J332">
        <v>2</v>
      </c>
      <c r="K332">
        <v>1</v>
      </c>
      <c r="L332">
        <v>0.5</v>
      </c>
      <c r="M332" s="1">
        <v>0</v>
      </c>
      <c r="N332">
        <v>0</v>
      </c>
      <c r="O332">
        <v>0</v>
      </c>
      <c r="P332">
        <v>0</v>
      </c>
      <c r="Q332">
        <v>2</v>
      </c>
      <c r="R332">
        <v>0</v>
      </c>
      <c r="S332" s="1">
        <v>0</v>
      </c>
      <c r="T332">
        <v>0</v>
      </c>
      <c r="U332">
        <v>0</v>
      </c>
      <c r="V332">
        <v>0</v>
      </c>
      <c r="W332">
        <v>1</v>
      </c>
      <c r="X332">
        <v>0</v>
      </c>
      <c r="Y332" s="1">
        <v>0</v>
      </c>
      <c r="Z332">
        <v>0</v>
      </c>
      <c r="AA332">
        <v>0</v>
      </c>
      <c r="AB332">
        <v>0</v>
      </c>
      <c r="AC332">
        <v>1.5</v>
      </c>
      <c r="AD332">
        <v>0</v>
      </c>
      <c r="AE332" s="1" t="s">
        <v>133</v>
      </c>
      <c r="AF332" s="3">
        <f t="shared" si="31"/>
        <v>0</v>
      </c>
      <c r="AG332" s="3">
        <f t="shared" si="32"/>
        <v>0</v>
      </c>
      <c r="AH332" s="3">
        <f t="shared" si="33"/>
        <v>0</v>
      </c>
      <c r="AI332" s="3">
        <f t="shared" si="34"/>
        <v>0</v>
      </c>
      <c r="AJ332" s="3">
        <f t="shared" si="35"/>
        <v>1.4317531021317214</v>
      </c>
      <c r="AK332" s="3">
        <f t="shared" si="36"/>
        <v>0</v>
      </c>
    </row>
    <row r="333" spans="1:37">
      <c r="A333">
        <v>310</v>
      </c>
      <c r="B333">
        <v>1</v>
      </c>
      <c r="C333" t="s">
        <v>703</v>
      </c>
      <c r="D333" t="str">
        <f>HYPERLINK("http://www.uniprot.org/uniprot/PGAM1_MOUSE", "PGAM1_MOUSE")</f>
        <v>PGAM1_MOUSE</v>
      </c>
      <c r="F333">
        <v>25.6</v>
      </c>
      <c r="G333">
        <v>254</v>
      </c>
      <c r="H333">
        <v>28833</v>
      </c>
      <c r="I333" t="s">
        <v>704</v>
      </c>
      <c r="J333">
        <v>6</v>
      </c>
      <c r="K333">
        <v>6</v>
      </c>
      <c r="L333">
        <v>1</v>
      </c>
      <c r="M333" s="1">
        <v>0</v>
      </c>
      <c r="N333">
        <v>0</v>
      </c>
      <c r="O333">
        <v>4</v>
      </c>
      <c r="P333">
        <v>0</v>
      </c>
      <c r="Q333">
        <v>0</v>
      </c>
      <c r="R333">
        <v>2</v>
      </c>
      <c r="S333" s="1">
        <v>0</v>
      </c>
      <c r="T333">
        <v>0</v>
      </c>
      <c r="U333">
        <v>4</v>
      </c>
      <c r="V333">
        <v>0</v>
      </c>
      <c r="W333">
        <v>0</v>
      </c>
      <c r="X333">
        <v>2</v>
      </c>
      <c r="Y333" s="1">
        <v>0</v>
      </c>
      <c r="Z333">
        <v>0</v>
      </c>
      <c r="AA333">
        <v>4</v>
      </c>
      <c r="AB333">
        <v>0</v>
      </c>
      <c r="AC333">
        <v>0</v>
      </c>
      <c r="AD333">
        <v>2</v>
      </c>
      <c r="AE333" s="1" t="s">
        <v>17</v>
      </c>
      <c r="AF333" s="3">
        <f t="shared" si="31"/>
        <v>0</v>
      </c>
      <c r="AG333" s="3">
        <f t="shared" si="32"/>
        <v>0</v>
      </c>
      <c r="AH333" s="3">
        <f t="shared" si="33"/>
        <v>3.8684719535783367</v>
      </c>
      <c r="AI333" s="3">
        <f t="shared" si="34"/>
        <v>0</v>
      </c>
      <c r="AJ333" s="3">
        <f t="shared" si="35"/>
        <v>0</v>
      </c>
      <c r="AK333" s="3">
        <f t="shared" si="36"/>
        <v>1.9398642095053347</v>
      </c>
    </row>
    <row r="334" spans="1:37">
      <c r="A334">
        <v>311</v>
      </c>
      <c r="B334">
        <v>1</v>
      </c>
      <c r="C334" t="s">
        <v>705</v>
      </c>
      <c r="D334" t="str">
        <f>HYPERLINK("http://www.uniprot.org/uniprot/KCY_MOUSE", "KCY_MOUSE")</f>
        <v>KCY_MOUSE</v>
      </c>
      <c r="F334">
        <v>24</v>
      </c>
      <c r="G334">
        <v>196</v>
      </c>
      <c r="H334">
        <v>22166</v>
      </c>
      <c r="I334" t="s">
        <v>706</v>
      </c>
      <c r="J334">
        <v>20</v>
      </c>
      <c r="K334">
        <v>20</v>
      </c>
      <c r="L334">
        <v>1</v>
      </c>
      <c r="M334" s="1">
        <v>0</v>
      </c>
      <c r="N334">
        <v>0</v>
      </c>
      <c r="O334">
        <v>7</v>
      </c>
      <c r="P334">
        <v>4</v>
      </c>
      <c r="Q334">
        <v>4</v>
      </c>
      <c r="R334">
        <v>5</v>
      </c>
      <c r="S334" s="1">
        <v>0</v>
      </c>
      <c r="T334">
        <v>0</v>
      </c>
      <c r="U334">
        <v>7</v>
      </c>
      <c r="V334">
        <v>4</v>
      </c>
      <c r="W334">
        <v>4</v>
      </c>
      <c r="X334">
        <v>5</v>
      </c>
      <c r="Y334" s="1">
        <v>0</v>
      </c>
      <c r="Z334">
        <v>0</v>
      </c>
      <c r="AA334">
        <v>7</v>
      </c>
      <c r="AB334">
        <v>4</v>
      </c>
      <c r="AC334">
        <v>4</v>
      </c>
      <c r="AD334">
        <v>5</v>
      </c>
      <c r="AE334" s="1" t="s">
        <v>17</v>
      </c>
      <c r="AF334" s="3">
        <f t="shared" si="31"/>
        <v>0</v>
      </c>
      <c r="AG334" s="3">
        <f t="shared" si="32"/>
        <v>0</v>
      </c>
      <c r="AH334" s="3">
        <f t="shared" si="33"/>
        <v>6.7698259187620895</v>
      </c>
      <c r="AI334" s="3">
        <f t="shared" si="34"/>
        <v>4.078857919782461</v>
      </c>
      <c r="AJ334" s="3">
        <f t="shared" si="35"/>
        <v>3.8180082723512569</v>
      </c>
      <c r="AK334" s="3">
        <f t="shared" si="36"/>
        <v>4.8496605237633368</v>
      </c>
    </row>
    <row r="335" spans="1:37">
      <c r="A335">
        <v>312</v>
      </c>
      <c r="B335">
        <v>1</v>
      </c>
      <c r="C335" t="s">
        <v>707</v>
      </c>
      <c r="D335" t="str">
        <f>HYPERLINK("http://www.uniprot.org/uniprot/M2GD_MOUSE", "M2GD_MOUSE")</f>
        <v>M2GD_MOUSE</v>
      </c>
      <c r="F335">
        <v>14.5</v>
      </c>
      <c r="G335">
        <v>869</v>
      </c>
      <c r="H335">
        <v>97256</v>
      </c>
      <c r="I335" t="s">
        <v>708</v>
      </c>
      <c r="J335">
        <v>24</v>
      </c>
      <c r="K335">
        <v>24</v>
      </c>
      <c r="L335">
        <v>1</v>
      </c>
      <c r="M335" s="1">
        <v>5</v>
      </c>
      <c r="N335">
        <v>0</v>
      </c>
      <c r="O335">
        <v>3</v>
      </c>
      <c r="P335">
        <v>2</v>
      </c>
      <c r="Q335">
        <v>8</v>
      </c>
      <c r="R335">
        <v>6</v>
      </c>
      <c r="S335" s="1">
        <v>5</v>
      </c>
      <c r="T335">
        <v>0</v>
      </c>
      <c r="U335">
        <v>3</v>
      </c>
      <c r="V335">
        <v>2</v>
      </c>
      <c r="W335">
        <v>8</v>
      </c>
      <c r="X335">
        <v>6</v>
      </c>
      <c r="Y335" s="1">
        <v>5</v>
      </c>
      <c r="Z335">
        <v>0</v>
      </c>
      <c r="AA335">
        <v>3</v>
      </c>
      <c r="AB335">
        <v>2</v>
      </c>
      <c r="AC335">
        <v>8</v>
      </c>
      <c r="AD335">
        <v>6</v>
      </c>
      <c r="AE335" s="1" t="s">
        <v>17</v>
      </c>
      <c r="AF335" s="3">
        <f t="shared" si="31"/>
        <v>8.0949811117107391</v>
      </c>
      <c r="AG335" s="3">
        <f t="shared" si="32"/>
        <v>0</v>
      </c>
      <c r="AH335" s="3">
        <f t="shared" si="33"/>
        <v>2.9013539651837528</v>
      </c>
      <c r="AI335" s="3">
        <f t="shared" si="34"/>
        <v>2.0394289598912305</v>
      </c>
      <c r="AJ335" s="3">
        <f t="shared" si="35"/>
        <v>7.6360165447025139</v>
      </c>
      <c r="AK335" s="3">
        <f t="shared" si="36"/>
        <v>5.8195926285160038</v>
      </c>
    </row>
    <row r="336" spans="1:37">
      <c r="A336">
        <v>313</v>
      </c>
      <c r="B336">
        <v>1</v>
      </c>
      <c r="C336" t="s">
        <v>709</v>
      </c>
      <c r="D336" t="str">
        <f>HYPERLINK("http://www.uniprot.org/uniprot/PBLD1_MOUSE", "PBLD1_MOUSE")</f>
        <v>PBLD1_MOUSE</v>
      </c>
      <c r="F336">
        <v>53.8</v>
      </c>
      <c r="G336">
        <v>288</v>
      </c>
      <c r="H336">
        <v>32049</v>
      </c>
      <c r="I336" t="s">
        <v>710</v>
      </c>
      <c r="J336">
        <v>67</v>
      </c>
      <c r="K336">
        <v>28</v>
      </c>
      <c r="L336">
        <v>0.41799999999999998</v>
      </c>
      <c r="M336" s="1">
        <v>18</v>
      </c>
      <c r="N336">
        <v>0</v>
      </c>
      <c r="O336">
        <v>16</v>
      </c>
      <c r="P336">
        <v>12</v>
      </c>
      <c r="Q336">
        <v>10</v>
      </c>
      <c r="R336">
        <v>11</v>
      </c>
      <c r="S336" s="1">
        <v>11</v>
      </c>
      <c r="T336">
        <v>0</v>
      </c>
      <c r="U336">
        <v>7</v>
      </c>
      <c r="V336">
        <v>3</v>
      </c>
      <c r="W336">
        <v>2</v>
      </c>
      <c r="X336">
        <v>5</v>
      </c>
      <c r="Y336" s="1">
        <v>17.417000000000002</v>
      </c>
      <c r="Z336">
        <v>0</v>
      </c>
      <c r="AA336">
        <v>13.3</v>
      </c>
      <c r="AB336">
        <v>9.75</v>
      </c>
      <c r="AC336">
        <v>5.2</v>
      </c>
      <c r="AD336">
        <v>10</v>
      </c>
      <c r="AE336" s="1" t="s">
        <v>673</v>
      </c>
      <c r="AF336" s="3">
        <f t="shared" si="31"/>
        <v>28.198057204533193</v>
      </c>
      <c r="AG336" s="3">
        <f t="shared" si="32"/>
        <v>0</v>
      </c>
      <c r="AH336" s="3">
        <f t="shared" si="33"/>
        <v>12.86266924564797</v>
      </c>
      <c r="AI336" s="3">
        <f t="shared" si="34"/>
        <v>9.9422161794697494</v>
      </c>
      <c r="AJ336" s="3">
        <f t="shared" si="35"/>
        <v>4.9634107540566346</v>
      </c>
      <c r="AK336" s="3">
        <f t="shared" si="36"/>
        <v>9.6993210475266736</v>
      </c>
    </row>
    <row r="337" spans="1:37">
      <c r="A337">
        <v>314</v>
      </c>
      <c r="B337">
        <v>1</v>
      </c>
      <c r="C337" t="s">
        <v>711</v>
      </c>
      <c r="D337" t="str">
        <f>HYPERLINK("http://www.uniprot.org/uniprot/PUR6_MOUSE", "PUR6_MOUSE")</f>
        <v>PUR6_MOUSE</v>
      </c>
      <c r="F337">
        <v>3.1</v>
      </c>
      <c r="G337">
        <v>425</v>
      </c>
      <c r="H337">
        <v>47007</v>
      </c>
      <c r="I337" t="s">
        <v>712</v>
      </c>
      <c r="J337">
        <v>9</v>
      </c>
      <c r="K337">
        <v>9</v>
      </c>
      <c r="L337">
        <v>1</v>
      </c>
      <c r="M337" s="1">
        <v>0</v>
      </c>
      <c r="N337">
        <v>0</v>
      </c>
      <c r="O337">
        <v>4</v>
      </c>
      <c r="P337">
        <v>3</v>
      </c>
      <c r="Q337">
        <v>1</v>
      </c>
      <c r="R337">
        <v>1</v>
      </c>
      <c r="S337" s="1">
        <v>0</v>
      </c>
      <c r="T337">
        <v>0</v>
      </c>
      <c r="U337">
        <v>4</v>
      </c>
      <c r="V337">
        <v>3</v>
      </c>
      <c r="W337">
        <v>1</v>
      </c>
      <c r="X337">
        <v>1</v>
      </c>
      <c r="Y337" s="1">
        <v>0</v>
      </c>
      <c r="Z337">
        <v>0</v>
      </c>
      <c r="AA337">
        <v>4</v>
      </c>
      <c r="AB337">
        <v>3</v>
      </c>
      <c r="AC337">
        <v>1</v>
      </c>
      <c r="AD337">
        <v>1</v>
      </c>
      <c r="AE337" s="1" t="s">
        <v>17</v>
      </c>
      <c r="AF337" s="3">
        <f t="shared" si="31"/>
        <v>0</v>
      </c>
      <c r="AG337" s="3">
        <f t="shared" si="32"/>
        <v>0</v>
      </c>
      <c r="AH337" s="3">
        <f t="shared" si="33"/>
        <v>3.8684719535783367</v>
      </c>
      <c r="AI337" s="3">
        <f t="shared" si="34"/>
        <v>3.0591434398368458</v>
      </c>
      <c r="AJ337" s="3">
        <f t="shared" si="35"/>
        <v>0.95450206808781424</v>
      </c>
      <c r="AK337" s="3">
        <f t="shared" si="36"/>
        <v>0.96993210475266733</v>
      </c>
    </row>
    <row r="338" spans="1:37">
      <c r="A338">
        <v>315</v>
      </c>
      <c r="B338">
        <v>1</v>
      </c>
      <c r="C338" t="s">
        <v>713</v>
      </c>
      <c r="D338" t="str">
        <f>HYPERLINK("http://www.uniprot.org/uniprot/GSTK1_MOUSE", "GSTK1_MOUSE")</f>
        <v>GSTK1_MOUSE</v>
      </c>
      <c r="F338">
        <v>49.6</v>
      </c>
      <c r="G338">
        <v>226</v>
      </c>
      <c r="H338">
        <v>25705</v>
      </c>
      <c r="I338" t="s">
        <v>714</v>
      </c>
      <c r="J338">
        <v>42</v>
      </c>
      <c r="K338">
        <v>42</v>
      </c>
      <c r="L338">
        <v>1</v>
      </c>
      <c r="M338" s="1">
        <v>0</v>
      </c>
      <c r="N338">
        <v>0</v>
      </c>
      <c r="O338">
        <v>6</v>
      </c>
      <c r="P338">
        <v>8</v>
      </c>
      <c r="Q338">
        <v>15</v>
      </c>
      <c r="R338">
        <v>13</v>
      </c>
      <c r="S338" s="1">
        <v>0</v>
      </c>
      <c r="T338">
        <v>0</v>
      </c>
      <c r="U338">
        <v>6</v>
      </c>
      <c r="V338">
        <v>8</v>
      </c>
      <c r="W338">
        <v>15</v>
      </c>
      <c r="X338">
        <v>13</v>
      </c>
      <c r="Y338" s="1">
        <v>0</v>
      </c>
      <c r="Z338">
        <v>0</v>
      </c>
      <c r="AA338">
        <v>6</v>
      </c>
      <c r="AB338">
        <v>8</v>
      </c>
      <c r="AC338">
        <v>15</v>
      </c>
      <c r="AD338">
        <v>13</v>
      </c>
      <c r="AE338" s="1" t="s">
        <v>17</v>
      </c>
      <c r="AF338" s="3">
        <f t="shared" si="31"/>
        <v>0</v>
      </c>
      <c r="AG338" s="3">
        <f t="shared" si="32"/>
        <v>0</v>
      </c>
      <c r="AH338" s="3">
        <f t="shared" si="33"/>
        <v>5.8027079303675055</v>
      </c>
      <c r="AI338" s="3">
        <f t="shared" si="34"/>
        <v>8.1577158395649221</v>
      </c>
      <c r="AJ338" s="3">
        <f t="shared" si="35"/>
        <v>14.317531021317214</v>
      </c>
      <c r="AK338" s="3">
        <f t="shared" si="36"/>
        <v>12.609117361784675</v>
      </c>
    </row>
    <row r="339" spans="1:37">
      <c r="A339">
        <v>316</v>
      </c>
      <c r="B339">
        <v>1</v>
      </c>
      <c r="C339" t="s">
        <v>715</v>
      </c>
      <c r="D339" t="str">
        <f>HYPERLINK("http://www.uniprot.org/uniprot/MECR_MOUSE", "MECR_MOUSE")</f>
        <v>MECR_MOUSE</v>
      </c>
      <c r="F339">
        <v>8.3000000000000007</v>
      </c>
      <c r="G339">
        <v>373</v>
      </c>
      <c r="H339">
        <v>40344</v>
      </c>
      <c r="I339" t="s">
        <v>716</v>
      </c>
      <c r="J339">
        <v>11</v>
      </c>
      <c r="K339">
        <v>11</v>
      </c>
      <c r="L339">
        <v>1</v>
      </c>
      <c r="M339" s="1">
        <v>0</v>
      </c>
      <c r="N339">
        <v>0</v>
      </c>
      <c r="O339">
        <v>0</v>
      </c>
      <c r="P339">
        <v>5</v>
      </c>
      <c r="Q339">
        <v>3</v>
      </c>
      <c r="R339">
        <v>3</v>
      </c>
      <c r="S339" s="1">
        <v>0</v>
      </c>
      <c r="T339">
        <v>0</v>
      </c>
      <c r="U339">
        <v>0</v>
      </c>
      <c r="V339">
        <v>5</v>
      </c>
      <c r="W339">
        <v>3</v>
      </c>
      <c r="X339">
        <v>3</v>
      </c>
      <c r="Y339" s="1">
        <v>0</v>
      </c>
      <c r="Z339">
        <v>0</v>
      </c>
      <c r="AA339">
        <v>0</v>
      </c>
      <c r="AB339">
        <v>5</v>
      </c>
      <c r="AC339">
        <v>3</v>
      </c>
      <c r="AD339">
        <v>3</v>
      </c>
      <c r="AE339" s="1" t="s">
        <v>17</v>
      </c>
      <c r="AF339" s="3">
        <f t="shared" si="31"/>
        <v>0</v>
      </c>
      <c r="AG339" s="3">
        <f t="shared" si="32"/>
        <v>0</v>
      </c>
      <c r="AH339" s="3">
        <f t="shared" si="33"/>
        <v>0</v>
      </c>
      <c r="AI339" s="3">
        <f t="shared" si="34"/>
        <v>5.0985723997280763</v>
      </c>
      <c r="AJ339" s="3">
        <f t="shared" si="35"/>
        <v>2.8635062042634427</v>
      </c>
      <c r="AK339" s="3">
        <f t="shared" si="36"/>
        <v>2.9097963142580019</v>
      </c>
    </row>
    <row r="340" spans="1:37">
      <c r="A340">
        <v>317</v>
      </c>
      <c r="B340">
        <v>1</v>
      </c>
      <c r="C340" t="s">
        <v>717</v>
      </c>
      <c r="D340" t="str">
        <f>HYPERLINK("http://www.uniprot.org/uniprot/AKCL2_MOUSE", "AKCL2_MOUSE")</f>
        <v>AKCL2_MOUSE</v>
      </c>
      <c r="F340">
        <v>39.200000000000003</v>
      </c>
      <c r="G340">
        <v>301</v>
      </c>
      <c r="H340">
        <v>34462</v>
      </c>
      <c r="I340" t="s">
        <v>718</v>
      </c>
      <c r="J340">
        <v>18</v>
      </c>
      <c r="K340">
        <v>9</v>
      </c>
      <c r="L340">
        <v>0.5</v>
      </c>
      <c r="M340" s="1">
        <v>6</v>
      </c>
      <c r="N340">
        <v>0</v>
      </c>
      <c r="O340">
        <v>7</v>
      </c>
      <c r="P340">
        <v>1</v>
      </c>
      <c r="Q340">
        <v>3</v>
      </c>
      <c r="R340">
        <v>1</v>
      </c>
      <c r="S340" s="1">
        <v>4</v>
      </c>
      <c r="T340">
        <v>0</v>
      </c>
      <c r="U340">
        <v>4</v>
      </c>
      <c r="V340">
        <v>0</v>
      </c>
      <c r="W340">
        <v>0</v>
      </c>
      <c r="X340">
        <v>1</v>
      </c>
      <c r="Y340" s="1">
        <v>5</v>
      </c>
      <c r="Z340">
        <v>0</v>
      </c>
      <c r="AA340">
        <v>4.4800000000000004</v>
      </c>
      <c r="AB340">
        <v>0</v>
      </c>
      <c r="AC340">
        <v>0</v>
      </c>
      <c r="AD340">
        <v>1</v>
      </c>
      <c r="AE340" s="1" t="s">
        <v>719</v>
      </c>
      <c r="AF340" s="3">
        <f t="shared" si="31"/>
        <v>8.0949811117107391</v>
      </c>
      <c r="AG340" s="3">
        <f t="shared" si="32"/>
        <v>0</v>
      </c>
      <c r="AH340" s="3">
        <f t="shared" si="33"/>
        <v>4.3326885880077377</v>
      </c>
      <c r="AI340" s="3">
        <f t="shared" si="34"/>
        <v>0</v>
      </c>
      <c r="AJ340" s="3">
        <f t="shared" si="35"/>
        <v>0</v>
      </c>
      <c r="AK340" s="3">
        <f t="shared" si="36"/>
        <v>0.96993210475266733</v>
      </c>
    </row>
    <row r="341" spans="1:37">
      <c r="A341">
        <v>318</v>
      </c>
      <c r="B341">
        <v>1</v>
      </c>
      <c r="C341" t="s">
        <v>720</v>
      </c>
      <c r="D341" t="str">
        <f>HYPERLINK("http://www.uniprot.org/uniprot/RMD1_MOUSE", "RMD1_MOUSE")</f>
        <v>RMD1_MOUSE</v>
      </c>
      <c r="F341">
        <v>18</v>
      </c>
      <c r="G341">
        <v>305</v>
      </c>
      <c r="H341">
        <v>35001</v>
      </c>
      <c r="I341" t="s">
        <v>721</v>
      </c>
      <c r="J341">
        <v>14</v>
      </c>
      <c r="K341">
        <v>14</v>
      </c>
      <c r="L341">
        <v>1</v>
      </c>
      <c r="M341" s="1">
        <v>0</v>
      </c>
      <c r="N341">
        <v>0</v>
      </c>
      <c r="O341">
        <v>0</v>
      </c>
      <c r="P341">
        <v>8</v>
      </c>
      <c r="Q341">
        <v>3</v>
      </c>
      <c r="R341">
        <v>3</v>
      </c>
      <c r="S341" s="1">
        <v>0</v>
      </c>
      <c r="T341">
        <v>0</v>
      </c>
      <c r="U341">
        <v>0</v>
      </c>
      <c r="V341">
        <v>8</v>
      </c>
      <c r="W341">
        <v>3</v>
      </c>
      <c r="X341">
        <v>3</v>
      </c>
      <c r="Y341" s="1">
        <v>0</v>
      </c>
      <c r="Z341">
        <v>0</v>
      </c>
      <c r="AA341">
        <v>0</v>
      </c>
      <c r="AB341">
        <v>8</v>
      </c>
      <c r="AC341">
        <v>3</v>
      </c>
      <c r="AD341">
        <v>3</v>
      </c>
      <c r="AE341" s="1" t="s">
        <v>17</v>
      </c>
      <c r="AF341" s="3">
        <f t="shared" si="31"/>
        <v>0</v>
      </c>
      <c r="AG341" s="3">
        <f t="shared" si="32"/>
        <v>0</v>
      </c>
      <c r="AH341" s="3">
        <f t="shared" si="33"/>
        <v>0</v>
      </c>
      <c r="AI341" s="3">
        <f t="shared" si="34"/>
        <v>8.1577158395649221</v>
      </c>
      <c r="AJ341" s="3">
        <f t="shared" si="35"/>
        <v>2.8635062042634427</v>
      </c>
      <c r="AK341" s="3">
        <f t="shared" si="36"/>
        <v>2.9097963142580019</v>
      </c>
    </row>
    <row r="342" spans="1:37">
      <c r="A342">
        <v>319</v>
      </c>
      <c r="B342">
        <v>1</v>
      </c>
      <c r="C342" t="s">
        <v>722</v>
      </c>
      <c r="D342" t="str">
        <f>HYPERLINK("http://www.uniprot.org/uniprot/ETFB_MOUSE", "ETFB_MOUSE")</f>
        <v>ETFB_MOUSE</v>
      </c>
      <c r="F342">
        <v>29</v>
      </c>
      <c r="G342">
        <v>255</v>
      </c>
      <c r="H342">
        <v>27624</v>
      </c>
      <c r="I342" t="s">
        <v>723</v>
      </c>
      <c r="J342">
        <v>21</v>
      </c>
      <c r="K342">
        <v>21</v>
      </c>
      <c r="L342">
        <v>1</v>
      </c>
      <c r="M342" s="1">
        <v>0</v>
      </c>
      <c r="N342">
        <v>0</v>
      </c>
      <c r="O342">
        <v>1</v>
      </c>
      <c r="P342">
        <v>12</v>
      </c>
      <c r="Q342">
        <v>3</v>
      </c>
      <c r="R342">
        <v>5</v>
      </c>
      <c r="S342" s="1">
        <v>0</v>
      </c>
      <c r="T342">
        <v>0</v>
      </c>
      <c r="U342">
        <v>1</v>
      </c>
      <c r="V342">
        <v>12</v>
      </c>
      <c r="W342">
        <v>3</v>
      </c>
      <c r="X342">
        <v>5</v>
      </c>
      <c r="Y342" s="1">
        <v>0</v>
      </c>
      <c r="Z342">
        <v>0</v>
      </c>
      <c r="AA342">
        <v>1</v>
      </c>
      <c r="AB342">
        <v>12</v>
      </c>
      <c r="AC342">
        <v>3</v>
      </c>
      <c r="AD342">
        <v>5</v>
      </c>
      <c r="AE342" s="1" t="s">
        <v>17</v>
      </c>
      <c r="AF342" s="3">
        <f t="shared" si="31"/>
        <v>0</v>
      </c>
      <c r="AG342" s="3">
        <f t="shared" si="32"/>
        <v>0</v>
      </c>
      <c r="AH342" s="3">
        <f t="shared" si="33"/>
        <v>0.96711798839458418</v>
      </c>
      <c r="AI342" s="3">
        <f t="shared" si="34"/>
        <v>12.236573759347383</v>
      </c>
      <c r="AJ342" s="3">
        <f t="shared" si="35"/>
        <v>2.8635062042634427</v>
      </c>
      <c r="AK342" s="3">
        <f t="shared" si="36"/>
        <v>4.8496605237633368</v>
      </c>
    </row>
    <row r="343" spans="1:37">
      <c r="A343">
        <v>320</v>
      </c>
      <c r="B343">
        <v>1</v>
      </c>
      <c r="C343" t="s">
        <v>724</v>
      </c>
      <c r="D343" t="str">
        <f>HYPERLINK("http://www.uniprot.org/uniprot/LIMA1_MOUSE", "LIMA1_MOUSE")</f>
        <v>LIMA1_MOUSE</v>
      </c>
      <c r="F343">
        <v>2.9</v>
      </c>
      <c r="G343">
        <v>753</v>
      </c>
      <c r="H343">
        <v>84061</v>
      </c>
      <c r="I343" t="s">
        <v>725</v>
      </c>
      <c r="J343">
        <v>3</v>
      </c>
      <c r="K343">
        <v>3</v>
      </c>
      <c r="L343">
        <v>1</v>
      </c>
      <c r="M343" s="1">
        <v>0</v>
      </c>
      <c r="N343">
        <v>0</v>
      </c>
      <c r="O343">
        <v>1</v>
      </c>
      <c r="P343">
        <v>2</v>
      </c>
      <c r="Q343">
        <v>0</v>
      </c>
      <c r="R343">
        <v>0</v>
      </c>
      <c r="S343" s="1">
        <v>0</v>
      </c>
      <c r="T343">
        <v>0</v>
      </c>
      <c r="U343">
        <v>1</v>
      </c>
      <c r="V343">
        <v>2</v>
      </c>
      <c r="W343">
        <v>0</v>
      </c>
      <c r="X343">
        <v>0</v>
      </c>
      <c r="Y343" s="1">
        <v>0</v>
      </c>
      <c r="Z343">
        <v>0</v>
      </c>
      <c r="AA343">
        <v>1</v>
      </c>
      <c r="AB343">
        <v>2</v>
      </c>
      <c r="AC343">
        <v>0</v>
      </c>
      <c r="AD343">
        <v>0</v>
      </c>
      <c r="AE343" s="1" t="s">
        <v>17</v>
      </c>
      <c r="AF343" s="3">
        <f t="shared" si="31"/>
        <v>0</v>
      </c>
      <c r="AG343" s="3">
        <f t="shared" si="32"/>
        <v>0</v>
      </c>
      <c r="AH343" s="3">
        <f t="shared" si="33"/>
        <v>0.96711798839458418</v>
      </c>
      <c r="AI343" s="3">
        <f t="shared" si="34"/>
        <v>2.0394289598912305</v>
      </c>
      <c r="AJ343" s="3">
        <f t="shared" si="35"/>
        <v>0</v>
      </c>
      <c r="AK343" s="3">
        <f t="shared" si="36"/>
        <v>0</v>
      </c>
    </row>
    <row r="344" spans="1:37">
      <c r="A344">
        <v>321</v>
      </c>
      <c r="B344">
        <v>1</v>
      </c>
      <c r="C344" t="s">
        <v>726</v>
      </c>
      <c r="D344" t="str">
        <f>HYPERLINK("http://www.uniprot.org/uniprot/NIT2_MOUSE", "NIT2_MOUSE")</f>
        <v>NIT2_MOUSE</v>
      </c>
      <c r="F344">
        <v>55.8</v>
      </c>
      <c r="G344">
        <v>276</v>
      </c>
      <c r="H344">
        <v>30503</v>
      </c>
      <c r="I344" t="s">
        <v>727</v>
      </c>
      <c r="J344">
        <v>27</v>
      </c>
      <c r="K344">
        <v>27</v>
      </c>
      <c r="L344">
        <v>1</v>
      </c>
      <c r="M344" s="1">
        <v>5</v>
      </c>
      <c r="N344">
        <v>0</v>
      </c>
      <c r="O344">
        <v>7</v>
      </c>
      <c r="P344">
        <v>4</v>
      </c>
      <c r="Q344">
        <v>6</v>
      </c>
      <c r="R344">
        <v>5</v>
      </c>
      <c r="S344" s="1">
        <v>5</v>
      </c>
      <c r="T344">
        <v>0</v>
      </c>
      <c r="U344">
        <v>7</v>
      </c>
      <c r="V344">
        <v>4</v>
      </c>
      <c r="W344">
        <v>6</v>
      </c>
      <c r="X344">
        <v>5</v>
      </c>
      <c r="Y344" s="1">
        <v>5</v>
      </c>
      <c r="Z344">
        <v>0</v>
      </c>
      <c r="AA344">
        <v>7</v>
      </c>
      <c r="AB344">
        <v>4</v>
      </c>
      <c r="AC344">
        <v>6</v>
      </c>
      <c r="AD344">
        <v>5</v>
      </c>
      <c r="AE344" s="1" t="s">
        <v>17</v>
      </c>
      <c r="AF344" s="3">
        <f t="shared" si="31"/>
        <v>8.0949811117107391</v>
      </c>
      <c r="AG344" s="3">
        <f t="shared" si="32"/>
        <v>0</v>
      </c>
      <c r="AH344" s="3">
        <f t="shared" si="33"/>
        <v>6.7698259187620895</v>
      </c>
      <c r="AI344" s="3">
        <f t="shared" si="34"/>
        <v>4.078857919782461</v>
      </c>
      <c r="AJ344" s="3">
        <f t="shared" si="35"/>
        <v>5.7270124085268854</v>
      </c>
      <c r="AK344" s="3">
        <f t="shared" si="36"/>
        <v>4.8496605237633368</v>
      </c>
    </row>
    <row r="345" spans="1:37">
      <c r="A345">
        <v>322</v>
      </c>
      <c r="B345">
        <v>1</v>
      </c>
      <c r="C345" t="s">
        <v>728</v>
      </c>
      <c r="D345" t="str">
        <f>HYPERLINK("http://www.uniprot.org/uniprot/NQO2_MOUSE", "NQO2_MOUSE")</f>
        <v>NQO2_MOUSE</v>
      </c>
      <c r="F345">
        <v>36.799999999999997</v>
      </c>
      <c r="G345">
        <v>231</v>
      </c>
      <c r="H345">
        <v>26249</v>
      </c>
      <c r="I345" t="s">
        <v>729</v>
      </c>
      <c r="J345">
        <v>16</v>
      </c>
      <c r="K345">
        <v>16</v>
      </c>
      <c r="L345">
        <v>1</v>
      </c>
      <c r="M345" s="1">
        <v>4</v>
      </c>
      <c r="N345">
        <v>0</v>
      </c>
      <c r="O345">
        <v>6</v>
      </c>
      <c r="P345">
        <v>1</v>
      </c>
      <c r="Q345">
        <v>2</v>
      </c>
      <c r="R345">
        <v>3</v>
      </c>
      <c r="S345" s="1">
        <v>4</v>
      </c>
      <c r="T345">
        <v>0</v>
      </c>
      <c r="U345">
        <v>6</v>
      </c>
      <c r="V345">
        <v>1</v>
      </c>
      <c r="W345">
        <v>2</v>
      </c>
      <c r="X345">
        <v>3</v>
      </c>
      <c r="Y345" s="1">
        <v>4</v>
      </c>
      <c r="Z345">
        <v>0</v>
      </c>
      <c r="AA345">
        <v>6</v>
      </c>
      <c r="AB345">
        <v>1</v>
      </c>
      <c r="AC345">
        <v>2</v>
      </c>
      <c r="AD345">
        <v>3</v>
      </c>
      <c r="AE345" s="1" t="s">
        <v>17</v>
      </c>
      <c r="AF345" s="3">
        <f t="shared" si="31"/>
        <v>6.4759848893685916</v>
      </c>
      <c r="AG345" s="3">
        <f t="shared" si="32"/>
        <v>0</v>
      </c>
      <c r="AH345" s="3">
        <f t="shared" si="33"/>
        <v>5.8027079303675055</v>
      </c>
      <c r="AI345" s="3">
        <f t="shared" si="34"/>
        <v>1.0197144799456153</v>
      </c>
      <c r="AJ345" s="3">
        <f t="shared" si="35"/>
        <v>1.9090041361756285</v>
      </c>
      <c r="AK345" s="3">
        <f t="shared" si="36"/>
        <v>2.9097963142580019</v>
      </c>
    </row>
    <row r="346" spans="1:37">
      <c r="A346">
        <v>323</v>
      </c>
      <c r="B346">
        <v>1</v>
      </c>
      <c r="C346" t="s">
        <v>730</v>
      </c>
      <c r="D346" t="str">
        <f>HYPERLINK("http://www.uniprot.org/uniprot/AK1A1_MOUSE", "AK1A1_MOUSE")</f>
        <v>AK1A1_MOUSE</v>
      </c>
      <c r="F346">
        <v>52.3</v>
      </c>
      <c r="G346">
        <v>325</v>
      </c>
      <c r="H346">
        <v>36588</v>
      </c>
      <c r="I346" t="s">
        <v>731</v>
      </c>
      <c r="J346">
        <v>66</v>
      </c>
      <c r="K346">
        <v>57</v>
      </c>
      <c r="L346">
        <v>0.86399999999999999</v>
      </c>
      <c r="M346" s="1">
        <v>6</v>
      </c>
      <c r="N346">
        <v>0</v>
      </c>
      <c r="O346">
        <v>24</v>
      </c>
      <c r="P346">
        <v>9</v>
      </c>
      <c r="Q346">
        <v>17</v>
      </c>
      <c r="R346">
        <v>10</v>
      </c>
      <c r="S346" s="1">
        <v>4</v>
      </c>
      <c r="T346">
        <v>0</v>
      </c>
      <c r="U346">
        <v>21</v>
      </c>
      <c r="V346">
        <v>8</v>
      </c>
      <c r="W346">
        <v>14</v>
      </c>
      <c r="X346">
        <v>10</v>
      </c>
      <c r="Y346" s="1">
        <v>5</v>
      </c>
      <c r="Z346">
        <v>0</v>
      </c>
      <c r="AA346">
        <v>23.52</v>
      </c>
      <c r="AB346">
        <v>9</v>
      </c>
      <c r="AC346">
        <v>17</v>
      </c>
      <c r="AD346">
        <v>10</v>
      </c>
      <c r="AE346" s="1" t="s">
        <v>719</v>
      </c>
      <c r="AF346" s="3">
        <f t="shared" si="31"/>
        <v>8.0949811117107391</v>
      </c>
      <c r="AG346" s="3">
        <f t="shared" si="32"/>
        <v>0</v>
      </c>
      <c r="AH346" s="3">
        <f t="shared" si="33"/>
        <v>22.74661508704062</v>
      </c>
      <c r="AI346" s="3">
        <f t="shared" si="34"/>
        <v>9.1774303195105382</v>
      </c>
      <c r="AJ346" s="3">
        <f t="shared" si="35"/>
        <v>16.22653515749284</v>
      </c>
      <c r="AK346" s="3">
        <f t="shared" si="36"/>
        <v>9.6993210475266736</v>
      </c>
    </row>
    <row r="347" spans="1:37">
      <c r="A347">
        <v>324</v>
      </c>
      <c r="B347">
        <v>1</v>
      </c>
      <c r="C347" t="s">
        <v>732</v>
      </c>
      <c r="D347" t="str">
        <f>HYPERLINK("http://www.uniprot.org/uniprot/NHRF3_MOUSE", "NHRF3_MOUSE")</f>
        <v>NHRF3_MOUSE</v>
      </c>
      <c r="F347">
        <v>6.7</v>
      </c>
      <c r="G347">
        <v>519</v>
      </c>
      <c r="H347">
        <v>56500</v>
      </c>
      <c r="I347" t="s">
        <v>733</v>
      </c>
      <c r="J347">
        <v>5</v>
      </c>
      <c r="K347">
        <v>5</v>
      </c>
      <c r="L347">
        <v>1</v>
      </c>
      <c r="M347" s="1">
        <v>0</v>
      </c>
      <c r="N347">
        <v>0</v>
      </c>
      <c r="O347">
        <v>2</v>
      </c>
      <c r="P347">
        <v>1</v>
      </c>
      <c r="Q347">
        <v>1</v>
      </c>
      <c r="R347">
        <v>1</v>
      </c>
      <c r="S347" s="1">
        <v>0</v>
      </c>
      <c r="T347">
        <v>0</v>
      </c>
      <c r="U347">
        <v>2</v>
      </c>
      <c r="V347">
        <v>1</v>
      </c>
      <c r="W347">
        <v>1</v>
      </c>
      <c r="X347">
        <v>1</v>
      </c>
      <c r="Y347" s="1">
        <v>0</v>
      </c>
      <c r="Z347">
        <v>0</v>
      </c>
      <c r="AA347">
        <v>2</v>
      </c>
      <c r="AB347">
        <v>1</v>
      </c>
      <c r="AC347">
        <v>1</v>
      </c>
      <c r="AD347">
        <v>1</v>
      </c>
      <c r="AE347" s="1" t="s">
        <v>17</v>
      </c>
      <c r="AF347" s="3">
        <f t="shared" si="31"/>
        <v>0</v>
      </c>
      <c r="AG347" s="3">
        <f t="shared" si="32"/>
        <v>0</v>
      </c>
      <c r="AH347" s="3">
        <f t="shared" si="33"/>
        <v>1.9342359767891684</v>
      </c>
      <c r="AI347" s="3">
        <f t="shared" si="34"/>
        <v>1.0197144799456153</v>
      </c>
      <c r="AJ347" s="3">
        <f t="shared" si="35"/>
        <v>0.95450206808781424</v>
      </c>
      <c r="AK347" s="3">
        <f t="shared" si="36"/>
        <v>0.96993210475266733</v>
      </c>
    </row>
    <row r="348" spans="1:37">
      <c r="A348">
        <v>325</v>
      </c>
      <c r="B348">
        <v>1</v>
      </c>
      <c r="C348" t="s">
        <v>734</v>
      </c>
      <c r="D348" t="str">
        <f>HYPERLINK("http://www.uniprot.org/uniprot/SH3L1_MOUSE", "SH3L1_MOUSE")</f>
        <v>SH3L1_MOUSE</v>
      </c>
      <c r="F348">
        <v>68.400000000000006</v>
      </c>
      <c r="G348">
        <v>114</v>
      </c>
      <c r="H348">
        <v>12812</v>
      </c>
      <c r="I348" t="s">
        <v>735</v>
      </c>
      <c r="J348">
        <v>18</v>
      </c>
      <c r="K348">
        <v>18</v>
      </c>
      <c r="L348">
        <v>1</v>
      </c>
      <c r="M348" s="1">
        <v>6</v>
      </c>
      <c r="N348">
        <v>0</v>
      </c>
      <c r="O348">
        <v>9</v>
      </c>
      <c r="P348">
        <v>2</v>
      </c>
      <c r="Q348">
        <v>0</v>
      </c>
      <c r="R348">
        <v>1</v>
      </c>
      <c r="S348" s="1">
        <v>6</v>
      </c>
      <c r="T348">
        <v>0</v>
      </c>
      <c r="U348">
        <v>9</v>
      </c>
      <c r="V348">
        <v>2</v>
      </c>
      <c r="W348">
        <v>0</v>
      </c>
      <c r="X348">
        <v>1</v>
      </c>
      <c r="Y348" s="1">
        <v>6</v>
      </c>
      <c r="Z348">
        <v>0</v>
      </c>
      <c r="AA348">
        <v>9</v>
      </c>
      <c r="AB348">
        <v>2</v>
      </c>
      <c r="AC348">
        <v>0</v>
      </c>
      <c r="AD348">
        <v>1</v>
      </c>
      <c r="AE348" s="1" t="s">
        <v>17</v>
      </c>
      <c r="AF348" s="3">
        <f t="shared" si="31"/>
        <v>9.7139773340528883</v>
      </c>
      <c r="AG348" s="3">
        <f t="shared" si="32"/>
        <v>0</v>
      </c>
      <c r="AH348" s="3">
        <f t="shared" si="33"/>
        <v>8.7040618955512574</v>
      </c>
      <c r="AI348" s="3">
        <f t="shared" si="34"/>
        <v>2.0394289598912305</v>
      </c>
      <c r="AJ348" s="3">
        <f t="shared" si="35"/>
        <v>0</v>
      </c>
      <c r="AK348" s="3">
        <f t="shared" si="36"/>
        <v>0.96993210475266733</v>
      </c>
    </row>
    <row r="349" spans="1:37">
      <c r="A349">
        <v>326</v>
      </c>
      <c r="B349">
        <v>1</v>
      </c>
      <c r="C349" t="s">
        <v>736</v>
      </c>
      <c r="D349" t="str">
        <f>HYPERLINK("http://www.uniprot.org/uniprot/PCTL_MOUSE", "PCTL_MOUSE")</f>
        <v>PCTL_MOUSE</v>
      </c>
      <c r="F349">
        <v>33</v>
      </c>
      <c r="G349">
        <v>291</v>
      </c>
      <c r="H349">
        <v>32952</v>
      </c>
      <c r="I349" t="s">
        <v>737</v>
      </c>
      <c r="J349">
        <v>19</v>
      </c>
      <c r="K349">
        <v>19</v>
      </c>
      <c r="L349">
        <v>1</v>
      </c>
      <c r="M349" s="1">
        <v>0</v>
      </c>
      <c r="N349">
        <v>0</v>
      </c>
      <c r="O349">
        <v>4</v>
      </c>
      <c r="P349">
        <v>7</v>
      </c>
      <c r="Q349">
        <v>3</v>
      </c>
      <c r="R349">
        <v>5</v>
      </c>
      <c r="S349" s="1">
        <v>0</v>
      </c>
      <c r="T349">
        <v>0</v>
      </c>
      <c r="U349">
        <v>4</v>
      </c>
      <c r="V349">
        <v>7</v>
      </c>
      <c r="W349">
        <v>3</v>
      </c>
      <c r="X349">
        <v>5</v>
      </c>
      <c r="Y349" s="1">
        <v>0</v>
      </c>
      <c r="Z349">
        <v>0</v>
      </c>
      <c r="AA349">
        <v>4</v>
      </c>
      <c r="AB349">
        <v>7</v>
      </c>
      <c r="AC349">
        <v>3</v>
      </c>
      <c r="AD349">
        <v>5</v>
      </c>
      <c r="AE349" s="1" t="s">
        <v>17</v>
      </c>
      <c r="AF349" s="3">
        <f t="shared" si="31"/>
        <v>0</v>
      </c>
      <c r="AG349" s="3">
        <f t="shared" si="32"/>
        <v>0</v>
      </c>
      <c r="AH349" s="3">
        <f t="shared" si="33"/>
        <v>3.8684719535783367</v>
      </c>
      <c r="AI349" s="3">
        <f t="shared" si="34"/>
        <v>7.1380013596193068</v>
      </c>
      <c r="AJ349" s="3">
        <f t="shared" si="35"/>
        <v>2.8635062042634427</v>
      </c>
      <c r="AK349" s="3">
        <f t="shared" si="36"/>
        <v>4.8496605237633368</v>
      </c>
    </row>
    <row r="350" spans="1:37">
      <c r="A350">
        <v>327</v>
      </c>
      <c r="B350">
        <v>1</v>
      </c>
      <c r="C350" t="s">
        <v>738</v>
      </c>
      <c r="D350" t="str">
        <f>HYPERLINK("http://www.uniprot.org/uniprot/GLRX1_MOUSE", "GLRX1_MOUSE")</f>
        <v>GLRX1_MOUSE</v>
      </c>
      <c r="F350">
        <v>37.4</v>
      </c>
      <c r="G350">
        <v>107</v>
      </c>
      <c r="H350">
        <v>11872</v>
      </c>
      <c r="I350" t="s">
        <v>739</v>
      </c>
      <c r="J350">
        <v>29</v>
      </c>
      <c r="K350">
        <v>29</v>
      </c>
      <c r="L350">
        <v>1</v>
      </c>
      <c r="M350" s="1">
        <v>1</v>
      </c>
      <c r="N350">
        <v>0</v>
      </c>
      <c r="O350">
        <v>7</v>
      </c>
      <c r="P350">
        <v>6</v>
      </c>
      <c r="Q350">
        <v>9</v>
      </c>
      <c r="R350">
        <v>6</v>
      </c>
      <c r="S350" s="1">
        <v>1</v>
      </c>
      <c r="T350">
        <v>0</v>
      </c>
      <c r="U350">
        <v>7</v>
      </c>
      <c r="V350">
        <v>6</v>
      </c>
      <c r="W350">
        <v>9</v>
      </c>
      <c r="X350">
        <v>6</v>
      </c>
      <c r="Y350" s="1">
        <v>1</v>
      </c>
      <c r="Z350">
        <v>0</v>
      </c>
      <c r="AA350">
        <v>7</v>
      </c>
      <c r="AB350">
        <v>6</v>
      </c>
      <c r="AC350">
        <v>9</v>
      </c>
      <c r="AD350">
        <v>6</v>
      </c>
      <c r="AE350" s="1" t="s">
        <v>17</v>
      </c>
      <c r="AF350" s="3">
        <f t="shared" si="31"/>
        <v>1.6189962223421479</v>
      </c>
      <c r="AG350" s="3">
        <f t="shared" si="32"/>
        <v>0</v>
      </c>
      <c r="AH350" s="3">
        <f t="shared" si="33"/>
        <v>6.7698259187620895</v>
      </c>
      <c r="AI350" s="3">
        <f t="shared" si="34"/>
        <v>6.1182868796736916</v>
      </c>
      <c r="AJ350" s="3">
        <f t="shared" si="35"/>
        <v>8.5905186127903281</v>
      </c>
      <c r="AK350" s="3">
        <f t="shared" si="36"/>
        <v>5.8195926285160038</v>
      </c>
    </row>
    <row r="351" spans="1:37">
      <c r="A351">
        <v>328</v>
      </c>
      <c r="B351">
        <v>1</v>
      </c>
      <c r="C351" t="s">
        <v>740</v>
      </c>
      <c r="D351" t="str">
        <f>HYPERLINK("http://www.uniprot.org/uniprot/F16P1_MOUSE", "F16P1_MOUSE")</f>
        <v>F16P1_MOUSE</v>
      </c>
      <c r="F351">
        <v>36.4</v>
      </c>
      <c r="G351">
        <v>338</v>
      </c>
      <c r="H351">
        <v>36913</v>
      </c>
      <c r="I351" t="s">
        <v>741</v>
      </c>
      <c r="J351">
        <v>32</v>
      </c>
      <c r="K351">
        <v>32</v>
      </c>
      <c r="L351">
        <v>1</v>
      </c>
      <c r="M351" s="1">
        <v>5</v>
      </c>
      <c r="N351">
        <v>0</v>
      </c>
      <c r="O351">
        <v>13</v>
      </c>
      <c r="P351">
        <v>7</v>
      </c>
      <c r="Q351">
        <v>3</v>
      </c>
      <c r="R351">
        <v>4</v>
      </c>
      <c r="S351" s="1">
        <v>5</v>
      </c>
      <c r="T351">
        <v>0</v>
      </c>
      <c r="U351">
        <v>13</v>
      </c>
      <c r="V351">
        <v>7</v>
      </c>
      <c r="W351">
        <v>3</v>
      </c>
      <c r="X351">
        <v>4</v>
      </c>
      <c r="Y351" s="1">
        <v>5</v>
      </c>
      <c r="Z351">
        <v>0</v>
      </c>
      <c r="AA351">
        <v>13</v>
      </c>
      <c r="AB351">
        <v>7</v>
      </c>
      <c r="AC351">
        <v>3</v>
      </c>
      <c r="AD351">
        <v>4</v>
      </c>
      <c r="AE351" s="1" t="s">
        <v>17</v>
      </c>
      <c r="AF351" s="3">
        <f t="shared" si="31"/>
        <v>8.0949811117107391</v>
      </c>
      <c r="AG351" s="3">
        <f t="shared" si="32"/>
        <v>0</v>
      </c>
      <c r="AH351" s="3">
        <f t="shared" si="33"/>
        <v>12.572533849129595</v>
      </c>
      <c r="AI351" s="3">
        <f t="shared" si="34"/>
        <v>7.1380013596193068</v>
      </c>
      <c r="AJ351" s="3">
        <f t="shared" si="35"/>
        <v>2.8635062042634427</v>
      </c>
      <c r="AK351" s="3">
        <f t="shared" si="36"/>
        <v>3.8797284190106693</v>
      </c>
    </row>
    <row r="352" spans="1:37">
      <c r="A352">
        <v>329</v>
      </c>
      <c r="B352">
        <v>1</v>
      </c>
      <c r="C352" t="s">
        <v>742</v>
      </c>
      <c r="D352" t="str">
        <f>HYPERLINK("http://www.uniprot.org/uniprot/GNMT_MOUSE", "GNMT_MOUSE")</f>
        <v>GNMT_MOUSE</v>
      </c>
      <c r="F352">
        <v>30.7</v>
      </c>
      <c r="G352">
        <v>293</v>
      </c>
      <c r="H352">
        <v>32676</v>
      </c>
      <c r="I352" t="s">
        <v>743</v>
      </c>
      <c r="J352">
        <v>24</v>
      </c>
      <c r="K352">
        <v>24</v>
      </c>
      <c r="L352">
        <v>1</v>
      </c>
      <c r="M352" s="1">
        <v>5</v>
      </c>
      <c r="N352">
        <v>0</v>
      </c>
      <c r="O352">
        <v>11</v>
      </c>
      <c r="P352">
        <v>2</v>
      </c>
      <c r="Q352">
        <v>4</v>
      </c>
      <c r="R352">
        <v>2</v>
      </c>
      <c r="S352" s="1">
        <v>5</v>
      </c>
      <c r="T352">
        <v>0</v>
      </c>
      <c r="U352">
        <v>11</v>
      </c>
      <c r="V352">
        <v>2</v>
      </c>
      <c r="W352">
        <v>4</v>
      </c>
      <c r="X352">
        <v>2</v>
      </c>
      <c r="Y352" s="1">
        <v>5</v>
      </c>
      <c r="Z352">
        <v>0</v>
      </c>
      <c r="AA352">
        <v>11</v>
      </c>
      <c r="AB352">
        <v>2</v>
      </c>
      <c r="AC352">
        <v>4</v>
      </c>
      <c r="AD352">
        <v>2</v>
      </c>
      <c r="AE352" s="1" t="s">
        <v>17</v>
      </c>
      <c r="AF352" s="3">
        <f t="shared" si="31"/>
        <v>8.0949811117107391</v>
      </c>
      <c r="AG352" s="3">
        <f t="shared" si="32"/>
        <v>0</v>
      </c>
      <c r="AH352" s="3">
        <f t="shared" si="33"/>
        <v>10.638297872340425</v>
      </c>
      <c r="AI352" s="3">
        <f t="shared" si="34"/>
        <v>2.0394289598912305</v>
      </c>
      <c r="AJ352" s="3">
        <f t="shared" si="35"/>
        <v>3.8180082723512569</v>
      </c>
      <c r="AK352" s="3">
        <f t="shared" si="36"/>
        <v>1.9398642095053347</v>
      </c>
    </row>
    <row r="353" spans="1:37">
      <c r="A353">
        <v>330</v>
      </c>
      <c r="B353">
        <v>1</v>
      </c>
      <c r="C353" t="s">
        <v>744</v>
      </c>
      <c r="D353" t="str">
        <f>HYPERLINK("http://www.uniprot.org/uniprot/EHD3_MOUSE", "EHD3_MOUSE")</f>
        <v>EHD3_MOUSE</v>
      </c>
      <c r="F353">
        <v>8.4</v>
      </c>
      <c r="G353">
        <v>535</v>
      </c>
      <c r="H353">
        <v>60822</v>
      </c>
      <c r="I353" t="s">
        <v>745</v>
      </c>
      <c r="J353">
        <v>6</v>
      </c>
      <c r="K353">
        <v>6</v>
      </c>
      <c r="L353">
        <v>1</v>
      </c>
      <c r="M353" s="1">
        <v>0</v>
      </c>
      <c r="N353">
        <v>0</v>
      </c>
      <c r="O353">
        <v>1</v>
      </c>
      <c r="P353">
        <v>1</v>
      </c>
      <c r="Q353">
        <v>3</v>
      </c>
      <c r="R353">
        <v>1</v>
      </c>
      <c r="S353" s="1">
        <v>0</v>
      </c>
      <c r="T353">
        <v>0</v>
      </c>
      <c r="U353">
        <v>1</v>
      </c>
      <c r="V353">
        <v>1</v>
      </c>
      <c r="W353">
        <v>3</v>
      </c>
      <c r="X353">
        <v>1</v>
      </c>
      <c r="Y353" s="1">
        <v>0</v>
      </c>
      <c r="Z353">
        <v>0</v>
      </c>
      <c r="AA353">
        <v>1</v>
      </c>
      <c r="AB353">
        <v>1</v>
      </c>
      <c r="AC353">
        <v>3</v>
      </c>
      <c r="AD353">
        <v>1</v>
      </c>
      <c r="AE353" s="1" t="s">
        <v>17</v>
      </c>
      <c r="AF353" s="3">
        <f t="shared" si="31"/>
        <v>0</v>
      </c>
      <c r="AG353" s="3">
        <f t="shared" si="32"/>
        <v>0</v>
      </c>
      <c r="AH353" s="3">
        <f t="shared" si="33"/>
        <v>0.96711798839458418</v>
      </c>
      <c r="AI353" s="3">
        <f t="shared" si="34"/>
        <v>1.0197144799456153</v>
      </c>
      <c r="AJ353" s="3">
        <f t="shared" si="35"/>
        <v>2.8635062042634427</v>
      </c>
      <c r="AK353" s="3">
        <f t="shared" si="36"/>
        <v>0.96993210475266733</v>
      </c>
    </row>
    <row r="354" spans="1:37">
      <c r="A354">
        <v>331</v>
      </c>
      <c r="B354">
        <v>1</v>
      </c>
      <c r="C354" t="s">
        <v>746</v>
      </c>
      <c r="D354" t="str">
        <f>HYPERLINK("http://www.uniprot.org/uniprot/VAPB_MOUSE", "VAPB_MOUSE")</f>
        <v>VAPB_MOUSE</v>
      </c>
      <c r="F354">
        <v>10.7</v>
      </c>
      <c r="G354">
        <v>243</v>
      </c>
      <c r="H354">
        <v>26947</v>
      </c>
      <c r="I354" t="s">
        <v>747</v>
      </c>
      <c r="J354">
        <v>7</v>
      </c>
      <c r="K354">
        <v>3</v>
      </c>
      <c r="L354">
        <v>0.42899999999999999</v>
      </c>
      <c r="M354" s="1">
        <v>0</v>
      </c>
      <c r="N354">
        <v>0</v>
      </c>
      <c r="O354">
        <v>0</v>
      </c>
      <c r="P354">
        <v>3</v>
      </c>
      <c r="Q354">
        <v>2</v>
      </c>
      <c r="R354">
        <v>2</v>
      </c>
      <c r="S354" s="1">
        <v>0</v>
      </c>
      <c r="T354">
        <v>0</v>
      </c>
      <c r="U354">
        <v>0</v>
      </c>
      <c r="V354">
        <v>1</v>
      </c>
      <c r="W354">
        <v>1</v>
      </c>
      <c r="X354">
        <v>1</v>
      </c>
      <c r="Y354" s="1">
        <v>0</v>
      </c>
      <c r="Z354">
        <v>0</v>
      </c>
      <c r="AA354">
        <v>0</v>
      </c>
      <c r="AB354">
        <v>1.5</v>
      </c>
      <c r="AC354">
        <v>1.333</v>
      </c>
      <c r="AD354">
        <v>1.5</v>
      </c>
      <c r="AE354" s="1" t="s">
        <v>748</v>
      </c>
      <c r="AF354" s="3">
        <f t="shared" si="31"/>
        <v>0</v>
      </c>
      <c r="AG354" s="3">
        <f t="shared" si="32"/>
        <v>0</v>
      </c>
      <c r="AH354" s="3">
        <f t="shared" si="33"/>
        <v>0</v>
      </c>
      <c r="AI354" s="3">
        <f t="shared" si="34"/>
        <v>1.5295717199184229</v>
      </c>
      <c r="AJ354" s="3">
        <f t="shared" si="35"/>
        <v>1.2723512567610564</v>
      </c>
      <c r="AK354" s="3">
        <f t="shared" si="36"/>
        <v>1.4548981571290009</v>
      </c>
    </row>
    <row r="355" spans="1:37">
      <c r="A355">
        <v>332</v>
      </c>
      <c r="B355">
        <v>1</v>
      </c>
      <c r="C355" t="s">
        <v>749</v>
      </c>
      <c r="D355" t="str">
        <f>HYPERLINK("http://www.uniprot.org/uniprot/ACOT3_MOUSE", "ACOT3_MOUSE")</f>
        <v>ACOT3_MOUSE</v>
      </c>
      <c r="F355">
        <v>7.9</v>
      </c>
      <c r="G355">
        <v>432</v>
      </c>
      <c r="H355">
        <v>47491</v>
      </c>
      <c r="I355" t="s">
        <v>750</v>
      </c>
      <c r="J355">
        <v>5</v>
      </c>
      <c r="K355">
        <v>5</v>
      </c>
      <c r="L355">
        <v>1</v>
      </c>
      <c r="M355" s="1">
        <v>0</v>
      </c>
      <c r="N355">
        <v>0</v>
      </c>
      <c r="O355">
        <v>0</v>
      </c>
      <c r="P355">
        <v>0</v>
      </c>
      <c r="Q355">
        <v>3</v>
      </c>
      <c r="R355">
        <v>2</v>
      </c>
      <c r="S355" s="1">
        <v>0</v>
      </c>
      <c r="T355">
        <v>0</v>
      </c>
      <c r="U355">
        <v>0</v>
      </c>
      <c r="V355">
        <v>0</v>
      </c>
      <c r="W355">
        <v>3</v>
      </c>
      <c r="X355">
        <v>2</v>
      </c>
      <c r="Y355" s="1">
        <v>0</v>
      </c>
      <c r="Z355">
        <v>0</v>
      </c>
      <c r="AA355">
        <v>0</v>
      </c>
      <c r="AB355">
        <v>0</v>
      </c>
      <c r="AC355">
        <v>3</v>
      </c>
      <c r="AD355">
        <v>2</v>
      </c>
      <c r="AE355" s="1" t="s">
        <v>17</v>
      </c>
      <c r="AF355" s="3">
        <f t="shared" si="31"/>
        <v>0</v>
      </c>
      <c r="AG355" s="3">
        <f t="shared" si="32"/>
        <v>0</v>
      </c>
      <c r="AH355" s="3">
        <f t="shared" si="33"/>
        <v>0</v>
      </c>
      <c r="AI355" s="3">
        <f t="shared" si="34"/>
        <v>0</v>
      </c>
      <c r="AJ355" s="3">
        <f t="shared" si="35"/>
        <v>2.8635062042634427</v>
      </c>
      <c r="AK355" s="3">
        <f t="shared" si="36"/>
        <v>1.9398642095053347</v>
      </c>
    </row>
    <row r="356" spans="1:37">
      <c r="A356">
        <v>333</v>
      </c>
      <c r="B356">
        <v>1</v>
      </c>
      <c r="C356" t="s">
        <v>751</v>
      </c>
      <c r="D356" t="str">
        <f>HYPERLINK("http://www.uniprot.org/uniprot/DEST_MOUSE", "DEST_MOUSE")</f>
        <v>DEST_MOUSE</v>
      </c>
      <c r="F356">
        <v>24.2</v>
      </c>
      <c r="G356">
        <v>165</v>
      </c>
      <c r="H356">
        <v>18523</v>
      </c>
      <c r="I356" t="s">
        <v>752</v>
      </c>
      <c r="J356">
        <v>12</v>
      </c>
      <c r="K356">
        <v>12</v>
      </c>
      <c r="L356">
        <v>1</v>
      </c>
      <c r="M356" s="1">
        <v>0</v>
      </c>
      <c r="N356">
        <v>0</v>
      </c>
      <c r="O356">
        <v>1</v>
      </c>
      <c r="P356">
        <v>6</v>
      </c>
      <c r="Q356">
        <v>2</v>
      </c>
      <c r="R356">
        <v>3</v>
      </c>
      <c r="S356" s="1">
        <v>0</v>
      </c>
      <c r="T356">
        <v>0</v>
      </c>
      <c r="U356">
        <v>1</v>
      </c>
      <c r="V356">
        <v>6</v>
      </c>
      <c r="W356">
        <v>2</v>
      </c>
      <c r="X356">
        <v>3</v>
      </c>
      <c r="Y356" s="1">
        <v>0</v>
      </c>
      <c r="Z356">
        <v>0</v>
      </c>
      <c r="AA356">
        <v>1</v>
      </c>
      <c r="AB356">
        <v>6</v>
      </c>
      <c r="AC356">
        <v>2</v>
      </c>
      <c r="AD356">
        <v>3</v>
      </c>
      <c r="AE356" s="1" t="s">
        <v>17</v>
      </c>
      <c r="AF356" s="3">
        <f t="shared" si="31"/>
        <v>0</v>
      </c>
      <c r="AG356" s="3">
        <f t="shared" si="32"/>
        <v>0</v>
      </c>
      <c r="AH356" s="3">
        <f t="shared" si="33"/>
        <v>0.96711798839458418</v>
      </c>
      <c r="AI356" s="3">
        <f t="shared" si="34"/>
        <v>6.1182868796736916</v>
      </c>
      <c r="AJ356" s="3">
        <f t="shared" si="35"/>
        <v>1.9090041361756285</v>
      </c>
      <c r="AK356" s="3">
        <f t="shared" si="36"/>
        <v>2.9097963142580019</v>
      </c>
    </row>
    <row r="357" spans="1:37">
      <c r="A357">
        <v>334</v>
      </c>
      <c r="B357">
        <v>1</v>
      </c>
      <c r="C357" t="s">
        <v>753</v>
      </c>
      <c r="D357" t="str">
        <f>HYPERLINK("http://www.uniprot.org/uniprot/HEBP1_MOUSE", "HEBP1_MOUSE")</f>
        <v>HEBP1_MOUSE</v>
      </c>
      <c r="F357">
        <v>38.4</v>
      </c>
      <c r="G357">
        <v>190</v>
      </c>
      <c r="H357">
        <v>21068</v>
      </c>
      <c r="I357" t="s">
        <v>754</v>
      </c>
      <c r="J357">
        <v>31</v>
      </c>
      <c r="K357">
        <v>31</v>
      </c>
      <c r="L357">
        <v>1</v>
      </c>
      <c r="M357" s="1">
        <v>0</v>
      </c>
      <c r="N357">
        <v>0</v>
      </c>
      <c r="O357">
        <v>15</v>
      </c>
      <c r="P357">
        <v>1</v>
      </c>
      <c r="Q357">
        <v>7</v>
      </c>
      <c r="R357">
        <v>8</v>
      </c>
      <c r="S357" s="1">
        <v>0</v>
      </c>
      <c r="T357">
        <v>0</v>
      </c>
      <c r="U357">
        <v>15</v>
      </c>
      <c r="V357">
        <v>1</v>
      </c>
      <c r="W357">
        <v>7</v>
      </c>
      <c r="X357">
        <v>8</v>
      </c>
      <c r="Y357" s="1">
        <v>0</v>
      </c>
      <c r="Z357">
        <v>0</v>
      </c>
      <c r="AA357">
        <v>15</v>
      </c>
      <c r="AB357">
        <v>1</v>
      </c>
      <c r="AC357">
        <v>7</v>
      </c>
      <c r="AD357">
        <v>8</v>
      </c>
      <c r="AE357" s="1" t="s">
        <v>17</v>
      </c>
      <c r="AF357" s="3">
        <f t="shared" si="31"/>
        <v>0</v>
      </c>
      <c r="AG357" s="3">
        <f t="shared" si="32"/>
        <v>0</v>
      </c>
      <c r="AH357" s="3">
        <f t="shared" si="33"/>
        <v>14.506769825918763</v>
      </c>
      <c r="AI357" s="3">
        <f t="shared" si="34"/>
        <v>1.0197144799456153</v>
      </c>
      <c r="AJ357" s="3">
        <f t="shared" si="35"/>
        <v>6.6815144766146997</v>
      </c>
      <c r="AK357" s="3">
        <f t="shared" si="36"/>
        <v>7.7594568380213387</v>
      </c>
    </row>
    <row r="358" spans="1:37">
      <c r="A358">
        <v>335</v>
      </c>
      <c r="B358">
        <v>1</v>
      </c>
      <c r="C358" t="s">
        <v>755</v>
      </c>
      <c r="D358" t="str">
        <f>HYPERLINK("http://www.uniprot.org/uniprot/KAD2_MOUSE", "KAD2_MOUSE")</f>
        <v>KAD2_MOUSE</v>
      </c>
      <c r="F358">
        <v>28.9</v>
      </c>
      <c r="G358">
        <v>239</v>
      </c>
      <c r="H358">
        <v>26470</v>
      </c>
      <c r="I358" t="s">
        <v>756</v>
      </c>
      <c r="J358">
        <v>16</v>
      </c>
      <c r="K358">
        <v>16</v>
      </c>
      <c r="L358">
        <v>1</v>
      </c>
      <c r="M358" s="1">
        <v>0</v>
      </c>
      <c r="N358">
        <v>0</v>
      </c>
      <c r="O358">
        <v>1</v>
      </c>
      <c r="P358">
        <v>6</v>
      </c>
      <c r="Q358">
        <v>7</v>
      </c>
      <c r="R358">
        <v>2</v>
      </c>
      <c r="S358" s="1">
        <v>0</v>
      </c>
      <c r="T358">
        <v>0</v>
      </c>
      <c r="U358">
        <v>1</v>
      </c>
      <c r="V358">
        <v>6</v>
      </c>
      <c r="W358">
        <v>7</v>
      </c>
      <c r="X358">
        <v>2</v>
      </c>
      <c r="Y358" s="1">
        <v>0</v>
      </c>
      <c r="Z358">
        <v>0</v>
      </c>
      <c r="AA358">
        <v>1</v>
      </c>
      <c r="AB358">
        <v>6</v>
      </c>
      <c r="AC358">
        <v>7</v>
      </c>
      <c r="AD358">
        <v>2</v>
      </c>
      <c r="AE358" s="1" t="s">
        <v>17</v>
      </c>
      <c r="AF358" s="3">
        <f t="shared" si="31"/>
        <v>0</v>
      </c>
      <c r="AG358" s="3">
        <f t="shared" si="32"/>
        <v>0</v>
      </c>
      <c r="AH358" s="3">
        <f t="shared" si="33"/>
        <v>0.96711798839458418</v>
      </c>
      <c r="AI358" s="3">
        <f t="shared" si="34"/>
        <v>6.1182868796736916</v>
      </c>
      <c r="AJ358" s="3">
        <f t="shared" si="35"/>
        <v>6.6815144766146997</v>
      </c>
      <c r="AK358" s="3">
        <f t="shared" si="36"/>
        <v>1.9398642095053347</v>
      </c>
    </row>
    <row r="359" spans="1:37">
      <c r="A359">
        <v>336</v>
      </c>
      <c r="B359">
        <v>1</v>
      </c>
      <c r="C359" t="s">
        <v>757</v>
      </c>
      <c r="D359" t="str">
        <f>HYPERLINK("http://www.uniprot.org/uniprot/KAD3_MOUSE", "KAD3_MOUSE")</f>
        <v>KAD3_MOUSE</v>
      </c>
      <c r="F359">
        <v>35.200000000000003</v>
      </c>
      <c r="G359">
        <v>227</v>
      </c>
      <c r="H359">
        <v>25427</v>
      </c>
      <c r="I359" t="s">
        <v>758</v>
      </c>
      <c r="J359">
        <v>32</v>
      </c>
      <c r="K359">
        <v>32</v>
      </c>
      <c r="L359">
        <v>1</v>
      </c>
      <c r="M359" s="1">
        <v>0</v>
      </c>
      <c r="N359">
        <v>0</v>
      </c>
      <c r="O359">
        <v>2</v>
      </c>
      <c r="P359">
        <v>12</v>
      </c>
      <c r="Q359">
        <v>10</v>
      </c>
      <c r="R359">
        <v>8</v>
      </c>
      <c r="S359" s="1">
        <v>0</v>
      </c>
      <c r="T359">
        <v>0</v>
      </c>
      <c r="U359">
        <v>2</v>
      </c>
      <c r="V359">
        <v>12</v>
      </c>
      <c r="W359">
        <v>10</v>
      </c>
      <c r="X359">
        <v>8</v>
      </c>
      <c r="Y359" s="1">
        <v>0</v>
      </c>
      <c r="Z359">
        <v>0</v>
      </c>
      <c r="AA359">
        <v>2</v>
      </c>
      <c r="AB359">
        <v>12</v>
      </c>
      <c r="AC359">
        <v>10</v>
      </c>
      <c r="AD359">
        <v>8</v>
      </c>
      <c r="AE359" s="1" t="s">
        <v>17</v>
      </c>
      <c r="AF359" s="3">
        <f t="shared" si="31"/>
        <v>0</v>
      </c>
      <c r="AG359" s="3">
        <f t="shared" si="32"/>
        <v>0</v>
      </c>
      <c r="AH359" s="3">
        <f t="shared" si="33"/>
        <v>1.9342359767891684</v>
      </c>
      <c r="AI359" s="3">
        <f t="shared" si="34"/>
        <v>12.236573759347383</v>
      </c>
      <c r="AJ359" s="3">
        <f t="shared" si="35"/>
        <v>9.5450206808781424</v>
      </c>
      <c r="AK359" s="3">
        <f t="shared" si="36"/>
        <v>7.7594568380213387</v>
      </c>
    </row>
    <row r="360" spans="1:37">
      <c r="A360">
        <v>337</v>
      </c>
      <c r="B360">
        <v>1</v>
      </c>
      <c r="C360" t="s">
        <v>759</v>
      </c>
      <c r="D360" t="str">
        <f>HYPERLINK("http://www.uniprot.org/uniprot/IF4H_MOUSE", "IF4H_MOUSE")</f>
        <v>IF4H_MOUSE</v>
      </c>
      <c r="F360">
        <v>10.9</v>
      </c>
      <c r="G360">
        <v>248</v>
      </c>
      <c r="H360">
        <v>27342</v>
      </c>
      <c r="I360" t="s">
        <v>760</v>
      </c>
      <c r="J360">
        <v>7</v>
      </c>
      <c r="K360">
        <v>7</v>
      </c>
      <c r="L360">
        <v>1</v>
      </c>
      <c r="M360" s="1">
        <v>1</v>
      </c>
      <c r="N360">
        <v>0</v>
      </c>
      <c r="O360">
        <v>2</v>
      </c>
      <c r="P360">
        <v>2</v>
      </c>
      <c r="Q360">
        <v>1</v>
      </c>
      <c r="R360">
        <v>1</v>
      </c>
      <c r="S360" s="1">
        <v>1</v>
      </c>
      <c r="T360">
        <v>0</v>
      </c>
      <c r="U360">
        <v>2</v>
      </c>
      <c r="V360">
        <v>2</v>
      </c>
      <c r="W360">
        <v>1</v>
      </c>
      <c r="X360">
        <v>1</v>
      </c>
      <c r="Y360" s="1">
        <v>1</v>
      </c>
      <c r="Z360">
        <v>0</v>
      </c>
      <c r="AA360">
        <v>2</v>
      </c>
      <c r="AB360">
        <v>2</v>
      </c>
      <c r="AC360">
        <v>1</v>
      </c>
      <c r="AD360">
        <v>1</v>
      </c>
      <c r="AE360" s="1" t="s">
        <v>17</v>
      </c>
      <c r="AF360" s="3">
        <f t="shared" si="31"/>
        <v>1.6189962223421479</v>
      </c>
      <c r="AG360" s="3">
        <f t="shared" si="32"/>
        <v>0</v>
      </c>
      <c r="AH360" s="3">
        <f t="shared" si="33"/>
        <v>1.9342359767891684</v>
      </c>
      <c r="AI360" s="3">
        <f t="shared" si="34"/>
        <v>2.0394289598912305</v>
      </c>
      <c r="AJ360" s="3">
        <f t="shared" si="35"/>
        <v>0.95450206808781424</v>
      </c>
      <c r="AK360" s="3">
        <f t="shared" si="36"/>
        <v>0.96993210475266733</v>
      </c>
    </row>
    <row r="361" spans="1:37">
      <c r="A361">
        <v>338</v>
      </c>
      <c r="B361">
        <v>1</v>
      </c>
      <c r="C361" t="s">
        <v>761</v>
      </c>
      <c r="D361" t="str">
        <f>HYPERLINK("http://www.uniprot.org/uniprot/VAPA_MOUSE", "VAPA_MOUSE")</f>
        <v>VAPA_MOUSE</v>
      </c>
      <c r="F361">
        <v>11.2</v>
      </c>
      <c r="G361">
        <v>249</v>
      </c>
      <c r="H361">
        <v>27856</v>
      </c>
      <c r="I361" t="s">
        <v>762</v>
      </c>
      <c r="J361">
        <v>10</v>
      </c>
      <c r="K361">
        <v>6</v>
      </c>
      <c r="L361">
        <v>0.6</v>
      </c>
      <c r="M361" s="1">
        <v>0</v>
      </c>
      <c r="N361">
        <v>0</v>
      </c>
      <c r="O361">
        <v>0</v>
      </c>
      <c r="P361">
        <v>5</v>
      </c>
      <c r="Q361">
        <v>3</v>
      </c>
      <c r="R361">
        <v>2</v>
      </c>
      <c r="S361" s="1">
        <v>0</v>
      </c>
      <c r="T361">
        <v>0</v>
      </c>
      <c r="U361">
        <v>0</v>
      </c>
      <c r="V361">
        <v>3</v>
      </c>
      <c r="W361">
        <v>2</v>
      </c>
      <c r="X361">
        <v>1</v>
      </c>
      <c r="Y361" s="1">
        <v>0</v>
      </c>
      <c r="Z361">
        <v>0</v>
      </c>
      <c r="AA361">
        <v>0</v>
      </c>
      <c r="AB361">
        <v>4.5</v>
      </c>
      <c r="AC361">
        <v>2.6669999999999998</v>
      </c>
      <c r="AD361">
        <v>1.5</v>
      </c>
      <c r="AE361" s="1" t="s">
        <v>748</v>
      </c>
      <c r="AF361" s="3">
        <f t="shared" si="31"/>
        <v>0</v>
      </c>
      <c r="AG361" s="3">
        <f t="shared" si="32"/>
        <v>0</v>
      </c>
      <c r="AH361" s="3">
        <f t="shared" si="33"/>
        <v>0</v>
      </c>
      <c r="AI361" s="3">
        <f t="shared" si="34"/>
        <v>4.5887151597552691</v>
      </c>
      <c r="AJ361" s="3">
        <f t="shared" si="35"/>
        <v>2.5456570155902005</v>
      </c>
      <c r="AK361" s="3">
        <f t="shared" si="36"/>
        <v>1.4548981571290009</v>
      </c>
    </row>
    <row r="362" spans="1:37">
      <c r="A362">
        <v>339</v>
      </c>
      <c r="B362">
        <v>1</v>
      </c>
      <c r="C362" t="s">
        <v>763</v>
      </c>
      <c r="D362" t="str">
        <f>HYPERLINK("http://www.uniprot.org/uniprot/TAGL2_MOUSE", "TAGL2_MOUSE")</f>
        <v>TAGL2_MOUSE</v>
      </c>
      <c r="F362">
        <v>36.700000000000003</v>
      </c>
      <c r="G362">
        <v>199</v>
      </c>
      <c r="H362">
        <v>22396</v>
      </c>
      <c r="I362" t="s">
        <v>764</v>
      </c>
      <c r="J362">
        <v>16</v>
      </c>
      <c r="K362">
        <v>16</v>
      </c>
      <c r="L362">
        <v>1</v>
      </c>
      <c r="M362" s="1">
        <v>0</v>
      </c>
      <c r="N362">
        <v>0</v>
      </c>
      <c r="O362">
        <v>2</v>
      </c>
      <c r="P362">
        <v>6</v>
      </c>
      <c r="Q362">
        <v>5</v>
      </c>
      <c r="R362">
        <v>3</v>
      </c>
      <c r="S362" s="1">
        <v>0</v>
      </c>
      <c r="T362">
        <v>0</v>
      </c>
      <c r="U362">
        <v>2</v>
      </c>
      <c r="V362">
        <v>6</v>
      </c>
      <c r="W362">
        <v>5</v>
      </c>
      <c r="X362">
        <v>3</v>
      </c>
      <c r="Y362" s="1">
        <v>0</v>
      </c>
      <c r="Z362">
        <v>0</v>
      </c>
      <c r="AA362">
        <v>2</v>
      </c>
      <c r="AB362">
        <v>6</v>
      </c>
      <c r="AC362">
        <v>5</v>
      </c>
      <c r="AD362">
        <v>3</v>
      </c>
      <c r="AE362" s="1" t="s">
        <v>17</v>
      </c>
      <c r="AF362" s="3">
        <f t="shared" si="31"/>
        <v>0</v>
      </c>
      <c r="AG362" s="3">
        <f t="shared" si="32"/>
        <v>0</v>
      </c>
      <c r="AH362" s="3">
        <f t="shared" si="33"/>
        <v>1.9342359767891684</v>
      </c>
      <c r="AI362" s="3">
        <f t="shared" si="34"/>
        <v>6.1182868796736916</v>
      </c>
      <c r="AJ362" s="3">
        <f t="shared" si="35"/>
        <v>4.7725103404390712</v>
      </c>
      <c r="AK362" s="3">
        <f t="shared" si="36"/>
        <v>2.9097963142580019</v>
      </c>
    </row>
    <row r="363" spans="1:37">
      <c r="A363">
        <v>340</v>
      </c>
      <c r="B363">
        <v>1</v>
      </c>
      <c r="C363" t="s">
        <v>765</v>
      </c>
      <c r="D363" t="str">
        <f>HYPERLINK("http://www.uniprot.org/uniprot/EHD1_MOUSE", "EHD1_MOUSE")</f>
        <v>EHD1_MOUSE</v>
      </c>
      <c r="F363">
        <v>11.6</v>
      </c>
      <c r="G363">
        <v>534</v>
      </c>
      <c r="H363">
        <v>60604</v>
      </c>
      <c r="I363" t="s">
        <v>766</v>
      </c>
      <c r="J363">
        <v>3</v>
      </c>
      <c r="K363">
        <v>3</v>
      </c>
      <c r="L363">
        <v>1</v>
      </c>
      <c r="M363" s="1">
        <v>0</v>
      </c>
      <c r="N363">
        <v>0</v>
      </c>
      <c r="O363">
        <v>0</v>
      </c>
      <c r="P363">
        <v>1</v>
      </c>
      <c r="Q363">
        <v>2</v>
      </c>
      <c r="R363">
        <v>0</v>
      </c>
      <c r="S363" s="1">
        <v>0</v>
      </c>
      <c r="T363">
        <v>0</v>
      </c>
      <c r="U363">
        <v>0</v>
      </c>
      <c r="V363">
        <v>1</v>
      </c>
      <c r="W363">
        <v>2</v>
      </c>
      <c r="X363">
        <v>0</v>
      </c>
      <c r="Y363" s="1">
        <v>0</v>
      </c>
      <c r="Z363">
        <v>0</v>
      </c>
      <c r="AA363">
        <v>0</v>
      </c>
      <c r="AB363">
        <v>1</v>
      </c>
      <c r="AC363">
        <v>2</v>
      </c>
      <c r="AD363">
        <v>0</v>
      </c>
      <c r="AE363" s="1" t="s">
        <v>17</v>
      </c>
      <c r="AF363" s="3">
        <f t="shared" si="31"/>
        <v>0</v>
      </c>
      <c r="AG363" s="3">
        <f t="shared" si="32"/>
        <v>0</v>
      </c>
      <c r="AH363" s="3">
        <f t="shared" si="33"/>
        <v>0</v>
      </c>
      <c r="AI363" s="3">
        <f t="shared" si="34"/>
        <v>1.0197144799456153</v>
      </c>
      <c r="AJ363" s="3">
        <f t="shared" si="35"/>
        <v>1.9090041361756285</v>
      </c>
      <c r="AK363" s="3">
        <f t="shared" si="36"/>
        <v>0</v>
      </c>
    </row>
    <row r="364" spans="1:37">
      <c r="A364">
        <v>341</v>
      </c>
      <c r="B364">
        <v>1</v>
      </c>
      <c r="C364" t="s">
        <v>767</v>
      </c>
      <c r="D364" t="str">
        <f>HYPERLINK("http://www.uniprot.org/uniprot/MAAI_MOUSE", "MAAI_MOUSE")</f>
        <v>MAAI_MOUSE</v>
      </c>
      <c r="F364">
        <v>20.399999999999999</v>
      </c>
      <c r="G364">
        <v>216</v>
      </c>
      <c r="H364">
        <v>24276</v>
      </c>
      <c r="I364" t="s">
        <v>768</v>
      </c>
      <c r="J364">
        <v>7</v>
      </c>
      <c r="K364">
        <v>7</v>
      </c>
      <c r="L364">
        <v>1</v>
      </c>
      <c r="M364" s="1">
        <v>1</v>
      </c>
      <c r="N364">
        <v>0</v>
      </c>
      <c r="O364">
        <v>1</v>
      </c>
      <c r="P364">
        <v>0</v>
      </c>
      <c r="Q364">
        <v>1</v>
      </c>
      <c r="R364">
        <v>4</v>
      </c>
      <c r="S364" s="1">
        <v>1</v>
      </c>
      <c r="T364">
        <v>0</v>
      </c>
      <c r="U364">
        <v>1</v>
      </c>
      <c r="V364">
        <v>0</v>
      </c>
      <c r="W364">
        <v>1</v>
      </c>
      <c r="X364">
        <v>4</v>
      </c>
      <c r="Y364" s="1">
        <v>1</v>
      </c>
      <c r="Z364">
        <v>0</v>
      </c>
      <c r="AA364">
        <v>1</v>
      </c>
      <c r="AB364">
        <v>0</v>
      </c>
      <c r="AC364">
        <v>1</v>
      </c>
      <c r="AD364">
        <v>4</v>
      </c>
      <c r="AE364" s="1" t="s">
        <v>17</v>
      </c>
      <c r="AF364" s="3">
        <f t="shared" si="31"/>
        <v>1.6189962223421479</v>
      </c>
      <c r="AG364" s="3">
        <f t="shared" si="32"/>
        <v>0</v>
      </c>
      <c r="AH364" s="3">
        <f t="shared" si="33"/>
        <v>0.96711798839458418</v>
      </c>
      <c r="AI364" s="3">
        <f t="shared" si="34"/>
        <v>0</v>
      </c>
      <c r="AJ364" s="3">
        <f t="shared" si="35"/>
        <v>0.95450206808781424</v>
      </c>
      <c r="AK364" s="3">
        <f t="shared" si="36"/>
        <v>3.8797284190106693</v>
      </c>
    </row>
    <row r="365" spans="1:37">
      <c r="A365">
        <v>342</v>
      </c>
      <c r="B365">
        <v>1</v>
      </c>
      <c r="C365" t="s">
        <v>769</v>
      </c>
      <c r="D365" t="str">
        <f>HYPERLINK("http://www.uniprot.org/uniprot/NPC2_MOUSE", "NPC2_MOUSE")</f>
        <v>NPC2_MOUSE</v>
      </c>
      <c r="F365">
        <v>24.8</v>
      </c>
      <c r="G365">
        <v>149</v>
      </c>
      <c r="H365">
        <v>16443</v>
      </c>
      <c r="I365" t="s">
        <v>770</v>
      </c>
      <c r="J365">
        <v>19</v>
      </c>
      <c r="K365">
        <v>19</v>
      </c>
      <c r="L365">
        <v>1</v>
      </c>
      <c r="M365" s="1">
        <v>3</v>
      </c>
      <c r="N365">
        <v>0</v>
      </c>
      <c r="O365">
        <v>3</v>
      </c>
      <c r="P365">
        <v>6</v>
      </c>
      <c r="Q365">
        <v>4</v>
      </c>
      <c r="R365">
        <v>3</v>
      </c>
      <c r="S365" s="1">
        <v>3</v>
      </c>
      <c r="T365">
        <v>0</v>
      </c>
      <c r="U365">
        <v>3</v>
      </c>
      <c r="V365">
        <v>6</v>
      </c>
      <c r="W365">
        <v>4</v>
      </c>
      <c r="X365">
        <v>3</v>
      </c>
      <c r="Y365" s="1">
        <v>3</v>
      </c>
      <c r="Z365">
        <v>0</v>
      </c>
      <c r="AA365">
        <v>3</v>
      </c>
      <c r="AB365">
        <v>6</v>
      </c>
      <c r="AC365">
        <v>4</v>
      </c>
      <c r="AD365">
        <v>3</v>
      </c>
      <c r="AE365" s="1" t="s">
        <v>17</v>
      </c>
      <c r="AF365" s="3">
        <f t="shared" si="31"/>
        <v>4.8569886670264442</v>
      </c>
      <c r="AG365" s="3">
        <f t="shared" si="32"/>
        <v>0</v>
      </c>
      <c r="AH365" s="3">
        <f t="shared" si="33"/>
        <v>2.9013539651837528</v>
      </c>
      <c r="AI365" s="3">
        <f t="shared" si="34"/>
        <v>6.1182868796736916</v>
      </c>
      <c r="AJ365" s="3">
        <f t="shared" si="35"/>
        <v>3.8180082723512569</v>
      </c>
      <c r="AK365" s="3">
        <f t="shared" si="36"/>
        <v>2.9097963142580019</v>
      </c>
    </row>
    <row r="366" spans="1:37">
      <c r="A366">
        <v>343</v>
      </c>
      <c r="B366">
        <v>1</v>
      </c>
      <c r="C366" t="s">
        <v>771</v>
      </c>
      <c r="D366" t="str">
        <f>HYPERLINK("http://www.uniprot.org/uniprot/EIF3G_MOUSE", "EIF3G_MOUSE")</f>
        <v>EIF3G_MOUSE</v>
      </c>
      <c r="F366">
        <v>7.8</v>
      </c>
      <c r="G366">
        <v>320</v>
      </c>
      <c r="H366">
        <v>35639</v>
      </c>
      <c r="I366" t="s">
        <v>772</v>
      </c>
      <c r="J366">
        <v>4</v>
      </c>
      <c r="K366">
        <v>4</v>
      </c>
      <c r="L366">
        <v>1</v>
      </c>
      <c r="M366" s="1">
        <v>0</v>
      </c>
      <c r="N366">
        <v>0</v>
      </c>
      <c r="O366">
        <v>2</v>
      </c>
      <c r="P366">
        <v>1</v>
      </c>
      <c r="Q366">
        <v>0</v>
      </c>
      <c r="R366">
        <v>1</v>
      </c>
      <c r="S366" s="1">
        <v>0</v>
      </c>
      <c r="T366">
        <v>0</v>
      </c>
      <c r="U366">
        <v>2</v>
      </c>
      <c r="V366">
        <v>1</v>
      </c>
      <c r="W366">
        <v>0</v>
      </c>
      <c r="X366">
        <v>1</v>
      </c>
      <c r="Y366" s="1">
        <v>0</v>
      </c>
      <c r="Z366">
        <v>0</v>
      </c>
      <c r="AA366">
        <v>2</v>
      </c>
      <c r="AB366">
        <v>1</v>
      </c>
      <c r="AC366">
        <v>0</v>
      </c>
      <c r="AD366">
        <v>1</v>
      </c>
      <c r="AE366" s="1" t="s">
        <v>17</v>
      </c>
      <c r="AF366" s="3">
        <f t="shared" si="31"/>
        <v>0</v>
      </c>
      <c r="AG366" s="3">
        <f t="shared" si="32"/>
        <v>0</v>
      </c>
      <c r="AH366" s="3">
        <f t="shared" si="33"/>
        <v>1.9342359767891684</v>
      </c>
      <c r="AI366" s="3">
        <f t="shared" si="34"/>
        <v>1.0197144799456153</v>
      </c>
      <c r="AJ366" s="3">
        <f t="shared" si="35"/>
        <v>0</v>
      </c>
      <c r="AK366" s="3">
        <f t="shared" si="36"/>
        <v>0.96993210475266733</v>
      </c>
    </row>
    <row r="367" spans="1:37">
      <c r="A367">
        <v>344</v>
      </c>
      <c r="B367">
        <v>1</v>
      </c>
      <c r="C367" t="s">
        <v>773</v>
      </c>
      <c r="D367" t="str">
        <f>HYPERLINK("http://www.uniprot.org/uniprot/SUCB2_MOUSE", "SUCB2_MOUSE")</f>
        <v>SUCB2_MOUSE</v>
      </c>
      <c r="F367">
        <v>7.2</v>
      </c>
      <c r="G367">
        <v>433</v>
      </c>
      <c r="H367">
        <v>46841</v>
      </c>
      <c r="I367" t="s">
        <v>774</v>
      </c>
      <c r="J367">
        <v>9</v>
      </c>
      <c r="K367">
        <v>9</v>
      </c>
      <c r="L367">
        <v>1</v>
      </c>
      <c r="M367" s="1">
        <v>0</v>
      </c>
      <c r="N367">
        <v>0</v>
      </c>
      <c r="O367">
        <v>1</v>
      </c>
      <c r="P367">
        <v>2</v>
      </c>
      <c r="Q367">
        <v>2</v>
      </c>
      <c r="R367">
        <v>4</v>
      </c>
      <c r="S367" s="1">
        <v>0</v>
      </c>
      <c r="T367">
        <v>0</v>
      </c>
      <c r="U367">
        <v>1</v>
      </c>
      <c r="V367">
        <v>2</v>
      </c>
      <c r="W367">
        <v>2</v>
      </c>
      <c r="X367">
        <v>4</v>
      </c>
      <c r="Y367" s="1">
        <v>0</v>
      </c>
      <c r="Z367">
        <v>0</v>
      </c>
      <c r="AA367">
        <v>1</v>
      </c>
      <c r="AB367">
        <v>2</v>
      </c>
      <c r="AC367">
        <v>2</v>
      </c>
      <c r="AD367">
        <v>4</v>
      </c>
      <c r="AE367" s="1" t="s">
        <v>17</v>
      </c>
      <c r="AF367" s="3">
        <f t="shared" si="31"/>
        <v>0</v>
      </c>
      <c r="AG367" s="3">
        <f t="shared" si="32"/>
        <v>0</v>
      </c>
      <c r="AH367" s="3">
        <f t="shared" si="33"/>
        <v>0.96711798839458418</v>
      </c>
      <c r="AI367" s="3">
        <f t="shared" si="34"/>
        <v>2.0394289598912305</v>
      </c>
      <c r="AJ367" s="3">
        <f t="shared" si="35"/>
        <v>1.9090041361756285</v>
      </c>
      <c r="AK367" s="3">
        <f t="shared" si="36"/>
        <v>3.8797284190106693</v>
      </c>
    </row>
    <row r="368" spans="1:37">
      <c r="A368">
        <v>345</v>
      </c>
      <c r="B368">
        <v>1</v>
      </c>
      <c r="C368" t="s">
        <v>775</v>
      </c>
      <c r="D368" t="str">
        <f>HYPERLINK("http://www.uniprot.org/uniprot/PMM2_MOUSE", "PMM2_MOUSE")</f>
        <v>PMM2_MOUSE</v>
      </c>
      <c r="F368">
        <v>10.3</v>
      </c>
      <c r="G368">
        <v>242</v>
      </c>
      <c r="H368">
        <v>27658</v>
      </c>
      <c r="I368" t="s">
        <v>776</v>
      </c>
      <c r="J368">
        <v>3</v>
      </c>
      <c r="K368">
        <v>3</v>
      </c>
      <c r="L368">
        <v>1</v>
      </c>
      <c r="M368" s="1">
        <v>0</v>
      </c>
      <c r="N368">
        <v>0</v>
      </c>
      <c r="O368">
        <v>2</v>
      </c>
      <c r="P368">
        <v>0</v>
      </c>
      <c r="Q368">
        <v>0</v>
      </c>
      <c r="R368">
        <v>1</v>
      </c>
      <c r="S368" s="1">
        <v>0</v>
      </c>
      <c r="T368">
        <v>0</v>
      </c>
      <c r="U368">
        <v>2</v>
      </c>
      <c r="V368">
        <v>0</v>
      </c>
      <c r="W368">
        <v>0</v>
      </c>
      <c r="X368">
        <v>1</v>
      </c>
      <c r="Y368" s="1">
        <v>0</v>
      </c>
      <c r="Z368">
        <v>0</v>
      </c>
      <c r="AA368">
        <v>2</v>
      </c>
      <c r="AB368">
        <v>0</v>
      </c>
      <c r="AC368">
        <v>0</v>
      </c>
      <c r="AD368">
        <v>1</v>
      </c>
      <c r="AE368" s="1" t="s">
        <v>17</v>
      </c>
      <c r="AF368" s="3">
        <f t="shared" si="31"/>
        <v>0</v>
      </c>
      <c r="AG368" s="3">
        <f t="shared" si="32"/>
        <v>0</v>
      </c>
      <c r="AH368" s="3">
        <f t="shared" si="33"/>
        <v>1.9342359767891684</v>
      </c>
      <c r="AI368" s="3">
        <f t="shared" si="34"/>
        <v>0</v>
      </c>
      <c r="AJ368" s="3">
        <f t="shared" si="35"/>
        <v>0</v>
      </c>
      <c r="AK368" s="3">
        <f t="shared" si="36"/>
        <v>0.96993210475266733</v>
      </c>
    </row>
    <row r="370" spans="1:18">
      <c r="A370" t="s">
        <v>777</v>
      </c>
      <c r="M370" s="1">
        <v>1853</v>
      </c>
      <c r="N370">
        <v>517</v>
      </c>
      <c r="O370">
        <v>3102</v>
      </c>
      <c r="P370">
        <v>2942</v>
      </c>
      <c r="Q370">
        <v>3143</v>
      </c>
      <c r="R370">
        <v>3093</v>
      </c>
    </row>
    <row r="371" spans="1:18">
      <c r="A371" t="s">
        <v>778</v>
      </c>
      <c r="M371" s="1">
        <v>226</v>
      </c>
      <c r="N371">
        <v>376</v>
      </c>
      <c r="O371">
        <v>117</v>
      </c>
      <c r="P371">
        <v>205</v>
      </c>
      <c r="Q371">
        <v>151</v>
      </c>
      <c r="R371">
        <v>93</v>
      </c>
    </row>
    <row r="372" spans="1:18">
      <c r="A372" t="s">
        <v>779</v>
      </c>
      <c r="M372" s="1">
        <v>1</v>
      </c>
      <c r="N372">
        <v>1</v>
      </c>
      <c r="O372">
        <v>1</v>
      </c>
      <c r="P372">
        <v>1</v>
      </c>
      <c r="Q372">
        <v>1</v>
      </c>
      <c r="R372">
        <v>1</v>
      </c>
    </row>
    <row r="374" spans="1:18">
      <c r="A374" t="s">
        <v>780</v>
      </c>
      <c r="B374" t="s">
        <v>781</v>
      </c>
      <c r="M374" s="1">
        <f>3000/M370</f>
        <v>1.6189962223421479</v>
      </c>
      <c r="N374" s="1">
        <f t="shared" ref="N374:R374" si="37">3000/N370</f>
        <v>5.8027079303675047</v>
      </c>
      <c r="O374" s="1">
        <f t="shared" si="37"/>
        <v>0.96711798839458418</v>
      </c>
      <c r="P374" s="1">
        <f t="shared" si="37"/>
        <v>1.0197144799456153</v>
      </c>
      <c r="Q374" s="1">
        <f t="shared" si="37"/>
        <v>0.95450206808781424</v>
      </c>
      <c r="R374" s="1">
        <f t="shared" si="37"/>
        <v>0.96993210475266733</v>
      </c>
    </row>
    <row r="375" spans="1:18">
      <c r="A375">
        <v>345</v>
      </c>
      <c r="B375">
        <v>9</v>
      </c>
    </row>
    <row r="376" spans="1:18">
      <c r="A376" t="s">
        <v>782</v>
      </c>
      <c r="B376" t="s">
        <v>783</v>
      </c>
    </row>
    <row r="377" spans="1:18">
      <c r="A377">
        <v>48</v>
      </c>
      <c r="B377">
        <v>7</v>
      </c>
    </row>
    <row r="379" spans="1:18">
      <c r="A379" t="s">
        <v>784</v>
      </c>
    </row>
    <row r="380" spans="1:18">
      <c r="A380" t="s">
        <v>785</v>
      </c>
    </row>
    <row r="382" spans="1:18">
      <c r="A382" t="b">
        <v>0</v>
      </c>
      <c r="B382" t="s">
        <v>786</v>
      </c>
    </row>
    <row r="383" spans="1:18">
      <c r="A383" t="b">
        <v>0</v>
      </c>
      <c r="B383" t="s">
        <v>787</v>
      </c>
    </row>
    <row r="384" spans="1:18">
      <c r="A384">
        <v>50</v>
      </c>
      <c r="B384" t="s">
        <v>788</v>
      </c>
    </row>
    <row r="385" spans="1:2">
      <c r="A385" t="b">
        <v>0</v>
      </c>
      <c r="B385" t="s">
        <v>789</v>
      </c>
    </row>
    <row r="386" spans="1:2">
      <c r="A386" t="b">
        <v>0</v>
      </c>
      <c r="B386" t="s">
        <v>790</v>
      </c>
    </row>
    <row r="387" spans="1:2">
      <c r="A387" t="b">
        <v>0</v>
      </c>
      <c r="B387" t="s">
        <v>791</v>
      </c>
    </row>
    <row r="388" spans="1:2">
      <c r="A388" t="b">
        <v>1</v>
      </c>
      <c r="B388" t="s">
        <v>792</v>
      </c>
    </row>
    <row r="389" spans="1:2">
      <c r="A389">
        <v>2</v>
      </c>
      <c r="B389" t="s">
        <v>793</v>
      </c>
    </row>
    <row r="390" spans="1:2">
      <c r="A390">
        <v>2</v>
      </c>
      <c r="B390" t="s">
        <v>794</v>
      </c>
    </row>
    <row r="391" spans="1:2">
      <c r="A391">
        <v>0</v>
      </c>
      <c r="B391" t="s">
        <v>795</v>
      </c>
    </row>
    <row r="392" spans="1:2">
      <c r="A392" t="b">
        <v>0</v>
      </c>
      <c r="B392" t="s">
        <v>796</v>
      </c>
    </row>
    <row r="393" spans="1:2">
      <c r="A393" t="b">
        <v>0</v>
      </c>
      <c r="B393" t="s">
        <v>797</v>
      </c>
    </row>
  </sheetData>
  <autoFilter ref="A3:AE368" xr:uid="{00000000-0009-0000-0000-000000000000}">
    <filterColumn colId="4">
      <filters blank="1"/>
    </filterColumn>
  </autoFilter>
  <mergeCells count="1">
    <mergeCell ref="A1:I1"/>
  </mergeCells>
  <conditionalFormatting sqref="M4:R368">
    <cfRule type="cellIs" dxfId="3" priority="2" operator="greaterThan">
      <formula>9</formula>
    </cfRule>
    <cfRule type="cellIs" dxfId="2" priority="3" operator="greaterThan">
      <formula>4</formula>
    </cfRule>
    <cfRule type="cellIs" dxfId="1" priority="4" operator="greaterThan">
      <formula>0</formula>
    </cfRule>
  </conditionalFormatting>
  <conditionalFormatting sqref="L4:L368">
    <cfRule type="cellIs" dxfId="0" priority="1" operator="lessThan">
      <formula>0.75</formula>
    </cfRule>
  </conditionalFormatting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BURK-258_protein_summary_7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Klimek</dc:creator>
  <cp:lastModifiedBy>Jason Burkhead</cp:lastModifiedBy>
  <dcterms:created xsi:type="dcterms:W3CDTF">2016-09-06T21:31:26Z</dcterms:created>
  <dcterms:modified xsi:type="dcterms:W3CDTF">2018-06-21T18:48:57Z</dcterms:modified>
</cp:coreProperties>
</file>