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PBMLLLT database" sheetId="1" r:id="rId3"/>
    <sheet state="visible" name="Taulukko2" sheetId="2" r:id="rId4"/>
  </sheets>
  <definedNames/>
  <calcPr/>
</workbook>
</file>

<file path=xl/sharedStrings.xml><?xml version="1.0" encoding="utf-8"?>
<sst xmlns="http://schemas.openxmlformats.org/spreadsheetml/2006/main" count="3854" uniqueCount="2136">
  <si>
    <t>Category</t>
  </si>
  <si>
    <t>Sub-category</t>
  </si>
  <si>
    <t>First author</t>
  </si>
  <si>
    <t>Country</t>
  </si>
  <si>
    <t>Year</t>
  </si>
  <si>
    <t>Journal</t>
  </si>
  <si>
    <t>Title</t>
  </si>
  <si>
    <t>Study type</t>
  </si>
  <si>
    <t>Sub-category 2 /
animal model</t>
  </si>
  <si>
    <r>
      <rPr>
        <sz val="9.0"/>
      </rPr>
      <t>λ</t>
    </r>
    <r>
      <t xml:space="preserve">
nm</t>
    </r>
  </si>
  <si>
    <r>
      <rPr>
        <sz val="9.0"/>
      </rPr>
      <t>Φ</t>
    </r>
    <r>
      <t xml:space="preserve">
mW</t>
    </r>
  </si>
  <si>
    <r>
      <t xml:space="preserve">E
</t>
    </r>
    <r>
      <rPr>
        <sz val="6.0"/>
      </rPr>
      <t>W/cm2</t>
    </r>
  </si>
  <si>
    <r>
      <rPr>
        <sz val="9.0"/>
      </rPr>
      <t>Q</t>
    </r>
    <r>
      <t xml:space="preserve">
J</t>
    </r>
  </si>
  <si>
    <r>
      <rPr>
        <sz val="9.0"/>
      </rPr>
      <t>H</t>
    </r>
    <r>
      <t xml:space="preserve">
J/cm2</t>
    </r>
  </si>
  <si>
    <t>A</t>
  </si>
  <si>
    <r>
      <rPr>
        <sz val="9.0"/>
      </rPr>
      <t>t</t>
    </r>
    <r>
      <t xml:space="preserve">
sec</t>
    </r>
  </si>
  <si>
    <t>N</t>
  </si>
  <si>
    <r>
      <t xml:space="preserve">Results:  </t>
    </r>
    <r>
      <rPr>
        <color rgb="FF38761D"/>
      </rPr>
      <t>positive</t>
    </r>
    <r>
      <t xml:space="preserve"> </t>
    </r>
    <r>
      <rPr>
        <color rgb="FF38761D"/>
        <sz val="9.0"/>
      </rPr>
      <t xml:space="preserve">☺ </t>
    </r>
    <r>
      <t xml:space="preserve">/ </t>
    </r>
    <r>
      <rPr>
        <color rgb="FFBF9000"/>
      </rPr>
      <t xml:space="preserve">unclear/modest </t>
    </r>
    <r>
      <rPr>
        <color rgb="FFBF9000"/>
        <sz val="9.0"/>
      </rPr>
      <t>☺</t>
    </r>
    <r>
      <rPr>
        <color rgb="FFBF9000"/>
      </rPr>
      <t xml:space="preserve"> </t>
    </r>
    <r>
      <t xml:space="preserve">/ </t>
    </r>
    <r>
      <rPr>
        <color rgb="FF980000"/>
      </rPr>
      <t>negative</t>
    </r>
    <r>
      <t xml:space="preserve"> </t>
    </r>
    <r>
      <rPr>
        <color rgb="FF990000"/>
      </rPr>
      <t xml:space="preserve">☹  </t>
    </r>
    <r>
      <t>↑ ↓ →</t>
    </r>
  </si>
  <si>
    <t>Link</t>
  </si>
  <si>
    <t>Brain</t>
  </si>
  <si>
    <t>Alzheimer's Disease</t>
  </si>
  <si>
    <t>Blivet</t>
  </si>
  <si>
    <t>France
(Montpellier)</t>
  </si>
  <si>
    <t>Alzheimer's &amp; Dementia: Translational Research &amp; Clinical Interventions</t>
  </si>
  <si>
    <t>Neuroprotective effect of a new photobiomodulation technique against Aβ25–35 peptide–induced toxicity in mice: Novel hypothesis for therapeutic approach of Alzheimer's disease suggested</t>
  </si>
  <si>
    <t>Mouse</t>
  </si>
  <si>
    <t>LED phototherapy (with laser)</t>
  </si>
  <si>
    <t>625
+
850</t>
  </si>
  <si>
    <t>"The daily treatment with RGn500 applied during 10 minutes on both the head (10 Hz) and abdomen (10 Hz) inhibited this microglial activation (Fig. 5F) in a highly significant manner (P &lt; .001, Fig. 5H)."
"Results obtained in the hereby study suggest that PBM may represent a novel nonpharmacological therapeutic approach for the treatment of AD. The specific combination of PBM/static magnetic field of the so-called emerging therapy we propose, including, furthermore, two application sites showing synergistic effects, points out very promising results, considering especially the extremely severe phenotype of Aβ25–35 mouse model of AD. Yet, a complex human disease such as AD cannot be fully recapitulated in this context. "</t>
  </si>
  <si>
    <t>Dermatology</t>
  </si>
  <si>
    <t>Review</t>
  </si>
  <si>
    <t>Jagdeo</t>
  </si>
  <si>
    <t>USA
(Sacramento, CA)</t>
  </si>
  <si>
    <t>Lasers Surg Med</t>
  </si>
  <si>
    <t>Light-emitting diodes in dermatology: A systematic review of randomized controlled trials.</t>
  </si>
  <si>
    <t>Systematic review</t>
  </si>
  <si>
    <t>LED phototherapy</t>
  </si>
  <si>
    <t>"Thirty-one original RCTs were suitable for review."
"LEDs represent an emerging modality to alter skin biology and change the paradigm of managing skin conditions. Acne vulgaris, herpes simplex and zoster, and acute wound healing received grade of recommendation B. Other skin conditions received grade of recommendation C or D. Limitations of some studies include small patient sample sizes (n &lt; 20), absent blinding, no sham placebo, and varied treatment parameters. Due to few incidences of adverse events, affordability, and encouraging clinical results, we recommend that physicians use LEDs in clinical practice and researchers continue to explore the use of LEDs to treat skin conditions."</t>
  </si>
  <si>
    <t>Edema</t>
  </si>
  <si>
    <t xml:space="preserve">Limb ulcer </t>
  </si>
  <si>
    <t>Sommer AP</t>
  </si>
  <si>
    <t>Germany
(Ulm)</t>
  </si>
  <si>
    <t>Photomed Laser Surg</t>
  </si>
  <si>
    <t>Aging Is a Sticky Business.</t>
  </si>
  <si>
    <t>Human
Case report</t>
  </si>
  <si>
    <t>0.078</t>
  </si>
  <si>
    <t>"After the administration of two LED sessions (two per week), lymph leakage stopped concomitant with wound closure and good cicatrization (Fig. 1, inset on the left)."
Note: In this paper, Sommer spends a lot of space criticizing Karu's cytochrome c oxidase theory. Now in 3/2018, I am not very convinced of his speculations.</t>
  </si>
  <si>
    <t>Eyes</t>
  </si>
  <si>
    <t>Light-induced damage</t>
  </si>
  <si>
    <t>Lu</t>
  </si>
  <si>
    <t>Australia
(Canberra)</t>
  </si>
  <si>
    <t>Exp Eye Res</t>
  </si>
  <si>
    <t>670nm light treatment following retinal injury modulates Müller cell gliosis: Evidence from in vivo and in vitro stress models</t>
  </si>
  <si>
    <t>Rat
+ in vitro</t>
  </si>
  <si>
    <t>"We showed that early treatment with 670 nm light after PD reduced MC activation, lowering the retinal expression of GFAP and FGF-2. 670 nm light treatment mitigated the production of MC-related pro-inflammatory cytokines (including IL-1β), and reduced microglia/macrophage (MG/MΦ) recruitment into the outer retina following PD. This subsequently decreased photoreceptor loss, slowing the progression of retinal degeneration.
In vitro, we showed that 670 nm light directly modulated MC activation, reducing rates of area coverage by suppressing cellular proliferation and spreading. 
This study indicates that 670 nm light treatment post-injury may have therapeutic benefit when administered shortly after retinal damage, and could be useful for retinal degenerations where MC gliosis is a feature of disease progression.</t>
  </si>
  <si>
    <t>Muscle</t>
  </si>
  <si>
    <t>Exercise</t>
  </si>
  <si>
    <t>Beltrame</t>
  </si>
  <si>
    <t>Canada &amp; Brazil</t>
  </si>
  <si>
    <t>Lasers Med Sci</t>
  </si>
  <si>
    <t>Light-emitting diode therapy (photobiomodulation) effects on oxygen uptake and cardiac output dynamics during moderate exercise transitions: a randomized, crossover, double-blind, and placebo-controlled study.</t>
  </si>
  <si>
    <t>Human
RCT/DB
Crossover</t>
  </si>
  <si>
    <t>630
+
830</t>
  </si>
  <si>
    <t>1500
+
3000</t>
  </si>
  <si>
    <t>540
/limb</t>
  </si>
  <si>
    <t>"Comparisons revealed no statistical (p &gt; 0.05) differences between LEDT and placebo, suggesting no significant changes in aerobic system dynamics. These results challenge earlier publications that reported changes in pulmonary O2 uptake during incremental exercise until exhaustion after LEDT. Perhaps, increments in peak pulmonary O2 uptake after LEDT may be a consequence of higher exercise tolerance caused by non-aerobic-related factors as opposed to an improved aerobic response."</t>
  </si>
  <si>
    <t>Sprain injuries</t>
  </si>
  <si>
    <t>de Moraes Prianti</t>
  </si>
  <si>
    <t>Brazil
(São José dos Campos)</t>
  </si>
  <si>
    <t>Evaluation of the therapeutic effects of led (λ627 ± 10 nm) on the initial phase of ankle sprain treatment: a randomised placebo-controlled clinical trial.</t>
  </si>
  <si>
    <t>Human
RCT/SB</t>
  </si>
  <si>
    <t>100
(10p)</t>
  </si>
  <si>
    <t>1.3
cm2</t>
  </si>
  <si>
    <t>1670
(10p)</t>
  </si>
  <si>
    <t>"The group treated with LED showed statistically decreased pain compared to the placebo group in both the VAS (85.79 vs 55.73%) and McGill questionnaire (83.33 vs 52.52%). The reduction of oedema in the LED group on the 3rd and 6th days after therapy was statistically superior to that in the placebo (p &lt; 0.0001). 
Based on the results of this study, treatment with LED, using the tested dose, is effective for pain and oedema in the initial phase of ankle sprains."</t>
  </si>
  <si>
    <t>Dellagrana</t>
  </si>
  <si>
    <t>Brazil
(Santa Catarina)</t>
  </si>
  <si>
    <t>J Strength Cond Res</t>
  </si>
  <si>
    <t>Photobiomodulation Therapy on Physiological and Performance Parameters During Running Tests: Dose-Response Effects.</t>
  </si>
  <si>
    <t xml:space="preserve">LED phototherapy (w/ also some laser diodes)
(Biphasic dose response)
</t>
  </si>
  <si>
    <t>670
(LED)
+
850
(laser)
+
880
(LED)
+
950
(LED)</t>
  </si>
  <si>
    <t>210
420
840
(14p)</t>
  </si>
  <si>
    <t>"All PBMT doses positively affected physiological and/or performance parameters; however magnitude-based inference reported that PBMT applied with 30 J led to more beneficial effects than 15 J and 60 J."</t>
  </si>
  <si>
    <t>Oral</t>
  </si>
  <si>
    <t>Periodontium (in vitro)</t>
  </si>
  <si>
    <t>Yamauchi</t>
  </si>
  <si>
    <t>Japan
(Osaka)</t>
  </si>
  <si>
    <t>J Periodontol</t>
  </si>
  <si>
    <t>High-power, red light-emitting diode irradiation enhances proliferation, osteogenic differentiation and mineralization of human periodontal ligament stem cells via ERK signaling pathway</t>
  </si>
  <si>
    <t>In vitro</t>
  </si>
  <si>
    <t>0-
10</t>
  </si>
  <si>
    <t>"The results of this study show that 650-nm high-power, red, LED irradiation increases PDLSCs proliferation, and osteogenic differentiation and mineralization, mediated by ERK1/2 activation. These findings suggest that LED may be a useful tool for periodontal tissue regeneration."</t>
  </si>
  <si>
    <t>Bone</t>
  </si>
  <si>
    <t>Bone repair</t>
  </si>
  <si>
    <t>Diamantino</t>
  </si>
  <si>
    <t>Effect of non-coherent infrared light (LED, λ945 ± 20 nm) on bone repair in diabetic rats-morphometric and spectral analyses.</t>
  </si>
  <si>
    <t>Rat</t>
  </si>
  <si>
    <t>Diabetic rats
LED phototherapy</t>
  </si>
  <si>
    <t>--</t>
  </si>
  <si>
    <t>14.4</t>
  </si>
  <si>
    <t>0.8
cm2</t>
  </si>
  <si>
    <t>7
11
14</t>
  </si>
  <si>
    <t>"It can be concluded that LED therapy positively influences bone formation in the early stages of the bone repair process in non-diabetic and diabetic animals, without causing changes in the optical density and volume of tissue in the final stages. No influence of LED therapy was observed on the percentage of calcium, percentage of phosphorus, Ca/P ratio, or optical mineral density in non-diabetic animals. However, increased mineral concentration was evident in the diabetic animals treated with the LED during the repair process."</t>
  </si>
  <si>
    <t>Fractures</t>
  </si>
  <si>
    <t>Baek</t>
  </si>
  <si>
    <t>Korea
(Seoul)</t>
  </si>
  <si>
    <t>J Craniomaxillofac Surg</t>
  </si>
  <si>
    <t>The effect of light-emitting diode (590/830 nm)-based low-level laser therapy on posttraumatic edema of facial bone fracture patients.</t>
  </si>
  <si>
    <t>Human
Prospective cohort</t>
  </si>
  <si>
    <t>Edema
LED phototherapy
HEALITE II device</t>
  </si>
  <si>
    <t>590+
830</t>
  </si>
  <si>
    <t>"Our analysis showed a 16.5% reduction of edema in the LLLT group and 7.3% in the sham light group. The edema reduction was statistically significantly greater in the LLLT group than in the sham light group (p &lt; 0.047)."
"LED-based LLLT is recently receiving attention worldwide for its cost-effectiveness and large coverage area compared to traditional laser therapy. Recent studies support its effectiveness in various areas such as wound healing, skin rejuvenation, and pain alleviation. In this study, we treated facial bone fracture patients with LED-based LLLT, and showed its effectiveness in reducing posttraumatic edema."
Comment: Parameters were not reported.</t>
  </si>
  <si>
    <t>Stroke</t>
  </si>
  <si>
    <t>Lee</t>
  </si>
  <si>
    <t>Korea
(Yangsan)</t>
  </si>
  <si>
    <t>J Biophotonics</t>
  </si>
  <si>
    <t>Low-level light emitting diode therapy promotes long-term functional recovery after experimental stroke in mice.</t>
  </si>
  <si>
    <t>0.0017</t>
  </si>
  <si>
    <t>"The acute and subacute LED-T groups showed a significant improvement in motor function up to 28 days post-ischemia, although no brain atrophy recovery was noted. We observed proliferating cells (BrdU+ ) in the ischemic brain, and significant increases in BrdU+ /GFAP+ , BrdU+ /DCX+ , BrdU+ /NeuN+ , and CD31+ cells in the subacute LED-T group. However, the BrdU+ /Iba-1+ cell count was reduced in the subacute LED-T group. Furthermore, the brain-derived neurotrophic factor (BDNF) was significantly upregulated in the subacute LED-T group."
"We concluded that LED-T administered during the subacute stage had a positive impact on the long-term functional outcome, probably via neuron and astrocyte proliferation, blood vessel reconstruction, and increased BDNF expression."</t>
  </si>
  <si>
    <t>Cells</t>
  </si>
  <si>
    <t>Proliferation</t>
  </si>
  <si>
    <t>Vale</t>
  </si>
  <si>
    <t>Brazil
(São Paulo)</t>
  </si>
  <si>
    <t>The Effects of Photobiomodulation Delivered by Light-Emitting Diode on Stem Cells from Human Exfoliated Deciduous Teeth: A Study on the Relevance to Pluripotent Stem Cell Viability and Proliferation.</t>
  </si>
  <si>
    <t>Stem cells from "milk teeth" (deciduous teeth)
LED phototherapy</t>
  </si>
  <si>
    <t>0.037</t>
  </si>
  <si>
    <t>2
4
8
16
32</t>
  </si>
  <si>
    <t>"LED irradiation at 630 nm (37 mW/cm2, 75 mW) with radiant exposure of 16 J/cm2 was capable of inducing a proliferative response in stem cells from the pulp tissue of deciduous teeth without affecting mitochondrial function or inducing senescence."</t>
  </si>
  <si>
    <t>Circulation</t>
  </si>
  <si>
    <t>Microcirculation</t>
  </si>
  <si>
    <t>Frangez</t>
  </si>
  <si>
    <t>Slovenia
(Ljubljana)</t>
  </si>
  <si>
    <t>The effect of LED on blood microcirculation during chronic wound healing in diabetic and non-diabetic patients-a prospective, double-blind randomized study.</t>
  </si>
  <si>
    <t>Human
RCT/DB</t>
  </si>
  <si>
    <t>Chronic lower limb wounds
Diabetic patients (and non-diabetic)
LED phototherapy</t>
  </si>
  <si>
    <t>625+
660+
850</t>
  </si>
  <si>
    <t>2.4</t>
  </si>
  <si>
    <t>"A significant increase in blood flow was noted in the treated group of diabetic and non-diabetic patients (p = 0.040 and p = 0.033), while there was no difference in the control groups. Additional Falanga wound bed score evaluation showed a significant improvement in both treated groups as compared to the control group."
Comment: The control group used a broadband light source (580-900nm broadband light, energy density of 0.72 J/cm2)... There was no passive&amp;placebo control.
Comment: The abstract says "power density" when it is actually "energy density".</t>
  </si>
  <si>
    <t>Radiation dermatitis</t>
  </si>
  <si>
    <t>Strouthos</t>
  </si>
  <si>
    <t>Germany
(Offenbach)</t>
  </si>
  <si>
    <t>Strahlenther Onkol</t>
  </si>
  <si>
    <t>Photobiomodulation therapy for the management of radiation-induced dermatitis : A single-institution experience of adjuvant radiotherapy in breast cancer patients after breast conserving surgery.</t>
  </si>
  <si>
    <t>Human
Controlled</t>
  </si>
  <si>
    <t>LED phototherapy
LED cluster (69)</t>
  </si>
  <si>
    <t>660
+
805</t>
  </si>
  <si>
    <t>1390
total</t>
  </si>
  <si>
    <t>0.0446</t>
  </si>
  <si>
    <t>240-
300</t>
  </si>
  <si>
    <t>"In the PBM group, 22 patients (88%) presented grade 1 and 3 (12%) grade 2 RD. In the control group, 25 patients (55.6%) developed grade 1 reactions, 18 patients (40%) grade 2, and 2 (4.4%) patients grade 3 RD."
"Concerning pain intensity, 15 patients (60%) of the PBM treatment arm reported no pain, 5 patients (20%) VAS 2, and 5 (20%) VAS 3. In the control group, 13 patients (28.9%) reported no pain, 2 (4.4%) VAS 1, 7 (15.6%) VAS 2, 9 patients (20%) reported VAS 3, 12 (26.7%) patients VAS 4, and 2 (4.4%) patients VAS 5."
"PBM-LED therapy applied prior to RT might be effective in decreasing the incidence and sequelae of radiation-induced skin toxicity in breast cancer patients treated with breast-conserving surgery."</t>
  </si>
  <si>
    <t>Photobiomodulation with 670 nm light ameliorates Müller cell-mediated activation of microglia and macrophages in retinal degeneration.</t>
  </si>
  <si>
    <t>9</t>
  </si>
  <si>
    <t>"The present study has demonstrated that treatment with 670 nm light mitigates Ccl2 and Il-1β expression in the retina in vivo, and in primary Müller cells in vitro. Further, we found that 670 nm light-treated Müller cells were able to mitigate MG/MΦ activation. This indicates that 670 nm light targets the expression of pro-inflammatory cytokines and chemokines by Müller cells. Previous studies have found that 670 nm light resulted in reduced activation and recruitment of MG/MΦ in retinal damage in vivo (...), but to our knowledge, this is the first report that demonstrated the direct effect of 670 nm light on Müller cells and its downstream effect of reduced MG/MΦ activation."</t>
  </si>
  <si>
    <t>Fibromyalgia</t>
  </si>
  <si>
    <t>da Silva</t>
  </si>
  <si>
    <t>Randomized, blinded, controlled trial on effectiveness of photobiomodulation therapy and exercise training in the fibromyalgia treatment.</t>
  </si>
  <si>
    <t>Single session vs 10 weeks
Control vs PBM vs exercise vs exercise+PBM
LED phototherapy
LED array</t>
  </si>
  <si>
    <t>640
+
875
+
905</t>
  </si>
  <si>
    <t>39.3
/p</t>
  </si>
  <si>
    <t>"Set 1: pain threshold was improved with the phototherapy, and EXT improved the pain threshold for temporomandibular joint (right and left body side) and occipital site (right body side).
Set 2: there was improved pain threshold in several tender points with the phototherapy and EXT. There was an overlap of therapies to reduce the tender point numbers, anxiety, depression, fatigue, sleep, and difficulty sleeping on FIQ/RDC scores. Moreover, quality of life was improved with both therapies.
The phototherapy and EXT improved the pain threshold in FM women. A more substantial effect was noticed for the combined therapy, in which pain relief was accomplished by improving VAS and FIQ scores as well as quality of life."</t>
  </si>
  <si>
    <t>Gastroenterology</t>
  </si>
  <si>
    <t>Surgery</t>
  </si>
  <si>
    <t>Redkin</t>
  </si>
  <si>
    <t>Russia
(Voronezh)</t>
  </si>
  <si>
    <t>Reduce Adverse Effects of Laparoscopic Cholecystectomy with Pulse Width Modulated LED Light (625 nm, 76 Hz, 23% Duty Cycle).</t>
  </si>
  <si>
    <t>Human
RCT</t>
  </si>
  <si>
    <t>LED phototherapy
Svetozar-PRO device</t>
  </si>
  <si>
    <t>0.015-
0.030</t>
  </si>
  <si>
    <t>0.9-
1.8</t>
  </si>
  <si>
    <t>"The test group revealed significant reduction in postsurgery gain of levels of ALT, AST, and ESR compared with the control group."
"Treatment of the removed gallbladder bed and porta hepatis by red LED PWM radiation during LCE significantly reduces the adverse effects of surgery while increasing its time insignificantly and does not affect the surgical best practices deployed."</t>
  </si>
  <si>
    <t>Ferreira Junior</t>
  </si>
  <si>
    <t>Brazil
(Ponta Grossa)</t>
  </si>
  <si>
    <t>Cardiac autonomic responses and number of repetitions maximum after LED irradiation in the ipsilateral and contralateral lower limb.</t>
  </si>
  <si>
    <t>Human
RCT/SB (?)</t>
  </si>
  <si>
    <t>660
+
850</t>
  </si>
  <si>
    <t>340
+
1050</t>
  </si>
  <si>
    <t>41.7
/p
(total 834J per session)</t>
  </si>
  <si>
    <t>"It was observed that active LEDI promoted an increase in maximal number of repetitions (LEDI = 44.4 ± 9.0 vs placebo = 39.9 ± 11.4; p &lt; 0.05) and decreases the fatigue index (LEDI = 34.3 ± 21.8% vs placebo = 50.0 ± 26.6%; p &lt; 0.05) comparing to placebo situation, only in the ipsilateral application. There were no differences on [Lac] and in HRV parameters comparing LEDI vs placebo on post-exercise recovery in both applications (p &gt; 0.05).
The LEDI improves performance only in the ipsilateral application, but there were no differences on [Lac] and cardiac autonomic responses after exercise for both the applications."</t>
  </si>
  <si>
    <t>Effects of light-emitting diode irradiation on time to exhaustion at maximal aerobic speed.</t>
  </si>
  <si>
    <t>LED phototherapy
LED cluster (34+35)</t>
  </si>
  <si>
    <t>"In this study, it was observed that after applying LED irradiation, there was a tendency to an increase on Tlim and the smallest worthwhile changes presented a high chance of a beneficial effect (82.1%). Furthermore, the LED irradiation improved the HR response during the constant load exercise in comparison with the placebo situation."</t>
  </si>
  <si>
    <t>De Marchi</t>
  </si>
  <si>
    <t>Brazil
(Caxias do Sul)</t>
  </si>
  <si>
    <t>Does photobiomodulation therapy is better than cryotherapy in muscle recovery after a high-intensity exercise? A randomized, double-blind, placebo-controlled clinical trial.</t>
  </si>
  <si>
    <t>41.7</t>
  </si>
  <si>
    <t>13.8
cm2
(0.2
/LED)</t>
  </si>
  <si>
    <t>↓DOMS, ↓CK (serum), ↓TBARS (serum), ↓oxidative damage (serum), ↑MVC (post-exercise)
"The clinical impact of these findings is clear because they demonstrate that the use of phototherapy is more effective than the use of cryotherapy for muscle recovery, additionally cryotherapy decreases PBMT efficacy."</t>
  </si>
  <si>
    <t>Miranda</t>
  </si>
  <si>
    <t>When is the best moment to apply photobiomodulation therapy (PBMT) when associated to a treadmill endurance-training program? A randomized, triple-blinded, placebo-controlled clinical trial.</t>
  </si>
  <si>
    <t>LED phototherapy (w/ 905nm laser diode)
Treadmill training</t>
  </si>
  <si>
    <t>"Our outcomes show that PBMT applied before and after endurance-training exercise sessions lead to improvement of endurance three times faster than exercise only."
Comment: The results are very remarkable. However, it's interesting that the results were published in such a moderate-impact journal (2.5).
Note: "Professor Ernesto Cesar Pinto Leal-Junior received research support from Multi Radiance Medical (Solon, OH, USA), a laser device manufacturer. The remaining authors declare that they have no conflict of interest."</t>
  </si>
  <si>
    <t>Myopathy</t>
  </si>
  <si>
    <t>Albuquerque-Pontes</t>
  </si>
  <si>
    <t>Photobiomodulation therapy protects skeletal muscle and improves muscular function of mdx mice in a dose-dependent manner through modulation of dystrophin.</t>
  </si>
  <si>
    <t>Mdx mice
LED phototherapy (w/ 905nm laser diode)
Dose response (a strong one!)</t>
  </si>
  <si>
    <t>1
3
10</t>
  </si>
  <si>
    <t>"We conclude that PBMT can mainly preserve muscle morphology and improve muscular function of mdx mice through modulation of gene and protein expression of dystrophin.
Furthermore, since PBMT is a non-pharmacological treatment which does not present side effects and is easy to handle, it can be seen as a promising tool for treating Duchenne's muscular dystrophy."</t>
  </si>
  <si>
    <t>Nerves</t>
  </si>
  <si>
    <t>Mohajerani</t>
  </si>
  <si>
    <t>Iran
(Tehran)</t>
  </si>
  <si>
    <t>J Craniofac Surg</t>
  </si>
  <si>
    <t>Effect of Low-Level Laser and Light-Emitting Diode on Inferior Alveolar Nerve Recovery After Sagittal Split Osteotomy of the Mandible: A Randomized Clinical Trial Study.</t>
  </si>
  <si>
    <t>632 (LED)
+
810 (laser)</t>
  </si>
  <si>
    <t>"After 1 week, the VAS score in the laser group significantly improved in comparison with the control group. Visual analog scale score improvement was 25% (P = 0.015) at 2 weeks, 21% (P = 0.001) at 2 months, and 24% (P = 0.001) at 6 months. After 2 weeks, the brush stroke score improvement was significant in the laser group. The improvement values were 21.5% (P = 0.002) at 2 months and 15.1% (P = 0.004) at 6 months."
"Low-level laser therapy and light-emitting diode may improve VAS scores, 2-point discrimination, and brush stroke test results without any effect on the pinprick or contact detection test results."</t>
  </si>
  <si>
    <t>Pancreas</t>
  </si>
  <si>
    <t>Type I diabetes</t>
  </si>
  <si>
    <t>Tatmatsu-Rocha</t>
  </si>
  <si>
    <t>Brazil
(São Carlos)</t>
  </si>
  <si>
    <t>Light-emitting diode modulates carbohydrate metabolism by pancreatic duct regeneration.</t>
  </si>
  <si>
    <t>0.88</t>
  </si>
  <si>
    <t>4.49</t>
  </si>
  <si>
    <t>0.196
cm2</t>
  </si>
  <si>
    <t>"Diabetic group treated with LED showed regeneration of islets and ducts (p = 0.001) on the pancreas. Intraperitoneal insulin tolerance test showed differences between the diabetic control and diabetic treated groups (p = 0.03). In diabetic control group, the hepatic glycogen content was 296% lower when compared with diabetic treated with LED. Furthermore, in the diabetic control group, the glycogen content of the gastrocnemius muscle was 706% smaller when compared with diabetic treated with LED.
This study shows that LED was able to modify morphological and metabolic features and also altered carbohydrate metabolism on irradiated pancreas in experimental model of diabetes."
"The costs for equipment acquisition and maintenance with LED are not expensive, and our results could stimulate more researchers to use phototherapy to develop translational applications as a new option of treatment for diabetic patients"</t>
  </si>
  <si>
    <t>Respiratory system</t>
  </si>
  <si>
    <t>Lung inflammation</t>
  </si>
  <si>
    <t>Siqueira</t>
  </si>
  <si>
    <t>Light-Emitting Diode treatment ameliorates allergic lung inflammation in experimental model of asthma induced by ovalbumin.</t>
  </si>
  <si>
    <t>Ovalbumin-induced experimental asthma in Balb/c mice
LED phototherapy</t>
  </si>
  <si>
    <t>0.0333</t>
  </si>
  <si>
    <t>5</t>
  </si>
  <si>
    <t>2.8
cm2</t>
  </si>
  <si>
    <t>2
+
2
+
2
=
6
(?)</t>
  </si>
  <si>
    <t>"Our results showed that LED treatment in asthmatic mice reduced the lung cell infiltration, the mucus production, the oedema, and the tracheal's contractile response."
"This study may provide important information about the effects of LED, and in addition, it may open the possibility of a new approach for the treatment of asthma."</t>
  </si>
  <si>
    <t>Skin</t>
  </si>
  <si>
    <t>Flap</t>
  </si>
  <si>
    <t>Park</t>
  </si>
  <si>
    <t>Korea
(Cheonan)</t>
  </si>
  <si>
    <t>Human adipose-derived stem cell spheroid treated with photobiomodulation irradiation accelerates tissue regeneration in mouse model of skin flap ischemia.</t>
  </si>
  <si>
    <t>Adipose-derived stem cells treatment
LLLT + stem cells
LED phototherapy</t>
  </si>
  <si>
    <t>0.01</t>
  </si>
  <si>
    <t>6</t>
  </si>
  <si>
    <t>"The PBM-spheroid hASCs transplanted into the skin flap ischemia differentiated into endothelial cells and remained differentiated. Transplantation of PBM-spheroid hASCs into the skin flap ischemia significantly elevated the density of vascular formations through angiogenic factors released by the skin flap ischemia and enhanced tissue regeneration at the lesion site. Consistent with these results, the transplantation of PBM-spheroid hASCs significantly improved functional recovery compared with PBS, monolayer-cultured hASCs, and not-PBM-spheroid treatment.
These findings suggest that transplantation of PBM-spheroid hASCs may be an effective stem cell therapy for the treatment of skin flap ischemia."</t>
  </si>
  <si>
    <t>Moon</t>
  </si>
  <si>
    <t>Enhanced survival of ischemic skin flap by combined treatment with bone marrow-derived stem cells and low-level light irradiation.</t>
  </si>
  <si>
    <t>0.05</t>
  </si>
  <si>
    <t>39</t>
  </si>
  <si>
    <t>"LLLI promoted BMSC migration and tube formation. The flap survival rate of combined treated group was significantly higher than that of the control group. Histologic results demonstrated a significant increase in neovascularization in the combined treatment group.
This study demonstrates that combination treatment of BMSCs and LLLI could enhance the survival of ischemic skin flap in a mouse model."</t>
  </si>
  <si>
    <t>Wound healing</t>
  </si>
  <si>
    <t>Surgical wounds</t>
  </si>
  <si>
    <t>Barros</t>
  </si>
  <si>
    <t>Brazil
(Teresina)</t>
  </si>
  <si>
    <t>Low-intensity LED therapy (λ 640 ± 20 nm) on saphenectomy healing in patients who underwent coronary artery bypass graft: a randomized, double-blind study.</t>
  </si>
  <si>
    <t>640
± 20</t>
  </si>
  <si>
    <t>"The results showed that in the experimental group, there were less bleeding points and no dehiscence in saphenectomy, as compared to the placebo group. There was also a smaller area of hematoma and hyperemia in the experimental group (p &lt; 0.0009). These data lead to the conclusion that the type of phototherapy protocol employed can assist in tissue repair."</t>
  </si>
  <si>
    <t>Wounds</t>
  </si>
  <si>
    <t>Zhang</t>
  </si>
  <si>
    <t>China
(Shanghai)</t>
  </si>
  <si>
    <t>Photochem Photobiol</t>
  </si>
  <si>
    <t>LED Phototherapy With Gelatin Sponge Promotes Wound Healing in Mice.</t>
  </si>
  <si>
    <t>465
and/or
625</t>
  </si>
  <si>
    <t>"Results showed that the red and blue lights promoted cell growth and wound healing, while the blue light with a gelatin sponge protected the wound from infection in the early stages of wound healing."</t>
  </si>
  <si>
    <t>Autoimmunity</t>
  </si>
  <si>
    <t>Pemphigus vulgaris</t>
  </si>
  <si>
    <t>Yousef</t>
  </si>
  <si>
    <t>J Lasers Med Sci</t>
  </si>
  <si>
    <t>The Effect of Low Level Laser Therapy on Pemphigus Vulgaris Lesions: A Pilot Study.</t>
  </si>
  <si>
    <t>Human</t>
  </si>
  <si>
    <t>-</t>
  </si>
  <si>
    <t>6
in
2wk</t>
  </si>
  <si>
    <t>"Application of low level laser simultaneously with conventional therapy could result in sensational healing of ulcers especially in patients who do not respond to conventional treatment or suffering from recalcitrant lesions."
Comment: Parameters were poorly reported.</t>
  </si>
  <si>
    <t>Osteoclastogenesis</t>
  </si>
  <si>
    <t>Sohn</t>
  </si>
  <si>
    <t>Korea
(Gwangju)</t>
  </si>
  <si>
    <t>Comparison of the alendronate and irradiation with a light-emitting diode (LED) on murine osteoclastogenesis.</t>
  </si>
  <si>
    <t>0.005</t>
  </si>
  <si>
    <t>d = 
9 cm</t>
  </si>
  <si>
    <t>"These findings suggest that LED irradiation downregulates osteoclastogenesis by ROS production; this effect could lead to reduced bone loss and may offer a new therapeutic tool for managing osteoporosis."</t>
  </si>
  <si>
    <t>Regulation of RANKL-Induced Osteoclastogenesis by 635-nm Light Emitting Diode Irradiation Via HSP27 in Bone Marrow-Derived Macrophages.</t>
  </si>
  <si>
    <t>"The 635-nm irradiation treatment significantly increased HSP27 expression and decreased intracellular ROS generation, as well as p38 and AKT phosphorylation, leading to reductions in the expression of c-fos, NFATc1, and DC-STAMP and TRAP activation and osteoclastic bone resorption in RANKL-induced BMMs. However, in HSP27-silenced BMMs, no change was observed."</t>
  </si>
  <si>
    <t>Pinheiro</t>
  </si>
  <si>
    <t>Brazil
(Salvador, Bahia)</t>
  </si>
  <si>
    <t>Biochemical changes on the repair of surgical bone defects grafted with biphasic synthetic micro-granular HA + β-tricalcium phosphate induced by laser and LED phototherapies and assessed by Raman spectroscopy.</t>
  </si>
  <si>
    <t>LED phototherapy
LLLT vs LED</t>
  </si>
  <si>
    <t>780
laser
850
LED</t>
  </si>
  <si>
    <t>70
150</t>
  </si>
  <si>
    <t>20
20
(unclear)</t>
  </si>
  <si>
    <t>0.04
cm2
0.5
cm2</t>
  </si>
  <si>
    <t>7?</t>
  </si>
  <si>
    <t>"These results indicated that the use of laser phototherapy improved the repair of bone defects grafted with the biomaterial by increasing the deposition of phosphate HA."</t>
  </si>
  <si>
    <t>Biochem Biophys Res Commun</t>
  </si>
  <si>
    <t>Pretreatment with light-emitting diode therapy reduces ischemic brain injury in mice through endothelial nitric oxide synthase-dependent mechanisms</t>
  </si>
  <si>
    <t xml:space="preserve">Mouse
</t>
  </si>
  <si>
    <t>2</t>
  </si>
  <si>
    <t>"After reperfusion, the LED-T group showed significantly smaller infarct and edema volumes, fewer behavioral deficits compared to injured mice that did not receive LED-T and significantly higher cerebral blood flow compared to the vehicle group.
We observed lower levels of endothelial nitric oxide synthase (eNOS) phosphorylation in the injured mouse brains, but significantly higher eNOS phosphorylation in LED-T-pretreated mice. The enhanced phospho-eNOS was inhibited by LY294002, indicating that the effects of LED-T on the ischemic brain could be attributed to the upregulation of eNOS phosphorylation through the phosphoinositide 3-kinase (PI3K)/Akt pathway. Moreover, no reductions in infarct or edema volume were observed in LED-T-pretreated eNOS-deficient (eNOS−/-) mice."</t>
  </si>
  <si>
    <t>Low-level light emitting diode (LED) therapy suppresses inflammasome-mediated brain damage in experimental ischemic stroke.</t>
  </si>
  <si>
    <t>LED phototherapy
Microglia</t>
  </si>
  <si>
    <t>d =
4 mm</t>
  </si>
  <si>
    <t>"LED therapy group generated a significantly smaller infarct size and improvements in neurological function based on neurologic test score. LED therapy profoundly reduced neuroinflammatory responses including neutrophil infiltration and microglia activation in the ischemic cortex. LED therapy also decreased cell death and attenuated the NLRP3 inflammasome, in accordance with down-regulation of pro-inflammatory cytokines IL-1β and IL-18 in the ischemic brain."</t>
  </si>
  <si>
    <t>da Luz Eltchechem</t>
  </si>
  <si>
    <t>Brazil
(Guarapuava)</t>
  </si>
  <si>
    <t>Transcranial LED therapy on amyloid-β toxin 25-35 in the hippocampal region of rats.</t>
  </si>
  <si>
    <t>LED phototherapy
Transcranial LLLT</t>
  </si>
  <si>
    <t>7</t>
  </si>
  <si>
    <t>"Our study indicates the beneficial effect of PBM treatment on behavioral tasks in the early stages of AD by demonstrating the improvement in motor and behavioral performance in treated animals compared to nontreated ones."
"The use of PBM in rats with AD showed a significant reduction in senile plaques after 21 days of treatment in the treated group compared to the nontreated group."
"The early diagnosis of AD associated with the proposed use of PBM, which is a low-cost and noninvasive procedure and with absolute unknown contraindications, could lead to the achievement of relevant results that would improve the quality of life of people affected by this disease. Further investigation using a population of patients with AD is required."</t>
  </si>
  <si>
    <t>Cognitive performance</t>
  </si>
  <si>
    <t>Grover</t>
  </si>
  <si>
    <t>USA
(Denver, CO)</t>
  </si>
  <si>
    <t>Acute Effects of Near Infrared Light Therapy on Brain State in Healthy Subjects as Quantified by qEEG Measures.</t>
  </si>
  <si>
    <t>LED phototherapy
LED array (784)</t>
  </si>
  <si>
    <t>0.0167</t>
  </si>
  <si>
    <t>20</t>
  </si>
  <si>
    <t>360
cm2</t>
  </si>
  <si>
    <t>"Change in reaction time significantly differed between treated and control, with a mean of 23.8 msec improvement compared with controls (p = 0.035). Amplitude increased an average of 0.81 μV in treatment versus 0.22 μV in controls and did not reach significance."
"The data suggest that NIR light may have an acute effect on reaction time and amplitude in certain subject subsets. There were no adverse events registered across the 31 subjects in the treatment group, nor in the 18 evaluable control group subjects."</t>
  </si>
  <si>
    <t>Parkinson's disease</t>
  </si>
  <si>
    <t>El Massri</t>
  </si>
  <si>
    <t>Australia &amp; France</t>
  </si>
  <si>
    <t>Exp Brain Res</t>
  </si>
  <si>
    <t>Photobiomodulation-induced changes in a monkey model of Parkinson's disease: changes in tyrosine hydroxylase cells and GDNF expression in the striatum.</t>
  </si>
  <si>
    <t>Monkey
Rat
Mouse
LED phototherapy</t>
  </si>
  <si>
    <t>MPTP
(6-OHDA rats)
LED phototherapy</t>
  </si>
  <si>
    <t>"In our MPTP monkey model, which showed a clear loss in striatal dopaminergic terminations, PBM generated a striking increase in striatal TH+ cell number, 60% higher compared to MPTP monkeys not treated with PBM and 80% higher than controls."
"This increase was not evident in our MPTP mouse and 6OHDA rat models, both of which showed minimal loss in striatal terminations."
"In monkeys, the increase in striatal TH+ cell number in MPTP-PBM cases was accompanied by similar increases in GDNF expression, as determined from western blots, from MPTP and control cases.
In summary, these results offer insights into the mechanisms by which PBM generates its beneficial effects, potentially with the use of trophic factors, such as GDNF."</t>
  </si>
  <si>
    <t>Naderi</t>
  </si>
  <si>
    <t>A Comparative Study of 660 nm Low-Level Laser and Light Emitted Diode in Proliferative Effects of Fibroblast Cells.</t>
  </si>
  <si>
    <t>LED phototherapy 
LLLT vs LED
Biphasic dose response</t>
  </si>
  <si>
    <t>1
5
10</t>
  </si>
  <si>
    <t xml:space="preserve">"In contrast to LLL, LED light had no significant impact on the proliferation of Hu02 cells"
"Our findings showed that production of ROS within the cell was linearly increased both in the LED and laser light irradiated cells. However, laser light is more incremental in comparison to LED light. "
</t>
  </si>
  <si>
    <t>Angiogenesis</t>
  </si>
  <si>
    <t>Cytotherapy</t>
  </si>
  <si>
    <t>Adipose-derived stem cell spheroid treated with low-level light irradiation accelerates spontaneous angiogenesis in mouse model of hindlimb ischemia.</t>
  </si>
  <si>
    <t>Mouse
(in vitro irradiation)</t>
  </si>
  <si>
    <t>Stem cells
LED phototherapy</t>
  </si>
  <si>
    <t>0.010</t>
  </si>
  <si>
    <t>"These findings suggest that transplantation of ASC spheroid treated with LLLI may be an effective stem cell therapy for the treatment of hind-limb ischemia and peripheral vascular disease."</t>
  </si>
  <si>
    <t>Diabetes mellitus</t>
  </si>
  <si>
    <t>Ulcers and wounds</t>
  </si>
  <si>
    <t>Salvi</t>
  </si>
  <si>
    <t>Italy
(Turin)</t>
  </si>
  <si>
    <t>J Biomed Opt</t>
  </si>
  <si>
    <t>Effect of low-level light therapy on diabetic foot ulcers: a near-infrared spectroscopy study.</t>
  </si>
  <si>
    <t>Healite II
LED phototherapy</t>
  </si>
  <si>
    <t>"Overall, our results demonstrate that LLLT improves blood flow and autonomic nervous system regulation in DFU and the importance of light intensity in therapeutic protocols."</t>
  </si>
  <si>
    <t>Age-related macular degeneration</t>
  </si>
  <si>
    <t>Sivapathasuntharam</t>
  </si>
  <si>
    <t>UK
(London)</t>
  </si>
  <si>
    <t>Neurobiol Aging</t>
  </si>
  <si>
    <t>Aging retinal function is improved by near infrared light (670 nm) that is associated with corrected mitochondrial decline.</t>
  </si>
  <si>
    <t>"Significant age-related declines were measured in the photoreceptor generated a-wave and the postreceptoral b-wave. Seven- and 12-month-old mice were exposed to 670 nm for 15 minutes daily over 1 month. These showed significant improved retinal function in both waves of approximately 25% but did not reach levels found in 2-month-old animals.
Our data suggest, 670 nm light can significantly improve aged retinal function, perhaps by providing additional adenosine triphosphate production for photoreceptor ion pumps or reduced aged inflammation. This may have implications for the treatment of retinal aging and age-related retinal disease, such as macular degeneration."</t>
  </si>
  <si>
    <t>Occipital cortex</t>
  </si>
  <si>
    <t>Ghanbari</t>
  </si>
  <si>
    <t>Iran
(Yasuj)</t>
  </si>
  <si>
    <t>Biomed Pharmacother</t>
  </si>
  <si>
    <t>Light-Emitting Diode (LED) therapy improves occipital cortex damage by decreasing apoptosis and increasing BDNF-expressing cells in methanol-induced toxicity in rats.</t>
  </si>
  <si>
    <t>LED phototherapy
Brain (occipital cortex)</t>
  </si>
  <si>
    <t>0.028</t>
  </si>
  <si>
    <t>"LED therapy significantly reduced RGC death, in comparison to the methanol group. In addition, the number of BDNF positive cells was significantly higher in the visual cortex of LED-treated group, in comparison to methanol-intoxicated and control groups. Moreover, LED therapy caused a significant decrease in cell death (caspase 3+ cells) and a significant reduction in the NO levels, both in serum and brain tissue, in comparison to methanol-intoxicated rats.
Overall, LED therapy demonstrated a number of beneficial effects in decreasing oxidative stress and in functional recovery of RGCs and visual cortex. Our data suggest that LED therapy could be a potential condidate as a non-invasive approach for treatment of retinal damage, which needs further clinical studies."</t>
  </si>
  <si>
    <t>Diabetic retinopathy</t>
  </si>
  <si>
    <t>Cheng</t>
  </si>
  <si>
    <t>China &amp; USA</t>
  </si>
  <si>
    <t>Diabetes</t>
  </si>
  <si>
    <t>Photobiomodulation Inhibits Long-term Structural and Functional Lesions of Diabetic Retinopathy.</t>
  </si>
  <si>
    <t>LED phototherapy
Diabetic nephropathy</t>
  </si>
  <si>
    <t>0.025</t>
  </si>
  <si>
    <t>8mo</t>
  </si>
  <si>
    <t>"We administered photobiomodulation (PBM) therapy daily for 8 months to streptozotocin-diabetic mice, and assessed effects of PBM on visual function, retinal capillary permeability, and capillary degeneration using published methods. Vitamin D receptor and Cyp24a1 transcripts were quantified by qRT-PCR, and the abundance of c-Kit+ stem cells in blood and retina were assessed.
Long-term daily administration of PBM significantly inhibited the diabetes-induced leakage and degeneration of retinal capillaries, and significantly inhibited also the diabetes-induced reduction in visual function. PBM also inhibited diabetes-induced reductions in retinal Cyp24a1 mRNA levels and numbers of circulating stem cells (CD45-/c-Kit+), but these effects may not account for the beneficial effects of PBM on the retinopathy.
PBM significantly inhibits the functional and histopathologic features of early DR, and these effects likely are mediated via multiple mechanisms."</t>
  </si>
  <si>
    <t>General</t>
  </si>
  <si>
    <t>LED</t>
  </si>
  <si>
    <t>Dong &amp; Xiong</t>
  </si>
  <si>
    <t>China
(Suzhou)</t>
  </si>
  <si>
    <t>Ann Biomed Eng</t>
  </si>
  <si>
    <t>Applications of Light Emitting Diodes in Health Care.</t>
  </si>
  <si>
    <t>"Despite the fast advances in both LED technologies and their applications, few reviews have been seen to link the controllable emission properties of LEDs to these applications. The objective of this paper is to bridge this gap by reviewing the main control techniques of LEDs that enable creating enhanced lighting patterns for imaging and generating effective photon doses for photobiomodulation. This paper also provides the basic mechanisms behind the effective LED therapies in treating cutaneous and neurological diseases. The emerging field of optogenetics is also discussed with a focus on the application of LEDs. The multidisciplinary topics reviewed in this paper can help the researchers in LEDs, imaging, light therapy and optogenetics better understand the basic principles in each other's field; and hence to stimulate the application of LEDs in health care."</t>
  </si>
  <si>
    <t>Calderhead &amp; Tanaka</t>
  </si>
  <si>
    <t>Korea</t>
  </si>
  <si>
    <t>BOOK: Photomedicine - Advances in Clinical Practice</t>
  </si>
  <si>
    <t>Photobiological Basics and Clinical Indications of Phototherapy for Skin Rejuvenation</t>
  </si>
  <si>
    <t>"Photobiological basics and light/tissue interaction underlying the process will be examined, together with the importance of treatment parameters."</t>
  </si>
  <si>
    <t>Hair</t>
  </si>
  <si>
    <t>Fonda-Pascual</t>
  </si>
  <si>
    <t>Spain
(Madrid)</t>
  </si>
  <si>
    <t>J Am Acad Dermatol</t>
  </si>
  <si>
    <t>Effectiveness Of Low-Level Laser Therapy In Lichen Planopilaris.</t>
  </si>
  <si>
    <t>Human
Case series</t>
  </si>
  <si>
    <t>4</t>
  </si>
  <si>
    <t>900
/d
for
6mo</t>
  </si>
  <si>
    <t>"All patients responded with a global reduction of symptoms, erythema and perifollicular hyperkeratosis (Fig. 1a, Fig. 1b), with a mean decrease of 0.87 in LPPAI-score after six months of intervention (p=0.012) but not in the follow-up visit at three months. Terminal hair thickness after three months was greater than in the baseline (111.0 µm, p=0.018) as well as after six months (82.4 µm; p=0.035)."</t>
  </si>
  <si>
    <t>Hemmings</t>
  </si>
  <si>
    <t>USA
(Statesboro, GA)</t>
  </si>
  <si>
    <t>Identifying Dosage Effect of Light-Emitting Diode Therapy on Muscular Fatigue in Quadriceps.</t>
  </si>
  <si>
    <t>"There was significant increase in the number of repetitions performed between the placebo treatment and 60 seconds (p = 0.023), as well as placebo and 120 seconds (p = 0.004) of irradiation on each point. There were no significant differences in blood lactate levels between any of the 4 trials. In conclusion, LEDT had a positive effect on performance when irradiating 6 points on the superficial quadriceps for 60 and 120 seconds before an eccentric leg extension."</t>
  </si>
  <si>
    <t>Exercise-related health improvements</t>
  </si>
  <si>
    <t>Paolillo</t>
  </si>
  <si>
    <t>J Cosmet Laser Ther</t>
  </si>
  <si>
    <t>Effects of Phototherapy Plus Physical Training on Metabolic Profile and Quality of Life in Postmenopausal Women.</t>
  </si>
  <si>
    <t>LED phototherapy
LED array</t>
  </si>
  <si>
    <t>0.039</t>
  </si>
  <si>
    <t>108</t>
  </si>
  <si>
    <t>"Physical training with or without phototherapy may improve metabolic profile. In addition, phototherapy together with treadmill training prevented an increase in subcutaneous fat and facilitated improved quality of life in postmenopausal women."</t>
  </si>
  <si>
    <t>Brazil
(Florianópolis)</t>
  </si>
  <si>
    <t>Dose-response effect of photobiomodulation therapy on neuromuscular economy during submaximal running.</t>
  </si>
  <si>
    <t>LED phototherapy (28 LED diodes; 5 laser diodes)
Biphasic dose response</t>
  </si>
  <si>
    <t>670
+
850
+
880
+
950</t>
  </si>
  <si>
    <t>15
30
60</t>
  </si>
  <si>
    <t>"According to magnitude-based inference, PBMT with dose of 15 J per site showed possibly and likely beneficial effects on neuromuscular economy during running at 8 and 9 km h-1, respectively. On other hand, PBMT with doses of 30 and 60 J per site showed possible beneficial effects only during running at 9 km h-1. We concluded that PBMT improve neuromuscular economy and the best PBMT dose was 15 J per site (total dose of 420 J)."</t>
  </si>
  <si>
    <t>Yucesoy</t>
  </si>
  <si>
    <t>Turkey
(Istanbul)</t>
  </si>
  <si>
    <t>J Oral Maxillofac Surg</t>
  </si>
  <si>
    <t>Comparison of Ozone and Photo-Biomodulation Therapies on Mental Nerve Injury in Rats.</t>
  </si>
  <si>
    <t>0.02</t>
  </si>
  <si>
    <t>"A better healing pattern was observed in the treatment groups. The number of [Schwann cells] was markedly larger in the OT and PBM groups than in the control group."
"This study clearly suggests that OT and PBM are promising novel methods for the treatment of mental nerve injury."</t>
  </si>
  <si>
    <t>Tooth replantation</t>
  </si>
  <si>
    <t>Pigatto Mitihiro</t>
  </si>
  <si>
    <t>Brazil
(Londrina)</t>
  </si>
  <si>
    <t>Dent Traumatol</t>
  </si>
  <si>
    <t>Effects of near-infrared LED therapy on experimental tooth replantation in rats.</t>
  </si>
  <si>
    <t>"The results suggest that the application of LED therapy up to 48 h after tooth replantation may delay periodontal ligament repair."</t>
  </si>
  <si>
    <t>Tooth extraction</t>
  </si>
  <si>
    <t>Comunian</t>
  </si>
  <si>
    <t>Brazil
(Belo Horizonte)</t>
  </si>
  <si>
    <t>Oral Maxillofac Surg</t>
  </si>
  <si>
    <t>Photobiomodulation with LED and laser in repair of mandibular socket rabbit: clinical evaluation, histological, and histomorphometric.</t>
  </si>
  <si>
    <t>Rabbit</t>
  </si>
  <si>
    <t>LLLT vs LED
LED phototherapy</t>
  </si>
  <si>
    <t>780
laser
830
LED</t>
  </si>
  <si>
    <t>?
26</t>
  </si>
  <si>
    <t>30
30</t>
  </si>
  <si>
    <t>50
150</t>
  </si>
  <si>
    <t>9
9</t>
  </si>
  <si>
    <t>"It was found that photobiomodulation with LASER and LED presented effects. However, only the LED demonstrated a beneficial effect on the process of bone repair in the dental alveoli of rabbits."
Comment: The photograph of rabbit being treated by LED light looks a little bit funny.</t>
  </si>
  <si>
    <t>Pain</t>
  </si>
  <si>
    <t>Nociception</t>
  </si>
  <si>
    <t>Chia</t>
  </si>
  <si>
    <t>Taiwan
(Kaohsiung)</t>
  </si>
  <si>
    <t>Pain Res Manag</t>
  </si>
  <si>
    <t>The Antinociceptive Effect of Light-Emitting Diode Irradiation on Incised Wounds Is Correlated with Changes in Cyclooxygenase 2 Activity, Prostaglandin E2, and Proinflammatory Cytokines.</t>
  </si>
  <si>
    <t>Hind paw wound
LED phototherapy</t>
  </si>
  <si>
    <t>"LED therapy attenuated the decrease in thermal withdrawal latency in all the irradiated groups and the decrease in the mechanical withdrawal threshold in the L-I group only. The expression levels of COX-2, PGE2, and IL-6 were significantly decreased in the three LED-treated groups, whereas IL-1β and TNF-α were significantly decreased only in the L-I group compared with their levels in the I groups (p &lt; 0.05)."
"LED therapy provides an analgesic effect and modifies the expression of COX-2, PGE2, and proinflammatory cytokines in incised skin."
Comment: The parameters are poorly reported. For example, spot size was not reported.</t>
  </si>
  <si>
    <t>Acute</t>
  </si>
  <si>
    <t>Pigatto</t>
  </si>
  <si>
    <t>Brazil
(Santa Maria)</t>
  </si>
  <si>
    <t>Mol Neurobiol</t>
  </si>
  <si>
    <t>Light-Emitting Diode Phototherapy Reduces Nocifensive Behavior Induced by Thermal and Chemical Noxious Stimuli in Mice: Evidence for the Involvement of Capsaicin-Sensitive Central Afferent Fibers.</t>
  </si>
  <si>
    <t>LED phototherapy
Dose response
Biphasic dose response</t>
  </si>
  <si>
    <t>(234)
390
(780)</t>
  </si>
  <si>
    <t>0.0104
0.0173
0.0346</t>
  </si>
  <si>
    <t>"Mice exposed to multisource LED (output power 234, 390, or 780 mW and power density 10.4, 17.3, and 34.6 mW/cm2, respectively, from 10 to 30 min of stimulation with a wavelength of 890 nm) showed rapid and significant reductions in formalin- and acetic acid-induced nocifensive behavior. This effect gradually reduced but remained significant for up to 7 h after LED treatment in the last model used."
"Moreover, LED (390 mW, 17.3 mW/cm2/20 min) irradiation also reduced nocifensive behavior in mice due to chemical [endogenous (i.e., glutamate, prostaglandins, and bradykinin) or exogenous (i.e., formalin, acetic acid, TRPs and ASIC agonist, and protein kinase A and C activators)] and thermal (hot plate test) stimuli. Finally, ablating central afferent C fibers abolished LED analgesia."
"These experimental results indicate that LED phototherapy reduces the acute painful behavior of animals caused by chemical and thermal stimuli and that LED analgesia depends on the integrity of central afferent C fibers sensitive to capsaicin. These findings provide new information regarding the underlying mechanism by which LED phototherapy reduces acute pain. Thus, LED phototherapy may be an important tool for the management of acute pain."
Comment: They used 535 mice in this study!</t>
  </si>
  <si>
    <t>Lung fibrosis</t>
  </si>
  <si>
    <t>Brochetti</t>
  </si>
  <si>
    <t>Photobiomodulation therapy improves both inflammatory and fibrotic parameters in experimental model of lung fibrosis in mice.</t>
  </si>
  <si>
    <t>LED phototherapy
Fibrosis induction by bleomycin</t>
  </si>
  <si>
    <t>"Our results showed that PBMT significantly reduced the number of inflammatory cells in the alveolar space, collagen production, interstitial thickening, and static and dynamic pulmonary elastance. In addition, we observed reduced levels of IL-6 e CXCL1/KC released by pneumocytes in culture as well as reduced level of CXCL1/KC released by fibroblasts in culture. We can conclude that the PBMT improves both inflammatory and fibrotic parameters showing a promising therapy which is economical and has no side effects."</t>
  </si>
  <si>
    <t>Lung injury (in sepsis)</t>
  </si>
  <si>
    <t>Costa</t>
  </si>
  <si>
    <t>Sci Rep</t>
  </si>
  <si>
    <t>Beneficial effects of Red Light-Emitting Diode treatment in experimental model of acute lung injury induced by sepsis</t>
  </si>
  <si>
    <t>Sepsis-induced acute lung injury
LED phototherapy</t>
  </si>
  <si>
    <t>0.033</t>
  </si>
  <si>
    <t>"Red LED treatment reduced neutrophil influx and the levels of interleukins 1β, 17 A and, tumor necrosis factor-α; in addition to enhanced levels of interferon γ in the bronchoalveolar fluid. Moreover, red LED treatment enhanced the RNAm levels of IL-10 and IFN-γ. It also partially reduced the elevated oxidative burst and enhanced apoptosis, but it did not alter the translocation of nuclear factor κB, the expression of toll-like receptor 4 (TLR4), as well as, oedema or mucus production in their lung tissues."
"It is suggested that LED applications are an inexpensive and non-invasive additional treatment for sepsis."</t>
  </si>
  <si>
    <t>Acne vulgaris</t>
  </si>
  <si>
    <t>Li</t>
  </si>
  <si>
    <t>USA
(Skillman, NJ)</t>
  </si>
  <si>
    <t>Low-level red LED light inhibits hyperkeratinization and inflammation induced by unsaturated fatty acid in an in vitro model mimicking acne.</t>
  </si>
  <si>
    <t>"Low level red LED light therapy could provide beneficial effects of anti-inflammation, normalizing pilosebaceous hyperkeratinization, and improving barrier impairment in Acne vulgaris."</t>
  </si>
  <si>
    <t>Atopic dermatitis</t>
  </si>
  <si>
    <t>Jekal</t>
  </si>
  <si>
    <t>Korean J Clin Lab Sci</t>
  </si>
  <si>
    <t>The Combined Effects of Curcumin Administration and 630 nm LED Phototherapy against DNCB-induced Atopic Dermatitis-like Skin Lesions in BALB/c Mice</t>
  </si>
  <si>
    <t>"These results suggest that the combined therapy of curcumin and LED is more effective than a single treatment. We recommend that this can be a feasible alternative therapy to manage AD."</t>
  </si>
  <si>
    <t>Cho</t>
  </si>
  <si>
    <t>Ann Dermatol</t>
  </si>
  <si>
    <t>Therapeutic Effects of a Light Emitting Diode at a Variety of Wavelengths on Atopic Dermatitis-Like Skin Lesions in NC/Nga Mice.</t>
  </si>
  <si>
    <t>415
525
660
830</t>
  </si>
  <si>
    <t>"In conclusion, our study demonstrates that LED phototherapy with longer wavelengths can improve AD-like skin lesions in NC/Nga mice, probably through regulation of both Th1 and Th2 responses. Thus, LED phototherapy with red and NIR wavelengths could be a potential phototherapeutic modality for AD management."</t>
  </si>
  <si>
    <t>Zhongguo Yi Xue Ke Xue Yuan Xue Bao</t>
  </si>
  <si>
    <t>Effects of 630 nm Red and 460 nm Blue Light Emitting Diode Irradiation on Healing of the Skin Wound in Japanese Big-ear White Rabbit.</t>
  </si>
  <si>
    <t>460
+
630</t>
  </si>
  <si>
    <t>"The healing rate in the red light,blue light,and control groups was 50.0%(4/8),25.0%(2/8),and 12.5%(1/8),respectively. Since the 12th day after modeling,the healing area percentage in the red light group was significantly higher than those in the blue light and control groups(P&lt;0.05,P&lt;0.01). 
On the 21st day after modeling,the skin thickness of the red light group was(2.95±0.34)mm,which was significantly higher than that in control group [(2.52±0.42)mm;F=3.182,P=0.016)]. The average optical density of collagen fibers was 0.15±0.03 in red light group,which was significantly higher than that of the blue light group(0.09±0.01;F=7.316,P=0.012)and control(0.07±0.01;F=7.316,P=0.003). 
The results of immunohistochemistry showed the expression levels of EGF,FGF,CD31 antigen,and Ki-67 in the red light group were significantly higher than those in the blue light and control groups,whereas the CD68 expression was significantly lower(P&lt;0.05 or P&lt;0.01)."
"Conclusion LED red light irradiation can promote the healing of skin wounds in Japanese big-ear white rabbits,which may be achieved by the effect of red light irradiation in stimulating the proliferation of skin epidermal cells,vascular endothelial cells,and fiberous tissue."</t>
  </si>
  <si>
    <t>Burns</t>
  </si>
  <si>
    <t>de Oliveira</t>
  </si>
  <si>
    <t>Low-intensity LED therapy (658 nm) on burn healing: a series of cases.</t>
  </si>
  <si>
    <t>LED phototherapy (?)</t>
  </si>
  <si>
    <t>"The burns treated with LED showed higher epithelization, with keratinocytes and fibroblasts proliferation, increased collagen synthesis, decreased pain, and pruritus. In conclusion, there was a faster clinical improvement in the irradiated limbs."</t>
  </si>
  <si>
    <t>Lima</t>
  </si>
  <si>
    <t>Photobiomodulation (Laser and LED) on Sternotomy Healing in Hyperglycemic and Normoglycemic Patients Who Underwent Coronary Bypass Surgery with Internal Mammary Artery Grafts: A Randomized, Double-Blind Study with Follow-Up.</t>
  </si>
  <si>
    <t>Human
RCT/DB (?)</t>
  </si>
  <si>
    <t>640
(laser)
660
(LED)</t>
  </si>
  <si>
    <t>1.06
0.24</t>
  </si>
  <si>
    <t>"LLLT and LED groups had similarly less hyperemia and less incision bleeding or dehiscence (p ≤ 0.005) and the outcomes were also analogous between hyperglycemic and normoglycemic patients, which indicates no difference observed in an intragroup analysis (p ≥ 0.05)."</t>
  </si>
  <si>
    <t>Adipose tissue</t>
  </si>
  <si>
    <t>Inflammation</t>
  </si>
  <si>
    <t>Yoshimura</t>
  </si>
  <si>
    <t>Photobiomodulation reduces abdominal adipose tissue inflammatory infiltrate of diet-induced obese and hyperglycemic mice.</t>
  </si>
  <si>
    <t>0.019</t>
  </si>
  <si>
    <t>5.7</t>
  </si>
  <si>
    <t>3.14
cm2</t>
  </si>
  <si>
    <t>"Non-irradiated control animals display inflammatory areas almost five times greater than the treated group (p &lt; 0.001). This result on inflammatory infiltrate may have caused impacts on the significant lower blood glucose level from irradiated animals (p = 0.04), twenty-four hours after the last irradiation session."</t>
  </si>
  <si>
    <t>Reinhart</t>
  </si>
  <si>
    <t>France &amp; Australia</t>
  </si>
  <si>
    <t>J Neurosurg</t>
  </si>
  <si>
    <t>Intracranial application of near-infrared light in a hemi-parkinsonian rat model: the impact on behavior and cell survival.</t>
  </si>
  <si>
    <t>6-OHDA
LED phototherapy (Epitex SMT 670)
Light delivery into the brain via optical fiber</t>
  </si>
  <si>
    <t>"In summary, when delivered at the appropriate power, delivery mode, and dosage, NIr treatment provided both improved behavior and neuroprotection in 6-OHDA-lesioned rats."
Comment: However, there were three NIR groups and it seems that the results weren't as straightforward as one would think...</t>
  </si>
  <si>
    <t>Neurosci Res</t>
  </si>
  <si>
    <t>The behavioural and neuroprotective outcomes when 670 nm and 810 nm near infrared light are applied together in MPTP-treated mice</t>
  </si>
  <si>
    <t>MPTP
LED phototherapy</t>
  </si>
  <si>
    <t>670
+
810</t>
  </si>
  <si>
    <t>"Our results showed that when 670nm and 810nm NIr were applied both together and sequentially, there was a greater overall beneficial outcome - increased locomotor activity and number of tyrosine hydroxylase immunoreactive cells in the substantia nigra pars compacta - than when they were applied either separately, or in particular, both together and concurrently."
Note: In this paper, they had 6 different active treatment groups, and all of them fared better than the MPTP group!</t>
  </si>
  <si>
    <t>Int J Neurosci</t>
  </si>
  <si>
    <t>The effect of different doses of near infrared light on dopaminergic cell survival and gliosis in MPTP-treated mice.</t>
  </si>
  <si>
    <t>"In summary, we showed that neuroprotection by NIr irradiation in MPTP-treated mice was dose-dependent; with increasing MPTP toxicity, higher doses of NIr were required to protect cells and reduce astrogliosis."</t>
  </si>
  <si>
    <t>Near-infrared light (670 nm) reduces MPTP-induced parkinsonism within a broad therapeutic time window.</t>
  </si>
  <si>
    <t>MPTP
LED phototherapy
Epitex devices (models 670-66-60 and 810-66-60)</t>
  </si>
  <si>
    <t>0.0053
(mid-
brain)</t>
  </si>
  <si>
    <t>0.5
(mid-
brain)</t>
  </si>
  <si>
    <t>4-
12</t>
  </si>
  <si>
    <t>"In summary, irrespective of whether it was applied before, at the same time as or after MPTP insult, NIr reduced both behavioural and structural measures of damage by a similar magnitude."
"There was a broad therapeutic time window of NIr application in relation to the stage of toxic insult, and the NIr was fast-acting and long-lasting."
Star: The paper included a photograph of LLLT application.</t>
  </si>
  <si>
    <t>Protection</t>
  </si>
  <si>
    <t>Knels</t>
  </si>
  <si>
    <t>Germany
(Dresden)</t>
  </si>
  <si>
    <t>Effects of Narrow-band IR-A and of Water-Filtered Infrared A on Fibroblasts.</t>
  </si>
  <si>
    <t>LED phototherapy
Water-filtered infrared A (wIRA; broadband light)
LED vs wIRA
3T3 fibroblasts</t>
  </si>
  <si>
    <t>670-
1400
(wIRA)
875
(LED)</t>
  </si>
  <si>
    <t>"The numbers of apoptotic cells were reduced in cultures irradiated with wIRA or LED-IR-A. More mitochondria showed a well-polarized MMP after wIRA irradiation in glyoxal damaged cells. LED-IR-A treatment specifically restored the GSH/GSSG ratio. The immediate positive effects of wIRA and LED-IR-A observed in living cells, particularly on mitochondria, reflect the therapeutic benefits of wIRA and LED-IR-A."</t>
  </si>
  <si>
    <t>Thrombocytopenia</t>
  </si>
  <si>
    <t>Yang</t>
  </si>
  <si>
    <t>USA
(Boston, MA)</t>
  </si>
  <si>
    <t>Low-level light treatment ameliorates immune thrombocytopenia.</t>
  </si>
  <si>
    <t>Mice &amp; in vitro</t>
  </si>
  <si>
    <t>LED phototherapy
Biphasic dose response</t>
  </si>
  <si>
    <t>36</t>
  </si>
  <si>
    <t>"These adverse effects of anti-CD41 antibody were all mitigated by LLLT to varying degrees, owing to its ability to enhance mitochondrial biogenesis and activity in megakaryocytes and preserve mitochondrial functions in platelets in the presence of the antibody.
The observations argue not only for contribution of mitochondrial stress to the pathology of ITP, but also clinical potentials of LLLT as a safe, simple, and cost-effective modality of ITP."</t>
  </si>
  <si>
    <t>Merry</t>
  </si>
  <si>
    <t>Canada
(Toronto)</t>
  </si>
  <si>
    <t>Acta Ophthalmol</t>
  </si>
  <si>
    <t>Photobiomodulation reduces drusen volume and improves visual acuity and contrast sensitivity in dry age-related macular degeneration.</t>
  </si>
  <si>
    <t>Human
Case series
(n=42)</t>
  </si>
  <si>
    <t>Dry age-related macular degeneration
LED phototherapy (Warp10 + Gentlewaves)</t>
  </si>
  <si>
    <t>670
+
590
+
790</t>
  </si>
  <si>
    <t>?
+
4
+
0.6</t>
  </si>
  <si>
    <t>0.05-
0.08</t>
  </si>
  <si>
    <t>4.00-
7.68
+
0.1</t>
  </si>
  <si>
    <t>88
+
35
+
35</t>
  </si>
  <si>
    <t>9
/
3wk</t>
  </si>
  <si>
    <t>"Significant improvement in mean BCVA of 5.90 letters (p &lt; 0.001) was seen on completion of the 3-week treatment and 5.14 letters (p &lt; 0.001) after 3 months. Contrast sensitivity improved significantly (log unit improvement of 0.11 (p = 0.02) at 3 weeks and 3 months (log unit improvement of 0.16 (p = 0.02) at three cycles per degree. Drusen volume decreased by 0.024 mm3 (p &lt; 0.001) and central drusen thickness was significantly reduced by a mean of 3.78 μm (p &lt; 0.001), while overall central retinal thickness and retinal volume remained stable."
"This is the first study demonstrating improvements in functional and anatomical outcomes in dry AMD subjects with PBM therapy. These findings corroborate an earlier pilot study that looked at functional outcome measures. The addition of anatomical evidence contributes to the basis for further development of a non-invasive PBM treatment for dry AMD."
Some extra data on the methods (not written in the actual article):
"Subjects had their eyes open for the yellow pulsed but closed for the red, perceived by patients as a comfortable glow with their eyes closed and red penetrates well through the closed lids. The red is gently rested on the eyelid/orbit rim so may touch the lid or be very close to it without any pressure."</t>
  </si>
  <si>
    <t>Metabolism</t>
  </si>
  <si>
    <t>Kaynezhad</t>
  </si>
  <si>
    <t>Optical monitoring of retinal respiration in real time: 670 nm light increases the redox state of mitochondria.</t>
  </si>
  <si>
    <t>LEd phototherapy</t>
  </si>
  <si>
    <t>"Retinae of aged rats exposed to 670 nm for 5 mins showed consistent progressive increases in oxidation of COX 5 mins post exposure."</t>
  </si>
  <si>
    <t>Chu-Tan</t>
  </si>
  <si>
    <t>Australia (Canberra)</t>
  </si>
  <si>
    <t>Int J Photoenergy</t>
  </si>
  <si>
    <t>Efficacy of 670 nm Light Therapy to Protect against Photoreceptor Cell Death Is Dependent on the Severity of Damage</t>
  </si>
  <si>
    <t>LED phototherapy
Light-induced damage</t>
  </si>
  <si>
    <t>0.06</t>
  </si>
  <si>
    <t>9
18
36
90</t>
  </si>
  <si>
    <t>180
360
720
1800</t>
  </si>
  <si>
    <t>"670 nm light exhibited a biphasic response in its amelioration of cell death in light-induced degeneration in vivo. Lower light damage intensities required lower doses of 670 nm light to reduce TUNEL cell death. At higher damage intensities, the highest dose of 670 nm light showed protection. In vitro, the Seahorse XFe96 Extracellular Flux Analyzer revealed that 670 nm light directly influences mitochondrial metabolism by increasing the spare respiratory capacity of mitochondria in 661 W photoreceptor-like cells in light damaged conditions. Our findings further support the use of 670 nm light as an effective treatment against retinal degeneration as well as shedding light on the mechanism of protection through the increase of the mitochondrial spare respiratory capacity."</t>
  </si>
  <si>
    <t>Optic nerve injury</t>
  </si>
  <si>
    <t>Beirne</t>
  </si>
  <si>
    <t>UK (Cardiff)</t>
  </si>
  <si>
    <t>Red Light Treatment in an Axotomy Model of Neurodegeneration.</t>
  </si>
  <si>
    <t>Ex vivo (mouse)</t>
  </si>
  <si>
    <t>LED phototherapy
Optic nerve injury (axotomy)</t>
  </si>
  <si>
    <t>31.7</t>
  </si>
  <si>
    <t>"The results demonstrate the ability of 670 nm light to partially prevent ex vivo dendropathy in the mouse retina, suggesting that it is worth exploring as a treatment option for dendropathy-associated neurodegenerative diseases, including glaucoma and Alzheimer's disease."</t>
  </si>
  <si>
    <t>Fertility, genitals, etc.</t>
  </si>
  <si>
    <t>Dysmenorrhea</t>
  </si>
  <si>
    <t>Hong</t>
  </si>
  <si>
    <t>Korea
(Iksan &amp; Yangsan)</t>
  </si>
  <si>
    <t>Int J Gynaecol Obstet</t>
  </si>
  <si>
    <t>Randomized controlled trial of the efficacy and safety of self-adhesive low-level light therapy in women with primary dysmenorrhea.</t>
  </si>
  <si>
    <t>Human
RCT/DB
Multicenter</t>
  </si>
  <si>
    <t>0.0018</t>
  </si>
  <si>
    <t>"At the final study visit, the reduction in scores using a visual analog scale was significantly greater in patients who received low-level light therapy (n=41; 4.34±2.22) than among those in the control group (n=38; 1.79±1.73; P&lt;0.001 when adjusted for age) No serious adverse events occurred."
"There was significantly less use of analgesia in the experimental group than in the control group (P = 0.031)."
Comment: The parameters are quite poorly reported... Also, strangely, according to the paper, the "power consumption" was 0.9 watts (900mW). It seems likely that power output was much lower, if the beam size is small and the light intensity is also quite low (0.0018 W/cm2).</t>
  </si>
  <si>
    <t>Fluorescent lamps</t>
  </si>
  <si>
    <t>Ahamed</t>
  </si>
  <si>
    <t>India</t>
  </si>
  <si>
    <t>Effect of LED photobiomodulation on fluorescent light induced changes in cellular ATPases and Cytochrome c oxidase activity in Wistar rat.</t>
  </si>
  <si>
    <t>whole
animal
(?)</t>
  </si>
  <si>
    <t>"This study demonstrates the protective effect of 670 nm LED pre exposure on cellular enzymes against fluorescent light induced change."
Note: See also the another paper from this group, in the Eyes-category.</t>
  </si>
  <si>
    <t>Colitis</t>
  </si>
  <si>
    <t>Belém</t>
  </si>
  <si>
    <t>J Photochem Photobiol B</t>
  </si>
  <si>
    <t>Light-emitting diodes at 940nm attenuate colitis-induced inflammatory process in mice.</t>
  </si>
  <si>
    <t>LED phototherapy
LLLT vs prednisolone
Acetic acid-induced colitis</t>
  </si>
  <si>
    <t>64.8</t>
  </si>
  <si>
    <t>4.05</t>
  </si>
  <si>
    <t>"Colitis-induced intestinal transit delay was inhibited by LED therapy. Colitis caused an increase of colon dimensions (length, diameter, total area) and colon weight (edema), which were inhibited by LED therapy. LED therapy also decreased colitis-induced tissue gross lesion, myeloperoxidase activity, microscopic tissue damage score and the presence of inflammatory infiltrate in all intestinal layers. Furthermore, LED therapy inhibited colitis-induced IL-1β, TNF-α, and IL-6 production. 
We conclude LED therapy at 940nm inhibited experimental colitis-induced colon inflammation in mice, therefore, rendering it a promising therapeutic approach that deserves further investigation."</t>
  </si>
  <si>
    <t>Hearing</t>
  </si>
  <si>
    <t>Bartos</t>
  </si>
  <si>
    <t>Pre-conditioning with near infrared photobiomodulation reduces inflammatory cytokines and markers of oxidative stress in cochlear hair cells.</t>
  </si>
  <si>
    <t>Cochlear hair cells treated with gentamicin or LPS
LED phototherapy</t>
  </si>
  <si>
    <t>0.03</t>
  </si>
  <si>
    <t>1</t>
  </si>
  <si>
    <t>"We report a decrease of inflammatory cytokines and stress levels resulting from NIR applied to HEI-OC1 auditory cells before treatment with gentamicin or lipopolysaccharide."</t>
  </si>
  <si>
    <t>Heart</t>
  </si>
  <si>
    <t>Heart failure</t>
  </si>
  <si>
    <t>Capalonga</t>
  </si>
  <si>
    <t>Brazil
(Porto Alegre)</t>
  </si>
  <si>
    <t>Light-emitting diode therapy (LEDT) improves functional capacity in rats with heart failure.</t>
  </si>
  <si>
    <t>0.250</t>
  </si>
  <si>
    <t>15</t>
  </si>
  <si>
    <t>0.2
cm2</t>
  </si>
  <si>
    <t>60
/point</t>
  </si>
  <si>
    <t>"Sham and LEDT-HF groups showed higher relative values than the Control-HF group, respectively, for distance covered (27.7 and 32.5 %), time of exercise test (17.7 and 20.5 %), and speed (13.6 and 12.2 %)."
Note: In this paper, the "sham" group does not refer to sham-therapy, but instead to sham-HF.</t>
  </si>
  <si>
    <t>Immunity</t>
  </si>
  <si>
    <t>Monocytic cells (U937)</t>
  </si>
  <si>
    <t>Spoto</t>
  </si>
  <si>
    <t>Italy
(Chieti)</t>
  </si>
  <si>
    <t>J Biol Regul Homeost Agents</t>
  </si>
  <si>
    <t>Effect of low energy light irradiation by light emitting diode on U937 cells.</t>
  </si>
  <si>
    <t>"We demonstrate that LED exposure, in the presence or absence of lipopolysaccharide (LPS), activates cell degranulation, increased expression of Interleukin-8 (IL-8) and modulation of beta galactosidase activity.
Evidence shows that the well-known pro-inflammatory nuclear factor kappa-light-chain-enhancer of activated B cells (NF-kB) and the apoptotic marker (caspase3/cleaved-caspase3 ratio) are up-regulated in response to a proinflammatory biochemical pathway."</t>
  </si>
  <si>
    <t>Insect health</t>
  </si>
  <si>
    <t>Bumblebee</t>
  </si>
  <si>
    <t>Powner</t>
  </si>
  <si>
    <t>PLoS One</t>
  </si>
  <si>
    <t>Improving Mitochondrial Function Protects Bumblebees from Neonicotinoid Pesticides.</t>
  </si>
  <si>
    <t>LED phototherapy
Imidaclopride toxicity</t>
  </si>
  <si>
    <t>"Bees exposed to insecticide and daily to 670nm light showed corrected ATP levels and significantly improved mobility allowing them to feed. Physiological recordings from eyes revealed that light exposure corrected deficits induced by the pesticide. Overall, death rates in bees exposed to insecticide but also given 670nm light were indistinguishable from controls."
"Treatment with 670nm on control bees also resulted in a significant improvement in survival over controls (P&lt;0.01), similar to data from fruit flies exposed to this light [15]"
"Hence, we show that deep red light exposure that improves mitochondrial function, reverses the sensory and motor deficits induced by Imidacloprid."</t>
  </si>
  <si>
    <t>Liver</t>
  </si>
  <si>
    <t>Minimal hepatic encephalopathy</t>
  </si>
  <si>
    <t>Arias</t>
  </si>
  <si>
    <t>Spain</t>
  </si>
  <si>
    <t>Low-light-level therapy as a treatment for minimal hepatic encephalopathy: behavioural and brain assessment.</t>
  </si>
  <si>
    <t>LED phototherapy
Cytochrome oxidase</t>
  </si>
  <si>
    <t>10
cm2</t>
  </si>
  <si>
    <t>"Taking these findings into account, an improvement in the PH + LLLT group due to LLLT treatment should show not only a correct acquisition of the behavioural task, indicated by the behavioural differences between PH and PH + LLLT and their absence when compared to the SHAM group, but also a decrease in C.O., due to an improvement in the enzyme activity produced by the LLLT treatment, and similarities between brain networks."
[For more information, read additional info]</t>
  </si>
  <si>
    <t>Lymphedema</t>
  </si>
  <si>
    <t>Storz</t>
  </si>
  <si>
    <t>Germany
(Homburg)</t>
  </si>
  <si>
    <t>Photodermatol Photoimmunol Photomed</t>
  </si>
  <si>
    <t>Photobiomodulation Therapy in breast cancer-related lymphedema: a randomized placebo-controlled trial.</t>
  </si>
  <si>
    <t>LED phototherapy
LED array (16)</t>
  </si>
  <si>
    <t>0.00814</t>
  </si>
  <si>
    <t>4.89</t>
  </si>
  <si>
    <t>78.54
cm2</t>
  </si>
  <si>
    <t>"PBMT using a compactly designed treatment regime in combination with a cluster laser device did not significantly improve quality of life, pain scores, grip strength and limb volume over the time course."
"A too high amount of total energy applied per point could be a possible explanation for our results. It’s particularly worth mentioning, that we increased the energy dose in order to cut the total amount of sessions. So it’s hard to determine, whether the applied doses are really too high or whether the amount of sessions is simply insufficient. [...] We assume that in treating chronic conditions such as lymphedema, the application of our chosen energy dose and density simply constituted a too strong stimulus in a too short time frame."
Star: The parameters and treatment methods were exceptionally well reported in a table.</t>
  </si>
  <si>
    <t>Muscle injury</t>
  </si>
  <si>
    <t>de Melo</t>
  </si>
  <si>
    <t>Light-emitting diode therapy increases collagen deposition during the repair process of skeletal muscle.</t>
  </si>
  <si>
    <t>Cryoinjury
LED phototherapy</t>
  </si>
  <si>
    <t>3.2</t>
  </si>
  <si>
    <t>"LED therapy at 850 nm induced a significant reduction in inflammation, decreased MMP-2 activity, and increased the amount of immature muscle and collagen fibers during the muscle repair process following acute injury."</t>
  </si>
  <si>
    <t>Sports injuries</t>
  </si>
  <si>
    <t>Foley</t>
  </si>
  <si>
    <t>USA
(Bethlehem, PA)</t>
  </si>
  <si>
    <t>Laser Ther</t>
  </si>
  <si>
    <t>830 nm light-emitting diode (led) phototherapy significantly reduced return-to-play in injured university athletes: a pilot study.</t>
  </si>
  <si>
    <t>HEALITE II device
LED phototherapy</t>
  </si>
  <si>
    <t>60</t>
  </si>
  <si>
    <t>"Over a 15-month period, a total of 395 injuries including sprains, strains, ligament damage, tendonitis and contusions were treated"
"The average LED-mediated RTP in the 65 subjects was significantly shorter at 9.6 days, compared with the mean anticipated RTP of 19.23 days (p = 0.0066, paired two-tailed Student's t-test). 
"A subjective satisfaction survey was carried out among the 112 students with injuries incurred from January to May, 2015. Eighty-eight (78.5%) were either very satisfied or satisfied, and only 8 (7.2%) were dissatisfied."</t>
  </si>
  <si>
    <t>Ferraresi</t>
  </si>
  <si>
    <t>Am J Phys Med Rehabil</t>
  </si>
  <si>
    <t>Effects of Light-Emitting Diode Therapy on Muscle Hypertrophy, Gene Expression, Performance, Damage, and Delayed-Onset Muscle Soreness: Case-control Study with a Pair of Identical Twins.</t>
  </si>
  <si>
    <t>Human
RCT
Twin study</t>
  </si>
  <si>
    <t>LED phototherapy
Identical twins</t>
  </si>
  <si>
    <t>"Compared with placebo, LEDT increased the maximal load in exercise and reduced fatigue, creatine kinase, and visual analog scale.
Gene expression analyses showed decreases in markers of inflammation (interleukin 1β) and muscle atrophy (myostatin) with LEDT. 
Protein synthesis (mammalian target of rapamycin) and oxidative stress defense (SOD2 [mitochondrial superoxide dismutase]) were up-regulated with LEDT, together with increases in thigh muscle hypertrophy."
"Light-emitting diode therapy can be useful to reduce muscle damage, pain, and atrophy, as well as to increase muscle mass, recovery, and athletic performance in rehabilitation programs and sports medicine."</t>
  </si>
  <si>
    <t>Rossato</t>
  </si>
  <si>
    <t>Effect of pre-exercise phototherapy applied with different cluster probe sizes on elbow flexor muscle fatigue.</t>
  </si>
  <si>
    <t>LED phototherapy
LED cluster (33 or 9)</t>
  </si>
  <si>
    <t>670
+
880
+
950</t>
  </si>
  <si>
    <t>"In both large and small cluster probes (according parameters tested in this study) led to reduced fatigue in elbow flexor muscles, without difference between them."</t>
  </si>
  <si>
    <t>Fritsch</t>
  </si>
  <si>
    <t>Effects of low-level laser therapy applied before or after plyometric exercise on muscle damage markers: randomized, double-blind, placebo-controlled trial.</t>
  </si>
  <si>
    <t>LED phototherapy
LED cluster (5)</t>
  </si>
  <si>
    <t>"In summary, the LLLT protocol used in this study had no effect on strength fall induced by muscle damage; then, caution is needed for recommending phototherapy to reduce this functional impairment. However, LLLT applied both before and after plyometric exercise was able to reduce the muscular echo intensity, indicating a reduced inflammatory response mediated by phototherapy. In addition, our findings suggest a slight effect (not statistically significant) on muscle soreness, which might seem too small for most individuals but can make a crucial difference for high-performance athletes."</t>
  </si>
  <si>
    <t>Vanin</t>
  </si>
  <si>
    <t>What is the best moment to apply phototherapy when associated to a strength training program? A randomized, double-blinded, placebo-controlled trial : Phototherapy in association to strength training.</t>
  </si>
  <si>
    <t>LED phototherapy
LED+LLLT cluster</t>
  </si>
  <si>
    <t>"Volunteers from group treated with phototherapy before and placebo after training sessions showed significant (p &lt; 0.05) changes in MVC and 1-RM tests for both exercises (leg extension and leg press) when compared to other groups.
With an apparent lack of side effects and safety due to no thermal damage to the tissue, we conclude that the application of phototherapy yields enhanced strength gains when it is applied before exercise"</t>
  </si>
  <si>
    <t>J Athl Train</t>
  </si>
  <si>
    <t>Using Pre-Exercise Photobiomodulation Therapy Combining Super-Pulsed Lasers and Light-Emitting Diodes to Improve Performance in Progressive Cardiopulmonary Exercise Tests.</t>
  </si>
  <si>
    <t>Human
Crossover</t>
  </si>
  <si>
    <t>LED phototherapy (w/ laser)</t>
  </si>
  <si>
    <t>"The combination of lasers and LEDs increased the time, distance, and pulmonary ventilation and decreased the score of dyspnea during a cardiopulmonary test."</t>
  </si>
  <si>
    <t>Spinal cord</t>
  </si>
  <si>
    <t>Hu</t>
  </si>
  <si>
    <t>J Neuroinflammation</t>
  </si>
  <si>
    <t>Red LED photobiomodulation reduces pain hypersensitivity and improves sensorimotor function following mild T10 hemicontusion spinal cord injury.</t>
  </si>
  <si>
    <t xml:space="preserve">LED phototherapy
Microglia
</t>
  </si>
  <si>
    <t>0.35</t>
  </si>
  <si>
    <t>63</t>
  </si>
  <si>
    <t>75
mm2</t>
  </si>
  <si>
    <t>"We demonstrate that red light penetrates through the entire rat spinal cord and significantly reduces signs of hypersensitivity following a mild T10 hemicontusion spinal cord injury.
This is accompanied with improved dorsal column pathway functional integrity and locomotor recovery. The functional improvements were preceded by a significant reduction of dying (TUNEL(+)) cells and activated microglia/macrophages (ED1(+)) in the spinal cord.
The remaining activated microglia/macrophages were predominantly of the anti-inflammatory/wound-healing subpopulation (Arginase1(+)ED1(+)) which were expressed early, and up to sevenfold greater than that found in sham-treated animals."
"These findings demonstrate that a simple yet inexpensive treatment regime of red light reduces the development of hypersensitivity along with sensorimotor improvements following spinal cord injury and may therefore offer new hope for a currently treatment-resistant pain condition."</t>
  </si>
  <si>
    <t>Roncati</t>
  </si>
  <si>
    <t>Italy
(Bologna)</t>
  </si>
  <si>
    <t>Evaluation of light-emitting diode (LED-835 NM) application over human gingival fibroblast: an in vitro study.</t>
  </si>
  <si>
    <t>Elastin gene (ELN)
LED phototherapy</t>
  </si>
  <si>
    <t>"In summary, the result of the present study shows that LED irradiation promoted ELN gene expression more in elderly than in younger adults."</t>
  </si>
  <si>
    <t>Periodontium</t>
  </si>
  <si>
    <t>Tao</t>
  </si>
  <si>
    <t>Taiwan
(Taipei)</t>
  </si>
  <si>
    <t>Evaluation of 660 nm LED light irradiation on the strategies for treating experimental periodontal intrabony defects.</t>
  </si>
  <si>
    <t>40(?)</t>
  </si>
  <si>
    <t>0.0035</t>
  </si>
  <si>
    <t>10</t>
  </si>
  <si>
    <t>28?</t>
  </si>
  <si>
    <t>"With LED light irradiation, the extent of wound dehiscence was reduced, wound closure was accelerated, epithelial downgrowth was prevented, inflammation was reduced, and periodontal reattachment was promoted in all treatment strategies. Significant reduction of inflammation with LED light irradiation was noted at 1 week in the groups BG and MG (p &lt; 0.05). Osteogenesis was significantly promoted only in the group OD at both time points (p &lt; 0.05)."
"Our study showed that 660 nm LED light accelerates mucoperiosteal flap healing and periodontal reattachment. However, the enhancement of osteogenesis appeared to be limited while simultaneously treating with a barrier membrane or xenograft."</t>
  </si>
  <si>
    <t>Oral mucositis</t>
  </si>
  <si>
    <t>Campos</t>
  </si>
  <si>
    <t>Comparative study among three different phototherapy protocols to treat chemotherapy-induced oral mucositis in hamsters.</t>
  </si>
  <si>
    <t>Hamster</t>
  </si>
  <si>
    <t>LED phototherapy
LLLT vs LED
Wavelengths</t>
  </si>
  <si>
    <t>635
808
660</t>
  </si>
  <si>
    <t>1.2
10
12</t>
  </si>
  <si>
    <t>"After statistical analysis, the authors' results showed LED and LLLT therapies were efficient treatments for OM, decreasing TNF-α concentration on day 7 (p &lt; 0.05) and completely healing the mucosa on day 10. HPL showed no interference in final healing of OM. According to the methodology used and the results obtained in the present study, LLLT and LED therapies were the best choices to decrease the severity of OM, accelerating tissue repair and decreasing the inflammatory process."</t>
  </si>
  <si>
    <t>Oral mucosal necrosis</t>
  </si>
  <si>
    <t>Epstein</t>
  </si>
  <si>
    <t>USA
(Los Angeles, CA)</t>
  </si>
  <si>
    <t>Support Care Cancer</t>
  </si>
  <si>
    <t>Photobiomodulation therapy: management of mucosal necrosis of the oropharynx in previously treated head and neck cancer patients.</t>
  </si>
  <si>
    <t>LLLT intraoral
+
LED phototherapy extraorally 
LED cluster (69)</t>
  </si>
  <si>
    <t xml:space="preserve">660
(IO)
+
660&amp;
850
(EO)
</t>
  </si>
  <si>
    <t>75
1400</t>
  </si>
  <si>
    <t>0.03
0.05</t>
  </si>
  <si>
    <t>4.5
/point
84</t>
  </si>
  <si>
    <t>1.8
3</t>
  </si>
  <si>
    <t>2.5
cm2
28
cm2</t>
  </si>
  <si>
    <t>60
/point
60</t>
  </si>
  <si>
    <t>"We report three cases of symptomatic persisting oral ulcerations where the addition of photobiomodulation therapy resulted in a rapid resolution of the oral lesions and in patient symptoms."</t>
  </si>
  <si>
    <t>Treister</t>
  </si>
  <si>
    <t>A Feasibility Study Evaluating Extraoral Photobiomodulation Therapy for Prevention of Mucositis in Pediatric Hematopoietic Cell Transplantation.</t>
  </si>
  <si>
    <t>THOR Model LX2M
LED phototherapy
LED cluster (69)
Extraoral
Pediatric patients</t>
  </si>
  <si>
    <t>3</t>
  </si>
  <si>
    <t>"The 10 trained nurses all reported that the device was accessible, maneuverable, and lightweight, and that training was effective. There was no reported toxicity attributed to the PBT."</t>
  </si>
  <si>
    <t>Hyperalgesia</t>
  </si>
  <si>
    <t>Martins</t>
  </si>
  <si>
    <t>Brazil
(Palhoça)</t>
  </si>
  <si>
    <t>Neuroscience</t>
  </si>
  <si>
    <t>Light-emitting diode therapy reduces persistent inflammatory pain: Role of interleukin 10 and antioxidant enzymes.</t>
  </si>
  <si>
    <t>Chronic inflammatory hyperalgesia induced by Complete Freund's Adjuvant (CFA)
LED phototherapy
Dose response</t>
  </si>
  <si>
    <t>0.08</t>
  </si>
  <si>
    <t>1
2
4</t>
  </si>
  <si>
    <t>1
cm2
(area)</t>
  </si>
  <si>
    <t>13
25
50</t>
  </si>
  <si>
    <t>"LEDT inhibited mechanical and thermal hyperalgesia induced by CFA injection.
LEDT did not reduce paw edema, neither influenced the levels of TNF-α and IL1-β; although it increased the levels of IL-10.
LEDT significantly prevented TBARS increase in both acute and chronic phases post-CFA injection; whereas protein carbonyl levels were reduced only in the acute phase.
LEDT induced an increase in both SOD and CAT activity, with effects observable in the acute but not in the chronic. And finally, pre-administration of naloxone or fucoidin prevented LEDT analgesic effect."</t>
  </si>
  <si>
    <t>Cells Tissues Organs</t>
  </si>
  <si>
    <t>Angiogenic Synergistic Effect of Adipose-Derived Stromal Cell Spheroids with Low-Level Light Therapy in a Model of Acute Skin Flap Ischemia.</t>
  </si>
  <si>
    <t>0.050</t>
  </si>
  <si>
    <t>30</t>
  </si>
  <si>
    <t>"Compared with the spheroid group, skin flap healing was enhanced in the spheroid + LLLT group, including the neovascularization and regeneration of skin appendages. The survival of hASCs was enhanced by decreased apoptosis of hASCs in the skin flaps of the spheroid + LLLT group. The secretion of growth factors was stimulated in the spheroid + LLLT group compared with the ASC and spheroid groups. These data suggest that LLLT was an effective biostimulator of spheroid hASCs in the skin flaps, enhancing the survival of hASCs and stimulating the secretion of growth factors."</t>
  </si>
  <si>
    <t>Aging</t>
  </si>
  <si>
    <t>Calderhead &amp; Vasily</t>
  </si>
  <si>
    <t>Korea &amp; USA</t>
  </si>
  <si>
    <t>Clin Plast Surg</t>
  </si>
  <si>
    <t>Low Level Light Therapy with Light-Emitting Diodes for the Aging Face.</t>
  </si>
  <si>
    <t>Comment: This paper contains two useful pictures of absorption spectra of light (penetration) in the 400-10000 nm wavelength range.</t>
  </si>
  <si>
    <t>Fibrosis</t>
  </si>
  <si>
    <t>Ho</t>
  </si>
  <si>
    <t>USA
(Mather, CA)</t>
  </si>
  <si>
    <t>Trials</t>
  </si>
  <si>
    <t>A single-blind, dose escalation, phase I study of high-fluence light-emitting diode-red light (LED-RL) on human skin: study protocol for a randomized controlled trial.</t>
  </si>
  <si>
    <t>Study protocol</t>
  </si>
  <si>
    <t>160-
640</t>
  </si>
  <si>
    <t>"This study may provide important safety information on the effects of high-fluence LED-RL phototherapy on human skin and help facilitate future phase II studies to evaluate the efficacy of high-fluence LED-RL as a potential noninvasive, safe, portable, at-home therapy for treatment of skin fibrosis."</t>
  </si>
  <si>
    <t>Scars</t>
  </si>
  <si>
    <t>Korea
(Suwon)</t>
  </si>
  <si>
    <t>Dermatol Surg</t>
  </si>
  <si>
    <t>Prevention of Thyroidectomy Scars in Asian Adults With Low-Level Light Therapy.</t>
  </si>
  <si>
    <t>590
+
830</t>
  </si>
  <si>
    <t>"The average VSS and GAS scores were lower in the treatment group, whereas the subjective score was not significantly different."</t>
  </si>
  <si>
    <t>Kim</t>
  </si>
  <si>
    <t>Korea
(Goyang)</t>
  </si>
  <si>
    <t>Effects of low-dose light-emitting-diode therapy in combination with water bath for atopic dermatitis in NC/Nga mice.</t>
  </si>
  <si>
    <t>LED phototherapy
Dermatophagoides farina (Df)-induced dermatitis in NC/Nga mice
Dose response (!)</t>
  </si>
  <si>
    <t>10
15
20
40
80</t>
  </si>
  <si>
    <t>"Combined therapy with low-dose LED therapy and water bath therapy significantly ameliorated the development of AD-like skin lesions. These effects were correlated with the suppression of total IgE, NO, histamine, and Th2-mediated immune responses. Furthermore, combination therapy significantly reduced the infiltration of inflammatory cells and the induction of thymic stromal lymphopoietin (TSLP) in the skin lesions."
"We have shown here that single-modality treatment of high-dose 850 nm LED (40 and 80 J/cm2) to NC/Nga inhibited the development of AD-like skin symptoms, but little effects in NC/Nga mice treated with low-dose 850 nm LED (10 and 20 J/cm2). To further investigate the beneficial effects of low-dose 850 nm LED, low-dose 850 nm LED was performed combination therapy with water bath. We found that this combination therapy has a therapeutic effect on Df-induced AD-like skin lesions in NC/Nga mice"
Comment: In this study, the dose response seemed very clear. The higher dose used, the better effect.</t>
  </si>
  <si>
    <t>Korea
(Daegu)</t>
  </si>
  <si>
    <t>Efficacy of Red or Infrared Light-Emitting Diodes in a Mouse Model of Propionibacterium acnes-Induced Inflammation.</t>
  </si>
  <si>
    <t>LLLT vs LED</t>
  </si>
  <si>
    <t>Cell protection</t>
  </si>
  <si>
    <t>Mamalis</t>
  </si>
  <si>
    <t>High fluence light emitting diode-generated red light modulates characteristics associated with skin fibrosis.</t>
  </si>
  <si>
    <t>Skin fibrosis
LED phototherapy</t>
  </si>
  <si>
    <t>0.087</t>
  </si>
  <si>
    <t xml:space="preserve">"We demonstrate that HF-LED-RL is capable of inhibiting the unifying cellular processes involved in skin fibrosis including proliferation, migration, and collagen production in vitro. These findings suggest that HF-LED-RL may represent a paradigm shifting approach to altering HDF function for treatment of skin fibrosis."
</t>
  </si>
  <si>
    <t>Spinal column</t>
  </si>
  <si>
    <t>Spinal disk herniation</t>
  </si>
  <si>
    <t>de Carvalho</t>
  </si>
  <si>
    <t>Low intensity laser and LED therapies associated with lateral decubitus position and flexion exercises of the lower limbs in patients with lumbar disk herniation: clinical randomized trial.</t>
  </si>
  <si>
    <t>LED phototherapy
LED vs LLLT</t>
  </si>
  <si>
    <t>904
(laser)
945
(LED)</t>
  </si>
  <si>
    <t>38
100</t>
  </si>
  <si>
    <t>0.238
0.100</t>
  </si>
  <si>
    <t>80
80
(20p)</t>
  </si>
  <si>
    <t>0.23
0.1</t>
  </si>
  <si>
    <t>0.16
1
cm2</t>
  </si>
  <si>
    <t>2080
800</t>
  </si>
  <si>
    <t>15
15</t>
  </si>
  <si>
    <t>"We can conclude that in the treatment of L4-L5 and L5-S1 LDH with radiculopathy, LED, associated with lateral decubitus position and flexion exercises of the lower limbs, showed better therapeutic performance for radicular pain, gait claudication, and functional disability."
Comment: In this study, LLLT fared as well as placebo (still a great improvement), but LED seemed to lead to better results.
Comment: The parameters were nicely reported.</t>
  </si>
  <si>
    <t>Stem cells &amp; regeneration</t>
  </si>
  <si>
    <t>Epithelial colony forming units</t>
  </si>
  <si>
    <t>Khan &amp; Arany</t>
  </si>
  <si>
    <t>USA
(Bethesda, MD)</t>
  </si>
  <si>
    <t>Photobiomodulation Therapy Promotes Expansion of Epithelial Colony Forming Units.</t>
  </si>
  <si>
    <t>Laser vs LED
LED phototherapy</t>
  </si>
  <si>
    <t>"This study noted a dose-dependent effect of 810 nm laser on increasing eCFUs, either in terms of size or numbers.
Comparisons of different wavelengths and light sources noted better efficacy of collimated and coherent lasers compared to LEDs and broad-band light."
"PBM therapy promotes expansion of eCFUs that represent progenitors and stem cell populations capable of contributing to tissue repair and regeneration."</t>
  </si>
  <si>
    <t>Osteogenesis</t>
  </si>
  <si>
    <t>China
(Shenzhen)</t>
  </si>
  <si>
    <t>Effects of light-emitting diode irradiation on the osteogenesis of human umbilical cord mesenchymal stem cells in vitro.</t>
  </si>
  <si>
    <t>"In conclusion, low levels of LED light at a wavelength of 620 nm enhance the proliferation and osteogenic differentiation of hUMSCs during a long culture period."</t>
  </si>
  <si>
    <t>Tendons</t>
  </si>
  <si>
    <t>Achilles tendon</t>
  </si>
  <si>
    <t>Helrigle</t>
  </si>
  <si>
    <t>Effects of low-intensity non-coherent light therapy on the inflammatory process in the calcaneal tendon of ovariectomized rats.</t>
  </si>
  <si>
    <t>3.84</t>
  </si>
  <si>
    <t>0.032
(?)</t>
  </si>
  <si>
    <t>1
cm2</t>
  </si>
  <si>
    <t>120
/p
(3p)</t>
  </si>
  <si>
    <t>"It was concluded that low-intensity LED treatment using the parameters and wavelength of 945 nm in the time periods studied reduced the release of IL-6 and TNF-α and increased the release of IL-10, thereby improving the inflammatory response in OVX rats."</t>
  </si>
  <si>
    <t>Voice</t>
  </si>
  <si>
    <t>Vocal fatigue</t>
  </si>
  <si>
    <t>Kagan &amp; Heaton</t>
  </si>
  <si>
    <t>J Voice</t>
  </si>
  <si>
    <t>The Effectiveness of Low-Level Light Therapy in Attenuating Vocal Fatigue.</t>
  </si>
  <si>
    <t>628
828</t>
  </si>
  <si>
    <t>0.07
0.055</t>
  </si>
  <si>
    <t>"Red light significantly normalized the combination of PTP, IPSV, and RFF measures compared to other conditions."
"The red setting heats the neck surface to approximately 43.3°C, whereas the IR setting heats the neck surface to 35.5°C based on a thermometer"
"Results indicate that red light may be effective in improving acoustic, aerodynamic, and self-perceptual markers of vocal fatigue. Although these findings indicate that LLLT is a promising treatment for vocal fatigue, future work is needed to determine optimal light doses, whether wavelengths are more efficacious in combination vs isolation, and when the doses should be applied relative to phonotrauma (before, after, or both) for providing fatigue resistance or hastening recovery.
LLLT is a simple, potentially efficacious treatment for vocal fatigue that could have wide clinical relevance to populations with voice disorders or occupations with high voice use demands."</t>
  </si>
  <si>
    <t>Mao</t>
  </si>
  <si>
    <t>Additive enhancement of wound healing in diabetic mice by low level light and topical CoQ10.</t>
  </si>
  <si>
    <t>Diabetic mice
LLLT + topical CoQ10
LED phototherapy
ATP</t>
  </si>
  <si>
    <t>0.014</t>
  </si>
  <si>
    <t>"LLLT followed by topical CoQ10 enhanced wound healing by 68~103% in diabetic mice in the first week and more than 24% in the second week compared with untreated controls. All wounds were fully healed in two weeks following the dual treatment, in contrast to only 50% wounds or a fewer being fully healed for single or sham treatment."
"The accelerated healing was corroborated by at least 50% higher hydroxyproline levels, and tripling cell proliferation rates in LLLT and CoQ10 treated wounds over controls. The beneficial effects on wound healing were probably attributed to additive enhancement of ATP production by LLLT and CoQ10 treatment."</t>
  </si>
  <si>
    <t>Mechanisms</t>
  </si>
  <si>
    <t>Huang</t>
  </si>
  <si>
    <t>Light-Emitting Diode Irradiation (640 nm) Regulates Keratinocyte Migration and Cytoskeletal Reorganization Via Hypoxia-Inducible Factor-1α.</t>
  </si>
  <si>
    <t>Keratinocyte
LED phototherapy</t>
  </si>
  <si>
    <t>12
24</t>
  </si>
  <si>
    <t>"LED irradiation may increase keratinocyte migration via HIF-1α-dependent cytoskeletal reorganization."</t>
  </si>
  <si>
    <t>Incisions</t>
  </si>
  <si>
    <t>Figurová</t>
  </si>
  <si>
    <t>Slovakia
(Košice)</t>
  </si>
  <si>
    <t>Histological Assessment of a Combined Low-Level Laser/Light-Emitting Diode Therapy (685 nm/470 nm) for Sutured Skin Incisions in a Porcine Model: A Short Report.</t>
  </si>
  <si>
    <t>Pig
(minipig)</t>
  </si>
  <si>
    <t>LED array (4 red + 13 blue)
LED phototherapy</t>
  </si>
  <si>
    <t>685
+
470</t>
  </si>
  <si>
    <t>200
+
208</t>
  </si>
  <si>
    <t>3.36</t>
  </si>
  <si>
    <t>"Combined red and blue PBM accelerated the process of re-epithelization and formation of cross-linked collagen fibers compared with sham irradiated control wounds."
"Our results demonstrate that the current dose of combined red and blue PBM improves the healing of sutured skin incisions in minipigs."</t>
  </si>
  <si>
    <t>China
(Beijing)</t>
  </si>
  <si>
    <t>The Histopathological Investigation of Red and Blue Light Emitting Diode on Treating Skin Wounds in Japanese Big-Ear White Rabbit.</t>
  </si>
  <si>
    <t>45
90</t>
  </si>
  <si>
    <t>300
cm2</t>
  </si>
  <si>
    <t>900
1800</t>
  </si>
  <si>
    <t>"On days 16 and 17 of irradiation, the healing rates in red (15 min and 30 min) and blue (15 min and 30 min) groups were 50%, 37.5%, 25% and 37.5%, respectively, while the healing rate in the control group was 12.5%.
The percentage healed area in the red light groups was significantly higher than those in other groups.
Collagen fiber and skin thickness were significantly increased in both red light groups; expression of EGF, FGF, CD31 and Ki67 in the red light groups was significantly higher than those in other groups; the expression of FGF in red (30 min) group was not significantly different from that in the blue light and control groups."
"The effect of blue light on wound healing was poorer than that of red light. Red light appeared to hasten wound healing by promoting fibrous tissue, epidermal and endothelial cell proliferation. An increase in the exposure time to 30 min did not confer any additional benefit in both red and blue light groups. This study provides a theoretical basis for the potential therapeutic application of LED light in clinical settings."</t>
  </si>
  <si>
    <t>Gomes</t>
  </si>
  <si>
    <t>Effects of the led therapy on the global DNA methylation and the expression of Dnmt1 and Dnmt3a genes in a rat model of skin wound healing.</t>
  </si>
  <si>
    <t>0.8
1.6</t>
  </si>
  <si>
    <t>"Based on our findings, we propose that DNA methylation is an important molecular mechanism associated to wound healing and that irradiation with 1.6 J/cm(2) of LED evokes an increase in the expression of the Dnmt3a that might associates to the efficiency of the epithelial wound healing."</t>
  </si>
  <si>
    <t>Low-Level Laser and Light-Emitting Diode Therapy for Pain Control in Hyperglycemic and Normoglycemic Patients Who Underwent Coronary Bypass Surgery with Internal Mammary Artery Grafts: A Randomized, Double-Blind Study with Follow-Up.</t>
  </si>
  <si>
    <t>"LLLT and LED had similar analgesic effects in hyperglycemic and normoglycemic patients, better than placebo and control groups."</t>
  </si>
  <si>
    <t>Silveira</t>
  </si>
  <si>
    <t>Brazil
(Criciúma)</t>
  </si>
  <si>
    <t>Effect of Low-Power Laser (LPL) and Light-Emitting Diode (LED) on Inflammatory Response in Burn Wound Healing.</t>
  </si>
  <si>
    <t>Wavelength comparison
LLLT vs LED 
LED phototherapy</t>
  </si>
  <si>
    <t>632
(LED)
660
(laser)
850
(LED)
904
(laser)</t>
  </si>
  <si>
    <t>"Taken together, these results suggest that LPL 660 nm and LED 850 nm appear reduced in the inflammatory response and oxidative stress parameters, thus decreasing dermal necrosis and increasing granulation tissue formation, in fact accelerating the repair of burn wounds."</t>
  </si>
  <si>
    <t>Havlucu</t>
  </si>
  <si>
    <t>J Oral Implantol</t>
  </si>
  <si>
    <t>Effects of Light-Emitting Diode Photobiomodulation Therapy and BioOss as Single and Combined Treatment in an Experimental Model of Bone Defect Healing in Rats.</t>
  </si>
  <si>
    <t>24</t>
  </si>
  <si>
    <t>4
7
11</t>
  </si>
  <si>
    <t>"Within the limitations of this study, LPT has positive effects on bone healing histopathologically and histomorphometrically for the defects filled with BioOss 3 weeks after the rats' femora injury."
Comment: Parameters were poorly reported. For example, spot size was not reported.</t>
  </si>
  <si>
    <t>Soares</t>
  </si>
  <si>
    <t>Brazil (Salvador, Bahia)</t>
  </si>
  <si>
    <t>Braz Dent J</t>
  </si>
  <si>
    <t>Repair of surgical bone defects grafted with hydroxylapatite + β-TCP and irradiated with λ=850 nm LED light.</t>
  </si>
  <si>
    <t>Surgical bone defect
LED phototherapy
Bone graft (HA + β-TCP)</t>
  </si>
  <si>
    <t>0.5
cm2</t>
  </si>
  <si>
    <t>"It may be concluded that the use of LED phototherapy was effective in positively modulating the process of bone repair of bone defects in the femur of rats submitted or not to biomaterial grafting."
Comment: Treatment parameters were poorly reported. Radiant energy, power density and treatment duration were missing.</t>
  </si>
  <si>
    <t>810nm near-infrared light offers neuroprotection and improves locomotor activity in MPTP-treated mice.</t>
  </si>
  <si>
    <t>MPTP
LED phototherapy</t>
  </si>
  <si>
    <t>0.057</t>
  </si>
  <si>
    <t>"Our results showed that MPTP-treated mice that were irradiated with 810nm NIr had both greater locomotor activity (∼40%) and number of dopaminergic cells (∼20%) than those that were not. In summary, 810nm (as with 670nm) NIr offered neuroprotection and improved locomotor activity in MPTP-treated mice."</t>
  </si>
  <si>
    <t>Scratch wound model</t>
  </si>
  <si>
    <t>Teuschl</t>
  </si>
  <si>
    <t>Austria
(Vienna)</t>
  </si>
  <si>
    <t>Phototherapy with LED light modulates healing processes in an in vitro scratch-wound model using 3 different cell types.</t>
  </si>
  <si>
    <t>470
630</t>
  </si>
  <si>
    <t>"[R]ed light did not alter apoptosis in either cell type but promoted proliferation in all 3 cell types with significant effects in C2C12 and NIH/3T3 cells and shortened time to closure in all 3 cell types."</t>
  </si>
  <si>
    <t>Spitler</t>
  </si>
  <si>
    <t>USA
(Irvine, CA)</t>
  </si>
  <si>
    <t>Combination of low level light therapy and nitrosyl-cobinamide accelerates wound healing.</t>
  </si>
  <si>
    <t>U2OS human osteosarcoma cells
Mechanisms
ATP production
Oxygen consumption
LED phototherapy</t>
  </si>
  <si>
    <t>652
806
laser
637
901
LED</t>
  </si>
  <si>
    <t>"LLLT-enhanced wound healing proceeded through an electron transport chain-C-ox-dependent mechanism with a reduction of reactive oxygen species and increased adenosine triphosphate production. C-ox was validated as the primary photoacceptor by three observations: increased oxygen consumption, reduced wound healing in the presence of sodium azide, and disassociation of cyanide, a known C-ox ligand, following LLLT.
We conclude that LLLT and NO-Cbi accelerate wound healing through two independent mechanisms, the electron transport chain-C-ox pathway and cGMP signaling, respectively, with both resulting in ERK1/2 activation."</t>
  </si>
  <si>
    <t>Hindlimb ischemia</t>
  </si>
  <si>
    <t>Vascular regeneration effect of adipose-derived stem cells with light-emitting diode phototherapy in ischemic tissue.</t>
  </si>
  <si>
    <t>"In the ASC + LLLT group, the survival of ASCs was increased due to the decreased apoptosis of ASCs. The secretion of growth factors was stimulated in this group compared with ASCs alone. The ASC + LLLT group displayed improved treatment efficacy including neovascularization and tissue regeneration compared with ASCs alone. In particular, quantitative analysis of laser Doppler blood perfusion image ratio showed that blood perfusion was enhanced significantly (p &lt; 0.05) by ASC + LLLT treatment. 
These data suggest that LLLT is an effective biostimulator of ASCs in vascular regeneration, which enhances the survival of ASCs and stimulates the secretion of growth factors in ischemic limbs."</t>
  </si>
  <si>
    <t>Salgado</t>
  </si>
  <si>
    <t>The effects of transcranial LED therapy (TCLT) on cerebral blood flow in the elderly women.</t>
  </si>
  <si>
    <t>Cerebral blood flow
LED phototherapy</t>
  </si>
  <si>
    <t>0.07</t>
  </si>
  <si>
    <t>"Paired t-test results showed that there was a significant improvement after TCLT with increase in the systolic and diastolic velocity of the left middle cerebral artery (25 and 30%, respectively) and basilar artery (up to 17 and 25%), as well as a decrease in the pulsatility index and resistance index values of the three cerebral arteries analyzed (p &lt; 0.05). TCD parameters showed improvement in the blood flow on the arteries analyzed. TCLT promoted a blood and vasomotor behavior of the basilar and middle cerebral arteries in healthy elderly women."</t>
  </si>
  <si>
    <t>Fuma</t>
  </si>
  <si>
    <t>Japan</t>
  </si>
  <si>
    <t>Mol Vis</t>
  </si>
  <si>
    <t>Photobiomodulation with 670 nm light increased phagocytosis in human retinal pigment epithelial cells.</t>
  </si>
  <si>
    <t>In vitro (human)</t>
  </si>
  <si>
    <t>"Photobiomodulation reduced ROS production but did not affect cell viability or mitochondrial membrane potential."</t>
  </si>
  <si>
    <t>Calaza</t>
  </si>
  <si>
    <t>Mitochondrial decline precedes phenotype development in the complement factor H mouse model of retinal degeneration but can be corrected by near infrared light.</t>
  </si>
  <si>
    <t>LED phototherapy
Age-related macular degeneration (complement factor H deficiency)</t>
  </si>
  <si>
    <t>0.04</t>
  </si>
  <si>
    <t>"Near infrared (NIR) increases ATP and reduces inflammation. [...] In summary, we provide evidence for a mitochondrial basis for this disease in mice and correct this with simple light exposure known to improve mitochondrial function."</t>
  </si>
  <si>
    <t>Saliba</t>
  </si>
  <si>
    <t>USA
(Ohio &amp; Michigan)</t>
  </si>
  <si>
    <t>Photobiomodulation Mitigates Diabetes-Induced Retinopathy by Direct and Indirect Mechanisms: Evidence from Intervention Studies in Pigmented Mice.</t>
  </si>
  <si>
    <t>LED phototherapy
Diabetic eye</t>
  </si>
  <si>
    <t>0.0203</t>
  </si>
  <si>
    <t>4.86</t>
  </si>
  <si>
    <t>670nm light protected against retinopathy (in streptozotocin-induced diabetes).</t>
  </si>
  <si>
    <t>Sperm</t>
  </si>
  <si>
    <t>Ban Frangez</t>
  </si>
  <si>
    <t>Photobiomodulation with light-emitting diodes improves sperm motility in men with asthenozoospermia.</t>
  </si>
  <si>
    <t>Human sperm
LED phototherapy</t>
  </si>
  <si>
    <t>850
625
+
660
+
850
470
625
+
660
+
470</t>
  </si>
  <si>
    <t>"This finding confirmed that photobiomodulation using LED improved the sperm motility in asthenozoospermia regardless of the wavelength."
Comment: Interesting result, since blue light was effective too.</t>
  </si>
  <si>
    <t>Fruit fly</t>
  </si>
  <si>
    <t>Begum</t>
  </si>
  <si>
    <t>Biol Lett</t>
  </si>
  <si>
    <t>Near-infrared light increases ATP, extends lifespan and improves mobility in aged Drosophila melanogaster.</t>
  </si>
  <si>
    <t>"Here, we expose fruitflies daily to 670 nm radiation, revealing elevated ATP and reduced inflammation with age. Critically, there was a significant increase in average lifespan: 100-175% more flies survived into old age following 670 nm exposure and these had significantly improved mobility."</t>
  </si>
  <si>
    <t>Francisco Cde</t>
  </si>
  <si>
    <t>Evaluation of acute effect of light-emitting diode (LED) phototherapy on muscle deoxygenation and pulmonary oxygen uptake kinetics in patients with diabetes mellitus: study protocol for a randomized controlled trial.</t>
  </si>
  <si>
    <t>Diabetic patients
LED phototherapy</t>
  </si>
  <si>
    <t>"The main objective of this study is to evaluate the acute effects of muscular pre-conditioning using LED phototherapy on pulmonary oxygen uptake, muscle oxygenation, heart rate, and arterial pressure dynamics during dynamic moderate exercise. We hypothesize that phototherapy may be beneficial to optimize aerobic fitness in the DM population."</t>
  </si>
  <si>
    <t>Takhtfooladi</t>
  </si>
  <si>
    <t>Effects of light-emitting diode (LED) therapy on skeletal muscle ischemia reperfusion in rats.</t>
  </si>
  <si>
    <t>2?</t>
  </si>
  <si>
    <t>"The extent of muscle damage in the IR + LED group was significantly lower than that in the IR group (P &lt; 0.05). In comparison with other groups, tissue malondialdehyde (MDA) levels in the IR group were significantly increased (P &lt; 0.05). The muscle tissue glutathione (GSH), superoxide dismutases (SOD), and catalase (CAT) levels in the IR group were significantly lower than those in the subjects in other groups. From the histological and histochemical perspective, the LED therapy has alleviated the metabolic injuries in the skeletal muscle ischemia reperfusion in this experimental model."</t>
  </si>
  <si>
    <t>Light-emitting diode therapy (LEDT) before matches prevents increase in creatine kinase with a light dose response in volleyball players.</t>
  </si>
  <si>
    <t>LED phototherapy
LED cluster</t>
  </si>
  <si>
    <t>630
+
850</t>
  </si>
  <si>
    <t>"LEDT prevented significant increases of CK in blood in athletes when applied before official matches with a light dose response of 210-315 J, suggesting athletes might consider applying LEDT before competition."
Nampo et al published a brief criticism of this paper:
"Due to the fragilities we pointed above, we agreed that the validity of this paper does not allow safe conclusions. To produce valid and meaningful results, we recommend to increase sample size, evaluate functional outcomes to establish clinical relevance, evaluate better established indicators of muscle damage (i.e., imaging), and do better data reporting."</t>
  </si>
  <si>
    <t>Physiother Theory Pract</t>
  </si>
  <si>
    <t>Muscular pre-conditioning using light-emitting diode therapy (LEDT) for high-intensity exercise: a randomized double-blind placebo-controlled trial with a single elite runner.</t>
  </si>
  <si>
    <t>Human
(n=1)</t>
  </si>
  <si>
    <t>37.5</t>
  </si>
  <si>
    <t>"LEDT improved the speed of the muscular VO2 adaptation (∼-9 s), decreased O2 deficit (∼-10 L), increased the VO2 from the slow component phase (∼+348 ml min(-1)), and increased the time limit of exercise (∼+589 s)."
Note: A photograph is supplied, but it is black-and-white.</t>
  </si>
  <si>
    <t>Time response of increases in ATP and muscle resistance to fatigue after low-level laser (light) therapy (LLLT) in mice.</t>
  </si>
  <si>
    <t>500
+
1000</t>
  </si>
  <si>
    <t>0.08
(skin)</t>
  </si>
  <si>
    <t>7.2</t>
  </si>
  <si>
    <t>45
cm2
cluster</t>
  </si>
  <si>
    <t>"LEDT-6 h was the subgroup with the highest ATP content in soleus and gastrocnemius compared to all subgroups (P &lt; 0.001). In addition, mice in LEDT-6 h group performed more repetitions in the fatigue test (P &lt; 0.001) compared to all subgroups: LEDT-sham and LEDT-5 min (~600 %), LEDT-3 h (~200 %), and LEDT-24 h (~300 %). A high correlation between the fatigue test repetitions and the ATP content in soleus (r = 0.84) and gastrocnemius (r = 0.94) muscles was observed.
LEDT increased ATP content in muscles and fatigue resistance in mice with a peak at 6 h. Although the time response in mice and humans is not the same, athletes might consider applying LEDT at 6 h before competition."</t>
  </si>
  <si>
    <t>Light-emitting diode therapy in exercise-trained mice increases muscle performance, cytochrome c oxidase activity, ATP and cell proliferation.</t>
  </si>
  <si>
    <t>630
850</t>
  </si>
  <si>
    <t>7.3</t>
  </si>
  <si>
    <t>"Six bi-daily training sessions LEDT-After and LEDT-Before-After regimens more than doubled muscle performance and increased ATP more than tenfold. The effectiveness of LEDT on improving muscle performance and recovery suggest applicability for high performance sports and in training programs."
Star: Parameters are well reported. Results are interesting. A photograph is supplied.</t>
  </si>
  <si>
    <t>Burland</t>
  </si>
  <si>
    <t>Neurite growth acceleration of adult Dorsal Root Ganglion neurons illuminated by low-level Light Emitting Diode light at 645 nm.</t>
  </si>
  <si>
    <t>"Although the axotomized neurons were naturally already in a rapid regeneration process, an enhancement was found to occur while irradiating with the LED light, which may be promising for therapy applications."</t>
  </si>
  <si>
    <t>PNS</t>
  </si>
  <si>
    <t>Takhtfooladi &amp; Sharifi</t>
  </si>
  <si>
    <t>Iran</t>
  </si>
  <si>
    <t>A comparative study of red and blue light-emitting diodes and low-level laser in regeneration of the transected sciatic nerve after an end to end neurorrhaphy in rabbits.</t>
  </si>
  <si>
    <t>Nerve injury
LLLT vs LED</t>
  </si>
  <si>
    <t>680
650
450</t>
  </si>
  <si>
    <t>10
2.4
2.4</t>
  </si>
  <si>
    <t>4
mm2
1.5
cm2
1.5
cm2</t>
  </si>
  <si>
    <t>600
600
600</t>
  </si>
  <si>
    <t>14
14
14</t>
  </si>
  <si>
    <t>In LLLT group (680nm), increase in Schwann cells, large myelinic axons and neurons was noted, compared to other groups.
Red LED (650nm) treatment wasn't beneficial in this study.</t>
  </si>
  <si>
    <t>Oral surgery</t>
  </si>
  <si>
    <t>Wang</t>
  </si>
  <si>
    <t>Light-emitting diode irradiation promotes donor site wound healing of the free gingival graft.</t>
  </si>
  <si>
    <t>Rat
(+ in vitro)</t>
  </si>
  <si>
    <t>10
20</t>
  </si>
  <si>
    <t>"LED light irradiation at 660 nm accelerated palatal wound healing, potentially via reducing reactive oxygen species production, facilitating angiogenesis, and promoting provisional matrix and wound reorganization."</t>
  </si>
  <si>
    <t>Chang</t>
  </si>
  <si>
    <t>Taiwan (Taipei)</t>
  </si>
  <si>
    <t>Controlling periodontal bone levels with multiple LED irradiations.</t>
  </si>
  <si>
    <t>1
2-3
/wk</t>
  </si>
  <si>
    <t>"By day 7, PBL was significantly reduced (p &lt; 0.05), with significantly reduced inflammation (p &lt; 0.05) and gingival hyperplasia (p &lt; 0.001), in the animals receiving three irradiations per week. At day 14, the reduction in gingival hyperplasia was still significant (p &lt; 0.05), and collagen matrix deposition and realignment appeared to be accelerated in the animals receiving three irradiations per week, despite a lack of significant difference in PBL. The treatment regimen receiving three LED light irradiations per week apparently extended the effects in reducing PBL and inflammation to 7 days."</t>
  </si>
  <si>
    <t>Endodontics</t>
  </si>
  <si>
    <t>Effect of laser (λ 660 nm) and LED (λ 630 nm) photobiomodulation on formocresol-induced oral ulcers: a clinical and histological study on rodents.</t>
  </si>
  <si>
    <t>LED phototherapy
LLLT vs LED</t>
  </si>
  <si>
    <t>630
(LED)
660
(laser)</t>
  </si>
  <si>
    <t>150
40</t>
  </si>
  <si>
    <t>4.8
4.8</t>
  </si>
  <si>
    <t>0.8
cm2
4
mm2</t>
  </si>
  <si>
    <t>"At the end of the experimental period (11 days), there was no difference regarding to the size of the ulcers between the laser and LED groups, although there was a difference between the treated and untreated groups (p=0.0019)."
Comment: The difference between LLLT and LED groups, compared to the control group at the end of the study, are huge.</t>
  </si>
  <si>
    <t>TMJ</t>
  </si>
  <si>
    <t>de Castro</t>
  </si>
  <si>
    <t>Assessment of different energy delivery settings in laser and LED phototherapies in the inflammatory process of rat's TMJ induced by carrageenan.</t>
  </si>
  <si>
    <t>780
(laser)
850
(LED)</t>
  </si>
  <si>
    <t>70
100</t>
  </si>
  <si>
    <t>10
10</t>
  </si>
  <si>
    <t>"Over the time course of the study in the laser group, the region of the condyle presented mild chronic inflammation and intense vascularization. In the LED group, the condyle showed aspects of normality and absence of inflammation in some specimens. In all the time points, the laser-irradiated groups showed greater amount of collagen deposition in the condyle (p = 0.04) and in the disc (p = 0.03) when compared to the inflammation and LED groups, respectively. Laser- and LED-treated groups demonstrate a smaller number of layers of the synovial membrane when compared to the non-irradiated groups.
It was concluded that, in general, laser and LED phototherapies resulted in a reduction of inflammatory infiltrate in the temporomandibular joint of rat."
Comment: According to the Table 3, the differences between groups seem small and hard-to-interpret.</t>
  </si>
  <si>
    <t>Panhoca</t>
  </si>
  <si>
    <t>Comparative clinical study of light analgesic effect on temporomandibular disorder (TMD) using red and infrared led therapy.</t>
  </si>
  <si>
    <t>Human
Comparison trial</t>
  </si>
  <si>
    <t>630
LED
780
laser
850
LED</t>
  </si>
  <si>
    <t>150
70
150</t>
  </si>
  <si>
    <t>0.300
1.7
0.300</t>
  </si>
  <si>
    <t>9
/p
4.2
/p
9
/p
(5p)</t>
  </si>
  <si>
    <t>18
105
18</t>
  </si>
  <si>
    <t>60
/p
60
/p
60
/p
(5p)</t>
  </si>
  <si>
    <t>8
8
8</t>
  </si>
  <si>
    <t>"There was an increase in tissue temperature during both the red and the infrared LED irradiation in ex vivo. There was a significant reduction of pain and increase of the maximum oral aperture for all groups (p ≥ 0.05). There was no significant difference in pain scores and maximum oral aperture between groups at baseline or any periods after treatment (p ≥ 0.05).
The current study showed that red and infrared LED therapy can be useful in improving outcomes related to pain relief and orofacial function for TMD patients. We conclude that LED devices constitute an attractive alternative for LLLT."</t>
  </si>
  <si>
    <t>Orthodontics</t>
  </si>
  <si>
    <t>El-Bialy</t>
  </si>
  <si>
    <t>Canada
(Edmonton)</t>
  </si>
  <si>
    <t>Angle Orthod</t>
  </si>
  <si>
    <t>The effect of light-emitting diode and laser on mandibular growth in rats.</t>
  </si>
  <si>
    <t>LLLT vs LEDT
LED phototherapy</t>
  </si>
  <si>
    <t>"Average pain scores sensed in all 4 intervals on control and laser sides were 4.06 ± 2.85 and 2.35 ± 1.77, respectively (t-test P &lt; 0.0001)."
"The LED-treated groups showed more mandibular growth stimulation compared with the laser groups."</t>
  </si>
  <si>
    <t>Ekizer</t>
  </si>
  <si>
    <t>Turkey
(Kayseri)</t>
  </si>
  <si>
    <t>Effect of LED-mediated-photobiomodulation therapy on orthodontic tooth movement and root resorption in rats.</t>
  </si>
  <si>
    <t>Root resorption
LED phototherapy</t>
  </si>
  <si>
    <t>10
(?)</t>
  </si>
  <si>
    <t>"The magnitude of movement in the treatment group was higher (1.55 ± 0.33 mm) compared to the control group (1.06 ± 0.35 mm). Histomorphometric analysis of root resorption, expressed as a percentage, showed that the average relative root resorption affecting the maxillary molars on the TM side was 0.098 ± 0.066 in the LPT group and 0.494 ± 0.224 in the control group."</t>
  </si>
  <si>
    <t>Jung</t>
  </si>
  <si>
    <t>Korea
(Daejeon)</t>
  </si>
  <si>
    <t>Arch Dermatol Res</t>
  </si>
  <si>
    <t>Regulation of lipid production by light-emitting diodes in human sebocytes.</t>
  </si>
  <si>
    <t>415
630</t>
  </si>
  <si>
    <t>"When applied to human primary sebocytes, 415 nm blue light suppressed cell proliferation. Based on a lipogenesis study using Oil Red O, Nile red staining, and thin-layered chromatography, 630 nm red light strongly downregulated lipid production in sebocytes. These results suggest that 415 nm blue light and 630 nm red light influence lipid production in human sebocytes and have beneficial effects on acne by suppressing sebum production."</t>
  </si>
  <si>
    <t>Prevention of skin flap necrosis by use of adipose-derived stromal cells with light-emitting diode phototherapy.</t>
  </si>
  <si>
    <t>These data suggest that LLLT is an effective biostimulator of ASCs in vascular regeneration, which enhances the survival of ASCs and stimulates the secretion of growth factors in skin flaps.</t>
  </si>
  <si>
    <t>Ultraviolet (damage and erythema)</t>
  </si>
  <si>
    <t>Myakishev-Rempel</t>
  </si>
  <si>
    <t>USA
(Chicago, IL)</t>
  </si>
  <si>
    <t>Red Light Modulates Ultraviolet-Induced Gene Expression in the Epidermis of Hairless Mice.</t>
  </si>
  <si>
    <t>0.008</t>
  </si>
  <si>
    <t>2.5</t>
  </si>
  <si>
    <t>"This is an initial observation that in mouse red light LLLT more often than not causes opposite gene expression changes or reduces those caused by moderate UVA-UVB irradiation."</t>
  </si>
  <si>
    <t>Opel</t>
  </si>
  <si>
    <t>USA
(Maywood, IL)</t>
  </si>
  <si>
    <t>J Clin Aesthet Dermatol</t>
  </si>
  <si>
    <t>Light-emitting Diodes: A Brief Review and Clinical Experience.</t>
  </si>
  <si>
    <t>Review + case series</t>
  </si>
  <si>
    <t>"The authors’ clinical experience with a specific yellow light-emitting diode device was mixed, depending on the condition being treated, and was likely influenced by the device parameters."</t>
  </si>
  <si>
    <t>Calderhead</t>
  </si>
  <si>
    <t>Adjunctive 830 nm light-emitting diode therapy can improve the results following aesthetic procedures.</t>
  </si>
  <si>
    <t>"A growing body of clinical evidence is showing that applying 830 nm LED-LLLT as soon as possible post-procedure, both invasive and noninvasive, successfully hastens the resolution of sequelae associated with patient downtime in addition to significantly speeding up frank wound healing."</t>
  </si>
  <si>
    <t>Enhancement of Ischemic Wound Healing by Spheroid Grafting of Human Adipose-Derived Stem Cells Treated with Low-Level Light Irradiation.</t>
  </si>
  <si>
    <t>Mouse
(+ in vitro)</t>
  </si>
  <si>
    <t>d =
8 mm</t>
  </si>
  <si>
    <t>"These findings suggest that transplantation of an ASC spheroid treated with low-level light may be an effective form of stem cell therapy for treatment of a wound bed."</t>
  </si>
  <si>
    <t>Digital flexor tendons</t>
  </si>
  <si>
    <t>de Mattos</t>
  </si>
  <si>
    <t>Brazil
(Botucatu)</t>
  </si>
  <si>
    <t>Effect of phototherapy with light-emitting diodes (890 nm) on tendon repair: an experimental model in sheep.</t>
  </si>
  <si>
    <t>Sheep</t>
  </si>
  <si>
    <t>"The absence of lameness and a significant improvement (p &lt; 0.05) in the sensitivity to pain during palpation were observed in the treated group. Furthermore, a significant reduction in oedema and an increased number of vessels (p &lt; 0.05) were observed in this group with the B-mode and power Doppler US, respectively. No significant difference in the evolution of the lesion was found. There was a histological difference (p &lt; 0.05) in neovascularisation in the treated group.
Phototherapy with 890-nm light-emitting diodes decreases the inflammatory process."</t>
  </si>
  <si>
    <t>Moura Júnior Mde</t>
  </si>
  <si>
    <t>Assessing the biochemical changes of tendons of rats in an experimental model of tenotomy under therapeutic ultrasound and LEDs (625 and 945 nm) by near-infrared Raman spectroscopy.</t>
  </si>
  <si>
    <t>Tenotomy
LED phototherapy</t>
  </si>
  <si>
    <t>625
945</t>
  </si>
  <si>
    <t>4
4</t>
  </si>
  <si>
    <t>"LED therapy at 625 nm showed an increase in collagen synthesis, contributing to the process of tendon healing."</t>
  </si>
  <si>
    <t>Wu</t>
  </si>
  <si>
    <t>Wound Repair Regen</t>
  </si>
  <si>
    <t>Organic light emitting diode improves diabetic cutaneous wound healing in rats.</t>
  </si>
  <si>
    <t>In vitro: hyperglycemic diabetic cell culture
LED vs LLLT
LED phototherapy</t>
  </si>
  <si>
    <t>623
(broad
band)
635</t>
  </si>
  <si>
    <t>0.007
0.010
0.010</t>
  </si>
  <si>
    <t>0.2
1.0
5.0
5.0</t>
  </si>
  <si>
    <t>In vitro:
↑total ATP concentration
↑metabolic activity (MTS assay)
↑cell proliferation (CyQuant assay)
In vivo:
↑wound closure
↑histological score
↑fibroblast growth factor-2 expression</t>
  </si>
  <si>
    <t>Venous ulcer</t>
  </si>
  <si>
    <t>Effects of weekly LED therapy at 625 nm on the treatment of chronic lower ulcers.</t>
  </si>
  <si>
    <t>Human
SB</t>
  </si>
  <si>
    <t>"The results suggest that LED therapy improved the effectiveness of the Unna's boot since no refractory ulcer was observed in the LED group after 19 weeks. However, LED therapy did not alter the local secretion of TNF-α nor accelerate wound healing."</t>
  </si>
  <si>
    <t>Korea
(Chungnam)</t>
  </si>
  <si>
    <t>Adipose-derived stromal cell cluster with light therapy enhance angiogenesis and skin wound healing in mice.</t>
  </si>
  <si>
    <t>LED phototherapy
Human adipose-derived mesenchymal stem cells (hASCs)</t>
  </si>
  <si>
    <t>"The cluster + LLLT group enhanced the wound healing, including neovascularization and regeneration of skin appendages, compared with the cluster group. The secretion of growth factors was stimulated in the cluster + LLLT group compared with the ASCs and cluster group. These data suggest that LLLT is an effective biostimulator of cluster hASCs in wound healing that enhances the survival of hASCs and stimulates the secretion of growth factors in the wound bed."</t>
  </si>
  <si>
    <t>Kerppers</t>
  </si>
  <si>
    <t>Effect of light-emitting diode (ʎ 627 nm and 945 nm ʎ) treatment on first intention healing: immunohistochemical analysis.</t>
  </si>
  <si>
    <t>LED phototherapy
Wavelength comparison</t>
  </si>
  <si>
    <t>627
945</t>
  </si>
  <si>
    <t>"The histologic analysis with tissue samples stained with picrosirius red showed a statistical difference between the positive controls, LED 627 and LED 945 nm groups; the group treated with LED 627 nm showed a predominance of mature collagen. The immunohistochemical analysis showed a statistically significant high concentration of collagen I in the LED 945 nm group. The irradiation of wounds with the higher wavelength (945 nm) used in the study produced the best activity of collagen I formation in experimental model."</t>
  </si>
  <si>
    <t>Lim</t>
  </si>
  <si>
    <t>A 635-nm light-emitting diode (LED) therapy inhibits bone resorptive osteoclast formation by regulating the actin cytoskeleton.</t>
  </si>
  <si>
    <t>"In a morphological analysis, the formation of ROC was significantly inhibited by 635-nm LED irradiation in the different cell types. Actin rings were seen at cell peripheries in most ROC cells of the control group, but patches containing disorganized actin were found in the irradiation group. Both the number of ROCs and bone resorption activity were much lower in the irradiation group than in the control group. Also, the gene expression levels involved in actin ring formation such as integrin β3 and c-Src decreased in RT-PCR analysis.
Overall, 635-nm LED therapy may play a pivotal role in regulating bone remodeling, and it may prove to be a valuable tool to prevent bone loss in osteoporosis and other resorptive bone diseases."
[ROC = round-shaped osteoclast cells]</t>
  </si>
  <si>
    <t>Osteoblasts</t>
  </si>
  <si>
    <t>Asai</t>
  </si>
  <si>
    <t>Japan
(Kobe)</t>
  </si>
  <si>
    <t>Kobe J Med Sci</t>
  </si>
  <si>
    <t>The long-term effects of red light-emitting diode irradiation on the proliferation and differentiation of osteoblast-like MC3T3-E1 cells.</t>
  </si>
  <si>
    <t>LED phototherapy
Dose response</t>
  </si>
  <si>
    <t>0.5
1.5
3.0</t>
  </si>
  <si>
    <t>"The number of viable MC3T3-E1 cells showed a tendency to increase after the irradiation at all three energy densities in comparison with a non-irradiation group (control group). In particular, there was a remarkable 3.34-fold increase in the group irradiated with 3.0J/cm² on day 7 after starting the culture. On culture day 15, there was a tendency for the red LED irradiation group (0.5 J/cm²) to exhibit more staining for ALP than the control group, and the expression of OPN was significantly higher in the irradiation group on culture day 16. In conclusion, low level red LED light can enhance MC3T3-E1 cell proliferation and osteogenic differentiation when the cells are cultured for a relatively long time."</t>
  </si>
  <si>
    <t>Do laser/LED phototherapies influence the outcome of the repair of surgical bone defects grafted with biphasic synthetic microgranular HA + β-tricalcium phosphate? A Raman spectroscopy study.</t>
  </si>
  <si>
    <t>5
5
(on 4 points)</t>
  </si>
  <si>
    <t>0.4
cm2
0.5
cm2</t>
  </si>
  <si>
    <t>7
7</t>
  </si>
  <si>
    <t>"Raman intensities of both mineral and matrix components indicated that the use of laser and LED phototherapies improved the repair of bone defects grafted or not with biphasic synthetic microgranular HA + β-tricalcium phosphate."</t>
  </si>
  <si>
    <t>Cell proliferation</t>
  </si>
  <si>
    <t>Pagin</t>
  </si>
  <si>
    <t>Laser and light-emitting diode effects on pre-osteoblast growth and differentiation.</t>
  </si>
  <si>
    <t>630
(LED)
660
(laser)
780
(laser)</t>
  </si>
  <si>
    <t>"Cell growth was assessed by a colorimetric test (MTT) (24, 48, 72, and 96 h)"
"At 24 h, the cell growth was enhanced 3.6 times by LED (5 J/cm(2)), 6.8 times by red laser (3 J/cm(2)), and 10.1 times by red laser (5 J/cm(2)) in relation to control group (p &lt; 0.05). At the other periods, there was no influence of irradiation on cell growth (p &gt; 0.05). The production of ALP was not influenced by irradiation at any period of time (p &gt; 0.05). Low-intensity laser and LED have similar effects on stimulation of cell growth, but no effect on cell differentiation."</t>
  </si>
  <si>
    <t>Brazil</t>
  </si>
  <si>
    <t>Raman ratios on the repair of grafted surgical bone defects irradiated or not with laser (λ780 nm) or LED (λ850 nm).</t>
  </si>
  <si>
    <t>5
20
(???)</t>
  </si>
  <si>
    <t>"The results of the present study are well aligned with previous reports from our group [7, 8, 9, 13, 14, 22, 27, 30] and indicate that the association of laser/LED light with HA graft improved the repair of bone defects."
Comment: I was unable to interpret the results.</t>
  </si>
  <si>
    <t>Brain injury</t>
  </si>
  <si>
    <t>Naeser</t>
  </si>
  <si>
    <t>J Neurotrauma</t>
  </si>
  <si>
    <t>Significant improvements in cognitive performance post-transcranial, red/near-infrared light-emitting diode treatments in chronic, mild traumatic brain injury: open-protocol study.</t>
  </si>
  <si>
    <t>Human
Open-protocol study</t>
  </si>
  <si>
    <t>Chronic TBI patients
LED phototherapy</t>
  </si>
  <si>
    <t>633+
870</t>
  </si>
  <si>
    <t>"Each LED cluster head had a 5.35 cm diameter (9 red diodes, 633 nm, and 52 NIR diodes, 870 nm were embedded into each LED cluster head); 22.48 cm2 in size; 500 mW total power; 22.2 mW/cm2 power density; continuous wave."
"A significant linear trend was observed for the effect of LED treatment over time for the Stroop test for Executive Function, Trial 3 inhibition (p=0.004); Stroop, Trial 4 inhibition switching (p=0.003); California Verbal Learning Test (CVLT)-II, Total Trials 1-5 (p=0.003); and CVLT-II, Long Delay Free Recall (p=0.006). Participants reported improved sleep, and fewer post-traumatic stress disorder (PTSD) symptoms, if present. Participants and family reported better ability to perform social, interpersonal, and occupational functions."</t>
  </si>
  <si>
    <t>Moro</t>
  </si>
  <si>
    <t>Photobiomodulation inside the brain: a novel method of applying near-infrared light intracranially and its impact on dopaminergic cell survival in MPTP-treated mice.</t>
  </si>
  <si>
    <t>MPTP
LED phototherapy
Light delivery into the brain via optical fiber</t>
  </si>
  <si>
    <t>"Measurements showed that the NIr intensity declined as distance from the source increased across the brain (65% per mm) but was detectable up to 10 mm away. At neuroprotective (0.16 mW) and much higher (67 mW) intensities, the NIr caused no observable behavioral deficits, nor was there evidence of tissue necrosis at the fiber tip, where radiation was most intense. Finally, the intracranially delivered NIr protected SNc cells against MPTP insult; there were consistently more dopaminergic cells in MPTP-treated mice irradiated with NIr than in those that were not irradiated."
Comment: A really cool photograph is included!</t>
  </si>
  <si>
    <t>Johnstone</t>
  </si>
  <si>
    <t>Australia (Sydney)</t>
  </si>
  <si>
    <t>Indirect application of near infrared light induces neuroprotection in a mouse model of parkinsonism – An abscopal neuroprotective effect</t>
  </si>
  <si>
    <t>MPTP
Systemic effects
LED phototherapy</t>
  </si>
  <si>
    <t>"In summary, the findings suggest that treatment of a remote tissue with NIr is sufficient to induce protection of the brain, reminiscent of the ‘abscopal effect’ sometimes observed in radiation treatment of metastatic cancer. This discovery has implications for the clinical translation of light-based therapies, providing an improved mode of delivery over transcranial irradiation."</t>
  </si>
  <si>
    <t>De Castro</t>
  </si>
  <si>
    <t>Do laser and led phototherapies influence mast cells and myofibroblasts to produce collagen?</t>
  </si>
  <si>
    <t>Mast cells
Myofibroblasts
LLLT vs LED</t>
  </si>
  <si>
    <t>660
laser
630
LED</t>
  </si>
  <si>
    <t>"It is concluded that the mast cell and myofibroblast population might participate in the collagen formation of irradiated wounds particularly in relation to laser phototherapy."
"No statistical significances were observed for LED light according to the parameters used in this study."</t>
  </si>
  <si>
    <t>Spitler &amp; Berns</t>
  </si>
  <si>
    <t>Comparison of laser and diode sources for acceleration of in vitro wound healing by low-level light therapy.</t>
  </si>
  <si>
    <t>Wound healing
LED phototherapy
LED vs LLLT</t>
  </si>
  <si>
    <t>652
806
(laser)
637
901
(LED)</t>
  </si>
  <si>
    <t>"The laser and LED sources were found to be comparable when equal doses of light were applied. The biological response measured was similar in most cases."</t>
  </si>
  <si>
    <t>Gkotsi</t>
  </si>
  <si>
    <t>Recharging mitochondrial batteries in old eyes. Near infra-red increases ATP.</t>
  </si>
  <si>
    <t>LED phototherapy
Age-related macular degeneration</t>
  </si>
  <si>
    <t xml:space="preserve">"When 12 month old mice were exposed to 670 nm for 90 s 7 times spaced over 84 h at an energy level of 40 mW/cm2 there was significant increase in retinal ATP of just under 20% from around 14,000 to 17,000 pm/mg (P &lt; 0.05. Fig. 1B)."
"In light of all these factors, it is likely that this treatment will benefit retinal disease. But this need not be confined to the eye, as declining ATP is a feature of all ageing tissues."
</t>
  </si>
  <si>
    <t>Diabetic macular edema</t>
  </si>
  <si>
    <t>Tang</t>
  </si>
  <si>
    <t>USA
(Cleveland, OH)</t>
  </si>
  <si>
    <t>Br J Ophthalmol</t>
  </si>
  <si>
    <t>Photobiomodulation in the treatment of patients with non-center-involving diabetic macular oedema.</t>
  </si>
  <si>
    <t>LED phototherapy
Diabetic macular edema</t>
  </si>
  <si>
    <t>25
(?)
(closed 
eye)</t>
  </si>
  <si>
    <t>60+</t>
  </si>
  <si>
    <t>"Daily PBM treatment for only 80 s per treatment twice daily caused a significant reduction in focal retinal thickening in all 4 treated eyes. No adverse effects attributable to therapy were noted by the patients or study investigators during the study period."</t>
  </si>
  <si>
    <t>Di Marco</t>
  </si>
  <si>
    <t>Italy
(L'Aquila)</t>
  </si>
  <si>
    <t>Combining neuroprotectants in a model of retinal degeneration: no additive benefit.</t>
  </si>
  <si>
    <t>4-4.5</t>
  </si>
  <si>
    <t>[PBM protected eyes from light-induced retinal damage.]</t>
  </si>
  <si>
    <t>Ahamed Basha</t>
  </si>
  <si>
    <t>India
(Chennai)</t>
  </si>
  <si>
    <t>Ann Anat</t>
  </si>
  <si>
    <t>Protective effect of light emitting diode phototherapy on fluorescent light induced retinal damage in Wistar strain albino rats.</t>
  </si>
  <si>
    <t xml:space="preserve">LED phototherapy
Light-induced damage
</t>
  </si>
  <si>
    <t>"Animals of the FL group showed a significant reduction in the outer nuclear layer thickness and cell count in addition to the total thickness of the retina. LL group which were exposed to 670 nm LED prior to exposure to fluorescent light showed a significant decrease in the degree of damage."</t>
  </si>
  <si>
    <t>Giacci</t>
  </si>
  <si>
    <t>Australia (Adelaide &amp; Crawley)</t>
  </si>
  <si>
    <t>Differential effects of 670 and 830 nm red near infrared irradiation therapy: a comparative study of optic nerve injury, retinal degeneration, traumatic brain and spinal cord injury.</t>
  </si>
  <si>
    <t>LED phototherapy
Light-induced damage
Preconditioning</t>
  </si>
  <si>
    <t>670
830</t>
  </si>
  <si>
    <t>3.4
2.7</t>
  </si>
  <si>
    <t>670nm (red light) had better effect on retina than 830nm (near-infrared).</t>
  </si>
  <si>
    <t xml:space="preserve">Heart </t>
  </si>
  <si>
    <t>MI</t>
  </si>
  <si>
    <t>Keszler</t>
  </si>
  <si>
    <t>USA
(Milwaukee, WI)</t>
  </si>
  <si>
    <t>Front Physiol</t>
  </si>
  <si>
    <t>Far red/near infrared light-induced protection against cardiac ischemia and reperfusion injury remains intact under diabetic conditions and is independent of nitric oxide synthase.</t>
  </si>
  <si>
    <t>Diabetic mice
Dose response
LED phototherapy
LED array</t>
  </si>
  <si>
    <t>0.170</t>
  </si>
  <si>
    <t>"Here we tested the hypothesis that NIR elicits protection in a diabetic mouse model where other cardioprotective interventions such as pre- and postconditioning fail, and that the protection is independent of nitric oxide synthase (NOS).
NIR reduced infarct size dose dependently. Importantly, NIR-induced protection was preserved in a diabetic mouse model (db/db) and during acute hyperglycemia, as well as in endothelial NOS(-/-) mice and in wild type mice treated with NOS inhibitor L-NAME."
"Irradiation at 660 nm yields the highest release of NO, while at longer wavelengths a dramatic decrease of NO release can be observed."
"NIR is cardioprotective in the presence of diabetes or hyperglycemia."
"In summary, NIR applied during reperfusion protects the myocardium against infarction in an NO-dependent, but NOS-independent mechanisms, whereby mitochondria may be a target of NO released by NIR, leading to reduced reactive oxygen species generation during reperfusion. This unique mechanism preserves protection even during diabetes where other protective strategies fail."
Comment: Beam area was not reported. According to the paper, LED array was used, so it's likely the area was large.</t>
  </si>
  <si>
    <t>Quirk</t>
  </si>
  <si>
    <t>Cardioprotection from ischemia-reperfusion injury by near-infrared light in rats.</t>
  </si>
  <si>
    <t>Ischemia-reperfusion
LED phototherapy
LED cluster</t>
  </si>
  <si>
    <t>0.03
(heart)</t>
  </si>
  <si>
    <t>18</t>
  </si>
  <si>
    <t>"NIR application had no effect on the function of the nonischemic isolated heart, and had no effect on infarct size when applied during global ischemia.
In the in vivo model, NIR commencing immediately before reperfusion decreased infarct size by 40%, 33%, 38%, and 77%, respectively, after regional ischemic periods of 30, 20, 15, and 10 min."</t>
  </si>
  <si>
    <t>Joints</t>
  </si>
  <si>
    <t>Osteoarthritis</t>
  </si>
  <si>
    <t>Ammar TA</t>
  </si>
  <si>
    <t>Egypt
(Cairo)</t>
  </si>
  <si>
    <t>Monochromatic Infrared Photo Energy versus Low Level Laser Therapy in Patients with Knee Osteoarthritis.</t>
  </si>
  <si>
    <t>LLLT vs LED (SLED)</t>
  </si>
  <si>
    <t>850
(laser)
890
(SLED)</t>
  </si>
  <si>
    <t>"There were statistically significant improvements in pain intensity and lower extremity functional scale scores (p&lt;0.05) in each group. However, no significant differences were recorded between the groups (p&gt;0.05)."</t>
  </si>
  <si>
    <t>Borges</t>
  </si>
  <si>
    <t>Brazil
(Jequie)</t>
  </si>
  <si>
    <t>Light-emitting diode phototherapy improves muscle recovery after a damaging exercise.</t>
  </si>
  <si>
    <t>20.4</t>
  </si>
  <si>
    <t>1.77
cm2</t>
  </si>
  <si>
    <t>"Our results showed that the muscle soreness, muscle strength loss, and ROM impairments were significantly reduced up to 96 h after a damaging eccentric exercise bout for the LEDT group compared with the PLACEBO group.
A single LEDT (630 nm) intervention immediately after a damaging eccentric exercise bout was effective in terms of attenuating the muscle soreness and muscle strength loss and ROM impairments."</t>
  </si>
  <si>
    <t>Five-day, low-level laser therapy for sports-related lower extremity periostitis in adult men: a randomized, controlled trial.</t>
  </si>
  <si>
    <t xml:space="preserve">LED phototherapy (with some laser diodes)
Periostitis
</t>
  </si>
  <si>
    <t>850
(laser)
+
670
(LED)
+
880
(LED)
+
950
(LED)</t>
  </si>
  <si>
    <t>1000
+
120
+
200
+
120</t>
  </si>
  <si>
    <t>43.2</t>
  </si>
  <si>
    <t>1.4</t>
  </si>
  <si>
    <t>31.2
cm2</t>
  </si>
  <si>
    <t>15
/5d</t>
  </si>
  <si>
    <t>"Balance function, including postural stability testing (PST) and limits of stability (LOS), was also performed to evaluate the function outcome. Patients experienced a significant improvement in pain by day 2 or day 5 after starting LLLT, but here was no significant difference in pain scale between the measurements before (baseline) and after LLLT. Comparing the PST, the group differences of dynamic vs. static testings ranged from -18.54 to -50.22 (compared 12, 8, 4, 3, 2, 1 to 0, all p &lt; 0.0001), and the PST after LLLT were 3.73 units (p = 0.0258) lower than those of before LLLT. Comparing the LOS, the group differences of dynamic vs. static testing were similar to those in PST, and the relationship between LOS and groups only varied with the direction control during dynamic testing in direction at backward/right vs. right (p &lt; 0.0001). 
LLLT had a positive effect on proprioception in patients with lower limb periostitis. Larger, better controlled studies are needed to determine what specific effects LLLT has on the function of proprioception."</t>
  </si>
  <si>
    <t>Antonialli</t>
  </si>
  <si>
    <t>Phototherapy in skeletal muscle performance and recovery after exercise: effect of combination of super-pulsed laser and light-emitting diodes.</t>
  </si>
  <si>
    <t>Muscle performance and recovery
LED phototherapy
LED cluster</t>
  </si>
  <si>
    <t>905
+
875
+
670</t>
  </si>
  <si>
    <t>"Pre-exercise phototherapy with combination of low-level laser and LEDs, mainly with 30 J dose, significantly increases performance, decreases DOMS, and improves biochemical marker related to skeletal muscle damage."
Comment: The parameters are quite complex in this study - read the full text for further information.
Star: An interesting paper with parameters well reported and good outcome!</t>
  </si>
  <si>
    <t>CNS: Bell's palsy</t>
  </si>
  <si>
    <t>Ng &amp; Chu</t>
  </si>
  <si>
    <t>China
(Hong Kong)</t>
  </si>
  <si>
    <t>J Chiropr Med</t>
  </si>
  <si>
    <t>Treatment of Bell's Palsy Using Monochromatic Infrared Energy: A Report of 2 Cases.</t>
  </si>
  <si>
    <t>Bell's palsy
MIRE treatment with "Anodyne" LED pad device
LED phototherapy</t>
  </si>
  <si>
    <t>"The acute case received 19 treatments in 6 weeks. He reported an improvement of 95%. The chronic case received a total of 45 treatments in 9 months. She rated an improvement of 50%."
"These 2 patients seemed to respond to a different degree to the MIRE therapy. As 71% of patients with Bell's palsy recover uneventfully without any treatment, the present study describes the course of care but cannot confirm the effectiveness of MIRE therapy in the management of Bell's palsy."</t>
  </si>
  <si>
    <t>Dental implants</t>
  </si>
  <si>
    <t>Gokmenoglu</t>
  </si>
  <si>
    <t>Turkey
(Ordu)</t>
  </si>
  <si>
    <t>The effect of light-emitting diode photobiomodulation on implant stability and biochemical markers in peri-implant crevicular fluid.</t>
  </si>
  <si>
    <t>0.0385</t>
  </si>
  <si>
    <t>46.2</t>
  </si>
  <si>
    <t>4.80
cm2</t>
  </si>
  <si>
    <t>"In the control group, significant reduction of ISQ values from week 2 to week 12 were demonstrated. In the LED group, baseline ISQ values were maintained during the study and no significant changes were observed."
"LED application to surgical area has a positive effect on the osseointegration process, and implant stability can be maintained."</t>
  </si>
  <si>
    <t>Freitas</t>
  </si>
  <si>
    <t>Chemotherapy-induced oral mucositis: effect of LED and laser phototherapy treatment protocols.</t>
  </si>
  <si>
    <t>LED phototherapy
LED vs LLLT</t>
  </si>
  <si>
    <t>660
(laser)
630
(LED)</t>
  </si>
  <si>
    <t>40
80</t>
  </si>
  <si>
    <t>0.036
cm2
1
cm2
spot
size</t>
  </si>
  <si>
    <t>"The mean VAS and WHO scores were significantly smaller in the LED group (p&lt;0.05). However, both groups required the same number of days to reach score zero for mucositis and pain (p&gt;0.05)."</t>
  </si>
  <si>
    <t>Freide Mdo</t>
  </si>
  <si>
    <t>Brazil
(Salvador, Bahia))</t>
  </si>
  <si>
    <t>Clin Oral Investig</t>
  </si>
  <si>
    <t>LED and laser photobiomodulation in the prevention and treatment of oral mucositis: experimental study in hamsters.</t>
  </si>
  <si>
    <t>660
(laser)
670
(LED)</t>
  </si>
  <si>
    <t>40
150</t>
  </si>
  <si>
    <t>16
4.8</t>
  </si>
  <si>
    <t>4.8
4</t>
  </si>
  <si>
    <t>4
mm2
0.5
cm2</t>
  </si>
  <si>
    <t>30
16</t>
  </si>
  <si>
    <t>"The best results were obtained from the preventive laser and LED photobiomodulation groups; both treatments were effective in diminishing the OM lesions."
Comment: The laser parameters seem a little bit unlogical. If the radiation time is 30 seconds with the power output of 40mW, then total dose is 1.2J, not 16J.</t>
  </si>
  <si>
    <t>Postoperative</t>
  </si>
  <si>
    <t>Cidral-Filho</t>
  </si>
  <si>
    <t>Light-emitting diode therapy induces analgesia in a mouse model of postoperative pain through activation of peripheral opioid receptors and the L-arginine/nitric oxide pathway.</t>
  </si>
  <si>
    <t>Dose response
Biphasic dose response
LED phototherapy</t>
  </si>
  <si>
    <t>1
3
5
7
9
11
13</t>
  </si>
  <si>
    <t>"In conclusion, our results demonstrate, for the first time, that LEDT (950 nm, 80 mW/cm2) induced a dose–response analgesic effect in the model of PI in mice. At the energy density of 9 J/cm2, LEDT presented the most significant results through (1) activation of peripheral opioid receptors which involve, at least in part, the recruitment of opioid-containing leukocytes to the PI site and (2) activation of the l-arginine/NO pathway."</t>
  </si>
  <si>
    <t>Nadur-Andrade</t>
  </si>
  <si>
    <t>Analgesic Effect of Light-Emitting Diode (LED) Therapy at Wavelengths of 635 and 945 nm on Bothrops moojeni Venom-Induced Hyperalgesia.</t>
  </si>
  <si>
    <t>635
945</t>
  </si>
  <si>
    <t>110
120</t>
  </si>
  <si>
    <t>3.76
3.8</t>
  </si>
  <si>
    <t>41
38</t>
  </si>
  <si>
    <t>"Both 635 nm and 945 nm LED inhibited mechanical allodynia and hyperalgesia of mice alone or in combination with antivenom treatment, even when the symptoms were already present."</t>
  </si>
  <si>
    <t>MedicalExpress (Sáo Paulo)</t>
  </si>
  <si>
    <t>Antinociceptive action of Light Emitting Diode in an experimental model with hyperalgesia by capsaicin</t>
  </si>
  <si>
    <t>"The use of LED can be considered as a non-invasive analgesic method as it increases of the nociceptive threshold 24 hours after pain is induced."</t>
  </si>
  <si>
    <t>COPD</t>
  </si>
  <si>
    <t>Acute effects of light emitting diodes therapy (LEDT) in muscle function during isometric exercise in patients with chronic obstructive pulmonary disease: preliminary results of a randomized controlled trial.</t>
  </si>
  <si>
    <t>Muscle function
LED phototherapy</t>
  </si>
  <si>
    <t>"A single application of LEDT minimizes muscle fatigue and increases isometric endurance time."</t>
  </si>
  <si>
    <t>Peptides</t>
  </si>
  <si>
    <t>Hochman</t>
  </si>
  <si>
    <t>Low-level laser therapy and light-emitting diode effects in the secretion of neuropeptides SP and CGRP in rat skin.</t>
  </si>
  <si>
    <t>470
660
(LED)
660
808
(laser)</t>
  </si>
  <si>
    <t>350
350
100
100</t>
  </si>
  <si>
    <t>"P was released in Infrared Laser Group (p = 0.01); there was no difference in the CGRP secretion among groups. Infrared (808 nm) LLLT enhances neuropeptide [substance P] secretion in healthy rat skin."</t>
  </si>
  <si>
    <t>Hind limb ischemia</t>
  </si>
  <si>
    <t>Biomaterials</t>
  </si>
  <si>
    <t>Enhanced angiogenic effect of adipose-derived stromal cell spheroid with low-level light therapy in hind limb ischemia mice.</t>
  </si>
  <si>
    <t>transplanted human adipose-derived mesenchymal stem cells (hASCs)
LED phototherapy</t>
  </si>
  <si>
    <t>"Spheroid + LLLT group had enhanced the tissue regeneration, including angiogenesis, compared with the ASC group. The spheroid ASCs contributed to tissue regeneration via differentiation and secretion of growth factors. In the spheroid + LLLT group, the survival of spheroid hASCs increased with a concomitant decrease in apoptosis of spheroid hASCs in the ischemic hind limb.
The secretion of growth factors was stimulated in the spheroid + LLLT group compared with the ASCs and spheroid group.
These data suggested that LLLT is an effective biostimulator of spheroid hASCs in tissue regeneration that enhanced the survival of ASCs and stimulated the secretion of growth factors in the ischemic hind limb."</t>
  </si>
  <si>
    <t>Effects of low-power LED and therapeutic ultrasound in the tissue healing and inflammation in a tendinitis experimental model in rats.</t>
  </si>
  <si>
    <t>Collagenase-induced tendinitis
LED phototherapy</t>
  </si>
  <si>
    <t>7
14</t>
  </si>
  <si>
    <t>Xavier</t>
  </si>
  <si>
    <t>Brazil (Diamantina)</t>
  </si>
  <si>
    <t>Low-level light-emitting diode therapy increases mRNA expressions of IL-10 and type I and III collagens on Achilles tendinitis in rats.</t>
  </si>
  <si>
    <t>"LED (880 nm) was effective in increasing mRNA expression of IL-10 and type I and III collagen. Therefore, LED therapy may have potentially therapeutic effects on Achilles tendon injuries."</t>
  </si>
  <si>
    <t>Toxins</t>
  </si>
  <si>
    <t>Snake venom</t>
  </si>
  <si>
    <t>Photochem Photobiol Sci</t>
  </si>
  <si>
    <t>Photobiostimulation reduces edema formation induced in mice by Lys-49 phospholipases A2 isolated from Bothrops moojeni venom.</t>
  </si>
  <si>
    <t>LLLT+LED
LLLT vs LED
LED phototherapy</t>
  </si>
  <si>
    <t>685
(laser)
635
945
(LED)</t>
  </si>
  <si>
    <t>2.2
4.0
3.8</t>
  </si>
  <si>
    <t>15
41
38</t>
  </si>
  <si>
    <t>2
2
2</t>
  </si>
  <si>
    <t>"LLL and LED irradiation significantly reduced the edema formation by both myotoxins from 1 up to 6 hours after the injection. Both LLL and LEDs were similar in reducing the edema formation induced by myotoxins. The combined photobiostimulation with antivenom had the same effect in reducing edema as treatment with the LLL or LEDs alone."</t>
  </si>
  <si>
    <t>Neves</t>
  </si>
  <si>
    <t>Digital photogrammetry and histomorphometric assessment of the effect of non-coherent light (light-emitting diode) therapy (λ640 ± 20 nm) on the repair of third-degree burns in rats.</t>
  </si>
  <si>
    <t>3rd degree burn
LED phototherapy</t>
  </si>
  <si>
    <t>"These results demonstrate that the combination of silver sulfadiazine with LED therapy (λ = 640 ± 20 nm, 4 J/cm(2), without contact) improves healing of third-degree burn wounds, significantly reduces the lesion area and increases the granulation tissue, increases the number of fibroblasts, promotes collagen synthesis and prevents burn infections by accelerating recovery."
Comment: Parameters were well reported.</t>
  </si>
  <si>
    <t>The effects of LED emissions on sternotomy incision repair after myocardial revascularization: a randomized double-blind study with follow-up.</t>
  </si>
  <si>
    <t>1.2</t>
  </si>
  <si>
    <t>"Three researchers blindly analyzed the incision photographs to determine hyperemia and wound closure, and they found that the LED group had both less hyperemia and less incision bleeding or dehiscence. The LED therapy (640 nm) had an analgesic effect on the sternotomies of patients who underwent CABG, increasing their incision healing and preventing dehiscence."</t>
  </si>
  <si>
    <t>Ulcers</t>
  </si>
  <si>
    <t>Dixit</t>
  </si>
  <si>
    <t>India
(Manipal)</t>
  </si>
  <si>
    <t>India J Plast Surg</t>
  </si>
  <si>
    <t>Closure of chronic non healing ankle ulcer with low level laser therapy in a patient presenting with thalassemia intermedia: Case report.</t>
  </si>
  <si>
    <t>660+
950</t>
  </si>
  <si>
    <t>"Irradiation with LED is a novel method of treatment of chronic wound in thalassemia intermedia, as irradiation with LED can result in complete healing in six weeks with no recurrence at the irradiated site even after follow-up of 6 months."</t>
  </si>
  <si>
    <t>de Sousa</t>
  </si>
  <si>
    <t>Acta Histochem</t>
  </si>
  <si>
    <t>Infrared LED light therapy influences the expression of fibronectin and tenascin in skin wounds of malnourished rats--a preliminary study.</t>
  </si>
  <si>
    <t>"The results of the present study indicate that infrared LED irradiation modulates positively the expression of tenascin and particularly fibronectin."</t>
  </si>
  <si>
    <t>Dungel</t>
  </si>
  <si>
    <t>Low level light therapy by LED of different wavelength induces angiogenesis and improves ischemic wound healing.</t>
  </si>
  <si>
    <t>470
629</t>
  </si>
  <si>
    <t>0.05
0.05</t>
  </si>
  <si>
    <t>"LED therapy with both wavelengths significantly increased angiogenesis in the sub-epidermal layer and intramuscularly (panniculus carnosus muscle) which was associated with significantly improved tissue perfusion 7 days after the ischemic insult. Accordingly, tissue necrosis was significantly reduced and shrinkage significantly less pronounced in the LED-treated groups of both wavelengths."</t>
  </si>
  <si>
    <t>Multiple sclerosis</t>
  </si>
  <si>
    <t>Muili</t>
  </si>
  <si>
    <t>USA (Milwaukee, WI)</t>
  </si>
  <si>
    <t>Photobiomodulation induced by 670 nm light ameliorates MOG35-55 induced EAE in female C57BL/6 mice: a role for remediation of nitrosative stress.</t>
  </si>
  <si>
    <t>LED phototherapy
Experimental autoimmune encephalomyelitis</t>
  </si>
  <si>
    <t>75
cm2
(spot
size?
)</t>
  </si>
  <si>
    <t>"Cell culture experiments demonstrated that 670 nm light-mediated photobiomodulation attenuated antigen-specific nitric oxide production by heterogenous lymphocyte populations isolated from MOG immunized mice.
Experiments in the EAE model demonstrated down-regulation of inducible nitric oxide synthase (iNOS) gene expression in the spinal cords of mice with EAE over the course of disease, compared to sham treated animals.
Animals receiving 670 nm light treatment also exhibited up-regulation of the Bcl-2 anti-apoptosis gene, an increased Bcl-2:Bax ratio, and reduced apoptosis within the spinal cord of animals over the course of disease.
670 nm light therapy failed to ameliorate MOG-induced EAE in mice deficient in iNOS, confirming a role for remediation of nitrosative stress in the amelioration of MOG-induced EAE by 670 nm mediated photobiomodulation."</t>
  </si>
  <si>
    <t>Light-emitting diode photobiomodulation: effect on bone formation in orthopedically expanded suture in rats--early bone changes.</t>
  </si>
  <si>
    <t>11
(?)</t>
  </si>
  <si>
    <t>"New bone formation area (p = 0.024, 1.48-fold), number of osteoblasts (p &lt; 0.001, 1.59-fold), number of osteoclasts (p = 0.004, 1.43-fold), and number of vessels (p = 0.007, 1.67-fold) showed higher values in the experimental group than the control. Bone histomorphometric measurements revealed that bone architecture in the LPT group was improved."
Comment: Parameters were poorly reported.</t>
  </si>
  <si>
    <t>Lev-Tov</t>
  </si>
  <si>
    <t>Inhibition of fibroblast proliferation in vitro using low-level infrared light-emitting diodes.</t>
  </si>
  <si>
    <t>Dose response
(or biphasic dose response, since they use very high doses)
LED phototherapy</t>
  </si>
  <si>
    <t>80
160
320</t>
  </si>
  <si>
    <t>"IR LLLT can effectively inhibit fibroblast proliferation in vitro without altering viability and holds promise for the treatment of scars."
Comment: I'll interpret this result as positive, even though the outcome was proliferation inhibition.</t>
  </si>
  <si>
    <t>Inhibition of fibroblast proliferation in vitro using red light-emitting diodes.</t>
  </si>
  <si>
    <t>160
320
640</t>
  </si>
  <si>
    <t>"At certain fluences, red LLLT can effectively inhibit fibroblast proliferation in vitro without altering viability and holds promise for the treatment of scars and other proliferative skin diseases."
Comment: They used very high doses, obviously purposefully. Since their goal was to limit proliferation, I'll interpret this result as positive, even though the outcome was proliferation inhibition.</t>
  </si>
  <si>
    <t>Laser and LED phototherapies on angiogenesis.</t>
  </si>
  <si>
    <t>Cutaneous wounds
LED phototherapy
LLLT vs LED</t>
  </si>
  <si>
    <t>660
790
700
530
460</t>
  </si>
  <si>
    <t>60
50
15
8
22</t>
  </si>
  <si>
    <t>1.911
1.592
0.0075
0.0040
0.0109</t>
  </si>
  <si>
    <t>10
10
10
10
10</t>
  </si>
  <si>
    <t>333
333
4.97
4.97
4.97</t>
  </si>
  <si>
    <t>1
cm2
(area)
spot
size
varies</t>
  </si>
  <si>
    <t>168
200
668
1250
456</t>
  </si>
  <si>
    <t>7
7
7
7
7</t>
  </si>
  <si>
    <t>"Quantitative results showed that green LED (λ530 ± 20 nm), red LED (λ700 ± 20 nm), λ790 nm laser and λ660 nm laser caused significant increased angiogenesis when compared to the control group.
It is concluded that both laser and LED light are capable of stimulating angiogenesis in vivo on cutaneous wounds and that coherence was not decisive on the outcome of the treatment."</t>
  </si>
  <si>
    <t>Nitric oxide</t>
  </si>
  <si>
    <t>Mitchell &amp; Mack</t>
  </si>
  <si>
    <t>USA
(Provo, UT)</t>
  </si>
  <si>
    <t>Low-level laser treatment with near-infrared light increases venous nitric oxide levels acutely: a single-blind, randomized clinical trial of efficacy.</t>
  </si>
  <si>
    <t>MIRE treatment with "Anodyne" LED pad device
LED phototherapy</t>
  </si>
  <si>
    <t>"LLLT increased NO levels in venous blood draining from the treatment site in healthy subjects. The peak increase in NO occurred 5 mins into the treatment, after which it slowly waned. Further research is necessary to assess NO increases with LLLT in patients with pathologies."</t>
  </si>
  <si>
    <t>Herpes labialis</t>
  </si>
  <si>
    <t>Dougal &amp; Lee</t>
  </si>
  <si>
    <t>UK
(Durham)</t>
  </si>
  <si>
    <t>Clin Exp Dermatol</t>
  </si>
  <si>
    <t>Evaluation of the efficacy of low-level light therapy using 1072 nm infrared light for the treatment of herpes simplex labialis.</t>
  </si>
  <si>
    <t>"The median time to healing for the active group was 129 h, compared with 177 h for the control group, which was significant (P = 0.01)."</t>
  </si>
  <si>
    <t>Herpes zoster</t>
  </si>
  <si>
    <t>The Effects of 830 nm Light-Emitting Diode Therapy on Acute Herpes Zoster Ophthalmicus: A Pilot Study.</t>
  </si>
  <si>
    <t>LED phototherapy
HEALITE device (Lutronic)</t>
  </si>
  <si>
    <t>0.055</t>
  </si>
  <si>
    <t>2/wk</t>
  </si>
  <si>
    <t>"The mean time required for wound healing was 13.14±2.34 days in group B and 15.92±2.55 days in group A (p=0.006). From day 4, the mean VAS score showed a greater improvement in group B, compared with group A. A marginal but not statistically significant difference in the VAS scores was observed between the two groups (p=0.095)."</t>
  </si>
  <si>
    <t>Kokkinopoulos</t>
  </si>
  <si>
    <t>UK (London)</t>
  </si>
  <si>
    <t>Age-related retinal inflammation is reduced by 670 nm light via increased mitochondrial membrane potential.</t>
  </si>
  <si>
    <t>"Aged mice were exposed to only five 90-second exposures over 35 hours. This significantly increased mitochondrial membrane polarization and significantly reduced macrophage numbers and tumor necrosis factor (TNF)-alpha levels, a key proinflammatory cytokine. Three additional inflammatory markers were assessed; complement component 3d (C3d), a marker of chronic inflammation and calcitonin, and a systemic inflammatory biomarker were significantly reduced. Complement component 3b (C3b), a marker of acute inflammation, was not significantly altered."
"These results provide a simple route to combating inflammation in an aging population with declining visual function and may be applicable to clinical conditions where retinal inflammation is a key feature."</t>
  </si>
  <si>
    <t>UK</t>
  </si>
  <si>
    <t>Treatment with 670 nm light up regulates cytochrome C oxidase expression and reduces inflammation in an age-related macular degeneration model.</t>
  </si>
  <si>
    <t>"Exposed animals had significant increase in cytochrome c oxidase (COX), which is a mitochondrial enzyme regulating oxidative phosphorylation.
There was a significant reduction in complement component C3, an inflammatory marker in the outer retina.
Vimetin and glial fibrillary acidic protein (GFAP) expression, which reflect retinal stress in Muller glia, were also significantly down regulated.
There were also significant changes in outer retinal macrophage morphology."</t>
  </si>
  <si>
    <t>USA
(Ohio)</t>
  </si>
  <si>
    <t>Invest Ophthalmol Vis Sci</t>
  </si>
  <si>
    <t>Low-intensity far-red light inhibits early lesions that contribute to diabetic retinopathy: in vivo and in vitro.</t>
  </si>
  <si>
    <t>Rat
+ In vitro</t>
  </si>
  <si>
    <t>30
or
70</t>
  </si>
  <si>
    <t>Red light ameliorated lesions of diabetic retinopathy in vivo and reduced oxidative stress and cell death in vitro.</t>
  </si>
  <si>
    <t>Marco</t>
  </si>
  <si>
    <t>Am J Neurodegener Dis</t>
  </si>
  <si>
    <t>The time course of action of two neuroprotectants, dietary saffron and photobiomodulation, assessed in the rat retina.</t>
  </si>
  <si>
    <t>"Preconditioning the retina with saffron or PBM reduced photoreceptor death, preserved the population of surviving photoreceptors and reduced the upregulation of GFAP in Müller cells. At the daily dose of saffron used (1 mg/kg), protection was detectable at 2 d, increasing to 10 d. At the daily dose of PBM used (5 J/cm(2) at 670 nm) protection was detectable at 5 d, increasing to 7-10 d."</t>
  </si>
  <si>
    <t>Albarracin</t>
  </si>
  <si>
    <t>BMC Neurosci</t>
  </si>
  <si>
    <t>670 nm light mitigates oxygen-induced degeneration in C57BL/6J mouse retina.</t>
  </si>
  <si>
    <t>LED phototherapy
Oxygen-induced damage</t>
  </si>
  <si>
    <t>"Pretreatment with 670 nm red light reduced expression of markers of oxidative stress and C3, and slowed, but did not prevent, photoreceptor loss over the time course of hyperoxia exposure."</t>
  </si>
  <si>
    <t>Oxygen-induced damage</t>
  </si>
  <si>
    <t>Natoli</t>
  </si>
  <si>
    <t>670nm photobiomodulation as a novel protection against retinopathy of prematurity: evidence from oxygen induced retinopathy models.</t>
  </si>
  <si>
    <t>Mouse &amp; Rat</t>
  </si>
  <si>
    <t>LED phototherapy
Oxygen-induced damage &amp; Lung damage</t>
  </si>
  <si>
    <t>7
/
18</t>
  </si>
  <si>
    <t>"670 nm light reduced neovascularisation, vaso-obliteration and abnormal peripheral branching patterns of retinal vessels in OIR. The neural retina was also protected against OIR by 670 nm light exposure. OIR-exposed animals had severe lung pathology, including haemorrhage and oedema, that was significantly reduced in 670 nm+OIR light-exposed animals."</t>
  </si>
  <si>
    <t>Szymanski</t>
  </si>
  <si>
    <t>Australia
(Crawley)</t>
  </si>
  <si>
    <t>Paranode Abnormalities and Oxidative Stress in Optic Nerve Vulnerable to Secondary Degeneration: Modulation by 670 nm Light Treatment.</t>
  </si>
  <si>
    <t>LED phototherapy
Partial optic nerve transection
Cytochrome oxidase</t>
  </si>
  <si>
    <t>"When assessed following 3 months of 670 nm light treatment after injury, cytochrome c oxidase activity remained significantly increased compared to normal and PT handled ON (ON including both the dorsal injury site and the ventral region, p = 0.004, dF = 2, Fig. 4e, representative images in Fig. 4f)."
"As expected, there was a significant decrease in numbers of retrogradely labelled RGCs in central and ventral retina following injury (PT handled compared to handled normal, ventral retina, p = 0.012, dF = 2, Fig. 8a). However, there was no significant loss of RGCs in central or ventral retinae following injury when animals were treated with the 670 nm light (PT 670 nm compared to handled normal, p&gt;0.05)."
"Importantly, preservation of RGCs was associated with improvements in visual function outcomes. Long – term 670 nm light treatment significantly increased numbers of smooth pursuit responses in the optokinetic nystagmus test of visual reflex, compared to injured control animals (p = 0.0156, dF = 2, Fig. 8b), and both smooth pursuit and fast reset responses in 670 nm light treated animals were not different to responses by normal handled animals (p&gt;0.05)."
"Long term (3 month) administration of 670 nm light preserves retinal ganglion cells vulnerable to secondary degeneration and maintains visual function, as assessed by the optokinetic nystagmus visual reflex. Light at a wavelength of 670 nm may serve as a therapeutic intervention for treatment of secondary degeneration following neurotrauma."</t>
  </si>
  <si>
    <t>Kokkinopoulos I</t>
  </si>
  <si>
    <t>670 nm LED ameliorates inflammation in the CFH−/− mouse neural retina</t>
  </si>
  <si>
    <t>Retinal inflammation (complement factor H deficiency)
LED phototherapy</t>
  </si>
  <si>
    <t>"These regimes significantly reduced activated macrophage number, TNF-alpha and MIF protein expression levels. Immuno-reactivity to C3, C3b and calcitonin, all markers of inflammatory status were also altered. Finally, innate immune proteins, TLR 2 and 4, showed a marked decrease in protein expression."</t>
  </si>
  <si>
    <t>Eur J Pain</t>
  </si>
  <si>
    <t>Light-emitting diode therapy induces analgesia and decreases spinal cord and sciatic nerve tumour necrosis factor-α levels after sciatic nerve crush in mice.</t>
  </si>
  <si>
    <t>2,5</t>
  </si>
  <si>
    <t>"Compared with the SNC group, LEDT reduced mechanical hypersensitivity but not cold hypersensitivity which is induced by SNC, decreased spinal cord and sciatic nerve levels of tumour necrosis factor alpha (TNF-α) but did not alter interleukin (IL)-1β and IL-10 levels, and finally, failed to accelerate motor functional recovery and morphological nerve regeneration."</t>
  </si>
  <si>
    <t>Telemeco &amp; Schrank</t>
  </si>
  <si>
    <t>USA
(Winchester, VA)</t>
  </si>
  <si>
    <t>The Effect of Light Therapy on Superficial Radial Nerve Conduction Using a Clustered Array of Infrared Super luminous Diodes and Red Light Emitting Diodes.</t>
  </si>
  <si>
    <t>Nerve conduction
LED phototherapy
LED cluster</t>
  </si>
  <si>
    <t>880
+
660</t>
  </si>
  <si>
    <t>"Light irradiation using a cluster probe containing infrared super luminous and red light emitting diodes does not impact the neurophysiological properties of the superficial radial nerve."</t>
  </si>
  <si>
    <t>Oncology</t>
  </si>
  <si>
    <t>Tumor growth</t>
  </si>
  <si>
    <t>Zaichkina</t>
  </si>
  <si>
    <t>Russia</t>
  </si>
  <si>
    <t>Biofizika</t>
  </si>
  <si>
    <t>[Influence of low-dose-rate red and near-infrared radiations on the level of reactive oxygen species, the genetic apparatus and the tumor growth in mice in vivo]. [Article in Russian]</t>
  </si>
  <si>
    <t>LED phototherapy (and laser)</t>
  </si>
  <si>
    <t>633
(laser)
650+
850
(LED)</t>
  </si>
  <si>
    <t>"Adaptogenic and anticarcinogenic effects of studied radiations were revealed. The values of these effects were not different from those in animals pre-irradiated with the X-rays. The relationship between the level of ROS production and adaptive response induction in the mice under the influence of non-ionizing radiation was first ascertained. The experimental data obtained may indicate a similar mechanism of induction of protective responses to ionizing and non-ionizing radiations in mice in vivo."</t>
  </si>
  <si>
    <t>Singapore</t>
  </si>
  <si>
    <t>J Periodontal Res</t>
  </si>
  <si>
    <t>Irradiation by light-emitting diode light as an adjunct to facilitate healing of experimental periodontitis in vivo.</t>
  </si>
  <si>
    <t>Experimental periodontitis
LED phototherapy</t>
  </si>
  <si>
    <t>5
10
15</t>
  </si>
  <si>
    <t>"Reduction of inflammation, accelerated collagen deposition and realignment was noted following irradiation with LED light at densities of 10 and 15 J/cm2, and temporary reduction of periodontal bone loss, as well as bundle bone apposition, was noted at day 3 in rats treated with 10 J/cm2 light."</t>
  </si>
  <si>
    <t>Fonseca</t>
  </si>
  <si>
    <t>Effects of light emitting diode (LED) therapy at 940 nm on inflammatory root resorption in rats.</t>
  </si>
  <si>
    <t>LED phototherapy
Root resorption</t>
  </si>
  <si>
    <t>"In conclusion, the results suggest that LED therapy improved periodontal tissue repair and decreased inflammation and root resorption after the application of orthodontic force."</t>
  </si>
  <si>
    <t>Effects of light-emitting diodes on muscle fatigue and exercise tolerance in patients with COPD: study protocol for a randomized controlled trial.</t>
  </si>
  <si>
    <t>Kwon</t>
  </si>
  <si>
    <t>Br J Dermatol</t>
  </si>
  <si>
    <t>The clinical and histological effect of home-use, combination blue-red LED phototherapy for mild-to-moderate acne vulgaris in Korean patients: a double-blind, randomized controlled trial.</t>
  </si>
  <si>
    <t>420
+
660</t>
  </si>
  <si>
    <t>"At the final visit at 12 weeks, both inflammatory and noninflammatory acne lesions had decreased significantly, by 77% and 54%, respectively, in the treatment group. No significant difference was observed in the control group.
In the treatment group, sebum output reduction, attenuated inflammatory cell infiltrations and a decreased size of the sebaceous gland were found.
The immunostaining intensities for interleukin (IL)-8, IL-1α, matrix metalloproteinase-9, toll-like receptor-2, nuclear factor-κB, insulin-like growth factor-1 receptor and sterol response element binding protein (SREBP)-1 were reduced concomitantly. Messenger RNA expression of SREBP-1c was also decreased.
No severe adverse reactions were reported."</t>
  </si>
  <si>
    <t>J Dermatol Sci</t>
  </si>
  <si>
    <t>850nm light-emitting-diode phototherapy plus low-dose tacrolimus (FK-506) as combination therapy in the treatment of Dermatophagoides farinae-induced atopic dermatitis-like skin lesions in NC/Nga mice.</t>
  </si>
  <si>
    <t>"The use of combination of LED phototherapy and low-dose immunosuppressant improved Df-induced AD-like skin lesions in an NC/Nga mouse model by dominantly reducing IgE, NO, suppressing Th2-mediated immune responses, and inhibiting inflammatory cells, as well as improving skin barrier function."</t>
  </si>
  <si>
    <t>Laser skin resurfacing wounds / erythema</t>
  </si>
  <si>
    <t>Oh</t>
  </si>
  <si>
    <t>Efficacy of light-emitting diode photomodulation in reducing erythema after fractional carbon dioxide laser resurfacing: a pilot study.</t>
  </si>
  <si>
    <t>Human
Split-face</t>
  </si>
  <si>
    <t>LED phototherapy
(Smartlux, Medmix)</t>
  </si>
  <si>
    <t>0.075</t>
  </si>
  <si>
    <t>"The postlaser erythema resolved faster on the experimental side than the control side, with improvements noted according to physician assessment and chromometer erythema index. Statistically significant improvements between the two sides were first noted on day 4."
"Treatment using a 635-nm-wavelength LED array decreases the intensity and duration of post-fractional CO2 laser treatment erythema."
Comment: The differences between the groups are quite modest.</t>
  </si>
  <si>
    <t>Bone marrow stem cells</t>
  </si>
  <si>
    <t>Taiwan</t>
  </si>
  <si>
    <t>Conf Proc IEEE Eng Med Biol Soc</t>
  </si>
  <si>
    <t>Effects of low level light irradiation on the migration of mesenchymal stem cells derived from rat bone marrow.</t>
  </si>
  <si>
    <t>LED phototherapy
Scratch wound assay</t>
  </si>
  <si>
    <t>630
±34
850
±84</t>
  </si>
  <si>
    <t>0.015
0.010</t>
  </si>
  <si>
    <t>4
4</t>
  </si>
  <si>
    <t>254
384</t>
  </si>
  <si>
    <t>"Wound healing assay showed both red and NIR light irradiation increased cell mobility. Red and NIR light enhanced transmembrane migration of rbMSCs up to 292.9% and 263.6% accordingly. This agreed with enzymatic activities of MMP-2 and MMP-9 enhanced by irradiation. F-actin accumulation and distribution correlated to increased migration in light-irradiated MSCs. Reactive oxygen species production as well as the expression of pFAK and pNF-кB were elevated after red and NIR LLLI. 
The study demonstrated that red and NIR LLLI increased rbMSCs migration and identified the phosphorylation of FAK and NF-кB as critical steps for the elevated cell migration upon LLLI"</t>
  </si>
  <si>
    <t>Oliveira Sampaio</t>
  </si>
  <si>
    <t>Effect of laser and LED phototherapies on the healing of cutaneous wound on healthy and iron-deficient Wistar rats and their impact on fibroblastic activity during wound healing.</t>
  </si>
  <si>
    <t>Cutaneous wound
Healthy rats
Iron-deficient rats
LED phototherapy
LED vs LLLT</t>
  </si>
  <si>
    <t>660
(LLLT)
700
(LED)</t>
  </si>
  <si>
    <t>40
15</t>
  </si>
  <si>
    <t>0.04
cm2
1
cm2</t>
  </si>
  <si>
    <t>260
670</t>
  </si>
  <si>
    <t>"It is concluded that the use of LED light caused a significant positive biomodulation of fibroblastic proliferation on anemic animals and laser was more effective on increasing proliferation on non-anemics."</t>
  </si>
  <si>
    <t>Indian J Palliat Care</t>
  </si>
  <si>
    <t>Photobiomodulation of surgical wound dehiscence in a diabetic individual by low-level laser therapy following median sternotomy.</t>
  </si>
  <si>
    <t>Diabetic patient
Delayed CABG sternotomy wound healing
LED phototherapy
LED cluster (34+35)</t>
  </si>
  <si>
    <t>660
+
950</t>
  </si>
  <si>
    <t>"After irradiation, proliferation of healthy granulation tissue was observed with decrease in scores of PUSH for sternal dehiscence and VAS for bilateral shoulders and sternal dehiscence. We found that LLLT irradiation could be a novel method of treatment for chronic sternal dehiscence following coronary artery bypass grafting, as it augments wound healing with an early closure of the wound deficit."</t>
  </si>
  <si>
    <t>J Dermatolog Treat</t>
  </si>
  <si>
    <t>Treatment of refractory venous stasis ulcers with autologous platelet-rich plasma and light-emitting diodes: a pilot study.</t>
  </si>
  <si>
    <t>635+
830</t>
  </si>
  <si>
    <t>"The combined autologous PRP and LED therapy was well tolerated and safe. A statistically significant improvement was observed post-therapeutically in the clinical parameters of pain, itching, heaviness, paresthesia, cramps, and leg swelling. There was also a significant decrease in ulcer size. None of the patients showed worsening of their venous stasis ulcer. Regarding subject satisfaction with the regimen, 75.0% of participants reported being 'satisfied or very satisfied' with their overall improvement after treatment. No significant adverse effects were observed."
Comment: Parameters were poorly reported.</t>
  </si>
  <si>
    <t>Min&amp;Goo</t>
  </si>
  <si>
    <t>830 nm light-emitting diode low level light therapy (LED-LLLT) enhances wound healing: a preliminary study.</t>
  </si>
  <si>
    <t>0.100</t>
  </si>
  <si>
    <t>"There were 5 patients with ages ranging from 7 to 54 years, comprising 2 males and 3 females. The study followed 5 wounds, namely 2 acute excoriation wounds; 1 acute/subacute dog bite with infection; 1 subacute post-filler ulcerated wound with necrotic ischemic tissue and secondary infection; and 1 subacute case of edema and infection of the lips with herpes simplex involvement after an illegal cosmetic tattoo operation."
"Full wound healing and control of infection and discomfort were achieved in all patients, with wound condition-mediated treatment periods ranging from 1 to 8 weeks. No recurrence of the herpes simplex case was seen in a 4-month follow-up."</t>
  </si>
  <si>
    <t>Rev Bras Eng Biomed</t>
  </si>
  <si>
    <t>Low-intensity laser therapy and led (light emitting diode) therapy in mechanical resistance of Rattus norvegicus chest inscision with implant of steel wire for sternal suture</t>
  </si>
  <si>
    <t>LED vs LLLT
LED phototherapy</t>
  </si>
  <si>
    <t>640
660</t>
  </si>
  <si>
    <t>6
10
6
10</t>
  </si>
  <si>
    <t>"Both LILT and LED can promote wound healing at the tested doses with increased tissue resistance, although its elasticity is reduced."</t>
  </si>
  <si>
    <t>Amelioration of experimental autoimmune encephalomyelitis in C57BL/6 mice by photobiomodulation induced by 670 nm light.</t>
  </si>
  <si>
    <t>375
skin
0.432
spinal
cord</t>
  </si>
  <si>
    <t>5
skin
0.012
spinal
cord</t>
  </si>
  <si>
    <t>75
cm2
array</t>
  </si>
  <si>
    <t>"Disease was induced with myelin oligodendrocyte glycoprotein (MOG) according to standard laboratory protocol. Mice received 670 nm light or no light treatment (sham) administered as suppression and treatment protocols.
670 nm light reduced disease severity with both protocols compared to sham treated mice. 
Disease amelioration was associated with down-regulation of proinflammatory cytokines (interferon-γ, tumor necrosis factor-α) and up-regulation of anti-inflammatory cytokines (IL-4, IL-10) in vitro and in vivo."</t>
  </si>
  <si>
    <t>Boonswang</t>
  </si>
  <si>
    <t>USA
(Easton, PA)</t>
  </si>
  <si>
    <t>BMJ Case Rep</t>
  </si>
  <si>
    <t>A new treatment protocol using photobiomodulation and muscle/bone/joint recovery techniques having a dramatic effect on a stroke patient's recovery: a new weapon for clinicians.</t>
  </si>
  <si>
    <t>Case report</t>
  </si>
  <si>
    <t>660
850</t>
  </si>
  <si>
    <t>"The patient in this case report experienced a dramatic recovery/rehabilitation outcome after being treated with the treatment protocol."</t>
  </si>
  <si>
    <t>Nawashiro</t>
  </si>
  <si>
    <t>Focal increase in cerebral blood flow after treatment with near-infrared light to the forehead in a patient in a persistent vegetative state.</t>
  </si>
  <si>
    <t>LED phototherapy (23 diodes)</t>
  </si>
  <si>
    <t>0.0114</t>
  </si>
  <si>
    <t>20.5</t>
  </si>
  <si>
    <t>0.95
cm2
/LED</t>
  </si>
  <si>
    <t>“Transcranial LED might increase rCBF with some improvement of neurological condition in severely head-injured patients.”
Comment: Parameters are well reported in a table.</t>
  </si>
  <si>
    <t>Peoples</t>
  </si>
  <si>
    <t>Parkinsonism Relat Disord</t>
  </si>
  <si>
    <t>Photobiomodulation enhances nigral dopaminergic cell survival in a chronic MPTP mouse model of Parkinson's disease.</t>
  </si>
  <si>
    <t>0.04
(scalp)
--&gt;
0.0053
(brain)</t>
  </si>
  <si>
    <t>0.5</t>
  </si>
  <si>
    <t>"In summary, exposure to NIr either at the same time or well after chronic MPTP insult saved many SNc dopaminergic cells from degeneration."</t>
  </si>
  <si>
    <t>ISRN Neurol</t>
  </si>
  <si>
    <t>Survival of Dopaminergic Amacrine Cells after Near-Infrared Light Treatment in MPTP-Treated Mice.</t>
  </si>
  <si>
    <t>MPTP
LED phototherapy
Retinal damage (eyes)</t>
  </si>
  <si>
    <t>"In summary, we showed that NIr treatment was able to both protect (simultaneous series) and rescue (posttreatment series) TH(+) cells of the retina from parkinsonian insult."</t>
  </si>
  <si>
    <t>Mak &amp; Cheing</t>
  </si>
  <si>
    <t>Immediate effects of monochromatic infrared energy on microcirculation in healthy subjects.</t>
  </si>
  <si>
    <t>720
(60
LED)</t>
  </si>
  <si>
    <t>22.5
cm2</t>
  </si>
  <si>
    <t>"A 30-min MIRE produced a significantly greater increase in the capillar blood velocity (CBV) and flux of the feet in the active MIRE group than in the placebo and control groups."</t>
  </si>
  <si>
    <t>Rutar</t>
  </si>
  <si>
    <t>670-nm light treatment reduces complement propagation following retinal degeneration.</t>
  </si>
  <si>
    <t>"Our data indicate that 670-nm light pretreatment reduces lipid peroxidation and complement propagation in the degenerating retina. These findings have relevance to the cellular events of complement activation underling the pathogenesis of AMD, and highlight the potential of 670-nm light as a non-invasive anti-inflammatory therapy."</t>
  </si>
  <si>
    <t>Albarracin &amp; Valter</t>
  </si>
  <si>
    <t>670 nm red light preconditioning supports Müller cell function: evidence from the white light-induced damage model in the rat retina.</t>
  </si>
  <si>
    <t>Red light pretreatment ameliorated the light-induced alterations in the expression of Müller-cell specific markers for structure, stress, metabolism and inflammation.</t>
  </si>
  <si>
    <t>Adv Exp Med Biol</t>
  </si>
  <si>
    <t>Treatment with 670-nm light protects the cone photoreceptors from white light-induced degeneration.</t>
  </si>
  <si>
    <t>Damaging effects of white light on the photoreceptor population, function and structure were ameliorated by red light.</t>
  </si>
  <si>
    <t>PubMed</t>
  </si>
  <si>
    <t>Shin</t>
  </si>
  <si>
    <t>Arch Gynecol Obstet</t>
  </si>
  <si>
    <t>Skin adhesive low-level light therapy for dysmenorrhoea: a randomized, double-blind, placebo-controlled, pilot trial.</t>
  </si>
  <si>
    <t>0.001</t>
  </si>
  <si>
    <t>"The pain reduction rate was 83 % in the active LLLT group, whereas there was only a slight and temporary reduction in pain in the placebo LLLT group. Changes of VAS within 6 months of LLLT showed statistical significance (p = 0.001) over placebo control."
"In conclusion, this study supported our hypothesis that the direct cause of dysmenorrhoea might not be changes in bioactive substances, such as hormone imbalance, a decrease in serotonin levels or excessive prostaglandin production, but the abnormal function of parts of smooth muscles in the uterus secondary to long-term deficient blood supply into smooth muscle tissue caused by disease or stress. This study also suggests that skin adhesive LLLT administered to acupuncture points might be an effective, simple, safe non-pharmacological method for the treatment of dysmenorrhoea. This study also shows the possibility that even low-level light stimulation on acupuncture points can relax smooth muscles of internal organs through meridians.
To the best of our knowledge, this is the first study on the treatment of dysmenorrhoea with skin adhesive LLLT administered to acupuncture points."</t>
  </si>
  <si>
    <t>Nipple trauma</t>
  </si>
  <si>
    <t>Chaves</t>
  </si>
  <si>
    <t>LED phototherapy improves healing of nipple trauma: a pilot study.</t>
  </si>
  <si>
    <t>"A significant difference between the experimental and control groups was observed for the healing of nipple lesions (p&lt;0.001). The pain intensity was significantly reduced only in the experimental group (p&lt;0.001)."
"Preliminary results demonstrated the prototype apparatus for LED phototherapy to be an effective tool in accelerating the healing of nipple trauma."
Comment: The baseline pain was higher in LED phototherapy group, so the reductions are difficult to compare.</t>
  </si>
  <si>
    <t>Coronary arteries</t>
  </si>
  <si>
    <t>Plass</t>
  </si>
  <si>
    <t>Ann Thorac Surg</t>
  </si>
  <si>
    <t>Light-induced vasodilation of coronary arteries and its possible clinical implication.</t>
  </si>
  <si>
    <t>LED phototherapy
Dose response
Biphasic dose response</t>
  </si>
  <si>
    <t>680
(laser)
670
(LED)</t>
  </si>
  <si>
    <t>1.5
2.5
5
10</t>
  </si>
  <si>
    <t>"Vessels exposed to either light source showed a remarkable as well as comparable photorelaxation at definite energy densities. This effect is mediated by an intracellular nitric oxide-dependent mechanism. As LED sources are of small size, simple, and inexpensive build-up, they may be used during routine coronary artery bypass surgery to ease suturing of anastomosis by target vessel vasodilation."</t>
  </si>
  <si>
    <t>Lymphocytes</t>
  </si>
  <si>
    <t>Cheong</t>
  </si>
  <si>
    <t>Irradiation of light emitting diode at 850nm inhibits T cell-induced cytokine expression.</t>
  </si>
  <si>
    <t>415-
940</t>
  </si>
  <si>
    <t>"Lower doses of LED irradiation at 850nm inhibited T cell-derived cytokines without inducing cell death in both Jurkat T cells and human T cells. Repeated exposure resulted in a greater increase of inhibitory effects than that observed with a single exposure, and these effects were identified in the NC/Nga AD model."
"Although more remains to be clarified, these results may support the clinical application of LED for immune regulation."</t>
  </si>
  <si>
    <t>Hsieh</t>
  </si>
  <si>
    <t>J Orthop Sports Phys Ther</t>
  </si>
  <si>
    <t>Therapeutic effects of short-term monochromatic infrared energy therapy on patients with knee osteoarthritis: a double-blind, randomized, placebo-controlled study.</t>
  </si>
  <si>
    <t>Human
RCT/PB</t>
  </si>
  <si>
    <t>83.2</t>
  </si>
  <si>
    <t>"Short-term MIRE therapy provided no beneficial effects to body functions, activities, participation, and quality of life in patients with knee OA."
Comment: Because of the biphasic dose response, this dose might have been too high. However, this isn't clear and should be investigated.</t>
  </si>
  <si>
    <t>Arch Phys Med Rehabil</t>
  </si>
  <si>
    <t>Short-term effects of 890-nanometer radiation on pain, physical activity, and postural stability in patients with knee osteoarthritis: a double-blind, randomized, placebo-controlled study.</t>
  </si>
  <si>
    <t>41.6
/knee</t>
  </si>
  <si>
    <t>"Short-term 890-nm radiation therapy for patients with knee OA provided no beneficial effect in improving pain, physical activity, and postural stability."
Comment: Because of the biphasic dose response, this dose might have been too high. However, this isn't clear and should be investigated.</t>
  </si>
  <si>
    <t>Serafim</t>
  </si>
  <si>
    <t>Effects of 940 nm light-emitting diode (led) on sciatic nerve regeneration in rats.</t>
  </si>
  <si>
    <t>Nerve injury
LED phototherapy</t>
  </si>
  <si>
    <t>"The morphological analysis of the nerve indicated that phototherapy can reduce the migration of mononuclear cells to damaged tissue, which reduces areas of edema and fiber degeneration. A 940 nm LED phototherapy source seems to favor the early functional recovery of the injured sciatic nerve."</t>
  </si>
  <si>
    <t>Choi</t>
  </si>
  <si>
    <t>Korea (Gwangju)</t>
  </si>
  <si>
    <t>Inflammatory cytokines are suppressed by light-emitting diode irradiation of P. gingivalis LPS-treated human gingival fibroblasts: inflammatory cytokine changes by LED irradiation.</t>
  </si>
  <si>
    <t>Inflammation
LED phototherapy</t>
  </si>
  <si>
    <t>3600
= 1h</t>
  </si>
  <si>
    <t>"LPS treatment of gingival fibroblasts led to the increased release of the pro-inflammatory-related cytokines interleukin-6 (IL-6) and IL-8, whereas LED irradiation inhibited their release. Analysis of MAPK signal transduction revealed a considerable decrease in p38 phosphorylation in response to 635-nm radiation either in the presence or absence of LPS. In addition, 635-nm LED irradiation significantly promoted JNK phosphorylation in the presence of LPS. LED irradiation can inhibit activation of pro-inflammatory cytokines, mediate the MAPK signaling pathway, and may be clinically useful as an anti-inflammatory tool."</t>
  </si>
  <si>
    <t>Hodgson</t>
  </si>
  <si>
    <t>Amelioration of oral mucositis pain by NASA near-infrared light-emitting diodes in bone marrow transplant patients.</t>
  </si>
  <si>
    <t>Human
RCT &amp; DB?</t>
  </si>
  <si>
    <t>"Phototherapy demonstrated a significant reduction in patient-reported pain as measured by the WHO criteria in this patient population included in this study. Improvement trends were noted in most other assessment measurements."</t>
  </si>
  <si>
    <t>Uysal</t>
  </si>
  <si>
    <t>Eur J Orthod</t>
  </si>
  <si>
    <t>Resonance frequency analysis of orthodontic miniscrews subjected to light-emitting diode photobiomodulation therapy.</t>
  </si>
  <si>
    <t>Orthodontic miniscrews to rabbit tibia
LED phototherapy</t>
  </si>
  <si>
    <t>"Within the limits of this in vivo study, the present RFA findings suggest that LPT might have a favourable effect on healing and attachment of titanium orthodontic miniscrews."</t>
  </si>
  <si>
    <t>Melanin</t>
  </si>
  <si>
    <t>Korea
(Dongguk)</t>
  </si>
  <si>
    <t>Acta Derm Venereol</t>
  </si>
  <si>
    <t>Light-emitting diodes at 830 and 850 nm inhibit melanin synthesis in vitro.</t>
  </si>
  <si>
    <t>830
850</t>
  </si>
  <si>
    <t>1-20
1</t>
  </si>
  <si>
    <t>"These results indicate that LEDs could potentially be used to treat melanin-overproducing skin conditions."</t>
  </si>
  <si>
    <t>Psoriasis</t>
  </si>
  <si>
    <t>Kleinpenning</t>
  </si>
  <si>
    <t>Netherlands</t>
  </si>
  <si>
    <t>J Eur Acad Dermatol Venereol</t>
  </si>
  <si>
    <t>Efficacy of blue light vs. red light in the treatment of psoriasis: a double-blind, randomized comparative study.</t>
  </si>
  <si>
    <t>420
630</t>
  </si>
  <si>
    <t>0.100
0.050</t>
  </si>
  <si>
    <t>120
60</t>
  </si>
  <si>
    <t>1200
1200</t>
  </si>
  <si>
    <t>12
12</t>
  </si>
  <si>
    <t>"Clinical improvement was seen after treatment with blue as well as after treatment with red light. With respect to scaling and induration, no major differences between both light sources were seen. Improvement of erythema, however, continued in blue light irradiated plaques throughout the whole study period, whereas after red light no significant improvement was seen after six illuminations."</t>
  </si>
  <si>
    <t>Nishioka</t>
  </si>
  <si>
    <t>LED (660 nm) and laser (670 nm) use on skin flap viability: angiogenesis and mast cells on transition line.</t>
  </si>
  <si>
    <t>660
laser
670
LED</t>
  </si>
  <si>
    <t>0.14
0.14
2.49</t>
  </si>
  <si>
    <t>"LED and LLLT with the same total energies were effective in increasing viability of random skin flaps. LED was more effective in increasing the number of mast cells and blood vessels in the transition line of random skin flaps."</t>
  </si>
  <si>
    <t>Tian</t>
  </si>
  <si>
    <t>Antiphotoaging effects of light-emitting diode irradiation on narrow-band ultraviolet B-exposed cultured human skin cells.</t>
  </si>
  <si>
    <t>Wavelength combination
Biphasic dose response
LED phototherapy</t>
  </si>
  <si>
    <t>630
660
830
850</t>
  </si>
  <si>
    <t>1
2
5
10
20</t>
  </si>
  <si>
    <t>"The combination of 630/850- or 660/830-nm irradiation led to better direct and indirect antiphotoaging outcomes than single LED wavelengths in NB-UVB-irradiated cultured normal human skin cells."</t>
  </si>
  <si>
    <t>Peng</t>
  </si>
  <si>
    <t>China
(Wuhan)</t>
  </si>
  <si>
    <t>The effect of noncoherent red light irradiation on proliferation and osteogenic differentiation of bone marrow mesenchymal stem cells.</t>
  </si>
  <si>
    <t>0.00667</t>
  </si>
  <si>
    <t>150
300
600</t>
  </si>
  <si>
    <t>"In conclusion, nonconherent red light can promote proliferation but cannot induce osteogenic differentiation of MSCs in normal media, while it enhances osteogenic differentiation and decreases proliferation of MSCs in media with osteogenic supplements."</t>
  </si>
  <si>
    <t>Effects of photobiostimulation on edema and hemorrhage induced by Bothrops moojeni venom.</t>
  </si>
  <si>
    <t>685
635
945</t>
  </si>
  <si>
    <t>2.2</t>
  </si>
  <si>
    <t>"In conclusion, both LLL and LED irradiation reduced venom-induced local effects even though symptoms were already present."</t>
  </si>
  <si>
    <t>Wavelengths</t>
  </si>
  <si>
    <t>Blue &amp; Green</t>
  </si>
  <si>
    <t>Fushimi</t>
  </si>
  <si>
    <t>Green light emitting diodes accelerate wound healing: characterization of the effect and its molecular basis in vitro and in vivo.</t>
  </si>
  <si>
    <t>LED phototherapy
Wound healing</t>
  </si>
  <si>
    <t>456
518
638</t>
  </si>
  <si>
    <t>"In conclusion, we demonstrate that green LEDs promote wound healing by inducing migratory and proliferative mediators, which suggests that not only red LEDs but also green LEDs can be a new powerful therapeutic strategy for wound healing."</t>
  </si>
  <si>
    <t>AIP Conference Proceedings 1486</t>
  </si>
  <si>
    <t>Assessment of the effects of laser or LED photobiomodulation on hypothyroid rats of cutaneous wound healing: A morphometric study.</t>
  </si>
  <si>
    <t>630
(LED)
660
(laser)</t>
  </si>
  <si>
    <t>150
40</t>
  </si>
  <si>
    <t>24
24</t>
  </si>
  <si>
    <t>0.5
cm2
4
mm2</t>
  </si>
  <si>
    <t>"This study has shown that hypothyroidism delays wound healing and Laser and LED photobiomodulation using 24 J/cm2 per session improved cutaneous wound healing in hypothyroid rats."</t>
  </si>
  <si>
    <t>Lee &amp; Kim</t>
  </si>
  <si>
    <t>The systemic effect of 830-nm LED phototherapy on the wound healing of burn injuries: A controlled study in mouse and rat models.</t>
  </si>
  <si>
    <t>Mouse
Rat</t>
  </si>
  <si>
    <t>Systemif effects (wound on back; irradiation on abdomen)
LED phototherapy</t>
  </si>
  <si>
    <t>"LED phototherapy on the abdomen produced faster wound healing of the uniform burn wounds than in animals with the same burn wounds that did not receive LED phototherapy, strongly suggesting the systemic effect of phototherapy."
Comment: This study used only five animals, which is a huge limitation.</t>
  </si>
  <si>
    <t>USA (Boston, MA)</t>
  </si>
  <si>
    <t>Improved cognitive function after transcranial, light-emitting diode treatments in chronic, traumatic brain injury: two case reports.</t>
  </si>
  <si>
    <t>870+
633</t>
  </si>
  <si>
    <t>“Transcranial LED may improve cognition, reduce costs in TBI treatment, and be applied at home.”</t>
  </si>
  <si>
    <t>Photobiomodulation protects the retina from light-induced photoreceptor degeneration.</t>
  </si>
  <si>
    <t>Red light attenuated histopathological alterations and abolished microglial invasion of the retina.</t>
  </si>
  <si>
    <t>Lim S</t>
  </si>
  <si>
    <t>J Soc Inf Disp</t>
  </si>
  <si>
    <t>Phototherapy and the benefits of LEDs</t>
  </si>
  <si>
    <t>"Radiation from LEDs have been reported beneficial for treating many kinds of minor diseases in our body. UV, blue, green, red, and IR radiation from LEDs has been found effective in curing skin diseases such as psoriasis, vitiligo, atopic dermatitis (eczema), reducing pain, generating collagen and elastics cells, killing acne bacteria, treating hair growth, etc"</t>
  </si>
  <si>
    <t>Mast cells</t>
  </si>
  <si>
    <t>de Carvalho Monteiro</t>
  </si>
  <si>
    <t>Effect of LED red and IR Photobiomodulation in tongue mast cells in Wistar rats: histological study.</t>
  </si>
  <si>
    <t>850
630</t>
  </si>
  <si>
    <t>21.9</t>
  </si>
  <si>
    <t>"Our results lead us to conclude that both red and IR-LED light caused increased mast cell degranulation and that IR-LED light resulted in a greater number of mast cells."</t>
  </si>
  <si>
    <t>Enhancement of cutaneous immune response to bacterial infection after low-level light therapy with 1072 nm infrared light: a preliminary study.</t>
  </si>
  <si>
    <t>"We concluded that 1072 nm infrared light had a photobiomodulation effect which resulted in an enhanced biological immune response to the bacterial infection by MRSA and also increased the expression of VEGF to a significant level."</t>
  </si>
  <si>
    <t>Oshima</t>
  </si>
  <si>
    <t>USA
(La Jolla, CA)</t>
  </si>
  <si>
    <t>Effect of light-emitting diode (LED) therapy on the development of osteoarthritis (OA) in a rabbit model.</t>
  </si>
  <si>
    <t>630
+
870</t>
  </si>
  <si>
    <t>2
+
2.5</t>
  </si>
  <si>
    <t>44
cm2</t>
  </si>
  <si>
    <t>"There was general preservation of the articular surface and decreased levels of inflammation in the osteoarthritic joints with the application of LED therapy. This may provide potential application as a noninvasive treatment."</t>
  </si>
  <si>
    <t>Kidney</t>
  </si>
  <si>
    <t>Meckel syndrome</t>
  </si>
  <si>
    <t>USA
(Bloomington, IN)</t>
  </si>
  <si>
    <t>Nephron Extra</t>
  </si>
  <si>
    <t>Acceleration of the meckel syndrome by near-infrared light therapy.</t>
  </si>
  <si>
    <t>Meckel syndrome
LED phototherapy</t>
  </si>
  <si>
    <t>640-
690</t>
  </si>
  <si>
    <t>"LED phototherapy initiated after the onset of symptoms was detrimental to MKS-induced pathology.
NIR stimulates CCO thereby increasing the kidney's need for oxygen. We hypothesize that cystic compression of the vasculature impairs oxygen availability and the enhanced CCO activity produces more radicals, which are not sufficiently detoxified by the increased CAT activity."</t>
  </si>
  <si>
    <t>Effects of infrared-LED illumination applied during high-intensity treadmill training in postmenopausal women.</t>
  </si>
  <si>
    <t>0.031</t>
  </si>
  <si>
    <t>55.8</t>
  </si>
  <si>
    <t>"Both groups improved the time of tolerance limit (Tlim) (p&lt;0.05) during submaximal constant-speed testing. The peak torque did not differ between groups. However, the results showed significantly higher values of power [from 56±10 to 73±8 W (p=0.002)] and total work [from 1,537±295 to 1,760±262 J (p=0.006)] for the LED group when compared to the control group [power: from 58±14 to 60±15 W (p≥0.05) and total work: from 1,504±404 to 1,622±418 J (p≥0.05)]. The fatigue significantly increased for the control group [from 51±6 to 58±5 % (p=0.04)], but not for the LED group [from 60±10 to 60±4 % (p≥0.05)]. No significant differences in body composition were observed for either group."
"Infrared-LED illumination associated with treadmill training can improve muscle power and delay leg fatigue in postmenopausal women."</t>
  </si>
  <si>
    <t>Leal Junior</t>
  </si>
  <si>
    <t>Comparison between cold water immersion therapy (CWIT) and light emitting diode therapy (LEDT) in short-term skeletal muscle recovery after high-intensity exercise in athletes--preliminary results.</t>
  </si>
  <si>
    <t>"There were no significant differences in the work performed during the three Wingate tests (p &gt; 0.05). All biochemical parameters increased from baseline values (p &lt; 0.05) after the three exercise tests, but only active LEDT decreased blood lactate levels (p = 0.0065) and CK activity (p = 0.0044) significantly after treatment. There were no significant differences in CRP values after treatments."</t>
  </si>
  <si>
    <t>New treatment of cellulite with infrared-LED illumination applied during high-intensity treadmill training.</t>
  </si>
  <si>
    <t>106</t>
  </si>
  <si>
    <t>"The current study combines the benefi ts of physical training with the therapeutic effects of phototherapy. These positive effects lead to an improvement of body aesthetics with a reduction of saddlebag and thigh circumference as well as the treatment of cellulite, possibly due to the increased metabolic activity as observed in the thermal images, as well as also preventing the increase of body fat in both young and middle-aged women."</t>
  </si>
  <si>
    <t>Diabetic neuropathy</t>
  </si>
  <si>
    <t>Nawfar &amp; Yacob</t>
  </si>
  <si>
    <t>Malaysia
(Kota Bharu)</t>
  </si>
  <si>
    <t>Singapore Med J</t>
  </si>
  <si>
    <t>Effects of monochromatic infrared energy therapy on diabetic feet with peripheral sensory neuropathy: a randomised controlled trial.</t>
  </si>
  <si>
    <t>"No improvement of neuropathy was observed following MIRE treatment in the neuropathic feet of diabetic patients."</t>
  </si>
  <si>
    <t>Esper</t>
  </si>
  <si>
    <t>The effect of two phototherapy protocols on pain control in orthodontic procedure--a preliminary clinical study.</t>
  </si>
  <si>
    <t>660
laser
640
LED</t>
  </si>
  <si>
    <t>30
100</t>
  </si>
  <si>
    <t>25
70</t>
  </si>
  <si>
    <t>"The laser group did not have statistically significant results in the reduction of pain level compared to the LED group.
The LED group had a significant reduction in pain levels between 2 and 120 h compared to the control and the laser groups. The LED therapy showed a significant reduction in pain sensitivity (an average of 56%), after the orthodontic tooth movement when compared to the control group."
Note: Tunér and Jenkins commented on this paper:
"During their respective irradiation times, the LED delivers an energy of 7 J, whilst the laser delivers just 0.7 J."
"In conclusion, the study by Esper et al. [1] is valuable in that it suggests an alternative light source for pain reduction, but the conclusion that an LED should be better than a laser is not valid."</t>
  </si>
  <si>
    <t>Worms</t>
  </si>
  <si>
    <t>Flatworm: Dugesia tigrina</t>
  </si>
  <si>
    <t>Wu &amp; Persinger</t>
  </si>
  <si>
    <t>Canada
(Ontario)</t>
  </si>
  <si>
    <t>Increased mobility and stem-cell proliferation rate in Dugesia tigrina induced by 880nm light emitting diode.</t>
  </si>
  <si>
    <t>Dugesia tigrina</t>
  </si>
  <si>
    <t>"These findings suggest that non-coherent light sources with power-densities about 1000 times lower than contemporary low-power laser settings remain effective in generating photobiostimulation effects and warrants further investigation on stem-cell proliferation induced by near-infrared light emitting diodes."</t>
  </si>
  <si>
    <t>Fiório</t>
  </si>
  <si>
    <t>Brazil
(Chapecó)</t>
  </si>
  <si>
    <t>Effect of incoherent LED radiation on third-degree burning wounds in rats.</t>
  </si>
  <si>
    <t>8
(?)</t>
  </si>
  <si>
    <t>"The inflammatory cells as well as the damaged area at the 8th day after burns were significantly lower for the LED-treated group when compared to control. Furthermore, the LED phototherapy effect on cellular migration was even more pronounced at the 16th day."
"Our results indicated that the treatment with a LED system was clearly effective in reducing the number of inflammatory cells and improving the healing process in an experimental model of third-degree burnings."</t>
  </si>
  <si>
    <t>Signalling pathways</t>
  </si>
  <si>
    <t>Komine</t>
  </si>
  <si>
    <t>Japan
(Kanazawa)</t>
  </si>
  <si>
    <t>Activation of the extracellular signal-regulated kinase signal pathway by light emitting diode irradiation.</t>
  </si>
  <si>
    <t>Fibroblasts (NIH3T3)
LED phototherapy</t>
  </si>
  <si>
    <t>"LED irradiation induced cell growth of NIH3T3 fibroblasts. The expression of PDGF-C had significantly increased in the irradiated group (P &lt; 0.01). Although strong activation of the ERK pathway was observed in the irradiated group, its activation was completely suppressed by the PDGF receptor inhibitor. We concluded that LED irradiation promotes fibroblast proliferation by increasing autocrine production of PDGF-C and activating the ERK pathway through phosphorylation of the PDGF receptor."</t>
  </si>
  <si>
    <t>Shaw</t>
  </si>
  <si>
    <t>J Comp Neurol</t>
  </si>
  <si>
    <t>Neuroprotection of midbrain dopaminergic cells in MPTP-treated mice after near-infrared light treatment.</t>
  </si>
  <si>
    <t>"In summary, our results indicate that NIr light treatment offers neuroprotection against MPTP toxicity for dopaminergic cells in the SNc, but not in the ZI-Hyp."</t>
  </si>
  <si>
    <t>Effect of LED phototherapy of three distinct wavelengths on fibroblasts on wound healing: a histological study in a rodent model.</t>
  </si>
  <si>
    <t>LED phototherapy
Blue and green light</t>
  </si>
  <si>
    <t>460
530
700</t>
  </si>
  <si>
    <t>22
8
15</t>
  </si>
  <si>
    <t>10
10
10</t>
  </si>
  <si>
    <t>4
4
4
(?)</t>
  </si>
  <si>
    <t>"The quantitative results showed that red LED (700 +/- 20 nm) and green LED (530 +/- 20 nm) showed a significant increase in fibroblast numbers (p &lt; 0.01 and p = 0.02) when compared with the control group."</t>
  </si>
  <si>
    <t>Fife</t>
  </si>
  <si>
    <t>A randomized, controlled, double-blind study of light emitting diode photomodulation for the prevention of radiation dermatitis in patients with breast cancer.</t>
  </si>
  <si>
    <t>30+</t>
  </si>
  <si>
    <t>"LED photomodulation did not reduce the incidence of radiation-induced skin reactions or interruptions in therapy. ."
Note: DeLand published a letter, wondering why the results were so different in this study. He suggests it might be related to the treatment parameters... Metelitsa's commentary also mentions this issue, and also focuses on some differences between the treatments in these two studies.</t>
  </si>
  <si>
    <t>Gene expression</t>
  </si>
  <si>
    <t>Australia</t>
  </si>
  <si>
    <t>Gene and noncoding RNA regulation underlying photoreceptor protection: microarray study of dietary antioxidant saffron and photobiomodulation in rat retina.</t>
  </si>
  <si>
    <t>In this study, they also investigated the effects of LLLT on gene expression.</t>
  </si>
  <si>
    <t>Fitzgerald</t>
  </si>
  <si>
    <t>Near infrared light reduces oxidative stress and preserves function in CNS tissue vulnerable to secondary degeneration following partial transection of the optic nerve.</t>
  </si>
  <si>
    <t>0.0252</t>
  </si>
  <si>
    <t>"In this study, we show that diffuse transcranial irradiation of the injury site with far red to near infrared (NIR) light (WARP 10 LED array, center wavelength 670 nm, irradiance 252 W/m(-2), 30 min exposure), as opposed to perception of light at this wavelength, reduced oxidative stress in areas of the ON vulnerable to secondary degeneration following partial injury. The WARP 10 NIR light treatment also prevented increases in NG-2-immunopositive oligodendrocyte precursor cells (OPCs) that occurred in ventral ON as a result of partial ON transection.
Importantly, normal visual function was restored by NIR light treatment with the WARP 10 LED array, as assessed using optokinetic nystagmus and the Y-maze pattern discrimination task.
To our knowledge, this is the first demonstration that 670-nm NIR light can reduce oxidative stress and improve function in the CNS following traumatic injury in vivo."</t>
  </si>
  <si>
    <t>Qu</t>
  </si>
  <si>
    <t>China (Sichuan)</t>
  </si>
  <si>
    <t>Near-infrared light protect the photoreceptor from light-induced damage in rats.</t>
  </si>
  <si>
    <t>A red LED was protective against light-induced retinal damage.</t>
  </si>
  <si>
    <t>Yeh</t>
  </si>
  <si>
    <t>Taiwan
(Pitou / Peetou)</t>
  </si>
  <si>
    <t>Renew Sust Energy Rev</t>
  </si>
  <si>
    <t>Light-emitting diodes—Their potential in biomedical applications</t>
  </si>
  <si>
    <t>"This paper provides a general review on red, green, blue, ultraviolet LED applications in photo rejuvenation and medical treatments of a variety of physical abnormalities, as well as the relief of stress, circadian rhythm disorders, and seasonal affective disorder. The review, concentrated in the papers published after 1990, intends to show that LEDs are well qualified to succeed its more energy demanding counterparts in the named areas and beyond."</t>
  </si>
  <si>
    <t>Arthritis</t>
  </si>
  <si>
    <t>de Morais</t>
  </si>
  <si>
    <t>Anti-inflammatory effect of low-level laser and light-emitting diode in zymosan-induced arthritis.</t>
  </si>
  <si>
    <t>LLLT vs LED
LED phototherapy
LLLT vs dexamethasone
Wavelength</t>
  </si>
  <si>
    <t>628
LED
685
830
Laser</t>
  </si>
  <si>
    <t>20
20
20</t>
  </si>
  <si>
    <t>2.5
2.5
2.5</t>
  </si>
  <si>
    <t>0.8
cm2
0.8
0.8
cm2</t>
  </si>
  <si>
    <t>100
100
100</t>
  </si>
  <si>
    <t xml:space="preserve">"Irradiation with 685 nm and 830 nm laser wavelengths significantly inhibited edema formation, vascular permeability, and hyperalgesia. Laser irradiation, averaged over the two wavelengths, reduced the vascular permeability by 24%, edema formation by 23%, and articular incapacitation by 59%. Treatment with LED (628 nm), with the same fluence as the laser, had no effect in zymosan-induced arthritis."
</t>
  </si>
  <si>
    <t>Diabetic kidney</t>
  </si>
  <si>
    <t>Effects of low-level light therapy on streptozotocin-induced diabetic kidney.</t>
  </si>
  <si>
    <t>0.035</t>
  </si>
  <si>
    <t>10.5</t>
  </si>
  <si>
    <t>↑cytochrome oxidase activity, ↑cytochrome oxidase expression, ↓serum BUN, ↓serum creatinine, ↓BUN/creatinine ratio, ↓8-hydroxy-2'-deoxyguanosine in kidney
"LLLT may be broadly applicable to ameliorate kidney complications induced by diabetes that disrupt antioxidant defense mechanisms."</t>
  </si>
  <si>
    <t>Energy metabolism</t>
  </si>
  <si>
    <t>Hayworth</t>
  </si>
  <si>
    <t>USA
(Austin, TX)</t>
  </si>
  <si>
    <t>2010</t>
  </si>
  <si>
    <t>In vivo low-level light therapy increases cytochrome oxidase in skeletal muscle.</t>
  </si>
  <si>
    <t>Cytochrome oxidase
LED phototherapy
LED cluster (149x)</t>
  </si>
  <si>
    <t>10.8
21.6
32.4</t>
  </si>
  <si>
    <t>1200
2400
3600</t>
  </si>
  <si>
    <t>"The findings showed for the first time that in vivo LLLT induced a dose- and fiber type-dependent increase in cytochrome oxidase in muscle fibers. LLLT was particularly effective at enhancing the aerobic capacity of intermediate and red fibers.
The findings suggest that LLLT may enhance the oxidative energy metabolic capacity of different types of muscle fibers, and that LLLT may be used to enhance the aerobic potential of skeletal muscle."</t>
  </si>
  <si>
    <t>Baroni</t>
  </si>
  <si>
    <t>Effect of light-emitting diodes therapy (LEDT) on knee extensor muscle fatigue.</t>
  </si>
  <si>
    <t>LED cluster (34+35)</t>
  </si>
  <si>
    <t>"LEDT treatment produced a smaller maximal isometric torque decrease after high-intensity concentric isokinetic exercise, which is consistent with an increase in performance."</t>
  </si>
  <si>
    <t>Muscle activity</t>
  </si>
  <si>
    <t>Kelencz</t>
  </si>
  <si>
    <t>Brazil
(Paraiba)</t>
  </si>
  <si>
    <t>Effect of low-power gallium-aluminum-arsenium noncoherent light (640 nm) on muscle activity: a clinical study.</t>
  </si>
  <si>
    <t>1.044
2.088
3.132
/point</t>
  </si>
  <si>
    <t>0.522
cm2</t>
  </si>
  <si>
    <t>"It was concluded that LED can be used as a clinical tool to increase muscle activity (1.044 J per point) and to prevent fatigue (2.088 J per point), without change in the muscle force."</t>
  </si>
  <si>
    <t>Ishiguro</t>
  </si>
  <si>
    <t>J Orthop Sci</t>
  </si>
  <si>
    <t>Effect of near-infrared light-emitting diodes on nerve regeneration.</t>
  </si>
  <si>
    <t xml:space="preserve">"Nerve regeneration was promoted in the LED group. Antioxidation of the chamber fluid significantly decreased from 3 days to 7 days in the control group. In the LED group, antioxidation levels did not decrease until 7 days."
</t>
  </si>
  <si>
    <t>Swislocki</t>
  </si>
  <si>
    <t>USA
(Martinez, CA)</t>
  </si>
  <si>
    <t>J Pain Symptom Manage</t>
  </si>
  <si>
    <t>A randomized clinical trial of the effectiveness of photon stimulation on pain, sensation, and quality of life in patients with diabetic peripheral neuropathy.</t>
  </si>
  <si>
    <t>"No differences, over time, in any pain intensity scores (i.e., pain intensity immediately post-treatment, average pain, worst pain) or pain relief scores were found between the placebo and treatment groups."
"Four treatments with photon stimulation resulted in significant improvements in some pain qualities, sensation, and QOL outcomes in a sample of patients with a significant amount of pain and disability from their diabetes. A longer duration study is needed to further refine the photon stimulation treatment protocol in these chronically ill patients and to evaluate the sustainability of its effects."
Comment: Parameters were quite shortly reported. These studies on diabetic neuropathy weren't done by "photobiomodulation" researchers.</t>
  </si>
  <si>
    <t>Dentin hypersensitivity</t>
  </si>
  <si>
    <t>Lizarelli</t>
  </si>
  <si>
    <t>Laser Phys Lett</t>
  </si>
  <si>
    <t>Dentin hypersensitivity clinical study comparing LILT and LEDT keeping the same irradiation parameters</t>
  </si>
  <si>
    <t>630
(LED)
660
(Laser)</t>
  </si>
  <si>
    <t>25
25</t>
  </si>
  <si>
    <t>5.4
5.4</t>
  </si>
  <si>
    <t>4
mm2</t>
  </si>
  <si>
    <t>"LILT and LEDT were equally effective to treat dentine hypersensitivity, a 3rd treatment session was not necessary/two sessions are enough."</t>
  </si>
  <si>
    <t>Barolet &amp; Boucher</t>
  </si>
  <si>
    <t>Canada
(Montreal)</t>
  </si>
  <si>
    <t>Prophylactic low-level light therapy for the treatment of hypertrophic scars and keloids: a case series.</t>
  </si>
  <si>
    <t>"Significant improvements on the NIR-treated versus the control scar were seen in all efficacy measures. No significant treatment-related adverse effects were reported."</t>
  </si>
  <si>
    <t>Ablon G</t>
  </si>
  <si>
    <t>Combination 830-nm and 633-nm light-emitting diode phototherapy shows promise in the treatment of recalcitrant psoriasis: preliminary findings.</t>
  </si>
  <si>
    <t>Recalcitrant psoriasis
LED phototherapy</t>
  </si>
  <si>
    <t>633
+
830</t>
  </si>
  <si>
    <t>126
+
60</t>
  </si>
  <si>
    <t>"Clearance rates at the end of the follow-up period ranged from 60% to 100%. Satisfaction was universally very high."</t>
  </si>
  <si>
    <t>Red-light light-emitting diode irradiation increases the proliferation and osteogenic differentiation of rat bone marrow mesenchymal stem cells.</t>
  </si>
  <si>
    <t>LED phototherapy
Osteogenesis</t>
  </si>
  <si>
    <t>0.005
0.015</t>
  </si>
  <si>
    <t>2
4</t>
  </si>
  <si>
    <t>"The growth of MSCs was enhanced by red-light LLLI, and the effect became more obvious at low cell density. A single dose of LLLI led only to a short-term increase in MSCs proliferation. A maximal increase in cell proliferation was observed with multiple exposures of LLLI at 15 mW/cm(2) and 4 J/cm(2). The number of colony-forming unit fibroblasts increased when cells were illuminated under the optimal parameter. During osteogenesis, significant increases (p &lt; 0.01) in both alkaline phosphatase and osteocalcin expressions were found in the MSCs that received light irradiation."
"Our data demonstrated that MSCs proliferation was enhanced by multiple exposures to LLLI from 630-nm LEDs, and cell growth depended on the plating density. Furthermore, multiple dose of LLLI could enhance the osteogenic potential of rat MSCs."</t>
  </si>
  <si>
    <t>Anti-inflammatory effects of low-level light emitting diode therapy on Achilles tendinitis in rats.</t>
  </si>
  <si>
    <t>7.5</t>
  </si>
  <si>
    <t>4+
(?)</t>
  </si>
  <si>
    <t>"Our results showed that LED decreases the inflammatory cells influx and mRNA expression to IL-1 beta, IL-6, tumor necrosis factor-alpha (TNF-alpha) in both phase, and cyclooxygenase-2 (COX-2) just in initial phase (P &lt; 0.05)."</t>
  </si>
  <si>
    <t>Minatel</t>
  </si>
  <si>
    <t>Brazil
(Ribeirão Preto)</t>
  </si>
  <si>
    <t>Phototherapy promotes healing of chronic diabetic leg ulcers that failed to respond to other therapies.</t>
  </si>
  <si>
    <t>660
+
890</t>
  </si>
  <si>
    <t>0.1</t>
  </si>
  <si>
    <t>"By day 90, 58.3% of group two ulcers had healed fully and 75% had achieved 90-100% healing. In contrast, only one "placebo" treated ulcer healed fully by day 90; no other ulcer attained &gt; or =90% healing."
[Also see additional info]</t>
  </si>
  <si>
    <t>Lohr</t>
  </si>
  <si>
    <t>J Mol Cell Cardiol</t>
  </si>
  <si>
    <t>Enhancement of nitric oxide release from nitrosyl hemoglobin and nitrosyl myoglobin by red/near infrared radiation: potential role in cardioprotection.</t>
  </si>
  <si>
    <t>0.003
0.06</t>
  </si>
  <si>
    <t>0.5
11</t>
  </si>
  <si>
    <t>"As shown in Figure 5B, exposure of the rabbit cardiac preparation to 60 mW/cm2 (11 J) of 670 nm light, in the absence of nitrite, at the time of reperfusion resulted in a significant reduction in infarct size whereas a lower power radiation (3 mW/cm2, 0.5J) was ineffective. Interestingly, when low dose radiation (3 mW/cm2) was combined with low-dose nitrite (0.4 mg/kg) a synergistic effect was observed suggesting that R/NIR is able to potentiate the cardioprotective effects of nitrite."</t>
  </si>
  <si>
    <t>J Biochem Mol Toxicol</t>
  </si>
  <si>
    <t>Effects of low-level light therapy on hepatic antioxidant defense in acute and chronic diabetic rats.</t>
  </si>
  <si>
    <t>14
70</t>
  </si>
  <si>
    <t>"Light treatment was ineffective as an antioxidant therapy in chronic diabetes, but light treatment for 18 days in acutely diabetic rats resulted in the normalization of hepatic glutathione reductase and superoxide dismutase activities and a significant increase in glutathione peroxidase and glutathione-S transferase activities. The results of this study suggest that 670 nm photobiomodulation may reduce, at least in part, acute hepatic oxidative stress by enhancing the antioxidant defense system in the diabetic rat model."
Light therapy also didn't affect blood glucose levels. ATP and CCO activity were increased.</t>
  </si>
  <si>
    <t>Effect of cluster multi-diode light emitting diode therapy (LEDT) on exercise-induced skeletal muscle fatigue and skeletal muscle recovery in humans.</t>
  </si>
  <si>
    <t>"Active LEDT increased the number of biceps humeri contractions by 12.9% (38.60 [SD +/-9.03] vs. 34.20 [SD +/-8.68], P = 0.021) and extended the elapsed time to perform contractions by 11.6% (P = 0.036) versus placebo.
In addition, post-exercise levels of biochemical markers decreased significantly with active LEDT: Blood Lactate (P = 0.042), Creatine Kinase (P = 0.035), and C-Reative Protein levels (P = 0.030), when compared to placebo LEDT."</t>
  </si>
  <si>
    <t>Comparison between single-diode low-level laser therapy (LLLT) and LED multi-diode (cluster) therapy (LEDT) applications before high-intensity exercise.</t>
  </si>
  <si>
    <t>LLLT vs LED
LED phototherapy
LED cluster</t>
  </si>
  <si>
    <t>810
vs
660+
850</t>
  </si>
  <si>
    <t>"In this experimental set-up, only the active LEDT probe decreased post-exercise CK levels after the Wingate cycle test. Neither performance nor blood lactate levels were significantly affected by this protocol of pre-exercise LEDT or LLLT."</t>
  </si>
  <si>
    <t>Allergy</t>
  </si>
  <si>
    <t>Chen</t>
  </si>
  <si>
    <t>J Invest Dermatol</t>
  </si>
  <si>
    <t>Low-energy visible light irradiation modulates immune responses induced by epicutaneous sensitization with protein antigen.</t>
  </si>
  <si>
    <t>5 ?</t>
  </si>
  <si>
    <t>"Epicutaneous sensitization has been an important route for protein allergen sensitization in atopic disease. Although the skin is irradiated by sunlight daily, the influence of visible light on epicutaneous sensitization has not been explored. In this study, by using a well-established murine protein-patch model, we show that low-energy visible light (LEVL) irradiation could differentially modulate the predominant Th2 immune response induced by epicutaneous sensitization with protein antigen. 
When the induced Th2 response was strong, as usually observed in BALB/c mice, LEVL irradiation suppressed the response. In contrast, LEVL irradiation enhanced the weaker Th2 response in C57BL/6 mice. Increased IL-18 and decreased TGF-beta expression in draining lymph nodes after LEVL irradiation was observed in BALB/c mice, but not in C57BL/6 mice. LEVL irradiation also enhanced IL-18 expression in skin and reduced the downregulation of CD24 expression on epidermal Langerhans cells in draining lymph nodes of BALB/c mice. 
Collectively, these results provide evidence for immunomodulatory effects of LEVL irradiation and will help us develop a useful strategy for prevention of allergen sensitization."</t>
  </si>
  <si>
    <t>Alster &amp; Wanitphakdeedecha</t>
  </si>
  <si>
    <t>USA
(Washington, D.C.)</t>
  </si>
  <si>
    <t>Improvement of postfractional laser erythema with light-emitting diode photomodulation.</t>
  </si>
  <si>
    <t>4200
(??)</t>
  </si>
  <si>
    <t>0.1
(??)</t>
  </si>
  <si>
    <t>"The LED-treated facial halves were less erythematous in all 20 patients 24 hours postoperatively. The six patients who received the highest mean energy densities during fractional laser treatment continued to exhibit decreased erythema in the LED-treated areas at 48 hours. At 96 hours post-treatment, no discernible differences between facial halves were observed in any patient."
Comment: The parameters seem contradictory.</t>
  </si>
  <si>
    <t>Sadick N</t>
  </si>
  <si>
    <t>USA
(New York, NY)</t>
  </si>
  <si>
    <t>A study to determine the effect of combination blue (415 nm) and near-infrared (830 nm) light-emitting diode (LED) therapy for moderate acne vulgaris.</t>
  </si>
  <si>
    <t>LED phototherapy
(w/ blue light)</t>
  </si>
  <si>
    <t>415
+
830</t>
  </si>
  <si>
    <t>"The combination therapy for acne produced results which were less effective in the reduction of inflammatory lesions than those achieved with the previously reported blue/red combination. Further study with a much larger patient population is warranted."
Comment: Why combination instead of only red? Because there is also some data for using blue light for acne ( https://www.ncbi.nlm.nih.gov/pubmed/22091799 ).</t>
  </si>
  <si>
    <t>Casalechi</t>
  </si>
  <si>
    <t>The effects of low-level light emitting diode on the repair process of Achilles tendon therapy in rats.</t>
  </si>
  <si>
    <t>7
14
21</t>
  </si>
  <si>
    <t>"This study demonstrated that LED interfered in the repair process of the tendon tissue, reducing the number of fibroblasts in the initial periods and improving the quality of the repair in all periods studied."</t>
  </si>
  <si>
    <t>Bastos</t>
  </si>
  <si>
    <t>Laser Phys</t>
  </si>
  <si>
    <t>Comparative study of laser and LED systems of low intensity applied to tendon healing</t>
  </si>
  <si>
    <t>LED phototherapy
Laser vs LED</t>
  </si>
  <si>
    <t>685
630+
830?
880</t>
  </si>
  <si>
    <t>"The results showed a real efficiency of treatments based on LEDT and confirmed that LILT seems to be effective on healing process. Although absence of coherence of LED light, tendon healing treatment with this feature was satisfactory and can certainly replace treatments based on laser light applications. Applications of infrared laser at 830 nm and LED 880 nm were more efficient when the aim is a good organization, aggregation, and alignment of the collagen bundles on tendon healing. However, more research is needed for a safety and more efficient determination of a protocol with LED."</t>
  </si>
  <si>
    <t>Dall Agnol</t>
  </si>
  <si>
    <t>Comparative analysis of coherent light action (laser) versus non-coherent light (light-emitting diode) for tissue repair in diabetic rats.</t>
  </si>
  <si>
    <t>Diabetic rats
LLLT vs LED
LED phototherapy</t>
  </si>
  <si>
    <t>640
(LED)
660
(laser)</t>
  </si>
  <si>
    <t>"The coherent and non-coherent lights produced similar effects during a period of 168 h after the lesions had been made.
For the group composed of diabetic animals, 72 h after creation of the lesion, it was observed that the therapy with LEDs had been more efficient than that with the laser in the reduction of the wounds' diameters."</t>
  </si>
  <si>
    <t>Tada</t>
  </si>
  <si>
    <t>J Trauma</t>
  </si>
  <si>
    <t>Effect of polarized light emitting diode irradiation on wound healing.</t>
  </si>
  <si>
    <t>LED phototherapy
Polarization</t>
  </si>
  <si>
    <t>"The right circularly polarized light and linearly polarized light promoted the process of wound healing by increasing the proliferation of fibroblasts, and the right circularly polarized light increased the expression of type 1 procollagen mRNA. The effectiveness of right circularly polarized light suggests that some optical active material, which has a circular dichroic spectrum, takes part in a biochemical reaction."</t>
  </si>
  <si>
    <t>Liang</t>
  </si>
  <si>
    <t>Near-infrared light via light-emitting diode treatment is therapeutic against rotenone- and 1-methyl-4-phenylpyridinium ion-induced neurotoxicity.</t>
  </si>
  <si>
    <t>1-
20</t>
  </si>
  <si>
    <t>"Results indicated that LED treatments twice a day significantly increased cellular ATP content, decreased the number of neurons undergoing cell death, and significantly reduced the expressions of reactive oxygen species and reactive nitrogen species in rotenone- or MPP+-exposed neurons as compared to untreated ones."</t>
  </si>
  <si>
    <t>Ying</t>
  </si>
  <si>
    <t>Brain Res</t>
  </si>
  <si>
    <t>Pretreatment with near-infrared light via light-emitting diode provides added benefit against rotenone- and MPP+-induced neurotoxicity.</t>
  </si>
  <si>
    <t>In vitro (striatal and cortical neurons)</t>
  </si>
  <si>
    <t>Neurotoxins
LED phototherapy</t>
  </si>
  <si>
    <t>4
8</t>
  </si>
  <si>
    <t>"Results indicate that pretreatment with NIR-LED significantly suppressed rotenone- or MPP(+)-induced apoptosis in both striatal and cortical neurons (P&lt;0.001), and that pretreatment plus LED treatment during neurotoxin exposure was significantly better than LED treatment alone during exposure to neurotoxins.
In addition, MPP(+) induced a decrease in neuronal ATP levels (to 48% of control level) that was reversed significantly to 70% of control by NIR-LED pretreatment.
These data suggest that LED pretreatment is an effective adjunct preventative therapy in rescuing neurons from neurotoxins linked to PD."</t>
  </si>
  <si>
    <t>Development</t>
  </si>
  <si>
    <t>Embryogenesis</t>
  </si>
  <si>
    <t>Attenuation of TCDD-induced oxidative stress by 670 nm photobiomodulation in developmental chicken kidney.</t>
  </si>
  <si>
    <t>Chicken</t>
  </si>
  <si>
    <t>"The biochemical indicators of oxidative and energy stress in the kidney were reversed by daily phototherapy, restoring ATP and glutathione contents and increasing antioxidant enzyme activities to control levels. Photobiomodulation also normalized the level of lipid peroxidation increased by TCDD exposure. The results of this study suggest that 670 nm photobiomodulation may be useful as a noninvasive treatment for renal injury resulting from chemically induced cellular oxidative and energy stress."</t>
  </si>
  <si>
    <t>Optic neuropathy</t>
  </si>
  <si>
    <t>Rojas</t>
  </si>
  <si>
    <t>J Neurosci</t>
  </si>
  <si>
    <t>Neuroprotective effects of near-infrared light in an in vivo model of mitochondrial optic neuropathy.</t>
  </si>
  <si>
    <t>Optic neuropathy
(rotenone)
LED phototherapy
Cytochrome oxidase</t>
  </si>
  <si>
    <t>0.002</t>
  </si>
  <si>
    <t>3.6</t>
  </si>
  <si>
    <t>d =
4.4 cm
(?)</t>
  </si>
  <si>
    <t>"Rotenone induced a decrease in visual function, as determined by changes in the dark-adapted illuminance sensitivity threshold, escape latency and rate of successful trials in a two-choice visual task, compared with vehicle-treated controls. Behavioral impairment correlated with a decrease in retinal and visual pathway metabolic activity, retinal nerve fiber layer thickness and ganglion cell layer cell density.
These changes were prevented by NIL treatments in a dose-dependent manner. Whole-brain cytochrome oxidase and superoxide dismutase activities were also increased in NIL-treated subjects in a dose-dependent manner, suggesting an in vivo transcranial effect of NIL. In whole-brain membrane isolates, NIL prevented the rotenone-induced decrease in cell respiration.
The results show that NIL treatment can effectively prevent the neurotoxic effects of rotenone and that it might be used in the treatment of neurodegenerative disorders associated with mitochondrial dysfunction."</t>
  </si>
  <si>
    <t>One mechanism behind led phototherapy for wound healing and skin rejuvenation: key role of the mast cell</t>
  </si>
  <si>
    <t>57</t>
  </si>
  <si>
    <t>"Biopsies were taken before and two days after irradiation and routinely prepared for transmission electron microscopy (TEM), and compared between baseline, irradiated and unirradiated tissue. 
The TEM in all postirradiated specimens, while clearly showing no damage to the irradiated tissue with all tissue components essentially morphologically normal, demonstrated a mild inflammatory response 48 hr after 830 nm irradiation with interstitial and perivascular oedema. A number of macrophages and leukocytes had been recruited into the irradiated tissue, and mast cells had increased in number and had either degranulated or were in the process of doing so. The unirradiated control tissue showed no such changes. 
The TEM findings in the present study showed a clearly-visible inflammatory response similar to the first phase of wound healing, a ‘quasi-wound’, but created athermally and atraumatically following a single treatment with 830 nm light, thereby kick-starting the inflammatory stage of the wound healing process which is recognized as absolutely necessary in achieving good subsequent collagen synthesis in the second phase of proliferation, followed by good remodeling in the third phase. 
Good results in skin rejuvenation, both ablative and non-ablative, have been well-linked to establishing the wound healing process. The 830 nm-mediated ‘quasi-wound’ may well be an essential element in light-only LED photorejuvenation."</t>
  </si>
  <si>
    <t>Lavery</t>
  </si>
  <si>
    <t>USA
(Temple, TX)</t>
  </si>
  <si>
    <t>Diabetes Care</t>
  </si>
  <si>
    <t>Does anodyne light therapy improve peripheral neuropathy in diabetes? A double-blind, sham-controlled, randomized trial to evaluate monochromatic infrared photoenergy.</t>
  </si>
  <si>
    <t>"Anodyne MIRE therapy was no more effective than sham therapy in the treatment of sensory neuropathy in individuals with diabetes."</t>
  </si>
  <si>
    <t>Sacono</t>
  </si>
  <si>
    <t>Brazil
(Araraquara)</t>
  </si>
  <si>
    <t>Light-emitting diode therapy in chemotherapy-induced mucositis.</t>
  </si>
  <si>
    <t>0.127-
0.318</t>
  </si>
  <si>
    <t>12</t>
  </si>
  <si>
    <t>"[LLLT] was effective in reducing the severity of chemotherapy-induced mucositis in hamsters and contributed to the healing of the ulcerative oral lesions, though without preventing their occurrence completely"
Some possible harm was also noted, which might be related to high light intensity: "However,18% of the specimens in this group presented musculardegeneration visible only by histological examination, withno clinical evidences. "</t>
  </si>
  <si>
    <t>Lang-Bicudo</t>
  </si>
  <si>
    <t>LED phototherapy to prevent mucositis: a case report.</t>
  </si>
  <si>
    <t>LED phototherapy
LED array
Intraoral</t>
  </si>
  <si>
    <t>d =
12.5
mm</t>
  </si>
  <si>
    <t>5
/chemo
round</t>
  </si>
  <si>
    <t>"The results showed that the patient did not develop oral mucositis during the five chemotherapy cycles, and he had no pain symptoms."
Comment: This article nicely visualizes the anatomical sites that were being irradiated, with photographs.</t>
  </si>
  <si>
    <t>Ozcelik</t>
  </si>
  <si>
    <t>Turkey
(Adana)</t>
  </si>
  <si>
    <t>J Clin Periodontol</t>
  </si>
  <si>
    <t>Enamel matrix derivative and low-level laser therapy in the treatment of intra-bony defects: a randomized placebo-controlled clinical trial.</t>
  </si>
  <si>
    <t>ULOCKS device
LED phototherapy</t>
  </si>
  <si>
    <t>"EMD+LLLT had resulted in less gingival recession (p&lt;0.05), less swelling (p&lt;0.001) and less VAS scores (p&lt;0.02) compared with EMD alone."</t>
  </si>
  <si>
    <t>Sadick NS</t>
  </si>
  <si>
    <t>J Drugs Dermatol</t>
  </si>
  <si>
    <t>Handheld LED array device in the treatment of acne vulgaris.</t>
  </si>
  <si>
    <t>415
+
633</t>
  </si>
  <si>
    <t>"Lesion counts progressively reduced throughout the 4-week light therapy period and continued to reduce up to 8 weeks posttherapy, with a final average reduction of 69% seen 8 weeks after the treatment course (P&gt;.001). This pattern is similar to previously reported studies."</t>
  </si>
  <si>
    <t>Erdle</t>
  </si>
  <si>
    <t>USA
(Rochester, NY)</t>
  </si>
  <si>
    <t>Effects of continuous-wave (670-nm) red light on wound healing.</t>
  </si>
  <si>
    <t>LED phototherapy
Intensity comparison (low, vs medium vs high)</t>
  </si>
  <si>
    <t>0.0016
0.008
0.04</t>
  </si>
  <si>
    <t>3.6
3.6
3.6</t>
  </si>
  <si>
    <t>90
450
2250</t>
  </si>
  <si>
    <t>"Mice exposed to 670-nm red light showed significantly faster healing than control mice. High, medium, and low fluxes of light were all effective after incisional injury. In burn injury, there was improvement in wound healing initially, but the time to repair was unchanged."
"Of interest is the finding that healing in the lowest flux group appeared to be better than either the high- or medium-flux groups."</t>
  </si>
  <si>
    <t>Fibroblast function</t>
  </si>
  <si>
    <t>Taiwan
(Hsinchu)</t>
  </si>
  <si>
    <t>In vitro observations on the influence of copper peptide aids for the LED photoirradiation of fibroblast collagen synthesis.</t>
  </si>
  <si>
    <t>"LED-PI maintained human fibroblast (HS68) viability and increased collagen synthesis when applied by itself. In the combinative stimulation for in vitro collagen production (when LED-PI was followed by Cu-GHK-supplied incubation), stimulated cells showed increased bFGF secretion, P1CP production, and COL1 expression, compared to the LED-PI treatment alone."</t>
  </si>
  <si>
    <t>DeLand</t>
  </si>
  <si>
    <t>USA
(Lafayette, LA)</t>
  </si>
  <si>
    <t>Treatment of radiation-induced dermatitis with light-emitting diode (LED) photomodulation.</t>
  </si>
  <si>
    <t>0.15</t>
  </si>
  <si>
    <t>"In LED-treated patients, 18 (94.7%) had grade 0 or 1 reaction and 1 (5.3%) had grade 2 reaction. Among controls, 4 (14.3%) had a grade 1 reaction, 24 (85.7%) had a grade 2 or 3 reaction. One LED-treated patient (5.3%) and 19 controls (67.9%) had to interrupt treatment."
Note: Results are very interesting, but parameters are poorly reported.</t>
  </si>
  <si>
    <t>Na &amp; Suh</t>
  </si>
  <si>
    <t>Red light phototherapy alone is effective for acne vulgaris: randomized, single-blinded clinical trial.</t>
  </si>
  <si>
    <t>Human
Split-face trial</t>
  </si>
  <si>
    <t xml:space="preserve">635-
670
</t>
  </si>
  <si>
    <t>0.185</t>
  </si>
  <si>
    <t>"This study shows that red light phototherapy alone can be a new therapeutic option for acne vulgaris."
Comment: The parameters were poorly reported.</t>
  </si>
  <si>
    <t>Rejuvenation</t>
  </si>
  <si>
    <t>Sitrling &amp; Haslam</t>
  </si>
  <si>
    <t>A self-reported clinical trial investigates the efficacy of 1072 nm light as an anti-ageing agent.</t>
  </si>
  <si>
    <t>42-
56</t>
  </si>
  <si>
    <t>"Between 52% and 57% of volunteers were able to accurately identify an improvement in the fine lines and wrinkles of the treated areas of skin. Fewer volunteers, between 37% and 46%, observed an improvement in the bags under the treated eye or eyes, albeit with an emphatic statistical significance."
"Regular application of a non-thermal quantity of 1072nm light around the eyes demonstrated efficacy as an anti-ageing agent."</t>
  </si>
  <si>
    <t>Baez &amp; Reilly</t>
  </si>
  <si>
    <t>Australia
(Sydney)</t>
  </si>
  <si>
    <t>The use of light-emitting diode therapy in the treatment of photoaged skin.</t>
  </si>
  <si>
    <t>LED phototherapy
Omnilux LED device</t>
  </si>
  <si>
    <t>125
+
66</t>
  </si>
  <si>
    <t>"The majority of subjects displayed "moderate" (50%) or "slight" (25%) response to treatment at investigator assessment. Treatment of the periorbital region was reported more effective than the nasolabial region. At 12-week follow-up, 91% of subjects reported improved skin tone, and 82% reported enhanced smoothness of skin in the treatment area."</t>
  </si>
  <si>
    <t>Blue and red light combination LED phototherapy for acne vulgaris in patients with skin phototype IV.</t>
  </si>
  <si>
    <t>"Blue and red light combination LED phototherapy is an effective, safe and non-painful treatment for mild to moderately severe acne vulgaris, particularly for papulopustular acne lesions."</t>
  </si>
  <si>
    <t>A prospective, randomized, placebo-controlled, double-blinded, and split-face clinical study on LED phototherapy for skin rejuvenation: clinical, profilometric, histologic, ultrastructural, and biochemical evaluations and comparison of three different treatment settings.</t>
  </si>
  <si>
    <t>Human
split-face study</t>
  </si>
  <si>
    <t>Skin rejuvenation (wrinkles etc)
LED phototherapy</t>
  </si>
  <si>
    <t>830
633
or
both</t>
  </si>
  <si>
    <t>0.055
0.105</t>
  </si>
  <si>
    <t>66
126</t>
  </si>
  <si>
    <t>"Our study results showed that LED phototherapy is an effective treatment for skin rejuvenation through objectively measured data and histological and ultrastructural bodies of evidence of increased collagen and elastic fibers as well as clinical photographs and double-blinded assessment of the investigators and the subjects."</t>
  </si>
  <si>
    <t>Li &amp; Leu</t>
  </si>
  <si>
    <t>Effects of low level red-light irradiation on the proliferation of mesenchymal stem cells derived from rat bone marrow.</t>
  </si>
  <si>
    <t>0.005
0.010
0.015</t>
  </si>
  <si>
    <t>2 or 4</t>
  </si>
  <si>
    <t>"The results showed that the proliferation of MSCs plated at the low density (100 cells/well) and high density (1000 cells/well) was enhanced by multiple exposures of red-light LED treatment. The rate of proliferation of MSCs plated at the high density was not as high as those plated at the low density. The optimal parameter for LLLI was at irradiance of 15 mW/cm2, and radiant exposure of 4 J/cm2. The effect on the proliferation of cells by single dose irradiation was temporary. Multiple stimuli may be necessary for the enhancement of cell growth."</t>
  </si>
  <si>
    <t>Corazza</t>
  </si>
  <si>
    <t>Photobiomodulation on the angiogenesis of skin wounds in rats using different light sources.</t>
  </si>
  <si>
    <t>Angiogenesis
Biphasic dose response
LED phototherapy
LED vs LLLT</t>
  </si>
  <si>
    <t>660
(LLLT)
635
(LED)</t>
  </si>
  <si>
    <t>40
90</t>
  </si>
  <si>
    <t>5
20
5
20</t>
  </si>
  <si>
    <t>0.04
cm2
0.085
cm2</t>
  </si>
  <si>
    <t>"On days 3, 7, and 14, the proliferation of blood vessels in all irradiated groups was superior in comparison to those of the control group (p &lt; 0.05). Treatment with fluence of 5 J/cm(2) was better than the laser group with 20 J/cm(2) on day 21."
"Red LLLT and LED demonstrated expressive results in angiogenesis. Light coherence was shown not to be essential to angiogenesis."</t>
  </si>
  <si>
    <t>Photobiomodulation partially rescues visual cortical neurons from cyanide-induced apoptosis.</t>
  </si>
  <si>
    <t>"These results indicate that light-emitting diode pretreatment partially protects neurons against cyanide-induced caspase-mediated apoptosis, most likely by decreasing reactive oxygen species production, down-regulating pro-apoptotic proteins and activating anti-apoptotic proteins, as well as increasing energy metabolism in neurons as reported previously."</t>
  </si>
  <si>
    <t>Hargate</t>
  </si>
  <si>
    <t>UK
(Middlesbrough)</t>
  </si>
  <si>
    <t>A randomised double-blind study comparing the effect of 1072-nm light against placebo for the treatment of herpes labialis</t>
  </si>
  <si>
    <t>"The 1072-nm light-emitting diode device reduced cold-sore healing time to 6.3 days compared with 9.4 days for placebo (P = 0.048)."</t>
  </si>
  <si>
    <t>Yeager</t>
  </si>
  <si>
    <t>670 nanometer light treatment attenuates dioxin toxicity in the developing chick embryo.</t>
  </si>
  <si>
    <t>Chick embryo</t>
  </si>
  <si>
    <t>"Our study demonstrates that 670 nm phototherapy can mitigate the oxidative stress and energy deficit resulting from developmental exposure to TCDD while reducing TCDD-induced embryo mortality. Moreover, LED treatment restores hepatic enzyme activities to control levels in TCDD-exposed embryos. The effective attenuation of TCDD-induced embryo toxicity by LED treatment could extend to mitigating the effects of other teratogens that induce oxidative and energy stress."
Comment: According to the figure, LLLT seemed to increase mortality at some dioxin dosages... I wonder why this isn't mentioned in the abstract.</t>
  </si>
  <si>
    <t>Survivorship and mortality implications of developmental 670-nm phototherapy: dioxin co-exposure.</t>
  </si>
  <si>
    <t>"LED therapy decreased the embryonic mortality rate by 41%, resulting in increased embryonic survival and improved hatching success in eggs exposed to 200 ppt dioxin. However, at sub-lethal dioxin concentrations and in oil-treated controls, LED therapy slightly increased mortality."</t>
  </si>
  <si>
    <t>Brief report: embryonic growth and hatching implications of developmental 670-nm phototherapy and dioxin co-exposure.</t>
  </si>
  <si>
    <t>LED phototherapy
Dioxin</t>
  </si>
  <si>
    <t>500
min</t>
  </si>
  <si>
    <t>0.05
min</t>
  </si>
  <si>
    <t>10
cm2
(beam)</t>
  </si>
  <si>
    <t>"Size and hatching times suggest that the hatching success and preparedness of chicks developmentally exposed to dioxin concentrations above the lethality threshold is improved by 670-nm LED treatment administered throughout the gestation period, but the relationship may be complicated by an LED-oil interaction."</t>
  </si>
  <si>
    <t>Kontoes</t>
  </si>
  <si>
    <t>Greece &amp; Spain &amp; Japan</t>
  </si>
  <si>
    <t>Phototherapy: medicine for the new millennium</t>
  </si>
  <si>
    <t>"Perhaps an even greater potential for LED therapy exists in its being incorporated into our conventional clinical practice as an adjunctive treatment to improve our already good results, particularly when the cost-effectiveness of these systems is considered. Some of the mechanisms by which this athermal and atraumatic light source can beneficially affect targeted tissues have already been elucidated, but much more work awaits before we can unlock the full scientific potential behind the good clinical results. There is no doubt that LED therapy has arrived, but its impact remains to be maximized."</t>
  </si>
  <si>
    <t>Desmet</t>
  </si>
  <si>
    <t>Clinical and experimental applications of NIR-LED photobiomodulation.</t>
  </si>
  <si>
    <t>"NIR-LED light treatment stimulates the photoacceptor cytochrome c oxidase, resulting in increased energy metabolism and production.
NIR-LED light treatment accelerates wound healing in ischemic rat and murine diabetic wound healing models, attenuates the retinotoxic effects of methanol-derived formic acid in rat models, and attenuates the developmental toxicity of dioxin in chicken embryos.
Furthermore, NIR-LED light treatment prevents the development of oral mucositis in pediatric bone marrow transplant patients.
The experimental results demonstrate that NIR-LED light treatment stimulates mitochondrial oxidative metabolism in vitro, and accelerates cell and tissue repair in vivo.
NIR-LED light represents a novel, noninvasive, therapeutic intervention for the treatment of numerous diseases linked to mitochondrial dysfunction."</t>
  </si>
  <si>
    <t>Vinck</t>
  </si>
  <si>
    <t>Belgium
(Ghent)</t>
  </si>
  <si>
    <t>Pain reduction by infrared light-emitting diode irradiation: a pilot study on experimentally induced delayed-onset muscle soreness in humans.</t>
  </si>
  <si>
    <t>18
cm2</t>
  </si>
  <si>
    <t>"Statistical analysis (a general linear model followed by post hoc least significant difference) revealed no apparent significant analgesic effects of LED at the above-described light parameters and treatment procedure for none of the three outcome measures. However, as the means of all VAS and MPT variables disclose a general analgesic effect of LED irradiation in favour of the experimental group, precaution should be taken in view of any clinical decision on LED. Future research should therefore focus on the investigation of the mechanisms of LED action and on the exploration of the analgesic effects of LED in a larger randomised clinical trial and eventually in more clinical settings."</t>
  </si>
  <si>
    <t>Douris</t>
  </si>
  <si>
    <t>USA
(Old Westbury, NY)</t>
  </si>
  <si>
    <t>Effect of phototherapy on delayed onset muscle soreness.</t>
  </si>
  <si>
    <t>SLED phototherapy</t>
  </si>
  <si>
    <t>660+
880</t>
  </si>
  <si>
    <t>8</t>
  </si>
  <si>
    <t>"The experimental group exhibited a significant decrease in pain associated with DOMS compared to the control (p=0.01) and sham groups (p=0.03) based upon the VAS at the 48-h period. The McGill Pain Questionnaire showed a significant difference in pain scores at the 48-h period between the experimental and the sham groups (p=0.01). There were no significant differences day to day and between the groups with respect to girth and RANG."
"The results of this study provide scientific evidence that phototherapy as used in this study provides a beneficial effect to patients who may experience DOMS after a novel exercise session."</t>
  </si>
  <si>
    <t>Arnall</t>
  </si>
  <si>
    <t>USA
(Johnson City, TN)</t>
  </si>
  <si>
    <t>Acta Diabetol</t>
  </si>
  <si>
    <t>The restorative effects of pulsed infrared light therapy on significant loss of peripheral protective sensation in patients with long-term type 1 and type 2 diabetes mellitus.</t>
  </si>
  <si>
    <t>650
880</t>
  </si>
  <si>
    <t>"PILT improved peripheral protective sensation (PPS) even in patients with long-standing chronic neuropathies whose initial pre-study sensation was not measurable with a 200-g SWM. PILT significantly improves PPS.
While the exact mechanism of action is not understood, infrared light may improve peripheral neuropathies by improving foot perfusion by stimulating nitric oxide production."
Comment: Parameters were poorly reported.</t>
  </si>
  <si>
    <t>Corti</t>
  </si>
  <si>
    <t>Italy
(Padua)</t>
  </si>
  <si>
    <t>Treatment of chemotherapy-induced oral mucositis with light-emitting diode.</t>
  </si>
  <si>
    <t>LED phototherapy
Intraoral</t>
  </si>
  <si>
    <t>0.99</t>
  </si>
  <si>
    <t>21
(?)</t>
  </si>
  <si>
    <t>"This pilot study shows that LED treatment is safe and capable of reducing the duration of chemotherapy-induced mucositis. This result needs to be confirmed in an adequate phase III study."</t>
  </si>
  <si>
    <t>Trelles &amp; Allones</t>
  </si>
  <si>
    <t>Spain
(Cambrils)</t>
  </si>
  <si>
    <t>Red light-emitting diode (LED) therapy accelerates wound healing post-blepharoplasty and periocular laser ablative resurfacing.</t>
  </si>
  <si>
    <t>96</t>
  </si>
  <si>
    <t>"In all instances, the LED therapy-treated side was statistically significantly superior to the unirradiated control by a factor of two to three."
"In this small series of 10 patients, red LED phototherapy after blepharoplasty and laser ablative resurfacing cut the time to resolution of side effects and the healing time by one-half to one-third compared with contralateral unirradiated controls. Further studies are warranted with larger populations to confirm these findings."</t>
  </si>
  <si>
    <t>Goldberg &amp; Russell</t>
  </si>
  <si>
    <t>Combination blue (415 nm) and red (633 nm) LED phototherapy in the treatment of mild to severe acne vulgaris.</t>
  </si>
  <si>
    <t>Al-Watban &amp; Andres</t>
  </si>
  <si>
    <t>Saudi Arabia
(Riyadh)</t>
  </si>
  <si>
    <t>Polychromatic LED in oval full-thickness wound healing in non-diabetic and diabetic rats.</t>
  </si>
  <si>
    <t>LED phototherapy
Biphasic dose response
Diabetic rats
Broadband light</t>
  </si>
  <si>
    <t>510-
543
+
594-
599
+
626-
639
+
640-
670
+
842-
879</t>
  </si>
  <si>
    <t>5
10
20
30</t>
  </si>
  <si>
    <t>"The effect of polychromatic LED therapy in oval full-thickness wound-healing in the diabetic model with the use of 5 and 10 J/cm(2) is promising. Further studies to determine optimum dosimetry and efficacy of LEDs are recommended."</t>
  </si>
  <si>
    <t>Klebanov</t>
  </si>
  <si>
    <t>Russia
(Moscow)</t>
  </si>
  <si>
    <t>Biophysics</t>
  </si>
  <si>
    <t>A comparative study of the effects of laser and LED radiation on lipid peroxidation in rat wound fluid</t>
  </si>
  <si>
    <t>Wound exudate lipid peroxidation
LED phototherapy
LLLT vs LED
Coherence</t>
  </si>
  <si>
    <t>630
(LED)
632
(laser)</t>
  </si>
  <si>
    <t>"It was concluded that irradiation with light of both laser and LED decreases the level of oxidative stress in wound fluid and that radiation coherence does not play a significant role."</t>
  </si>
  <si>
    <t>Effects of 670-nm phototherapy on development.</t>
  </si>
  <si>
    <t>"These results indicate that 670-nm phototherapy by itself does not adversely affect developing embryos and may improve the hatching survival rate."</t>
  </si>
  <si>
    <t>Electrical activity</t>
  </si>
  <si>
    <t>Evidence of changes in sural nerve conduction mediated by light emitting diode irradiation.</t>
  </si>
  <si>
    <t>"Statistical analysis (general regression nodel for repeated measures) of NCV and NPL difference scores, revealed a significant interactive effect for both NCV (P=0.003) and NPL (P=0.006). Further post hoc LSD analysis showed a time-related statistical significant decreased NCV and an increased NPL in the experimental group and a statistical significant difference between placebo and experimental group at various points of time."
"Based on these results, it can be concluded that LED irradiation, applied to intact skin at the described irradiation parameters, produces an immediate and localized effect upon conduction characteristics in underlying nerves. Therefore, the outcome of this in vivo experiment yields a potential explanation for pain relief induced by LED."
NCV = nerve conduction velocity
NPL = negative peak latency</t>
  </si>
  <si>
    <t>Clifft</t>
  </si>
  <si>
    <t>USA
(Memphis, TN)</t>
  </si>
  <si>
    <t>The effect of monochromatic infrared energy on sensation in patients with diabetic peripheral neuropathy: a double-blind, placebo-controlled study.</t>
  </si>
  <si>
    <t>"Thirty minutes of active MIRE applied 3 days per week for 4 weeks was no more effective than placebo MIRE in increasing sensation in subjects with diabetic peripheral neuropathy. Clinicians should be aware that MIRE may not be an effective modality for improving sensory impairments in patients with diabetic neuropathy."
Note: A comment to this study was published by Burke, who argued that the negative result could be due the selected parameters and other methodological factors.</t>
  </si>
  <si>
    <t>Weiss</t>
  </si>
  <si>
    <t>USA
(Hunt Valley, MD)</t>
  </si>
  <si>
    <t>Clinical trial of a novel non-thermal LED array for reversal of photoaging: clinical, histologic, and surface profilometric results.</t>
  </si>
  <si>
    <t>"Skin textural improvement by digital imaging and surface profilometry is accompanied by increased collagen I deposition with reduced MMP-1 (collagenase) activity in the papillary dermis. This technique is a safe and effective non-painful non-ablative modality for improvement of photoaging."</t>
  </si>
  <si>
    <t>USA
(Maryland)</t>
  </si>
  <si>
    <t>Clinical experience with light-emitting diode (LED) photomodulation.</t>
  </si>
  <si>
    <t>Case series</t>
  </si>
  <si>
    <t>"LED photomodulation has been used alone for skin rejuvenation in over 300 patients but has been effective in augmentation of results in 600 patients receiving concomitant nonablative thermal and vascular treatments such as intense pulsed light, pulsed dye laser, KTP and infrared lasers, radiofrequency energy, and ablative lasers."
"LED photomodulation reverses signs of photoaging using a new nonthermal mechanism. The anti-inflammatory component of LED in combination with the cell regulatory component helps improve the outcome of other thermal-based rejuvenation treatments."</t>
  </si>
  <si>
    <t>Russell</t>
  </si>
  <si>
    <t>USA</t>
  </si>
  <si>
    <t>A study to determine the efficacy of combination LED light therapy (633 nm and 830 nm) in facial skin rejuvenation.</t>
  </si>
  <si>
    <t>"Key profilometry results Sq, Sa, Sp and St showed significant differences at week 12 follow-up; 52% of subjects showed a 25%-50% improvement in photoaging scores by week 12; 81% of subjects reported a significant improvement in periorbital wrinkles on completion of follow-up."</t>
  </si>
  <si>
    <t>Zinman</t>
  </si>
  <si>
    <t>Low-intensity laser therapy for painful symptoms of diabetic sensorimotor polyneuropathy: a controlled trial.</t>
  </si>
  <si>
    <t>"Although an encouraging trend was observed with LILT, the study results do not provide sufficient evidence to recommend this treatment for painful symptoms of DSP."
Jan Tuner's comment: "Unfortunately, this study cannot be evaluated since the documentation of the actual laser parameters is poor. The only information given about these essential facts is "The LILT device had a wavelength of 905 nm and an average power of 0-60 mW. All LILT treatments were for 5 min per site." Which output was actually used? Pulse repetition rate? Dose? Power density?"</t>
  </si>
  <si>
    <t>Powell</t>
  </si>
  <si>
    <t>USA
(Springdale, AR)</t>
  </si>
  <si>
    <t>Adv Skin Wound Care</t>
  </si>
  <si>
    <t>Reversal of diabetic peripheral neuropathy and new wound incidence: the role of MIRE.</t>
  </si>
  <si>
    <t>Human
Retrospective</t>
  </si>
  <si>
    <t>"After reversal of diabetic peripheral neuropathy following treatment with monochromatic near infrared photo energy, only 1 of 68 patients developed a new diabetic foot wound, for an incidence of 1.5%. Comparatively, the incidence previously reported in the Medicare-aged population with diabetes was 7.3%."
Comment: Parameters were not reported at all.</t>
  </si>
  <si>
    <t>Leonard</t>
  </si>
  <si>
    <t>USA
(Clearwater, FL)</t>
  </si>
  <si>
    <t>Restoration of sensation, reduced pain, and improved balance in subjects with diabetic peripheral neuropathy: a double-blind, randomized, placebo-controlled study with monochromatic near-infrared treatment.</t>
  </si>
  <si>
    <t>"ATS treatments improve sensation in the feet of subjects with DPN, improve balance, and reduce pain."</t>
  </si>
  <si>
    <t>A novel non-thermal non-ablative full panel LED photomodulation device for reversal of photoaging: digital microscopic and clinical results in various skin types.</t>
  </si>
  <si>
    <t>Gentlewaves device
LED phototherapy</t>
  </si>
  <si>
    <t>"Results showed improvement of signs of photoaging in 90%. The majority of patients demonstrated improvement in peri-ocular wrinkles, reduction in Fitzpatrick photoaging classification, global skin texture and background erythema, and pigmentation. No side effects were noted. LED photomodulation is a safe and effective non-painful non-ablative modality for improvement of photoaging."</t>
  </si>
  <si>
    <t>Increased fibroblast proliferation induced by light emitting diode and low power laser irradiation.</t>
  </si>
  <si>
    <t>Fibroblasts
LED phototherapy
LLLT vs LED</t>
  </si>
  <si>
    <t>830
Laser
570
660
950
LED</t>
  </si>
  <si>
    <t>"Statistical analysis revealed a higher rate of proliferation (p &lt; 0.001) in all irradiated cultures in comparison with the controls. Green light yielded a significantly higher number of cells, than red (p &lt; 0.001) and infrared LED light (p &lt; 0.001) and than the cultures irradiated with the LLL (p &lt; 0.001); the red probe provided a higher increase (p &lt; 0.001) than the infrared LED probe and than the LLL source."</t>
  </si>
  <si>
    <t>Saudi Arabia (Riyadh)</t>
  </si>
  <si>
    <t>J Clin Laser Med Surg</t>
  </si>
  <si>
    <t>Polychromatic LED therapy in burn healing of non-diabetic and diabetic rats.</t>
  </si>
  <si>
    <t>"Burn healing was impaired significantly during diabetes by -46.17%.
Polychromatic LED treatment using 5, 10, 20, and 30 J/cm2 incident doses influenced healing by 6.85%, 4.93%, -4.18%, and -5.42% in the non-diabetic rats;
and 73.87%, 76.77%, 60.92%, and 48.77% in the diabetic rats, relative to their controls, respectively."
"The effect of polychromatic LED in non-diabetic rats was insignificant; however, it simulated the trend of stimulation and inhibition seen using low-level lasers. Significant stimulation observed in the diabetic rats demonstrated the usefulness of polychromatic LED in diabetic burn healing."</t>
  </si>
  <si>
    <t>Methanol toxicity</t>
  </si>
  <si>
    <t>Eells</t>
  </si>
  <si>
    <t>Proc Natl Acad Sci U S A</t>
  </si>
  <si>
    <t>Therapeutic photobiomodulation for methanol-induced retinal toxicity.</t>
  </si>
  <si>
    <t>Methanol toxicity
LED phototherapy</t>
  </si>
  <si>
    <t>"Our studies document a significant recovery of rod- and cone-mediated function in LED-treated, methanol-intoxicated rats. We further show that LED treatment protected the retina from the histopathologic changes induced by methanol-derived formate. These findings provide a link between the actions of monochromatic red to near-IR light on mitochondrial oxidative metabolism in vitro and retinoprotection in vivo."</t>
  </si>
  <si>
    <t>Whelan</t>
  </si>
  <si>
    <t>NASA light-emitting diodes for the prevention of oral mucositis in pediatric bone marrow transplant patients.</t>
  </si>
  <si>
    <t>"The incidence of UOM was 53%, compared to an expected rate of 70-90%. There was also a 48% and 39% reduction of treated left and right buccal pain, respectively, compared to untreated throat pain at about posttransplant day 7 (p &lt; 0.05). There were no significant differences between sides in OMI or pain."
"Although more studies are needed, LED therapy appears useful in the prevention of OM in pediatric BMT patients."</t>
  </si>
  <si>
    <t>Lagan</t>
  </si>
  <si>
    <t>UK
(Jordanstown, Northern Ireland)</t>
  </si>
  <si>
    <t>Low-intensity laser therapy/combined phototherapy in the management of chronic venous ulceration: a placebo-controlled study.</t>
  </si>
  <si>
    <t>LED array? (31 diodes)</t>
  </si>
  <si>
    <t>660-
950</t>
  </si>
  <si>
    <t>"Although there was no statistically significant difference between Treatment and Placebo groups, an apparent clinical difference in wound healing rate was noted; at postirradiation, a continued reduction in wound size was evident for the treatment group. These effects were believed to be due to an apparent delayed effect. There was no statistically significant difference between groups for pain."</t>
  </si>
  <si>
    <t>Effect of NASA light-emitting diode irradiation on molecular changes for wound healing in diabetic mice.</t>
  </si>
  <si>
    <t xml:space="preserve">LED phototherapy
Diabetic mice
</t>
  </si>
  <si>
    <t>"Our studies have revealed certain tissue regenerating genes that were significantly upregulated upon LED treatment when compared to the untreated sample. Integrins, laminin, gap junction proteins, and kinesin superfamily motor proteins are some of the genes involved during regeneration process."
"We believe that the use of NASA light-emitting diodes (LED) for light therapy will greatly enhance the natural wound healing process, and more quickly return the patient to a preinjury/illness level of activity." 
"This work is supported and managed through the Defense Advanced Research Projects Agency (DARPA) and NASA Marshall Space Flight Center-SBIR Program."</t>
  </si>
  <si>
    <t>Wong-Riley</t>
  </si>
  <si>
    <t>Neuroreport</t>
  </si>
  <si>
    <t>Light-emitting diode treatment reverses the effect of TTX on cytochrome oxidase in neurons.</t>
  </si>
  <si>
    <t>670nm LED light protected cultured primary neurons against tetrodotoxin (TTX).</t>
  </si>
  <si>
    <t>Dougal &amp; Kelly</t>
  </si>
  <si>
    <t>UK
(Stockton-on-Tees)</t>
  </si>
  <si>
    <t>A pilot study of treatment of herpes labialis with 1072 nm narrow waveband light</t>
  </si>
  <si>
    <t>Human
Pilot study</t>
  </si>
  <si>
    <t>LED phototherapy vs aciclovir</t>
  </si>
  <si>
    <t>"The results demonstrated that a single 5 min light treatment significantly reduced cold sore healing time by 4 days;
1072 nm light healed cold sores in 4.3 ± 1.8 days (mean ± SD) as compared with aciclovir applied five times daily, 8.5 ± 3.0 days (P &lt; 0.0001)."</t>
  </si>
  <si>
    <t>Effect of NASA light-emitting diode irradiation on wound healing.</t>
  </si>
  <si>
    <t>"LED produced a 47% reduction in pain of children suffering from oral mucositis."</t>
  </si>
  <si>
    <t>Lowe</t>
  </si>
  <si>
    <t>Effect of low intensity monochromatic light therapy (890 nm) on a radiation-impaired, wound-healing model in murine skin.</t>
  </si>
  <si>
    <t>X-rays (20 Gy)
LED phototherapy? (Anodyne)</t>
  </si>
  <si>
    <t>0.18
0.54
1.45</t>
  </si>
  <si>
    <t>"These findings provide little evidence of the putative stimulatory effects of monochromatic light irradiation in vivo, but, rather, reveal the potential for an inhibitory effect at higher radiant exposures."
Note: A comment was published by Tiina Karu.</t>
  </si>
  <si>
    <t>Allergic rhinitis</t>
  </si>
  <si>
    <t>Neuman&amp;Finkelstein</t>
  </si>
  <si>
    <t>Israel
(Petah Tikva)</t>
  </si>
  <si>
    <t>Ann Allergy Asthma Immunol</t>
  </si>
  <si>
    <t>Narrow-band red light phototherapy in perennial allergic rhinitis and nasal polyposis.</t>
  </si>
  <si>
    <t>Allergic rhinitis
Nasal polyposis
LED phototherapy
BioNase LED light</t>
  </si>
  <si>
    <t>"Allergic rhinitis, if uncomplicated by polyps or chronic sinusitis, can be effectively treated by narrow-band red light illumination of the nasal mucosa at 660 nm, with marked alleviation of clinical symptoms."
Comment: If I remember correctly, the sham group results in abstract contradict a little bit with the results presented in full text (improvement in 3% vs 21%).
Comment: The sham-controlling is suboptimal, since it's bright red light vs no light.</t>
  </si>
  <si>
    <t>Analgesia</t>
  </si>
  <si>
    <t>Laakso</t>
  </si>
  <si>
    <t>Plasma acth and β-endorphin levels in response to low level laser therapy (lllt) for myofascial trigger points</t>
  </si>
  <si>
    <t>660
(LED)
670
(laser)
820
(laser)</t>
  </si>
  <si>
    <t>"ACTH was shown to have a cumulative response to treatment with 1 J/cm2 infrared laser (p &lt; 0.001) and 5 J/cm2 red laser (p &lt; 0.05) responding significantly. β-endorphin was noted to be significantly elevated between days one and four (p &lt; 0.05) in subjects who received IR (5 J/cm2) laser. Results indicated that the analgesic response to phototherapy may be mediated through hormonal/opioid mechanisms, and that responses to LLLT are dose and wavelength dependent. A mechanism by which peripheral stimulation using LLLT may elicit activity in the central pathways is proposed."</t>
  </si>
  <si>
    <t>Mashiko</t>
  </si>
  <si>
    <t>Japan
(Sendai)</t>
  </si>
  <si>
    <t>Nippon Laser Igakkaishi</t>
  </si>
  <si>
    <t>Effect of near-infrared light irradiation on wound healing using high power light emitting diodes</t>
  </si>
  <si>
    <t>Guinea Pig</t>
  </si>
  <si>
    <t>"Appreciable difference of wound healing could not be detected between the non-polarized light irradiation group and the non-irradiated group. However, in those with the linearly polarized light irradiation, the duration of wound healing became significantly shortened. Hence, we could confirm a qualitative difference of its effect on wound healing between the groups irradiated by the non-polarized light and the linearly polarized light with the same wavelength."</t>
  </si>
  <si>
    <t>?</t>
  </si>
  <si>
    <t>A Systematic Review of Light Emitting Diode (LED) Phototherapy for Treatment of Psoriasis: An Emerging Therapeutic Modality.</t>
  </si>
  <si>
    <t>"5 original articles met inclusion criteria for our review.
Grade of recommendation: B for LED-blue light.
Grade of recommendation: C for LED-ultraviolet B, LED-red light, and combination LED-near-infrared and LED-red light.
Conclusion: We envision further characterizing the effects of LED phototherapy to treat psoriasis in patients may increase adoption of LED-based modalities and provide clinicians and patients with new therapeutic options that balance safety, efficacy, and cost."</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</si>
</sst>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m"/>
    <numFmt numFmtId="165" formatCode="d-m"/>
    <numFmt numFmtId="166" formatCode="d/m"/>
  </numFmts>
  <fonts count="30">
    <font>
      <sz val="10.0"/>
      <color rgb="FF000000"/>
      <name val="Arial"/>
    </font>
    <font>
      <b/>
      <sz val="8.0"/>
    </font>
    <font>
      <b/>
      <sz val="6.0"/>
      <name val="Arial"/>
    </font>
    <font>
      <b/>
      <sz val="9.0"/>
      <name val="Arial"/>
    </font>
    <font>
      <b/>
      <sz val="6.0"/>
    </font>
    <font>
      <b/>
    </font>
    <font>
      <sz val="8.0"/>
      <color rgb="FF000000"/>
      <name val="Arial"/>
    </font>
    <font>
      <sz val="7.0"/>
      <color rgb="FF000000"/>
      <name val="Arial"/>
    </font>
    <font>
      <sz val="7.0"/>
    </font>
    <font>
      <b/>
      <sz val="7.0"/>
    </font>
    <font>
      <sz val="6.0"/>
    </font>
    <font>
      <sz val="8.0"/>
    </font>
    <font/>
    <font>
      <u/>
      <sz val="8.0"/>
      <color rgb="FF0000FF"/>
    </font>
    <font>
      <sz val="9.0"/>
    </font>
    <font>
      <b/>
      <sz val="9.0"/>
    </font>
    <font>
      <sz val="9.0"/>
      <color rgb="FF000000"/>
      <name val="Arial"/>
    </font>
    <font>
      <b/>
      <sz val="7.0"/>
      <color rgb="FF000000"/>
      <name val="Arial"/>
    </font>
    <font>
      <sz val="8.0"/>
      <color rgb="FF0000FF"/>
      <name val="Arial"/>
    </font>
    <font>
      <sz val="6.0"/>
      <color rgb="FF000000"/>
      <name val="Arial"/>
    </font>
    <font>
      <sz val="8.0"/>
      <color rgb="FF1155CC"/>
      <name val="Arial"/>
    </font>
    <font>
      <sz val="8.0"/>
      <name val="Arial"/>
    </font>
    <font>
      <sz val="7.0"/>
      <name val="Arial"/>
    </font>
    <font>
      <u/>
      <sz val="8.0"/>
      <color rgb="FF0000FF"/>
    </font>
    <font>
      <sz val="8.0"/>
      <color rgb="FF0000FF"/>
    </font>
    <font>
      <sz val="6.0"/>
      <name val="Arial"/>
    </font>
    <font>
      <b/>
      <sz val="7.0"/>
      <name val="Arial"/>
    </font>
    <font>
      <u/>
      <sz val="8.0"/>
      <color rgb="FF0000FF"/>
      <name val="Arial"/>
    </font>
    <font>
      <u/>
      <sz val="8.0"/>
      <color rgb="FF0000FF"/>
    </font>
    <font>
      <u/>
      <sz val="8.0"/>
      <color rgb="FF1155CC"/>
      <name val="Arial"/>
    </font>
  </fonts>
  <fills count="12">
    <fill>
      <patternFill patternType="none"/>
    </fill>
    <fill>
      <patternFill patternType="lightGray"/>
    </fill>
    <fill>
      <patternFill patternType="solid">
        <fgColor rgb="FFF9F9F9"/>
        <bgColor rgb="FFF9F9F9"/>
      </patternFill>
    </fill>
    <fill>
      <patternFill patternType="solid">
        <fgColor rgb="FFD9D9D9"/>
        <bgColor rgb="FFD9D9D9"/>
      </patternFill>
    </fill>
    <fill>
      <patternFill patternType="solid">
        <fgColor rgb="FFD9EAD3"/>
        <bgColor rgb="FFD9EAD3"/>
      </patternFill>
    </fill>
    <fill>
      <patternFill patternType="solid">
        <fgColor rgb="FFCFE2F3"/>
        <bgColor rgb="FFCFE2F3"/>
      </patternFill>
    </fill>
    <fill>
      <patternFill patternType="solid">
        <fgColor rgb="FFB6D7A8"/>
        <bgColor rgb="FFB6D7A8"/>
      </patternFill>
    </fill>
    <fill>
      <patternFill patternType="solid">
        <fgColor rgb="FFF4CCCC"/>
        <bgColor rgb="FFF4CCCC"/>
      </patternFill>
    </fill>
    <fill>
      <patternFill patternType="solid">
        <fgColor rgb="FFFFF2CC"/>
        <bgColor rgb="FFFFF2CC"/>
      </patternFill>
    </fill>
    <fill>
      <patternFill patternType="solid">
        <fgColor rgb="FFFFFFFF"/>
        <bgColor rgb="FFFFFFFF"/>
      </patternFill>
    </fill>
    <fill>
      <patternFill patternType="solid">
        <fgColor rgb="FFEFEFEF"/>
        <bgColor rgb="FFEFEFEF"/>
      </patternFill>
    </fill>
    <fill>
      <patternFill patternType="solid">
        <fgColor rgb="FFFFE599"/>
        <bgColor rgb="FFFFE599"/>
      </patternFill>
    </fill>
  </fills>
  <borders count="8">
    <border/>
    <border>
      <left style="thin">
        <color rgb="FF000000"/>
      </left>
      <right style="thin">
        <color rgb="FF000000"/>
      </right>
      <bottom style="thin">
        <color rgb="FF000000"/>
      </bottom>
    </border>
    <border>
      <bottom style="thin">
        <color rgb="FF000000"/>
      </bottom>
    </border>
    <border>
      <left style="thin">
        <color rgb="FF980000"/>
      </left>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119">
    <xf borderId="0" fillId="0" fontId="0" numFmtId="0" xfId="0" applyAlignment="1" applyFont="1">
      <alignment readingOrder="0" shrinkToFit="0" vertical="bottom" wrapText="0"/>
    </xf>
    <xf borderId="0" fillId="2" fontId="1" numFmtId="0" xfId="0" applyAlignment="1" applyFill="1" applyFont="1">
      <alignment readingOrder="0" shrinkToFit="0" vertical="top" wrapText="1"/>
    </xf>
    <xf borderId="0" fillId="3" fontId="1" numFmtId="0" xfId="0" applyAlignment="1" applyFill="1" applyFont="1">
      <alignment readingOrder="0" shrinkToFit="0" vertical="top" wrapText="1"/>
    </xf>
    <xf borderId="0" fillId="2" fontId="1" numFmtId="0" xfId="0" applyAlignment="1" applyFont="1">
      <alignment horizontal="left" readingOrder="0" shrinkToFit="0" vertical="top" wrapText="1"/>
    </xf>
    <xf borderId="1" fillId="2" fontId="2" numFmtId="0" xfId="0" applyAlignment="1" applyBorder="1" applyFont="1">
      <alignment horizontal="center" readingOrder="0" shrinkToFit="0" vertical="top" wrapText="1"/>
    </xf>
    <xf borderId="1" fillId="2" fontId="3" numFmtId="0" xfId="0" applyAlignment="1" applyBorder="1" applyFont="1">
      <alignment horizontal="center" readingOrder="0" shrinkToFit="0" vertical="top" wrapText="1"/>
    </xf>
    <xf borderId="1" fillId="2" fontId="2" numFmtId="49" xfId="0" applyAlignment="1" applyBorder="1" applyFont="1" applyNumberFormat="1">
      <alignment horizontal="center" readingOrder="0" shrinkToFit="0" vertical="top" wrapText="1"/>
    </xf>
    <xf borderId="2" fillId="2" fontId="4" numFmtId="0" xfId="0" applyAlignment="1" applyBorder="1" applyFont="1">
      <alignment readingOrder="0" shrinkToFit="0" vertical="top" wrapText="1"/>
    </xf>
    <xf borderId="3" fillId="2" fontId="1" numFmtId="0" xfId="0" applyAlignment="1" applyBorder="1" applyFont="1">
      <alignment readingOrder="0" shrinkToFit="0" vertical="top" wrapText="1"/>
    </xf>
    <xf borderId="0" fillId="0" fontId="5" numFmtId="0" xfId="0" applyAlignment="1" applyFont="1">
      <alignment shrinkToFit="0" vertical="top" wrapText="1"/>
    </xf>
    <xf borderId="0" fillId="2" fontId="6" numFmtId="0" xfId="0" applyAlignment="1" applyFont="1">
      <alignment horizontal="left" readingOrder="0" shrinkToFit="0" vertical="top" wrapText="1"/>
    </xf>
    <xf borderId="0" fillId="2" fontId="7" numFmtId="0" xfId="0" applyAlignment="1" applyFont="1">
      <alignment horizontal="left" readingOrder="0" shrinkToFit="0" vertical="top" wrapText="1"/>
    </xf>
    <xf borderId="0" fillId="3" fontId="7" numFmtId="0" xfId="0" applyAlignment="1" applyFont="1">
      <alignment horizontal="left" readingOrder="0" shrinkToFit="0" vertical="top" wrapText="1"/>
    </xf>
    <xf borderId="0" fillId="0" fontId="8" numFmtId="0" xfId="0" applyAlignment="1" applyFont="1">
      <alignment readingOrder="0" shrinkToFit="0" vertical="top" wrapText="1"/>
    </xf>
    <xf borderId="0" fillId="0" fontId="8" numFmtId="0" xfId="0" applyAlignment="1" applyFont="1">
      <alignment horizontal="left" readingOrder="0" shrinkToFit="0" vertical="top" wrapText="1"/>
    </xf>
    <xf borderId="0" fillId="0" fontId="9" numFmtId="0" xfId="0" applyAlignment="1" applyFont="1">
      <alignment readingOrder="0" shrinkToFit="0" vertical="top" wrapText="1"/>
    </xf>
    <xf borderId="4" fillId="0" fontId="10" numFmtId="0" xfId="0" applyAlignment="1" applyBorder="1" applyFont="1">
      <alignment horizontal="center" readingOrder="0" shrinkToFit="0" vertical="top" wrapText="1"/>
    </xf>
    <xf borderId="4" fillId="0" fontId="10" numFmtId="49" xfId="0" applyAlignment="1" applyBorder="1" applyFont="1" applyNumberFormat="1">
      <alignment horizontal="center" readingOrder="0" shrinkToFit="0" vertical="top" wrapText="1"/>
    </xf>
    <xf borderId="0" fillId="4" fontId="10" numFmtId="0" xfId="0" applyAlignment="1" applyFill="1" applyFont="1">
      <alignment readingOrder="0" shrinkToFit="0" vertical="top" wrapText="1"/>
    </xf>
    <xf borderId="0" fillId="5" fontId="11" numFmtId="0" xfId="0" applyAlignment="1" applyFill="1" applyFont="1">
      <alignment readingOrder="0" shrinkToFit="0" vertical="top" wrapText="1"/>
    </xf>
    <xf borderId="0" fillId="0" fontId="12" numFmtId="0" xfId="0" applyAlignment="1" applyFont="1">
      <alignment shrinkToFit="0" vertical="top" wrapText="1"/>
    </xf>
    <xf borderId="0" fillId="2" fontId="11" numFmtId="0" xfId="0" applyAlignment="1" applyFont="1">
      <alignment readingOrder="0" shrinkToFit="0" vertical="top" wrapText="1"/>
    </xf>
    <xf borderId="0" fillId="2" fontId="8" numFmtId="0" xfId="0" applyAlignment="1" applyFont="1">
      <alignment readingOrder="0" shrinkToFit="0" vertical="top" wrapText="1"/>
    </xf>
    <xf borderId="0" fillId="3" fontId="8" numFmtId="0" xfId="0" applyAlignment="1" applyFont="1">
      <alignment readingOrder="0" shrinkToFit="0" vertical="top" wrapText="1"/>
    </xf>
    <xf borderId="5" fillId="6" fontId="10" numFmtId="0" xfId="0" applyAlignment="1" applyBorder="1" applyFill="1" applyFont="1">
      <alignment horizontal="center" readingOrder="0" shrinkToFit="0" vertical="top" wrapText="1"/>
    </xf>
    <xf borderId="6" fillId="0" fontId="12" numFmtId="0" xfId="0" applyBorder="1" applyFont="1"/>
    <xf borderId="7" fillId="0" fontId="12" numFmtId="0" xfId="0" applyBorder="1" applyFont="1"/>
    <xf borderId="0" fillId="5" fontId="13" numFmtId="0" xfId="0" applyAlignment="1" applyFont="1">
      <alignment readingOrder="0" shrinkToFit="0" vertical="top" wrapText="1"/>
    </xf>
    <xf borderId="0" fillId="0" fontId="14" numFmtId="0" xfId="0" applyAlignment="1" applyFont="1">
      <alignment readingOrder="0" shrinkToFit="0" vertical="top" wrapText="1"/>
    </xf>
    <xf borderId="0" fillId="0" fontId="15" numFmtId="0" xfId="0" applyAlignment="1" applyFont="1">
      <alignment readingOrder="0" shrinkToFit="0" vertical="top" wrapText="1"/>
    </xf>
    <xf borderId="0" fillId="0" fontId="16" numFmtId="0" xfId="0" applyAlignment="1" applyFont="1">
      <alignment readingOrder="0" shrinkToFit="0" vertical="top" wrapText="1"/>
    </xf>
    <xf borderId="0" fillId="0" fontId="14" numFmtId="0" xfId="0" applyAlignment="1" applyFont="1">
      <alignment readingOrder="0" shrinkToFit="0" vertical="top" wrapText="1"/>
    </xf>
    <xf borderId="0" fillId="0" fontId="7" numFmtId="0" xfId="0" applyAlignment="1" applyFont="1">
      <alignment horizontal="left" readingOrder="0" shrinkToFit="0" vertical="top" wrapText="1"/>
    </xf>
    <xf borderId="0" fillId="0" fontId="17" numFmtId="0" xfId="0" applyAlignment="1" applyFont="1">
      <alignment horizontal="left" readingOrder="0" shrinkToFit="0" vertical="top" wrapText="1"/>
    </xf>
    <xf borderId="0" fillId="4" fontId="10" numFmtId="0" xfId="0" applyAlignment="1" applyFont="1">
      <alignment horizontal="left" readingOrder="0" shrinkToFit="0" vertical="top" wrapText="1"/>
    </xf>
    <xf borderId="0" fillId="5" fontId="18" numFmtId="0" xfId="0" applyAlignment="1" applyFont="1">
      <alignment horizontal="left" readingOrder="0" shrinkToFit="0" vertical="top" wrapText="1"/>
    </xf>
    <xf borderId="0" fillId="7" fontId="19" numFmtId="0" xfId="0" applyAlignment="1" applyFill="1" applyFont="1">
      <alignment horizontal="left" readingOrder="0" shrinkToFit="0" vertical="top" wrapText="1"/>
    </xf>
    <xf borderId="0" fillId="5" fontId="20" numFmtId="0" xfId="0" applyAlignment="1" applyFont="1">
      <alignment horizontal="left" readingOrder="0" shrinkToFit="0" vertical="top" wrapText="1"/>
    </xf>
    <xf borderId="7" fillId="4" fontId="19" numFmtId="0" xfId="0" applyAlignment="1" applyBorder="1" applyFont="1">
      <alignment horizontal="left" readingOrder="0" shrinkToFit="0" vertical="top" wrapText="1"/>
    </xf>
    <xf borderId="0" fillId="2" fontId="21" numFmtId="0" xfId="0" applyAlignment="1" applyFont="1">
      <alignment shrinkToFit="0" vertical="top" wrapText="1"/>
    </xf>
    <xf borderId="0" fillId="2" fontId="22" numFmtId="0" xfId="0" applyAlignment="1" applyFont="1">
      <alignment shrinkToFit="0" vertical="top" wrapText="1"/>
    </xf>
    <xf borderId="0" fillId="0" fontId="7" numFmtId="0" xfId="0" applyAlignment="1" applyFont="1">
      <alignment readingOrder="0" shrinkToFit="0" vertical="top" wrapText="1"/>
    </xf>
    <xf borderId="0" fillId="0" fontId="17" numFmtId="0" xfId="0" applyAlignment="1" applyFont="1">
      <alignment readingOrder="0" shrinkToFit="0" vertical="top" wrapText="1"/>
    </xf>
    <xf borderId="4" fillId="0" fontId="19" numFmtId="0" xfId="0" applyAlignment="1" applyBorder="1" applyFont="1">
      <alignment horizontal="center" readingOrder="0" shrinkToFit="0" vertical="top" wrapText="1"/>
    </xf>
    <xf borderId="4" fillId="0" fontId="19" numFmtId="164" xfId="0" applyAlignment="1" applyBorder="1" applyFont="1" applyNumberFormat="1">
      <alignment horizontal="center" readingOrder="0" shrinkToFit="0" vertical="top" wrapText="1"/>
    </xf>
    <xf borderId="4" fillId="0" fontId="19" numFmtId="49" xfId="0" applyAlignment="1" applyBorder="1" applyFont="1" applyNumberFormat="1">
      <alignment horizontal="center" readingOrder="0" shrinkToFit="0" vertical="top" wrapText="1"/>
    </xf>
    <xf borderId="0" fillId="4" fontId="19" numFmtId="0" xfId="0" applyAlignment="1" applyFont="1">
      <alignment readingOrder="0" shrinkToFit="0" vertical="top" wrapText="1"/>
    </xf>
    <xf borderId="0" fillId="5" fontId="18" numFmtId="0" xfId="0" applyAlignment="1" applyFont="1">
      <alignment readingOrder="0" shrinkToFit="0" vertical="top" wrapText="1"/>
    </xf>
    <xf borderId="0" fillId="2" fontId="11" numFmtId="0" xfId="0" applyAlignment="1" applyFont="1">
      <alignment horizontal="left" readingOrder="0" shrinkToFit="0" vertical="top" wrapText="1"/>
    </xf>
    <xf borderId="0" fillId="2" fontId="8" numFmtId="0" xfId="0" applyAlignment="1" applyFont="1">
      <alignment horizontal="left" readingOrder="0" shrinkToFit="0" vertical="top" wrapText="1"/>
    </xf>
    <xf borderId="0" fillId="3" fontId="8" numFmtId="0" xfId="0" applyAlignment="1" applyFont="1">
      <alignment horizontal="left" readingOrder="0" shrinkToFit="0" vertical="top" wrapText="1"/>
    </xf>
    <xf borderId="0" fillId="5" fontId="20" numFmtId="0" xfId="0" applyAlignment="1" applyFont="1">
      <alignment readingOrder="0" shrinkToFit="0" vertical="top" wrapText="1"/>
    </xf>
    <xf borderId="0" fillId="8" fontId="10" numFmtId="0" xfId="0" applyAlignment="1" applyFill="1" applyFont="1">
      <alignment horizontal="left" readingOrder="0" shrinkToFit="0" vertical="top" wrapText="1"/>
    </xf>
    <xf borderId="0" fillId="4" fontId="19" numFmtId="0" xfId="0" applyAlignment="1" applyFont="1">
      <alignment readingOrder="0" shrinkToFit="0" vertical="top" wrapText="1"/>
    </xf>
    <xf borderId="4" fillId="0" fontId="10" numFmtId="164" xfId="0" applyAlignment="1" applyBorder="1" applyFont="1" applyNumberFormat="1">
      <alignment horizontal="center" readingOrder="0" shrinkToFit="0" vertical="top" wrapText="1"/>
    </xf>
    <xf borderId="0" fillId="4" fontId="19" numFmtId="0" xfId="0" applyAlignment="1" applyFont="1">
      <alignment horizontal="left" readingOrder="0" shrinkToFit="0" vertical="top" wrapText="1"/>
    </xf>
    <xf borderId="0" fillId="8" fontId="19" numFmtId="0" xfId="0" applyAlignment="1" applyFont="1">
      <alignment horizontal="left" readingOrder="0" shrinkToFit="0" vertical="top" wrapText="1"/>
    </xf>
    <xf borderId="0" fillId="8" fontId="10" numFmtId="0" xfId="0" applyAlignment="1" applyFont="1">
      <alignment readingOrder="0" shrinkToFit="0" vertical="top" wrapText="1"/>
    </xf>
    <xf borderId="0" fillId="0" fontId="9" numFmtId="0" xfId="0" applyAlignment="1" applyFont="1">
      <alignment horizontal="left" readingOrder="0" shrinkToFit="0" vertical="top" wrapText="1"/>
    </xf>
    <xf borderId="4" fillId="9" fontId="10" numFmtId="0" xfId="0" applyAlignment="1" applyBorder="1" applyFill="1" applyFont="1">
      <alignment horizontal="center" readingOrder="0" shrinkToFit="0" vertical="top" wrapText="1"/>
    </xf>
    <xf borderId="4" fillId="9" fontId="8" numFmtId="0" xfId="0" applyAlignment="1" applyBorder="1" applyFont="1">
      <alignment horizontal="center" readingOrder="0" shrinkToFit="0" vertical="top" wrapText="1"/>
    </xf>
    <xf borderId="0" fillId="5" fontId="23" numFmtId="0" xfId="0" applyAlignment="1" applyFont="1">
      <alignment horizontal="left" readingOrder="0" shrinkToFit="0" vertical="top" wrapText="1"/>
    </xf>
    <xf borderId="4" fillId="9" fontId="10" numFmtId="49" xfId="0" applyAlignment="1" applyBorder="1" applyFont="1" applyNumberFormat="1">
      <alignment horizontal="center" readingOrder="0" shrinkToFit="0" vertical="top" wrapText="1"/>
    </xf>
    <xf borderId="0" fillId="3" fontId="11" numFmtId="0" xfId="0" applyAlignment="1" applyFont="1">
      <alignment readingOrder="0" shrinkToFit="0" vertical="top" wrapText="1"/>
    </xf>
    <xf borderId="4" fillId="0" fontId="10" numFmtId="49" xfId="0" applyBorder="1" applyFont="1" applyNumberFormat="1"/>
    <xf borderId="4" fillId="0" fontId="10" numFmtId="0" xfId="0" applyAlignment="1" applyBorder="1" applyFont="1">
      <alignment readingOrder="0"/>
    </xf>
    <xf borderId="0" fillId="8" fontId="19" numFmtId="0" xfId="0" applyAlignment="1" applyFont="1">
      <alignment readingOrder="0" shrinkToFit="0" vertical="top" wrapText="1"/>
    </xf>
    <xf borderId="0" fillId="5" fontId="24" numFmtId="0" xfId="0" applyAlignment="1" applyFont="1">
      <alignment readingOrder="0" shrinkToFit="0" vertical="top" wrapText="1"/>
    </xf>
    <xf borderId="4" fillId="0" fontId="12" numFmtId="0" xfId="0" applyBorder="1" applyFont="1"/>
    <xf borderId="7" fillId="4" fontId="10" numFmtId="0" xfId="0" applyAlignment="1" applyBorder="1" applyFont="1">
      <alignment horizontal="left" readingOrder="0" shrinkToFit="0" vertical="top" wrapText="1"/>
    </xf>
    <xf borderId="5" fillId="6" fontId="10" numFmtId="0" xfId="0" applyAlignment="1" applyBorder="1" applyFont="1">
      <alignment readingOrder="0" shrinkToFit="0" vertical="top" wrapText="1"/>
    </xf>
    <xf borderId="0" fillId="5" fontId="20" numFmtId="0" xfId="0" applyAlignment="1" applyFont="1">
      <alignment horizontal="left" readingOrder="0" shrinkToFit="0" vertical="top" wrapText="1"/>
    </xf>
    <xf borderId="0" fillId="7" fontId="10" numFmtId="0" xfId="0" applyAlignment="1" applyFont="1">
      <alignment readingOrder="0" shrinkToFit="0" vertical="top" wrapText="1"/>
    </xf>
    <xf borderId="7" fillId="4" fontId="10" numFmtId="0" xfId="0" applyAlignment="1" applyBorder="1" applyFont="1">
      <alignment readingOrder="0" shrinkToFit="0" vertical="top" wrapText="1"/>
    </xf>
    <xf borderId="0" fillId="4" fontId="25" numFmtId="0" xfId="0" applyAlignment="1" applyFont="1">
      <alignment horizontal="left" readingOrder="0" shrinkToFit="0" vertical="top" wrapText="1"/>
    </xf>
    <xf borderId="4" fillId="9" fontId="19" numFmtId="0" xfId="0" applyAlignment="1" applyBorder="1" applyFont="1">
      <alignment horizontal="center" readingOrder="0" shrinkToFit="0" vertical="top" wrapText="1"/>
    </xf>
    <xf borderId="4" fillId="9" fontId="19" numFmtId="49" xfId="0" applyAlignment="1" applyBorder="1" applyFont="1" applyNumberFormat="1">
      <alignment horizontal="center" readingOrder="0" shrinkToFit="0" vertical="top" wrapText="1"/>
    </xf>
    <xf borderId="4" fillId="0" fontId="10" numFmtId="0" xfId="0" applyAlignment="1" applyBorder="1" applyFont="1">
      <alignment horizontal="center" shrinkToFit="0" vertical="top" wrapText="1"/>
    </xf>
    <xf borderId="0" fillId="7" fontId="10" numFmtId="0" xfId="0" applyAlignment="1" applyFont="1">
      <alignment horizontal="left" readingOrder="0" shrinkToFit="0" vertical="top" wrapText="1"/>
    </xf>
    <xf borderId="4" fillId="0" fontId="10" numFmtId="165" xfId="0" applyAlignment="1" applyBorder="1" applyFont="1" applyNumberFormat="1">
      <alignment horizontal="center" readingOrder="0" shrinkToFit="0" vertical="top" wrapText="1"/>
    </xf>
    <xf borderId="4" fillId="10" fontId="10" numFmtId="0" xfId="0" applyAlignment="1" applyBorder="1" applyFill="1" applyFont="1">
      <alignment horizontal="center" readingOrder="0" shrinkToFit="0" vertical="top" wrapText="1"/>
    </xf>
    <xf borderId="4" fillId="10" fontId="10" numFmtId="49" xfId="0" applyAlignment="1" applyBorder="1" applyFont="1" applyNumberFormat="1">
      <alignment horizontal="center" readingOrder="0" shrinkToFit="0" vertical="top" wrapText="1"/>
    </xf>
    <xf borderId="0" fillId="10" fontId="10" numFmtId="0" xfId="0" applyAlignment="1" applyFont="1">
      <alignment readingOrder="0" shrinkToFit="0" vertical="top" wrapText="1"/>
    </xf>
    <xf borderId="0" fillId="5" fontId="11" numFmtId="0" xfId="0" applyAlignment="1" applyFont="1">
      <alignment readingOrder="0" shrinkToFit="0" vertical="top" wrapText="1"/>
    </xf>
    <xf borderId="4" fillId="0" fontId="10" numFmtId="49" xfId="0" applyAlignment="1" applyBorder="1" applyFont="1" applyNumberFormat="1">
      <alignment horizontal="center" readingOrder="0" vertical="top"/>
    </xf>
    <xf borderId="4" fillId="0" fontId="10" numFmtId="0" xfId="0" applyAlignment="1" applyBorder="1" applyFont="1">
      <alignment horizontal="center" readingOrder="0" vertical="top"/>
    </xf>
    <xf borderId="4" fillId="0" fontId="10" numFmtId="0" xfId="0" applyAlignment="1" applyBorder="1" applyFont="1">
      <alignment readingOrder="0" vertical="top"/>
    </xf>
    <xf borderId="4" fillId="0" fontId="10" numFmtId="0" xfId="0" applyAlignment="1" applyBorder="1" applyFont="1">
      <alignment horizontal="center" shrinkToFit="0" vertical="top" wrapText="1"/>
    </xf>
    <xf borderId="4" fillId="0" fontId="8" numFmtId="0" xfId="0" applyAlignment="1" applyBorder="1" applyFont="1">
      <alignment horizontal="center" readingOrder="0" shrinkToFit="0" vertical="top" wrapText="1"/>
    </xf>
    <xf borderId="0" fillId="2" fontId="21" numFmtId="0" xfId="0" applyAlignment="1" applyFont="1">
      <alignment horizontal="left" shrinkToFit="0" vertical="top" wrapText="1"/>
    </xf>
    <xf borderId="0" fillId="2" fontId="22" numFmtId="0" xfId="0" applyAlignment="1" applyFont="1">
      <alignment horizontal="left" shrinkToFit="0" vertical="top" wrapText="1"/>
    </xf>
    <xf borderId="4" fillId="9" fontId="10" numFmtId="164" xfId="0" applyAlignment="1" applyBorder="1" applyFont="1" applyNumberFormat="1">
      <alignment horizontal="center" readingOrder="0" shrinkToFit="0" vertical="top" wrapText="1"/>
    </xf>
    <xf borderId="0" fillId="8" fontId="25" numFmtId="0" xfId="0" applyAlignment="1" applyFont="1">
      <alignment horizontal="left" readingOrder="0" shrinkToFit="0" vertical="top" wrapText="1"/>
    </xf>
    <xf borderId="0" fillId="0" fontId="22" numFmtId="0" xfId="0" applyAlignment="1" applyFont="1">
      <alignment horizontal="left" readingOrder="0" shrinkToFit="0" vertical="top" wrapText="1"/>
    </xf>
    <xf borderId="0" fillId="0" fontId="26" numFmtId="0" xfId="0" applyAlignment="1" applyFont="1">
      <alignment horizontal="left" readingOrder="0" shrinkToFit="0" vertical="top" wrapText="1"/>
    </xf>
    <xf borderId="5" fillId="11" fontId="10" numFmtId="0" xfId="0" applyAlignment="1" applyBorder="1" applyFill="1" applyFont="1">
      <alignment horizontal="left" readingOrder="0" shrinkToFit="0" vertical="top" wrapText="1"/>
    </xf>
    <xf borderId="5" fillId="6" fontId="10" numFmtId="0" xfId="0" applyAlignment="1" applyBorder="1" applyFont="1">
      <alignment horizontal="left" readingOrder="0" shrinkToFit="0" vertical="top" wrapText="1"/>
    </xf>
    <xf borderId="4" fillId="0" fontId="10" numFmtId="0" xfId="0" applyBorder="1" applyFont="1"/>
    <xf borderId="4" fillId="0" fontId="8" numFmtId="49" xfId="0" applyAlignment="1" applyBorder="1" applyFont="1" applyNumberFormat="1">
      <alignment horizontal="center" readingOrder="0" shrinkToFit="0" vertical="top" wrapText="1"/>
    </xf>
    <xf borderId="0" fillId="0" fontId="8" numFmtId="1" xfId="0" applyAlignment="1" applyFont="1" applyNumberFormat="1">
      <alignment horizontal="left" readingOrder="0" shrinkToFit="0" vertical="top" wrapText="1"/>
    </xf>
    <xf borderId="4" fillId="10" fontId="10" numFmtId="0" xfId="0" applyBorder="1" applyFont="1"/>
    <xf borderId="4" fillId="10" fontId="8" numFmtId="49" xfId="0" applyAlignment="1" applyBorder="1" applyFont="1" applyNumberFormat="1">
      <alignment horizontal="center" readingOrder="0" shrinkToFit="0" vertical="top" wrapText="1"/>
    </xf>
    <xf borderId="4" fillId="4" fontId="10" numFmtId="0" xfId="0" applyAlignment="1" applyBorder="1" applyFont="1">
      <alignment readingOrder="0" shrinkToFit="0" vertical="top" wrapText="1"/>
    </xf>
    <xf borderId="0" fillId="0" fontId="8" numFmtId="0" xfId="0" applyAlignment="1" applyFont="1">
      <alignment horizontal="left" shrinkToFit="0" vertical="top" wrapText="1"/>
    </xf>
    <xf borderId="0" fillId="0" fontId="8" numFmtId="0" xfId="0" applyAlignment="1" applyFont="1">
      <alignment shrinkToFit="0" vertical="top" wrapText="1"/>
    </xf>
    <xf borderId="0" fillId="0" fontId="9" numFmtId="0" xfId="0" applyAlignment="1" applyFont="1">
      <alignment shrinkToFit="0" vertical="top" wrapText="1"/>
    </xf>
    <xf borderId="0" fillId="5" fontId="27" numFmtId="0" xfId="0" applyAlignment="1" applyFont="1">
      <alignment horizontal="left" readingOrder="0" shrinkToFit="0" vertical="top" wrapText="1"/>
    </xf>
    <xf borderId="4" fillId="0" fontId="10" numFmtId="49" xfId="0" applyAlignment="1" applyBorder="1" applyFont="1" applyNumberFormat="1">
      <alignment horizontal="center" shrinkToFit="0" vertical="top" wrapText="1"/>
    </xf>
    <xf borderId="0" fillId="4" fontId="10" numFmtId="0" xfId="0" applyAlignment="1" applyFont="1">
      <alignment shrinkToFit="0" vertical="top" wrapText="1"/>
    </xf>
    <xf borderId="0" fillId="5" fontId="28" numFmtId="0" xfId="0" applyAlignment="1" applyFont="1">
      <alignment shrinkToFit="0" vertical="top" wrapText="1"/>
    </xf>
    <xf borderId="0" fillId="2" fontId="8" numFmtId="49" xfId="0" applyAlignment="1" applyFont="1" applyNumberFormat="1">
      <alignment readingOrder="0" shrinkToFit="0" vertical="top" wrapText="1"/>
    </xf>
    <xf borderId="0" fillId="0" fontId="7" numFmtId="49" xfId="0" applyAlignment="1" applyFont="1" applyNumberFormat="1">
      <alignment horizontal="left" readingOrder="0" shrinkToFit="0" vertical="top" wrapText="1"/>
    </xf>
    <xf borderId="7" fillId="4" fontId="19" numFmtId="0" xfId="0" applyAlignment="1" applyBorder="1" applyFont="1">
      <alignment readingOrder="0" shrinkToFit="0" vertical="top" wrapText="1"/>
    </xf>
    <xf borderId="0" fillId="0" fontId="8" numFmtId="0" xfId="0" applyAlignment="1" applyFont="1">
      <alignment readingOrder="0" vertical="top"/>
    </xf>
    <xf borderId="4" fillId="0" fontId="10" numFmtId="164" xfId="0" applyAlignment="1" applyBorder="1" applyFont="1" applyNumberFormat="1">
      <alignment horizontal="center" readingOrder="0" vertical="top"/>
    </xf>
    <xf borderId="0" fillId="0" fontId="17" numFmtId="0" xfId="0" applyAlignment="1" applyFont="1">
      <alignment horizontal="left" readingOrder="0" shrinkToFit="0" vertical="top" wrapText="1"/>
    </xf>
    <xf borderId="4" fillId="10" fontId="8" numFmtId="0" xfId="0" applyAlignment="1" applyBorder="1" applyFont="1">
      <alignment horizontal="center" readingOrder="0" shrinkToFit="0" vertical="top" wrapText="1"/>
    </xf>
    <xf borderId="0" fillId="5" fontId="29" numFmtId="0" xfId="0" applyAlignment="1" applyFont="1">
      <alignment readingOrder="0" shrinkToFit="0" vertical="top" wrapText="1"/>
    </xf>
    <xf borderId="4" fillId="0" fontId="10" numFmtId="166" xfId="0" applyAlignment="1" applyBorder="1" applyFont="1" applyNumberFormat="1">
      <alignment horizontal="center" readingOrder="0"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hyperlink" Target="http://www.ncbi.nlm.nih.gov/pubmed/22183324" TargetMode="External"/><Relationship Id="rId2" Type="http://schemas.openxmlformats.org/officeDocument/2006/relationships/hyperlink" Target="http://www.ncbi.nlm.nih.gov/pubmed/21182447" TargetMode="External"/><Relationship Id="rId3" Type="http://schemas.openxmlformats.org/officeDocument/2006/relationships/hyperlink" Target="http://www.ncbi.nlm.nih.gov/pubmed/21421867" TargetMode="External"/><Relationship Id="rId4" Type="http://schemas.openxmlformats.org/officeDocument/2006/relationships/hyperlink" Target="http://www.ncbi.nlm.nih.gov/pubmed/20238037" TargetMode="External"/><Relationship Id="rId5" Type="http://schemas.openxmlformats.org/officeDocument/2006/relationships/hyperlink" Target="http://www.ncbi.nlm.nih.gov/pubmed/12626762" TargetMode="External"/><Relationship Id="rId6" Type="http://schemas.openxmlformats.org/officeDocument/2006/relationships/hyperlink" Target="http://www.ncbi.nlm.nih.gov/pubmed/11568632" TargetMode="External"/><Relationship Id="rId7"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pageSetUpPr fitToPage="1"/>
  </sheetPr>
  <sheetViews>
    <sheetView workbookViewId="0">
      <pane ySplit="1.0" topLeftCell="A2" activePane="bottomLeft" state="frozen"/>
      <selection activeCell="B3" sqref="B3" pane="bottomLeft"/>
    </sheetView>
  </sheetViews>
  <sheetFormatPr customHeight="1" defaultColWidth="14.43" defaultRowHeight="15.75"/>
  <cols>
    <col customWidth="1" min="1" max="2" width="10.43"/>
    <col customWidth="1" min="3" max="3" width="1.57"/>
    <col customWidth="1" min="4" max="4" width="10.29"/>
    <col customWidth="1" min="5" max="5" width="10.43"/>
    <col customWidth="1" min="6" max="6" width="4.71"/>
    <col customWidth="1" min="7" max="7" width="11.14"/>
    <col customWidth="1" min="8" max="8" width="42.71"/>
    <col customWidth="1" min="9" max="9" width="9.0"/>
    <col customWidth="1" min="10" max="10" width="13.57"/>
    <col customWidth="1" min="11" max="11" width="4.57"/>
    <col customWidth="1" min="12" max="12" width="4.0"/>
    <col customWidth="1" min="13" max="13" width="4.71"/>
    <col customWidth="1" min="14" max="14" width="4.43"/>
    <col customWidth="1" min="15" max="15" width="5.14"/>
    <col customWidth="1" min="16" max="16" width="4.43"/>
    <col customWidth="1" min="17" max="17" width="4.14"/>
    <col customWidth="1" min="18" max="18" width="3.29"/>
    <col customWidth="1" min="19" max="19" width="41.29"/>
    <col customWidth="1" min="20" max="20" width="8.43"/>
  </cols>
  <sheetData>
    <row r="1">
      <c r="A1" s="1" t="s">
        <v>0</v>
      </c>
      <c r="B1" s="1" t="s">
        <v>1</v>
      </c>
      <c r="C1" s="2"/>
      <c r="D1" s="1" t="s">
        <v>2</v>
      </c>
      <c r="E1" s="1" t="s">
        <v>3</v>
      </c>
      <c r="F1" s="3" t="s">
        <v>4</v>
      </c>
      <c r="G1" s="1" t="s">
        <v>5</v>
      </c>
      <c r="H1" s="1" t="s">
        <v>6</v>
      </c>
      <c r="I1" s="1" t="s">
        <v>7</v>
      </c>
      <c r="J1" s="1" t="s">
        <v>8</v>
      </c>
      <c r="K1" s="4" t="s">
        <v>9</v>
      </c>
      <c r="L1" s="4" t="s">
        <v>10</v>
      </c>
      <c r="M1" s="5" t="s">
        <v>11</v>
      </c>
      <c r="N1" s="4" t="s">
        <v>12</v>
      </c>
      <c r="O1" s="6" t="s">
        <v>13</v>
      </c>
      <c r="P1" s="5" t="s">
        <v>14</v>
      </c>
      <c r="Q1" s="4" t="s">
        <v>15</v>
      </c>
      <c r="R1" s="5" t="s">
        <v>16</v>
      </c>
      <c r="S1" s="7" t="s">
        <v>17</v>
      </c>
      <c r="T1" s="8" t="s">
        <v>18</v>
      </c>
      <c r="U1" s="9"/>
      <c r="V1" s="9"/>
      <c r="W1" s="9"/>
      <c r="X1" s="9"/>
      <c r="Y1" s="9"/>
      <c r="Z1" s="9"/>
      <c r="AA1" s="9"/>
      <c r="AB1" s="9"/>
      <c r="AC1" s="9"/>
      <c r="AD1" s="9"/>
      <c r="AE1" s="9"/>
      <c r="AF1" s="9"/>
    </row>
    <row r="2" ht="33.0" customHeight="1">
      <c r="A2" s="10" t="s">
        <v>19</v>
      </c>
      <c r="B2" s="11" t="s">
        <v>20</v>
      </c>
      <c r="C2" s="12"/>
      <c r="D2" s="13" t="s">
        <v>21</v>
      </c>
      <c r="E2" s="13" t="s">
        <v>22</v>
      </c>
      <c r="F2" s="14">
        <v>2018.0</v>
      </c>
      <c r="G2" s="13" t="s">
        <v>23</v>
      </c>
      <c r="H2" s="15" t="s">
        <v>24</v>
      </c>
      <c r="I2" s="13" t="s">
        <v>25</v>
      </c>
      <c r="J2" s="13" t="s">
        <v>26</v>
      </c>
      <c r="K2" s="16" t="s">
        <v>27</v>
      </c>
      <c r="L2" s="16"/>
      <c r="M2" s="16"/>
      <c r="N2" s="16"/>
      <c r="O2" s="17"/>
      <c r="P2" s="16"/>
      <c r="Q2" s="16"/>
      <c r="R2" s="16"/>
      <c r="S2" s="18" t="s">
        <v>28</v>
      </c>
      <c r="T2" s="19"/>
      <c r="U2" s="20"/>
      <c r="V2" s="20"/>
      <c r="W2" s="20"/>
      <c r="X2" s="20"/>
      <c r="Y2" s="20"/>
      <c r="Z2" s="20"/>
      <c r="AA2" s="20"/>
      <c r="AB2" s="20"/>
      <c r="AC2" s="20"/>
      <c r="AD2" s="20"/>
      <c r="AE2" s="20"/>
      <c r="AF2" s="20"/>
    </row>
    <row r="3" ht="52.5" customHeight="1">
      <c r="A3" s="21" t="s">
        <v>29</v>
      </c>
      <c r="B3" s="22" t="s">
        <v>30</v>
      </c>
      <c r="C3" s="23"/>
      <c r="D3" s="13" t="s">
        <v>31</v>
      </c>
      <c r="E3" s="13" t="s">
        <v>32</v>
      </c>
      <c r="F3" s="14">
        <v>2018.0</v>
      </c>
      <c r="G3" s="13" t="s">
        <v>33</v>
      </c>
      <c r="H3" s="15" t="s">
        <v>34</v>
      </c>
      <c r="I3" s="13" t="s">
        <v>35</v>
      </c>
      <c r="J3" s="13" t="s">
        <v>36</v>
      </c>
      <c r="K3" s="24" t="s">
        <v>37</v>
      </c>
      <c r="L3" s="25"/>
      <c r="M3" s="25"/>
      <c r="N3" s="25"/>
      <c r="O3" s="25"/>
      <c r="P3" s="25"/>
      <c r="Q3" s="25"/>
      <c r="R3" s="25"/>
      <c r="S3" s="26"/>
      <c r="T3" s="27" t="str">
        <f>HYPERLINK("https://www.ncbi.nlm.nih.gov/pubmed/29356026","PubMed")</f>
        <v>PubMed</v>
      </c>
      <c r="U3" s="20"/>
      <c r="V3" s="20"/>
      <c r="W3" s="20"/>
      <c r="X3" s="20"/>
      <c r="Y3" s="20"/>
      <c r="Z3" s="20"/>
      <c r="AA3" s="20"/>
      <c r="AB3" s="20"/>
      <c r="AC3" s="20"/>
      <c r="AD3" s="20"/>
      <c r="AE3" s="20"/>
      <c r="AF3" s="20"/>
    </row>
    <row r="4" ht="52.5" customHeight="1">
      <c r="A4" s="21" t="s">
        <v>38</v>
      </c>
      <c r="B4" s="22" t="s">
        <v>39</v>
      </c>
      <c r="C4" s="23"/>
      <c r="D4" s="13" t="s">
        <v>40</v>
      </c>
      <c r="E4" s="13" t="s">
        <v>41</v>
      </c>
      <c r="F4" s="14">
        <v>2018.0</v>
      </c>
      <c r="G4" s="13" t="s">
        <v>42</v>
      </c>
      <c r="H4" s="15" t="s">
        <v>43</v>
      </c>
      <c r="I4" s="13" t="s">
        <v>44</v>
      </c>
      <c r="J4" s="13" t="s">
        <v>36</v>
      </c>
      <c r="K4" s="16">
        <v>670.0</v>
      </c>
      <c r="L4" s="16"/>
      <c r="M4" s="16" t="s">
        <v>45</v>
      </c>
      <c r="N4" s="16"/>
      <c r="O4" s="17"/>
      <c r="P4" s="16"/>
      <c r="Q4" s="16"/>
      <c r="R4" s="16"/>
      <c r="S4" s="18" t="s">
        <v>46</v>
      </c>
      <c r="T4" s="27" t="str">
        <f>HYPERLINK("https://www.ncbi.nlm.nih.gov/pubmed/29570422","PubMed")</f>
        <v>PubMed</v>
      </c>
      <c r="U4" s="28"/>
      <c r="V4" s="28"/>
      <c r="W4" s="29"/>
      <c r="X4" s="28"/>
      <c r="Y4" s="28"/>
      <c r="Z4" s="30"/>
      <c r="AA4" s="31"/>
      <c r="AB4" s="28"/>
      <c r="AC4" s="20"/>
      <c r="AD4" s="20"/>
      <c r="AE4" s="20"/>
      <c r="AF4" s="20"/>
    </row>
    <row r="5" ht="52.5" customHeight="1">
      <c r="A5" s="21" t="s">
        <v>47</v>
      </c>
      <c r="B5" s="22" t="s">
        <v>48</v>
      </c>
      <c r="C5" s="23"/>
      <c r="D5" s="32" t="s">
        <v>49</v>
      </c>
      <c r="E5" s="13" t="s">
        <v>50</v>
      </c>
      <c r="F5" s="32">
        <v>2018.0</v>
      </c>
      <c r="G5" s="32" t="s">
        <v>51</v>
      </c>
      <c r="H5" s="33" t="s">
        <v>52</v>
      </c>
      <c r="I5" s="13" t="s">
        <v>53</v>
      </c>
      <c r="J5" s="13" t="s">
        <v>36</v>
      </c>
      <c r="K5" s="16">
        <v>670.0</v>
      </c>
      <c r="L5" s="16"/>
      <c r="M5" s="16"/>
      <c r="N5" s="16"/>
      <c r="O5" s="17"/>
      <c r="P5" s="16"/>
      <c r="Q5" s="16"/>
      <c r="R5" s="16">
        <v>3.0</v>
      </c>
      <c r="S5" s="34" t="s">
        <v>54</v>
      </c>
      <c r="T5" s="35" t="str">
        <f>HYPERLINK("https://www.ncbi.nlm.nih.gov/pubmed/29355737","PubMed")</f>
        <v>PubMed</v>
      </c>
      <c r="U5" s="20"/>
      <c r="V5" s="20"/>
      <c r="W5" s="20"/>
      <c r="X5" s="20"/>
      <c r="Y5" s="20"/>
      <c r="Z5" s="20"/>
      <c r="AA5" s="20"/>
      <c r="AB5" s="20"/>
      <c r="AC5" s="20"/>
      <c r="AD5" s="20"/>
      <c r="AE5" s="20"/>
      <c r="AF5" s="20"/>
    </row>
    <row r="6" ht="52.5" customHeight="1">
      <c r="A6" s="21" t="s">
        <v>55</v>
      </c>
      <c r="B6" s="22" t="s">
        <v>56</v>
      </c>
      <c r="C6" s="23"/>
      <c r="D6" s="32" t="s">
        <v>57</v>
      </c>
      <c r="E6" s="13" t="s">
        <v>58</v>
      </c>
      <c r="F6" s="32">
        <v>2018.0</v>
      </c>
      <c r="G6" s="32" t="s">
        <v>59</v>
      </c>
      <c r="H6" s="33" t="s">
        <v>60</v>
      </c>
      <c r="I6" s="14" t="s">
        <v>61</v>
      </c>
      <c r="J6" s="14" t="s">
        <v>36</v>
      </c>
      <c r="K6" s="16" t="s">
        <v>62</v>
      </c>
      <c r="L6" s="16" t="s">
        <v>63</v>
      </c>
      <c r="M6" s="16"/>
      <c r="N6" s="17" t="s">
        <v>64</v>
      </c>
      <c r="O6" s="17"/>
      <c r="P6" s="16"/>
      <c r="Q6" s="16"/>
      <c r="R6" s="16"/>
      <c r="S6" s="36" t="s">
        <v>65</v>
      </c>
      <c r="T6" s="37" t="str">
        <f>HYPERLINK("https://www.ncbi.nlm.nih.gov/pubmed/29516305","PubMed")</f>
        <v>PubMed</v>
      </c>
      <c r="U6" s="20"/>
      <c r="V6" s="20"/>
      <c r="W6" s="20"/>
      <c r="X6" s="20"/>
      <c r="Y6" s="20"/>
      <c r="Z6" s="20"/>
      <c r="AA6" s="20"/>
      <c r="AB6" s="20"/>
      <c r="AC6" s="20"/>
      <c r="AD6" s="20"/>
      <c r="AE6" s="20"/>
      <c r="AF6" s="20"/>
    </row>
    <row r="7" ht="52.5" customHeight="1">
      <c r="A7" s="21" t="s">
        <v>55</v>
      </c>
      <c r="B7" s="22" t="s">
        <v>66</v>
      </c>
      <c r="C7" s="23"/>
      <c r="D7" s="13" t="s">
        <v>67</v>
      </c>
      <c r="E7" s="13" t="s">
        <v>68</v>
      </c>
      <c r="F7" s="14">
        <v>2018.0</v>
      </c>
      <c r="G7" s="13" t="s">
        <v>59</v>
      </c>
      <c r="H7" s="15" t="s">
        <v>69</v>
      </c>
      <c r="I7" s="13" t="s">
        <v>70</v>
      </c>
      <c r="J7" s="13" t="s">
        <v>36</v>
      </c>
      <c r="K7" s="16">
        <v>627.0</v>
      </c>
      <c r="L7" s="16">
        <v>60.0</v>
      </c>
      <c r="M7" s="16"/>
      <c r="N7" s="16" t="s">
        <v>71</v>
      </c>
      <c r="O7" s="17"/>
      <c r="P7" s="16" t="s">
        <v>72</v>
      </c>
      <c r="Q7" s="16" t="s">
        <v>73</v>
      </c>
      <c r="R7" s="16">
        <v>6.0</v>
      </c>
      <c r="S7" s="34" t="s">
        <v>74</v>
      </c>
      <c r="T7" s="27" t="str">
        <f>HYPERLINK("https://www.ncbi.nlm.nih.gov/pubmed/29423840","PubMed")</f>
        <v>PubMed</v>
      </c>
      <c r="U7" s="28"/>
      <c r="V7" s="28"/>
      <c r="W7" s="29"/>
      <c r="X7" s="28"/>
      <c r="Y7" s="28"/>
      <c r="Z7" s="30"/>
      <c r="AA7" s="31"/>
      <c r="AB7" s="28"/>
      <c r="AC7" s="20"/>
      <c r="AD7" s="20"/>
      <c r="AE7" s="20"/>
      <c r="AF7" s="20"/>
    </row>
    <row r="8" ht="52.5" customHeight="1">
      <c r="A8" s="21" t="s">
        <v>55</v>
      </c>
      <c r="B8" s="22" t="s">
        <v>56</v>
      </c>
      <c r="C8" s="23"/>
      <c r="D8" s="32" t="s">
        <v>75</v>
      </c>
      <c r="E8" s="13" t="s">
        <v>76</v>
      </c>
      <c r="F8" s="32">
        <v>2018.0</v>
      </c>
      <c r="G8" s="32" t="s">
        <v>77</v>
      </c>
      <c r="H8" s="33" t="s">
        <v>78</v>
      </c>
      <c r="I8" s="14" t="s">
        <v>61</v>
      </c>
      <c r="J8" s="14" t="s">
        <v>79</v>
      </c>
      <c r="K8" s="16" t="s">
        <v>80</v>
      </c>
      <c r="L8" s="16"/>
      <c r="M8" s="16"/>
      <c r="N8" s="17" t="s">
        <v>81</v>
      </c>
      <c r="O8" s="17"/>
      <c r="P8" s="16"/>
      <c r="Q8" s="16"/>
      <c r="R8" s="16"/>
      <c r="S8" s="38" t="s">
        <v>82</v>
      </c>
      <c r="T8" s="37" t="str">
        <f>HYPERLINK("https://www.ncbi.nlm.nih.gov/pubmed/29481447","PubMed")</f>
        <v>PubMed</v>
      </c>
      <c r="U8" s="20"/>
      <c r="V8" s="20"/>
      <c r="W8" s="20"/>
      <c r="X8" s="20"/>
      <c r="Y8" s="20"/>
      <c r="Z8" s="20"/>
      <c r="AA8" s="20"/>
      <c r="AB8" s="20"/>
      <c r="AC8" s="20"/>
      <c r="AD8" s="20"/>
      <c r="AE8" s="20"/>
      <c r="AF8" s="20"/>
    </row>
    <row r="9" ht="52.5" customHeight="1">
      <c r="A9" s="21" t="s">
        <v>83</v>
      </c>
      <c r="B9" s="22" t="s">
        <v>84</v>
      </c>
      <c r="C9" s="23"/>
      <c r="D9" s="13" t="s">
        <v>85</v>
      </c>
      <c r="E9" s="13" t="s">
        <v>86</v>
      </c>
      <c r="F9" s="14">
        <v>2018.0</v>
      </c>
      <c r="G9" s="13" t="s">
        <v>87</v>
      </c>
      <c r="H9" s="15" t="s">
        <v>88</v>
      </c>
      <c r="I9" s="13" t="s">
        <v>89</v>
      </c>
      <c r="J9" s="13" t="s">
        <v>36</v>
      </c>
      <c r="K9" s="16">
        <v>650.0</v>
      </c>
      <c r="L9" s="16"/>
      <c r="M9" s="16"/>
      <c r="N9" s="16"/>
      <c r="O9" s="17" t="s">
        <v>90</v>
      </c>
      <c r="P9" s="16"/>
      <c r="Q9" s="16"/>
      <c r="R9" s="16"/>
      <c r="S9" s="18" t="s">
        <v>91</v>
      </c>
      <c r="T9" s="27" t="str">
        <f>HYPERLINK("http://onlinelibrary.wiley.com/doi/10.1002/JPER.17-0365/abstract","Wiley")</f>
        <v>Wiley</v>
      </c>
      <c r="U9" s="20"/>
      <c r="V9" s="20"/>
      <c r="W9" s="20"/>
      <c r="X9" s="20"/>
      <c r="Y9" s="20"/>
      <c r="Z9" s="20"/>
      <c r="AA9" s="20"/>
      <c r="AB9" s="20"/>
      <c r="AC9" s="20"/>
      <c r="AD9" s="20"/>
      <c r="AE9" s="20"/>
      <c r="AF9" s="20"/>
    </row>
    <row r="10" ht="31.5" customHeight="1">
      <c r="A10" s="39" t="s">
        <v>92</v>
      </c>
      <c r="B10" s="40" t="s">
        <v>93</v>
      </c>
      <c r="C10" s="23"/>
      <c r="D10" s="41" t="s">
        <v>94</v>
      </c>
      <c r="E10" s="13" t="s">
        <v>68</v>
      </c>
      <c r="F10" s="14">
        <v>2017.0</v>
      </c>
      <c r="G10" s="13" t="s">
        <v>59</v>
      </c>
      <c r="H10" s="42" t="s">
        <v>95</v>
      </c>
      <c r="I10" s="41" t="s">
        <v>96</v>
      </c>
      <c r="J10" s="41" t="s">
        <v>97</v>
      </c>
      <c r="K10" s="43">
        <v>945.0</v>
      </c>
      <c r="L10" s="43">
        <v>48.0</v>
      </c>
      <c r="M10" s="43" t="s">
        <v>98</v>
      </c>
      <c r="N10" s="44">
        <v>43231.0</v>
      </c>
      <c r="O10" s="45" t="s">
        <v>99</v>
      </c>
      <c r="P10" s="43" t="s">
        <v>100</v>
      </c>
      <c r="Q10" s="43">
        <v>240.0</v>
      </c>
      <c r="R10" s="43" t="s">
        <v>101</v>
      </c>
      <c r="S10" s="46" t="s">
        <v>102</v>
      </c>
      <c r="T10" s="47" t="str">
        <f>HYPERLINK("https://www.ncbi.nlm.nih.gov/pubmed/28429193","PubMed")</f>
        <v>PubMed</v>
      </c>
      <c r="U10" s="20"/>
      <c r="V10" s="20"/>
      <c r="W10" s="20"/>
      <c r="X10" s="20"/>
      <c r="Y10" s="20"/>
      <c r="Z10" s="20"/>
      <c r="AA10" s="20"/>
      <c r="AB10" s="20"/>
      <c r="AC10" s="20"/>
      <c r="AD10" s="20"/>
      <c r="AE10" s="20"/>
      <c r="AF10" s="20"/>
    </row>
    <row r="11" ht="31.5" customHeight="1">
      <c r="A11" s="21" t="s">
        <v>92</v>
      </c>
      <c r="B11" s="22" t="s">
        <v>103</v>
      </c>
      <c r="C11" s="23"/>
      <c r="D11" s="41" t="s">
        <v>104</v>
      </c>
      <c r="E11" s="13" t="s">
        <v>105</v>
      </c>
      <c r="F11" s="14">
        <v>2017.0</v>
      </c>
      <c r="G11" s="41" t="s">
        <v>106</v>
      </c>
      <c r="H11" s="42" t="s">
        <v>107</v>
      </c>
      <c r="I11" s="13" t="s">
        <v>108</v>
      </c>
      <c r="J11" s="41" t="s">
        <v>109</v>
      </c>
      <c r="K11" s="43" t="s">
        <v>110</v>
      </c>
      <c r="L11" s="43"/>
      <c r="M11" s="43"/>
      <c r="N11" s="43"/>
      <c r="O11" s="45"/>
      <c r="P11" s="43"/>
      <c r="Q11" s="43">
        <v>1060.0</v>
      </c>
      <c r="R11" s="43">
        <v>10.0</v>
      </c>
      <c r="S11" s="46" t="s">
        <v>111</v>
      </c>
      <c r="T11" s="47" t="str">
        <f>HYPERLINK("https://www.ncbi.nlm.nih.gov/pubmed/28986000","PubMed")</f>
        <v>PubMed</v>
      </c>
      <c r="U11" s="20"/>
      <c r="V11" s="20"/>
      <c r="W11" s="20"/>
      <c r="X11" s="20"/>
      <c r="Y11" s="20"/>
      <c r="Z11" s="20"/>
      <c r="AA11" s="20"/>
      <c r="AB11" s="20"/>
      <c r="AC11" s="20"/>
      <c r="AD11" s="20"/>
      <c r="AE11" s="20"/>
      <c r="AF11" s="20"/>
    </row>
    <row r="12" ht="31.5" customHeight="1">
      <c r="A12" s="48" t="s">
        <v>19</v>
      </c>
      <c r="B12" s="49" t="s">
        <v>112</v>
      </c>
      <c r="C12" s="50"/>
      <c r="D12" s="13" t="s">
        <v>113</v>
      </c>
      <c r="E12" s="13" t="s">
        <v>114</v>
      </c>
      <c r="F12" s="14">
        <v>2017.0</v>
      </c>
      <c r="G12" s="41" t="s">
        <v>115</v>
      </c>
      <c r="H12" s="42" t="s">
        <v>116</v>
      </c>
      <c r="I12" s="13" t="s">
        <v>25</v>
      </c>
      <c r="J12" s="13" t="s">
        <v>36</v>
      </c>
      <c r="K12" s="16">
        <v>610.0</v>
      </c>
      <c r="L12" s="16"/>
      <c r="M12" s="16" t="s">
        <v>117</v>
      </c>
      <c r="N12" s="16"/>
      <c r="O12" s="17"/>
      <c r="P12" s="16"/>
      <c r="Q12" s="16"/>
      <c r="R12" s="16"/>
      <c r="S12" s="46" t="s">
        <v>118</v>
      </c>
      <c r="T12" s="51" t="str">
        <f>HYPERLINK("https://www.ncbi.nlm.nih.gov/pubmed/28464523","PubMed")</f>
        <v>PubMed</v>
      </c>
      <c r="U12" s="20"/>
      <c r="V12" s="20"/>
      <c r="W12" s="20"/>
      <c r="X12" s="20"/>
      <c r="Y12" s="20"/>
      <c r="Z12" s="20"/>
      <c r="AA12" s="20"/>
      <c r="AB12" s="20"/>
      <c r="AC12" s="20"/>
      <c r="AD12" s="20"/>
      <c r="AE12" s="20"/>
      <c r="AF12" s="20"/>
    </row>
    <row r="13">
      <c r="A13" s="21" t="s">
        <v>119</v>
      </c>
      <c r="B13" s="22" t="s">
        <v>120</v>
      </c>
      <c r="C13" s="23"/>
      <c r="D13" s="41" t="s">
        <v>121</v>
      </c>
      <c r="E13" s="32" t="s">
        <v>122</v>
      </c>
      <c r="F13" s="14">
        <v>2017.0</v>
      </c>
      <c r="G13" s="41" t="s">
        <v>42</v>
      </c>
      <c r="H13" s="42" t="s">
        <v>123</v>
      </c>
      <c r="I13" s="13" t="s">
        <v>89</v>
      </c>
      <c r="J13" s="13" t="s">
        <v>124</v>
      </c>
      <c r="K13" s="16">
        <v>630.0</v>
      </c>
      <c r="L13" s="16">
        <v>75.0</v>
      </c>
      <c r="M13" s="16" t="s">
        <v>125</v>
      </c>
      <c r="N13" s="16"/>
      <c r="O13" s="17" t="s">
        <v>126</v>
      </c>
      <c r="P13" s="16"/>
      <c r="Q13" s="16"/>
      <c r="R13" s="16"/>
      <c r="S13" s="52" t="s">
        <v>127</v>
      </c>
      <c r="T13" s="27" t="str">
        <f>HYPERLINK("https://www.ncbi.nlm.nih.gov/pubmed/28937927","PubMed")</f>
        <v>PubMed</v>
      </c>
      <c r="U13" s="20"/>
      <c r="V13" s="20"/>
      <c r="W13" s="20"/>
      <c r="X13" s="20"/>
      <c r="Y13" s="20"/>
      <c r="Z13" s="20"/>
      <c r="AA13" s="20"/>
      <c r="AB13" s="20"/>
      <c r="AC13" s="20"/>
      <c r="AD13" s="20"/>
      <c r="AE13" s="20"/>
      <c r="AF13" s="20"/>
    </row>
    <row r="14" ht="32.25" customHeight="1">
      <c r="A14" s="48" t="s">
        <v>128</v>
      </c>
      <c r="B14" s="49" t="s">
        <v>129</v>
      </c>
      <c r="C14" s="50"/>
      <c r="D14" s="41" t="s">
        <v>130</v>
      </c>
      <c r="E14" s="13" t="s">
        <v>131</v>
      </c>
      <c r="F14" s="14">
        <v>2017.0</v>
      </c>
      <c r="G14" s="13" t="s">
        <v>59</v>
      </c>
      <c r="H14" s="42" t="s">
        <v>132</v>
      </c>
      <c r="I14" s="13" t="s">
        <v>133</v>
      </c>
      <c r="J14" s="13" t="s">
        <v>134</v>
      </c>
      <c r="K14" s="16" t="s">
        <v>135</v>
      </c>
      <c r="L14" s="16"/>
      <c r="M14" s="16"/>
      <c r="N14" s="16"/>
      <c r="O14" s="17" t="s">
        <v>136</v>
      </c>
      <c r="P14" s="16"/>
      <c r="Q14" s="16"/>
      <c r="R14" s="16">
        <v>24.0</v>
      </c>
      <c r="S14" s="53" t="s">
        <v>137</v>
      </c>
      <c r="T14" s="51" t="str">
        <f>HYPERLINK("https://www.ncbi.nlm.nih.gov/pubmed/28342007","PubMed")</f>
        <v>PubMed</v>
      </c>
      <c r="U14" s="20"/>
      <c r="V14" s="20"/>
      <c r="W14" s="20"/>
      <c r="X14" s="20"/>
      <c r="Y14" s="20"/>
      <c r="Z14" s="20"/>
      <c r="AA14" s="20"/>
      <c r="AB14" s="20"/>
      <c r="AC14" s="20"/>
      <c r="AD14" s="20"/>
      <c r="AE14" s="20"/>
      <c r="AF14" s="20"/>
    </row>
    <row r="15" ht="21.75" customHeight="1">
      <c r="A15" s="21" t="s">
        <v>29</v>
      </c>
      <c r="B15" s="22" t="s">
        <v>138</v>
      </c>
      <c r="C15" s="23"/>
      <c r="D15" s="13" t="s">
        <v>139</v>
      </c>
      <c r="E15" s="13" t="s">
        <v>140</v>
      </c>
      <c r="F15" s="14">
        <v>2017.0</v>
      </c>
      <c r="G15" s="13" t="s">
        <v>141</v>
      </c>
      <c r="H15" s="15" t="s">
        <v>142</v>
      </c>
      <c r="I15" s="13" t="s">
        <v>143</v>
      </c>
      <c r="J15" s="13" t="s">
        <v>144</v>
      </c>
      <c r="K15" s="16" t="s">
        <v>145</v>
      </c>
      <c r="L15" s="16" t="s">
        <v>146</v>
      </c>
      <c r="M15" s="16" t="s">
        <v>147</v>
      </c>
      <c r="N15" s="16"/>
      <c r="O15" s="17"/>
      <c r="P15" s="16"/>
      <c r="Q15" s="16" t="s">
        <v>148</v>
      </c>
      <c r="R15" s="16"/>
      <c r="S15" s="18" t="s">
        <v>149</v>
      </c>
      <c r="T15" s="27" t="str">
        <f>HYPERLINK("https://www.ncbi.nlm.nih.gov/pubmed/28243723","PubMed")</f>
        <v>PubMed</v>
      </c>
      <c r="U15" s="20"/>
      <c r="V15" s="20"/>
      <c r="W15" s="20"/>
      <c r="X15" s="20"/>
      <c r="Y15" s="20"/>
      <c r="Z15" s="20"/>
      <c r="AA15" s="20"/>
      <c r="AB15" s="20"/>
      <c r="AC15" s="20"/>
      <c r="AD15" s="20"/>
      <c r="AE15" s="20"/>
      <c r="AF15" s="20"/>
    </row>
    <row r="16" ht="28.5" customHeight="1">
      <c r="A16" s="21" t="s">
        <v>47</v>
      </c>
      <c r="B16" s="22" t="s">
        <v>48</v>
      </c>
      <c r="C16" s="23"/>
      <c r="D16" s="32" t="s">
        <v>49</v>
      </c>
      <c r="E16" s="13" t="s">
        <v>50</v>
      </c>
      <c r="F16" s="14">
        <v>2017.0</v>
      </c>
      <c r="G16" s="32" t="s">
        <v>51</v>
      </c>
      <c r="H16" s="33" t="s">
        <v>150</v>
      </c>
      <c r="I16" s="13" t="s">
        <v>96</v>
      </c>
      <c r="J16" s="13" t="s">
        <v>36</v>
      </c>
      <c r="K16" s="16">
        <v>670.0</v>
      </c>
      <c r="L16" s="16"/>
      <c r="M16" s="16"/>
      <c r="N16" s="16"/>
      <c r="O16" s="17" t="s">
        <v>151</v>
      </c>
      <c r="P16" s="16"/>
      <c r="Q16" s="16"/>
      <c r="R16" s="16"/>
      <c r="S16" s="34" t="s">
        <v>152</v>
      </c>
      <c r="T16" s="35" t="str">
        <f>HYPERLINK("https://www.ncbi.nlm.nih.gov/pubmed/28888911","PubMed")</f>
        <v>PubMed</v>
      </c>
      <c r="U16" s="20"/>
      <c r="V16" s="20"/>
      <c r="W16" s="20"/>
      <c r="X16" s="20"/>
      <c r="Y16" s="20"/>
      <c r="Z16" s="20"/>
      <c r="AA16" s="20"/>
      <c r="AB16" s="20"/>
      <c r="AC16" s="20"/>
      <c r="AD16" s="20"/>
      <c r="AE16" s="20"/>
      <c r="AF16" s="20"/>
    </row>
    <row r="17" ht="35.25" customHeight="1">
      <c r="A17" s="21" t="s">
        <v>153</v>
      </c>
      <c r="B17" s="22"/>
      <c r="C17" s="23"/>
      <c r="D17" s="13" t="s">
        <v>154</v>
      </c>
      <c r="E17" s="13" t="s">
        <v>122</v>
      </c>
      <c r="F17" s="14">
        <v>2017.0</v>
      </c>
      <c r="G17" s="13" t="s">
        <v>59</v>
      </c>
      <c r="H17" s="15" t="s">
        <v>155</v>
      </c>
      <c r="I17" s="13" t="s">
        <v>133</v>
      </c>
      <c r="J17" s="13" t="s">
        <v>156</v>
      </c>
      <c r="K17" s="16" t="s">
        <v>157</v>
      </c>
      <c r="L17" s="16"/>
      <c r="M17" s="16"/>
      <c r="N17" s="16" t="s">
        <v>158</v>
      </c>
      <c r="O17" s="17"/>
      <c r="P17" s="16"/>
      <c r="Q17" s="16"/>
      <c r="R17" s="16"/>
      <c r="S17" s="18" t="s">
        <v>159</v>
      </c>
      <c r="T17" s="27" t="str">
        <f>HYPERLINK("https://www.ncbi.nlm.nih.gov/pubmed/29170901","PubMed")</f>
        <v>PubMed</v>
      </c>
      <c r="U17" s="20"/>
      <c r="V17" s="20"/>
      <c r="W17" s="20"/>
      <c r="X17" s="20"/>
      <c r="Y17" s="20"/>
      <c r="Z17" s="20"/>
      <c r="AA17" s="20"/>
      <c r="AB17" s="20"/>
      <c r="AC17" s="20"/>
      <c r="AD17" s="20"/>
      <c r="AE17" s="20"/>
      <c r="AF17" s="20"/>
    </row>
    <row r="18" ht="35.25" customHeight="1">
      <c r="A18" s="48" t="s">
        <v>160</v>
      </c>
      <c r="B18" s="49" t="s">
        <v>161</v>
      </c>
      <c r="C18" s="50"/>
      <c r="D18" s="13" t="s">
        <v>162</v>
      </c>
      <c r="E18" s="14" t="s">
        <v>163</v>
      </c>
      <c r="F18" s="14">
        <v>2017.0</v>
      </c>
      <c r="G18" s="13" t="s">
        <v>42</v>
      </c>
      <c r="H18" s="15" t="s">
        <v>164</v>
      </c>
      <c r="I18" s="13" t="s">
        <v>165</v>
      </c>
      <c r="J18" s="13" t="s">
        <v>166</v>
      </c>
      <c r="K18" s="16">
        <v>625.0</v>
      </c>
      <c r="L18" s="16">
        <v>30.0</v>
      </c>
      <c r="M18" s="16" t="s">
        <v>167</v>
      </c>
      <c r="N18" s="54"/>
      <c r="O18" s="17" t="s">
        <v>168</v>
      </c>
      <c r="P18" s="16"/>
      <c r="Q18" s="16"/>
      <c r="R18" s="16"/>
      <c r="S18" s="18" t="s">
        <v>169</v>
      </c>
      <c r="T18" s="27" t="str">
        <f>HYPERLINK("https://www.ncbi.nlm.nih.gov/pubmed/28301292","PubMed")</f>
        <v>PubMed</v>
      </c>
      <c r="U18" s="20"/>
      <c r="V18" s="20"/>
      <c r="W18" s="20"/>
      <c r="X18" s="20"/>
      <c r="Y18" s="20"/>
      <c r="Z18" s="20"/>
      <c r="AA18" s="20"/>
      <c r="AB18" s="20"/>
      <c r="AC18" s="20"/>
      <c r="AD18" s="20"/>
      <c r="AE18" s="20"/>
      <c r="AF18" s="20"/>
    </row>
    <row r="19" ht="35.25" customHeight="1">
      <c r="A19" s="21" t="s">
        <v>55</v>
      </c>
      <c r="B19" s="22" t="s">
        <v>56</v>
      </c>
      <c r="C19" s="23"/>
      <c r="D19" s="32" t="s">
        <v>170</v>
      </c>
      <c r="E19" s="32" t="s">
        <v>171</v>
      </c>
      <c r="F19" s="14">
        <v>2017.0</v>
      </c>
      <c r="G19" s="32" t="s">
        <v>59</v>
      </c>
      <c r="H19" s="33" t="s">
        <v>172</v>
      </c>
      <c r="I19" s="14" t="s">
        <v>173</v>
      </c>
      <c r="J19" s="14" t="s">
        <v>36</v>
      </c>
      <c r="K19" s="16" t="s">
        <v>174</v>
      </c>
      <c r="L19" s="16" t="s">
        <v>175</v>
      </c>
      <c r="M19" s="16"/>
      <c r="N19" s="16" t="s">
        <v>176</v>
      </c>
      <c r="O19" s="17"/>
      <c r="P19" s="16"/>
      <c r="Q19" s="16"/>
      <c r="R19" s="16"/>
      <c r="S19" s="55" t="s">
        <v>177</v>
      </c>
      <c r="T19" s="37" t="str">
        <f>HYPERLINK("https://www.ncbi.nlm.nih.gov/pubmed/29177980","PubMed")</f>
        <v>PubMed</v>
      </c>
      <c r="U19" s="20"/>
      <c r="V19" s="20"/>
      <c r="W19" s="20"/>
      <c r="X19" s="20"/>
      <c r="Y19" s="20"/>
      <c r="Z19" s="20"/>
      <c r="AA19" s="20"/>
      <c r="AB19" s="20"/>
      <c r="AC19" s="20"/>
      <c r="AD19" s="20"/>
      <c r="AE19" s="20"/>
      <c r="AF19" s="20"/>
    </row>
    <row r="20" ht="32.25" customHeight="1">
      <c r="A20" s="21" t="s">
        <v>55</v>
      </c>
      <c r="B20" s="22" t="s">
        <v>56</v>
      </c>
      <c r="C20" s="23"/>
      <c r="D20" s="32" t="s">
        <v>170</v>
      </c>
      <c r="E20" s="13" t="s">
        <v>171</v>
      </c>
      <c r="F20" s="14">
        <v>2017.0</v>
      </c>
      <c r="G20" s="32" t="s">
        <v>59</v>
      </c>
      <c r="H20" s="33" t="s">
        <v>178</v>
      </c>
      <c r="I20" s="14" t="s">
        <v>70</v>
      </c>
      <c r="J20" s="14" t="s">
        <v>179</v>
      </c>
      <c r="K20" s="16" t="s">
        <v>174</v>
      </c>
      <c r="L20" s="16" t="s">
        <v>175</v>
      </c>
      <c r="M20" s="16"/>
      <c r="N20" s="16"/>
      <c r="O20" s="17"/>
      <c r="P20" s="16"/>
      <c r="Q20" s="16"/>
      <c r="R20" s="16"/>
      <c r="S20" s="56" t="s">
        <v>180</v>
      </c>
      <c r="T20" s="37" t="str">
        <f>HYPERLINK("https://www.ncbi.nlm.nih.gov/pubmed/28466196","PubMed")</f>
        <v>PubMed</v>
      </c>
      <c r="U20" s="20"/>
      <c r="V20" s="20"/>
      <c r="W20" s="20"/>
      <c r="X20" s="20"/>
      <c r="Y20" s="20"/>
      <c r="Z20" s="20"/>
      <c r="AA20" s="20"/>
      <c r="AB20" s="20"/>
      <c r="AC20" s="20"/>
      <c r="AD20" s="20"/>
      <c r="AE20" s="20"/>
      <c r="AF20" s="20"/>
    </row>
    <row r="21" ht="27.0" customHeight="1">
      <c r="A21" s="21" t="s">
        <v>55</v>
      </c>
      <c r="B21" s="22" t="s">
        <v>56</v>
      </c>
      <c r="C21" s="23"/>
      <c r="D21" s="32" t="s">
        <v>181</v>
      </c>
      <c r="E21" s="13" t="s">
        <v>182</v>
      </c>
      <c r="F21" s="14">
        <v>2017.0</v>
      </c>
      <c r="G21" s="32" t="s">
        <v>59</v>
      </c>
      <c r="H21" s="33" t="s">
        <v>183</v>
      </c>
      <c r="I21" s="14" t="s">
        <v>133</v>
      </c>
      <c r="J21" s="14" t="s">
        <v>179</v>
      </c>
      <c r="K21" s="16" t="s">
        <v>174</v>
      </c>
      <c r="L21" s="16" t="s">
        <v>175</v>
      </c>
      <c r="M21" s="16"/>
      <c r="N21" s="16" t="s">
        <v>184</v>
      </c>
      <c r="O21" s="17"/>
      <c r="P21" s="16" t="s">
        <v>185</v>
      </c>
      <c r="Q21" s="16">
        <v>30.0</v>
      </c>
      <c r="R21" s="16"/>
      <c r="S21" s="55" t="s">
        <v>186</v>
      </c>
      <c r="T21" s="37" t="str">
        <f>HYPERLINK("https://www.ncbi.nlm.nih.gov/pubmed/28054262","PubMed")</f>
        <v>PubMed</v>
      </c>
      <c r="U21" s="20"/>
      <c r="V21" s="20"/>
      <c r="W21" s="20"/>
      <c r="X21" s="20"/>
      <c r="Y21" s="20"/>
      <c r="Z21" s="20"/>
      <c r="AA21" s="20"/>
      <c r="AB21" s="20"/>
      <c r="AC21" s="20"/>
      <c r="AD21" s="20"/>
      <c r="AE21" s="20"/>
      <c r="AF21" s="20"/>
    </row>
    <row r="22" ht="37.5" customHeight="1">
      <c r="A22" s="21" t="s">
        <v>55</v>
      </c>
      <c r="B22" s="22" t="s">
        <v>56</v>
      </c>
      <c r="C22" s="23"/>
      <c r="D22" s="32" t="s">
        <v>187</v>
      </c>
      <c r="E22" s="32" t="s">
        <v>122</v>
      </c>
      <c r="F22" s="14">
        <v>2017.0</v>
      </c>
      <c r="G22" s="32" t="s">
        <v>59</v>
      </c>
      <c r="H22" s="33" t="s">
        <v>188</v>
      </c>
      <c r="I22" s="14" t="s">
        <v>133</v>
      </c>
      <c r="J22" s="14" t="s">
        <v>189</v>
      </c>
      <c r="K22" s="16" t="s">
        <v>157</v>
      </c>
      <c r="L22" s="16"/>
      <c r="M22" s="16"/>
      <c r="N22" s="16"/>
      <c r="O22" s="17"/>
      <c r="P22" s="16"/>
      <c r="Q22" s="16"/>
      <c r="R22" s="16"/>
      <c r="S22" s="55" t="s">
        <v>190</v>
      </c>
      <c r="T22" s="37" t="str">
        <f>HYPERLINK("https://www.ncbi.nlm.nih.gov/pubmed/29185134","PubMed")</f>
        <v>PubMed</v>
      </c>
      <c r="U22" s="20"/>
      <c r="V22" s="20"/>
      <c r="W22" s="20"/>
      <c r="X22" s="20"/>
      <c r="Y22" s="20"/>
      <c r="Z22" s="20"/>
      <c r="AA22" s="20"/>
      <c r="AB22" s="20"/>
      <c r="AC22" s="20"/>
      <c r="AD22" s="20"/>
      <c r="AE22" s="20"/>
      <c r="AF22" s="20"/>
    </row>
    <row r="23" ht="37.5" customHeight="1">
      <c r="A23" s="21" t="s">
        <v>55</v>
      </c>
      <c r="B23" s="22" t="s">
        <v>191</v>
      </c>
      <c r="C23" s="23"/>
      <c r="D23" s="32" t="s">
        <v>192</v>
      </c>
      <c r="E23" s="14" t="s">
        <v>122</v>
      </c>
      <c r="F23" s="14">
        <v>2017.0</v>
      </c>
      <c r="G23" s="32" t="s">
        <v>59</v>
      </c>
      <c r="H23" s="33" t="s">
        <v>193</v>
      </c>
      <c r="I23" s="14" t="s">
        <v>25</v>
      </c>
      <c r="J23" s="14" t="s">
        <v>194</v>
      </c>
      <c r="K23" s="16" t="s">
        <v>157</v>
      </c>
      <c r="L23" s="16"/>
      <c r="M23" s="16"/>
      <c r="N23" s="16" t="s">
        <v>195</v>
      </c>
      <c r="O23" s="17"/>
      <c r="P23" s="16"/>
      <c r="Q23" s="16"/>
      <c r="R23" s="16"/>
      <c r="S23" s="55" t="s">
        <v>196</v>
      </c>
      <c r="T23" s="37" t="str">
        <f>HYPERLINK("https://www.ncbi.nlm.nih.gov/pubmed/29209866","PubMed")</f>
        <v>PubMed</v>
      </c>
      <c r="U23" s="20"/>
      <c r="V23" s="20"/>
      <c r="W23" s="20"/>
      <c r="X23" s="20"/>
      <c r="Y23" s="20"/>
      <c r="Z23" s="20"/>
      <c r="AA23" s="20"/>
      <c r="AB23" s="20"/>
      <c r="AC23" s="20"/>
      <c r="AD23" s="20"/>
      <c r="AE23" s="20"/>
      <c r="AF23" s="20"/>
    </row>
    <row r="24" ht="20.25" customHeight="1">
      <c r="A24" s="21" t="s">
        <v>83</v>
      </c>
      <c r="B24" s="22" t="s">
        <v>197</v>
      </c>
      <c r="C24" s="23"/>
      <c r="D24" s="13" t="s">
        <v>198</v>
      </c>
      <c r="E24" s="13" t="s">
        <v>199</v>
      </c>
      <c r="F24" s="14">
        <v>2017.0</v>
      </c>
      <c r="G24" s="13" t="s">
        <v>200</v>
      </c>
      <c r="H24" s="15" t="s">
        <v>201</v>
      </c>
      <c r="I24" s="13" t="s">
        <v>133</v>
      </c>
      <c r="J24" s="13" t="s">
        <v>36</v>
      </c>
      <c r="K24" s="16" t="s">
        <v>202</v>
      </c>
      <c r="L24" s="16"/>
      <c r="M24" s="16"/>
      <c r="N24" s="16"/>
      <c r="O24" s="17"/>
      <c r="P24" s="16"/>
      <c r="Q24" s="16"/>
      <c r="R24" s="16"/>
      <c r="S24" s="57" t="s">
        <v>203</v>
      </c>
      <c r="T24" s="27" t="str">
        <f>HYPERLINK("https://www.ncbi.nlm.nih.gov/pubmed/28538060","PubMed")</f>
        <v>PubMed</v>
      </c>
      <c r="U24" s="20"/>
      <c r="V24" s="20"/>
      <c r="W24" s="20"/>
      <c r="X24" s="20"/>
      <c r="Y24" s="20"/>
      <c r="Z24" s="20"/>
      <c r="AA24" s="20"/>
      <c r="AB24" s="20"/>
      <c r="AC24" s="20"/>
      <c r="AD24" s="20"/>
      <c r="AE24" s="20"/>
      <c r="AF24" s="20"/>
    </row>
    <row r="25" ht="20.25" customHeight="1">
      <c r="A25" s="21" t="s">
        <v>204</v>
      </c>
      <c r="B25" s="22" t="s">
        <v>205</v>
      </c>
      <c r="C25" s="23"/>
      <c r="D25" s="13" t="s">
        <v>206</v>
      </c>
      <c r="E25" s="13" t="s">
        <v>207</v>
      </c>
      <c r="F25" s="14">
        <v>2017.0</v>
      </c>
      <c r="G25" s="13" t="s">
        <v>59</v>
      </c>
      <c r="H25" s="15" t="s">
        <v>208</v>
      </c>
      <c r="I25" s="13" t="s">
        <v>25</v>
      </c>
      <c r="J25" s="13" t="s">
        <v>36</v>
      </c>
      <c r="K25" s="16">
        <v>805.0</v>
      </c>
      <c r="L25" s="16">
        <v>40.0</v>
      </c>
      <c r="M25" s="16"/>
      <c r="N25" s="16" t="s">
        <v>209</v>
      </c>
      <c r="O25" s="17" t="s">
        <v>210</v>
      </c>
      <c r="P25" s="16" t="s">
        <v>211</v>
      </c>
      <c r="Q25" s="16">
        <v>22.0</v>
      </c>
      <c r="R25" s="16">
        <v>5.0</v>
      </c>
      <c r="S25" s="34" t="s">
        <v>212</v>
      </c>
      <c r="T25" s="27" t="str">
        <f>HYPERLINK("https://www.ncbi.nlm.nih.gov/pubmed/28577185","PubMed")</f>
        <v>PubMed</v>
      </c>
      <c r="U25" s="20"/>
      <c r="V25" s="20"/>
      <c r="W25" s="20"/>
      <c r="X25" s="20"/>
      <c r="Y25" s="20"/>
      <c r="Z25" s="20"/>
      <c r="AA25" s="20"/>
      <c r="AB25" s="20"/>
      <c r="AC25" s="20"/>
      <c r="AD25" s="20"/>
      <c r="AE25" s="20"/>
      <c r="AF25" s="20"/>
    </row>
    <row r="26" ht="20.25" customHeight="1">
      <c r="A26" s="21" t="s">
        <v>213</v>
      </c>
      <c r="B26" s="22" t="s">
        <v>214</v>
      </c>
      <c r="C26" s="23"/>
      <c r="D26" s="13" t="s">
        <v>215</v>
      </c>
      <c r="E26" s="13" t="s">
        <v>122</v>
      </c>
      <c r="F26" s="14">
        <v>2017.0</v>
      </c>
      <c r="G26" s="13" t="s">
        <v>115</v>
      </c>
      <c r="H26" s="15" t="s">
        <v>216</v>
      </c>
      <c r="I26" s="13" t="s">
        <v>25</v>
      </c>
      <c r="J26" s="13" t="s">
        <v>217</v>
      </c>
      <c r="K26" s="16">
        <v>660.0</v>
      </c>
      <c r="L26" s="16">
        <v>100.0</v>
      </c>
      <c r="M26" s="16" t="s">
        <v>218</v>
      </c>
      <c r="N26" s="16">
        <v>15.0</v>
      </c>
      <c r="O26" s="17" t="s">
        <v>219</v>
      </c>
      <c r="P26" s="16" t="s">
        <v>220</v>
      </c>
      <c r="Q26" s="16">
        <v>150.0</v>
      </c>
      <c r="R26" s="16" t="s">
        <v>221</v>
      </c>
      <c r="S26" s="18" t="s">
        <v>222</v>
      </c>
      <c r="T26" s="27" t="str">
        <f>HYPERLINK("https://www.ncbi.nlm.nih.gov/pubmed/28417574","PubMed")</f>
        <v>PubMed</v>
      </c>
      <c r="U26" s="20"/>
      <c r="V26" s="20"/>
      <c r="W26" s="20"/>
      <c r="X26" s="20"/>
      <c r="Y26" s="20"/>
      <c r="Z26" s="20"/>
      <c r="AA26" s="20"/>
      <c r="AB26" s="20"/>
      <c r="AC26" s="20"/>
      <c r="AD26" s="20"/>
      <c r="AE26" s="20"/>
      <c r="AF26" s="20"/>
    </row>
    <row r="27" ht="20.25" customHeight="1">
      <c r="A27" s="39" t="s">
        <v>223</v>
      </c>
      <c r="B27" s="40" t="s">
        <v>224</v>
      </c>
      <c r="C27" s="23"/>
      <c r="D27" s="13" t="s">
        <v>225</v>
      </c>
      <c r="E27" s="13" t="s">
        <v>226</v>
      </c>
      <c r="F27" s="14">
        <v>2017.0</v>
      </c>
      <c r="G27" s="13" t="s">
        <v>59</v>
      </c>
      <c r="H27" s="15" t="s">
        <v>227</v>
      </c>
      <c r="I27" s="13" t="s">
        <v>25</v>
      </c>
      <c r="J27" s="13" t="s">
        <v>228</v>
      </c>
      <c r="K27" s="16">
        <v>660.0</v>
      </c>
      <c r="L27" s="16"/>
      <c r="M27" s="16" t="s">
        <v>229</v>
      </c>
      <c r="N27" s="16"/>
      <c r="O27" s="17" t="s">
        <v>230</v>
      </c>
      <c r="P27" s="16"/>
      <c r="Q27" s="16">
        <v>600.0</v>
      </c>
      <c r="R27" s="16"/>
      <c r="S27" s="18" t="s">
        <v>231</v>
      </c>
      <c r="T27" s="27" t="str">
        <f>HYPERLINK("https://www.ncbi.nlm.nih.gov/pubmed/28653257","PubMed")</f>
        <v>PubMed</v>
      </c>
      <c r="U27" s="20"/>
      <c r="V27" s="20"/>
      <c r="W27" s="20"/>
      <c r="X27" s="20"/>
      <c r="Y27" s="20"/>
      <c r="Z27" s="20"/>
      <c r="AA27" s="20"/>
      <c r="AB27" s="20"/>
      <c r="AC27" s="20"/>
      <c r="AD27" s="20"/>
      <c r="AE27" s="20"/>
      <c r="AF27" s="20"/>
    </row>
    <row r="28">
      <c r="A28" s="39" t="s">
        <v>223</v>
      </c>
      <c r="B28" s="40" t="s">
        <v>224</v>
      </c>
      <c r="C28" s="23"/>
      <c r="D28" s="13" t="s">
        <v>232</v>
      </c>
      <c r="E28" s="13" t="s">
        <v>226</v>
      </c>
      <c r="F28" s="14">
        <v>2017.0</v>
      </c>
      <c r="G28" s="13" t="s">
        <v>59</v>
      </c>
      <c r="H28" s="15" t="s">
        <v>233</v>
      </c>
      <c r="I28" s="13" t="s">
        <v>25</v>
      </c>
      <c r="J28" s="13" t="s">
        <v>36</v>
      </c>
      <c r="K28" s="16">
        <v>850.0</v>
      </c>
      <c r="L28" s="16"/>
      <c r="M28" s="16" t="s">
        <v>234</v>
      </c>
      <c r="N28" s="16"/>
      <c r="O28" s="17" t="s">
        <v>235</v>
      </c>
      <c r="P28" s="16"/>
      <c r="Q28" s="16">
        <v>780.0</v>
      </c>
      <c r="R28" s="16">
        <v>5.0</v>
      </c>
      <c r="S28" s="18" t="s">
        <v>236</v>
      </c>
      <c r="T28" s="27" t="str">
        <f>HYPERLINK("https://www.ncbi.nlm.nih.gov/pubmed/28836013","PubMed")</f>
        <v>PubMed</v>
      </c>
      <c r="U28" s="20"/>
      <c r="V28" s="20"/>
      <c r="W28" s="20"/>
      <c r="X28" s="20"/>
      <c r="Y28" s="20"/>
      <c r="Z28" s="20"/>
      <c r="AA28" s="20"/>
      <c r="AB28" s="20"/>
      <c r="AC28" s="20"/>
      <c r="AD28" s="20"/>
      <c r="AE28" s="20"/>
      <c r="AF28" s="20"/>
    </row>
    <row r="29">
      <c r="A29" s="48" t="s">
        <v>237</v>
      </c>
      <c r="B29" s="49" t="s">
        <v>238</v>
      </c>
      <c r="C29" s="50"/>
      <c r="D29" s="14" t="s">
        <v>239</v>
      </c>
      <c r="E29" s="14" t="s">
        <v>240</v>
      </c>
      <c r="F29" s="14">
        <v>2017.0</v>
      </c>
      <c r="G29" s="14" t="s">
        <v>59</v>
      </c>
      <c r="H29" s="58" t="s">
        <v>241</v>
      </c>
      <c r="I29" s="14" t="s">
        <v>133</v>
      </c>
      <c r="J29" s="14" t="s">
        <v>36</v>
      </c>
      <c r="K29" s="59" t="s">
        <v>242</v>
      </c>
      <c r="L29" s="59"/>
      <c r="M29" s="59"/>
      <c r="N29" s="59"/>
      <c r="O29" s="59">
        <v>6.0</v>
      </c>
      <c r="P29" s="60"/>
      <c r="Q29" s="59"/>
      <c r="R29" s="59"/>
      <c r="S29" s="34" t="s">
        <v>243</v>
      </c>
      <c r="T29" s="61" t="str">
        <f>HYPERLINK("https://www.ncbi.nlm.nih.gov/pubmed/29027034","PubMed")</f>
        <v>PubMed</v>
      </c>
      <c r="U29" s="20"/>
      <c r="V29" s="20"/>
      <c r="W29" s="20"/>
      <c r="X29" s="20"/>
      <c r="Y29" s="20"/>
      <c r="Z29" s="20"/>
      <c r="AA29" s="20"/>
      <c r="AB29" s="20"/>
      <c r="AC29" s="20"/>
      <c r="AD29" s="20"/>
      <c r="AE29" s="20"/>
      <c r="AF29" s="20"/>
    </row>
    <row r="30" ht="31.5" customHeight="1">
      <c r="A30" s="48" t="s">
        <v>237</v>
      </c>
      <c r="B30" s="49" t="s">
        <v>244</v>
      </c>
      <c r="C30" s="50"/>
      <c r="D30" s="14" t="s">
        <v>245</v>
      </c>
      <c r="E30" s="14" t="s">
        <v>246</v>
      </c>
      <c r="F30" s="14">
        <v>2017.0</v>
      </c>
      <c r="G30" s="14" t="s">
        <v>247</v>
      </c>
      <c r="H30" s="58" t="s">
        <v>248</v>
      </c>
      <c r="I30" s="14" t="s">
        <v>25</v>
      </c>
      <c r="J30" s="14" t="s">
        <v>36</v>
      </c>
      <c r="K30" s="59" t="s">
        <v>249</v>
      </c>
      <c r="L30" s="59"/>
      <c r="M30" s="62"/>
      <c r="N30" s="59"/>
      <c r="O30" s="59"/>
      <c r="P30" s="60"/>
      <c r="Q30" s="59"/>
      <c r="R30" s="59"/>
      <c r="S30" s="34" t="s">
        <v>250</v>
      </c>
      <c r="T30" s="61" t="str">
        <f>HYPERLINK("https://www.ncbi.nlm.nih.gov/pubmed/28763104","PubMed")</f>
        <v>PubMed</v>
      </c>
      <c r="U30" s="20"/>
      <c r="V30" s="20"/>
      <c r="W30" s="20"/>
      <c r="X30" s="20"/>
      <c r="Y30" s="20"/>
      <c r="Z30" s="20"/>
      <c r="AA30" s="20"/>
      <c r="AB30" s="20"/>
      <c r="AC30" s="20"/>
      <c r="AD30" s="20"/>
      <c r="AE30" s="20"/>
      <c r="AF30" s="20"/>
    </row>
    <row r="31" ht="31.5" customHeight="1">
      <c r="A31" s="21" t="s">
        <v>251</v>
      </c>
      <c r="B31" s="22" t="s">
        <v>252</v>
      </c>
      <c r="C31" s="63"/>
      <c r="D31" s="13" t="s">
        <v>253</v>
      </c>
      <c r="E31" s="13" t="s">
        <v>199</v>
      </c>
      <c r="F31" s="14">
        <v>2017.0</v>
      </c>
      <c r="G31" s="13" t="s">
        <v>254</v>
      </c>
      <c r="H31" s="15" t="s">
        <v>255</v>
      </c>
      <c r="I31" s="13" t="s">
        <v>256</v>
      </c>
      <c r="J31" s="13" t="s">
        <v>36</v>
      </c>
      <c r="K31" s="16">
        <v>660.0</v>
      </c>
      <c r="L31" s="16">
        <v>30.0</v>
      </c>
      <c r="M31" s="16" t="s">
        <v>257</v>
      </c>
      <c r="N31" s="16" t="s">
        <v>257</v>
      </c>
      <c r="O31" s="16" t="s">
        <v>257</v>
      </c>
      <c r="P31" s="16" t="s">
        <v>257</v>
      </c>
      <c r="Q31" s="16" t="s">
        <v>257</v>
      </c>
      <c r="R31" s="16" t="s">
        <v>258</v>
      </c>
      <c r="S31" s="18" t="s">
        <v>259</v>
      </c>
      <c r="T31" s="27" t="str">
        <f>HYPERLINK("https://www.ncbi.nlm.nih.gov/pubmed/29071023","PubMed")</f>
        <v>PubMed</v>
      </c>
      <c r="U31" s="28"/>
      <c r="V31" s="28"/>
      <c r="W31" s="29"/>
      <c r="X31" s="28"/>
      <c r="Y31" s="28"/>
      <c r="Z31" s="30"/>
      <c r="AA31" s="31"/>
      <c r="AB31" s="28"/>
      <c r="AC31" s="20"/>
      <c r="AD31" s="20"/>
      <c r="AE31" s="20"/>
      <c r="AF31" s="20"/>
    </row>
    <row r="32" ht="31.5" customHeight="1">
      <c r="A32" s="21" t="s">
        <v>92</v>
      </c>
      <c r="B32" s="22" t="s">
        <v>260</v>
      </c>
      <c r="C32" s="23"/>
      <c r="D32" s="41" t="s">
        <v>261</v>
      </c>
      <c r="E32" s="13" t="s">
        <v>262</v>
      </c>
      <c r="F32" s="32">
        <v>2017.0</v>
      </c>
      <c r="G32" s="41" t="s">
        <v>59</v>
      </c>
      <c r="H32" s="42" t="s">
        <v>263</v>
      </c>
      <c r="I32" s="13" t="s">
        <v>89</v>
      </c>
      <c r="J32" s="13" t="s">
        <v>36</v>
      </c>
      <c r="K32" s="43">
        <v>635.0</v>
      </c>
      <c r="L32" s="16"/>
      <c r="M32" s="16" t="s">
        <v>264</v>
      </c>
      <c r="N32" s="16">
        <v>18.0</v>
      </c>
      <c r="O32" s="64"/>
      <c r="P32" s="16" t="s">
        <v>265</v>
      </c>
      <c r="Q32" s="16">
        <v>3600.0</v>
      </c>
      <c r="R32" s="16"/>
      <c r="S32" s="46" t="s">
        <v>266</v>
      </c>
      <c r="T32" s="47" t="str">
        <f>HYPERLINK("https://www.ncbi.nlm.nih.gov/pubmed/27807651","PubMed")</f>
        <v>PubMed</v>
      </c>
      <c r="U32" s="20"/>
      <c r="V32" s="20"/>
      <c r="W32" s="20"/>
      <c r="X32" s="20"/>
      <c r="Y32" s="20"/>
      <c r="Z32" s="20"/>
      <c r="AA32" s="20"/>
      <c r="AB32" s="20"/>
      <c r="AC32" s="20"/>
      <c r="AD32" s="20"/>
      <c r="AE32" s="20"/>
      <c r="AF32" s="20"/>
    </row>
    <row r="33" ht="31.5" customHeight="1">
      <c r="A33" s="21" t="s">
        <v>92</v>
      </c>
      <c r="B33" s="22" t="s">
        <v>260</v>
      </c>
      <c r="C33" s="23"/>
      <c r="D33" s="41" t="s">
        <v>113</v>
      </c>
      <c r="E33" s="13" t="s">
        <v>262</v>
      </c>
      <c r="F33" s="32">
        <v>2017.0</v>
      </c>
      <c r="G33" s="41" t="s">
        <v>42</v>
      </c>
      <c r="H33" s="42" t="s">
        <v>267</v>
      </c>
      <c r="I33" s="13" t="s">
        <v>89</v>
      </c>
      <c r="J33" s="13" t="s">
        <v>36</v>
      </c>
      <c r="K33" s="43">
        <v>635.0</v>
      </c>
      <c r="L33" s="16"/>
      <c r="M33" s="16"/>
      <c r="N33" s="16"/>
      <c r="O33" s="64"/>
      <c r="P33" s="16"/>
      <c r="Q33" s="16"/>
      <c r="R33" s="16"/>
      <c r="S33" s="46" t="s">
        <v>268</v>
      </c>
      <c r="T33" s="47" t="str">
        <f>HYPERLINK("https://www.ncbi.nlm.nih.gov/pubmed/27626322","PubMed")</f>
        <v>PubMed</v>
      </c>
      <c r="U33" s="20"/>
      <c r="V33" s="20"/>
      <c r="W33" s="20"/>
      <c r="X33" s="20"/>
      <c r="Y33" s="20"/>
      <c r="Z33" s="20"/>
      <c r="AA33" s="20"/>
      <c r="AB33" s="20"/>
      <c r="AC33" s="20"/>
      <c r="AD33" s="20"/>
      <c r="AE33" s="20"/>
      <c r="AF33" s="20"/>
    </row>
    <row r="34">
      <c r="A34" s="39" t="s">
        <v>92</v>
      </c>
      <c r="B34" s="40" t="s">
        <v>93</v>
      </c>
      <c r="C34" s="23"/>
      <c r="D34" s="41" t="s">
        <v>269</v>
      </c>
      <c r="E34" s="13" t="s">
        <v>270</v>
      </c>
      <c r="F34" s="32">
        <v>2017.0</v>
      </c>
      <c r="G34" s="13" t="s">
        <v>59</v>
      </c>
      <c r="H34" s="42" t="s">
        <v>271</v>
      </c>
      <c r="I34" s="41" t="s">
        <v>96</v>
      </c>
      <c r="J34" s="41" t="s">
        <v>272</v>
      </c>
      <c r="K34" s="43" t="s">
        <v>273</v>
      </c>
      <c r="L34" s="43" t="s">
        <v>274</v>
      </c>
      <c r="M34" s="43" t="s">
        <v>98</v>
      </c>
      <c r="N34" s="65" t="s">
        <v>257</v>
      </c>
      <c r="O34" s="45" t="s">
        <v>275</v>
      </c>
      <c r="P34" s="43" t="s">
        <v>276</v>
      </c>
      <c r="Q34" s="43"/>
      <c r="R34" s="43" t="s">
        <v>277</v>
      </c>
      <c r="S34" s="66" t="s">
        <v>278</v>
      </c>
      <c r="T34" s="47" t="str">
        <f>HYPERLINK("https://www.ncbi.nlm.nih.gov/pubmed/28188497","PubMed")</f>
        <v>PubMed</v>
      </c>
      <c r="U34" s="20"/>
      <c r="V34" s="20"/>
      <c r="W34" s="20"/>
      <c r="X34" s="20"/>
      <c r="Y34" s="20"/>
      <c r="Z34" s="20"/>
      <c r="AA34" s="20"/>
      <c r="AB34" s="20"/>
      <c r="AC34" s="20"/>
      <c r="AD34" s="20"/>
      <c r="AE34" s="20"/>
      <c r="AF34" s="20"/>
    </row>
    <row r="35">
      <c r="A35" s="48" t="s">
        <v>19</v>
      </c>
      <c r="B35" s="49" t="s">
        <v>112</v>
      </c>
      <c r="C35" s="50"/>
      <c r="D35" s="13" t="s">
        <v>113</v>
      </c>
      <c r="E35" s="13" t="s">
        <v>114</v>
      </c>
      <c r="F35" s="32">
        <v>2017.0</v>
      </c>
      <c r="G35" s="41" t="s">
        <v>279</v>
      </c>
      <c r="H35" s="42" t="s">
        <v>280</v>
      </c>
      <c r="I35" s="13" t="s">
        <v>281</v>
      </c>
      <c r="J35" s="13" t="s">
        <v>36</v>
      </c>
      <c r="K35" s="16">
        <v>610.0</v>
      </c>
      <c r="L35" s="16"/>
      <c r="M35" s="16" t="s">
        <v>117</v>
      </c>
      <c r="N35" s="16"/>
      <c r="O35" s="17" t="s">
        <v>282</v>
      </c>
      <c r="P35" s="16"/>
      <c r="Q35" s="16">
        <v>1200.0</v>
      </c>
      <c r="R35" s="16">
        <v>4.0</v>
      </c>
      <c r="S35" s="46" t="s">
        <v>283</v>
      </c>
      <c r="T35" s="51" t="str">
        <f>HYPERLINK("https://www.ncbi.nlm.nih.gov/pubmed/28347821","PubMed")</f>
        <v>PubMed</v>
      </c>
      <c r="U35" s="20"/>
      <c r="V35" s="20"/>
      <c r="W35" s="20"/>
      <c r="X35" s="20"/>
      <c r="Y35" s="20"/>
      <c r="Z35" s="20"/>
      <c r="AA35" s="20"/>
      <c r="AB35" s="20"/>
      <c r="AC35" s="20"/>
      <c r="AD35" s="20"/>
      <c r="AE35" s="20"/>
      <c r="AF35" s="20"/>
    </row>
    <row r="36">
      <c r="A36" s="48" t="s">
        <v>19</v>
      </c>
      <c r="B36" s="49" t="s">
        <v>112</v>
      </c>
      <c r="C36" s="50"/>
      <c r="D36" s="13" t="s">
        <v>113</v>
      </c>
      <c r="E36" s="13" t="s">
        <v>114</v>
      </c>
      <c r="F36" s="32">
        <v>2017.0</v>
      </c>
      <c r="G36" s="41" t="s">
        <v>115</v>
      </c>
      <c r="H36" s="42" t="s">
        <v>284</v>
      </c>
      <c r="I36" s="13" t="s">
        <v>25</v>
      </c>
      <c r="J36" s="13" t="s">
        <v>285</v>
      </c>
      <c r="K36" s="16">
        <v>610.0</v>
      </c>
      <c r="L36" s="16"/>
      <c r="M36" s="16" t="s">
        <v>117</v>
      </c>
      <c r="N36" s="16"/>
      <c r="O36" s="17" t="s">
        <v>282</v>
      </c>
      <c r="P36" s="16" t="s">
        <v>286</v>
      </c>
      <c r="Q36" s="16">
        <v>1200.0</v>
      </c>
      <c r="R36" s="16">
        <v>6.0</v>
      </c>
      <c r="S36" s="46" t="s">
        <v>287</v>
      </c>
      <c r="T36" s="51" t="str">
        <f>HYPERLINK("https://www.ncbi.nlm.nih.gov/pubmed/28164443","PubMed")</f>
        <v>PubMed</v>
      </c>
      <c r="U36" s="20"/>
      <c r="V36" s="20"/>
      <c r="W36" s="20"/>
      <c r="X36" s="20"/>
      <c r="Y36" s="20"/>
      <c r="Z36" s="20"/>
      <c r="AA36" s="20"/>
      <c r="AB36" s="20"/>
      <c r="AC36" s="20"/>
      <c r="AD36" s="20"/>
      <c r="AE36" s="20"/>
      <c r="AF36" s="20"/>
    </row>
    <row r="37">
      <c r="A37" s="10" t="s">
        <v>19</v>
      </c>
      <c r="B37" s="11" t="s">
        <v>20</v>
      </c>
      <c r="C37" s="12"/>
      <c r="D37" s="13" t="s">
        <v>288</v>
      </c>
      <c r="E37" s="13" t="s">
        <v>289</v>
      </c>
      <c r="F37" s="14">
        <v>2017.0</v>
      </c>
      <c r="G37" s="13" t="s">
        <v>59</v>
      </c>
      <c r="H37" s="15" t="s">
        <v>290</v>
      </c>
      <c r="I37" s="13" t="s">
        <v>96</v>
      </c>
      <c r="J37" s="13" t="s">
        <v>291</v>
      </c>
      <c r="K37" s="16">
        <v>627.0</v>
      </c>
      <c r="L37" s="16">
        <v>70.0</v>
      </c>
      <c r="M37" s="16"/>
      <c r="N37" s="16"/>
      <c r="O37" s="17" t="s">
        <v>292</v>
      </c>
      <c r="P37" s="16"/>
      <c r="Q37" s="16">
        <v>100.0</v>
      </c>
      <c r="R37" s="16">
        <v>21.0</v>
      </c>
      <c r="S37" s="18" t="s">
        <v>293</v>
      </c>
      <c r="T37" s="67" t="str">
        <f>HYPERLINK("https://www.ncbi.nlm.nih.gov/pubmed/28255783","PubMed")</f>
        <v>PubMed</v>
      </c>
      <c r="U37" s="20"/>
      <c r="V37" s="20"/>
      <c r="W37" s="20"/>
      <c r="X37" s="20"/>
      <c r="Y37" s="20"/>
      <c r="Z37" s="20"/>
      <c r="AA37" s="20"/>
      <c r="AB37" s="20"/>
      <c r="AC37" s="20"/>
      <c r="AD37" s="20"/>
      <c r="AE37" s="20"/>
      <c r="AF37" s="20"/>
    </row>
    <row r="38">
      <c r="A38" s="48" t="s">
        <v>19</v>
      </c>
      <c r="B38" s="49" t="s">
        <v>294</v>
      </c>
      <c r="C38" s="50"/>
      <c r="D38" s="41" t="s">
        <v>295</v>
      </c>
      <c r="E38" s="13" t="s">
        <v>296</v>
      </c>
      <c r="F38" s="32">
        <v>2017.0</v>
      </c>
      <c r="G38" s="41" t="s">
        <v>42</v>
      </c>
      <c r="H38" s="42" t="s">
        <v>297</v>
      </c>
      <c r="I38" s="13" t="s">
        <v>256</v>
      </c>
      <c r="J38" s="13" t="s">
        <v>298</v>
      </c>
      <c r="K38" s="16">
        <v>903.0</v>
      </c>
      <c r="L38" s="16"/>
      <c r="M38" s="16" t="s">
        <v>299</v>
      </c>
      <c r="N38" s="16"/>
      <c r="O38" s="17" t="s">
        <v>300</v>
      </c>
      <c r="P38" s="16" t="s">
        <v>301</v>
      </c>
      <c r="Q38" s="16"/>
      <c r="R38" s="16"/>
      <c r="S38" s="53" t="s">
        <v>302</v>
      </c>
      <c r="T38" s="51" t="str">
        <f>HYPERLINK("https://www.ncbi.nlm.nih.gov/pubmed/27855264","PubMed")</f>
        <v>PubMed</v>
      </c>
      <c r="U38" s="20"/>
      <c r="V38" s="20"/>
      <c r="W38" s="20"/>
      <c r="X38" s="20"/>
      <c r="Y38" s="20"/>
      <c r="Z38" s="20"/>
      <c r="AA38" s="20"/>
      <c r="AB38" s="20"/>
      <c r="AC38" s="20"/>
      <c r="AD38" s="20"/>
      <c r="AE38" s="20"/>
      <c r="AF38" s="20"/>
    </row>
    <row r="39">
      <c r="A39" s="48" t="s">
        <v>19</v>
      </c>
      <c r="B39" s="49" t="s">
        <v>303</v>
      </c>
      <c r="C39" s="50"/>
      <c r="D39" s="13" t="s">
        <v>304</v>
      </c>
      <c r="E39" s="13" t="s">
        <v>305</v>
      </c>
      <c r="F39" s="14">
        <v>2017.0</v>
      </c>
      <c r="G39" s="13" t="s">
        <v>306</v>
      </c>
      <c r="H39" s="15" t="s">
        <v>307</v>
      </c>
      <c r="I39" s="14" t="s">
        <v>308</v>
      </c>
      <c r="J39" s="14" t="s">
        <v>309</v>
      </c>
      <c r="K39" s="16">
        <v>670.0</v>
      </c>
      <c r="L39" s="16"/>
      <c r="M39" s="16"/>
      <c r="N39" s="16"/>
      <c r="O39" s="17"/>
      <c r="P39" s="16"/>
      <c r="Q39" s="16"/>
      <c r="R39" s="16"/>
      <c r="S39" s="18" t="s">
        <v>310</v>
      </c>
      <c r="T39" s="27" t="str">
        <f>HYPERLINK("https://www.ncbi.nlm.nih.gov/pubmed/28299414","PubMed")</f>
        <v>PubMed</v>
      </c>
      <c r="U39" s="20"/>
      <c r="V39" s="20"/>
      <c r="W39" s="20"/>
      <c r="X39" s="20"/>
      <c r="Y39" s="20"/>
      <c r="Z39" s="20"/>
      <c r="AA39" s="20"/>
      <c r="AB39" s="20"/>
      <c r="AC39" s="20"/>
      <c r="AD39" s="20"/>
      <c r="AE39" s="20"/>
      <c r="AF39" s="20"/>
    </row>
    <row r="40">
      <c r="A40" s="21" t="s">
        <v>119</v>
      </c>
      <c r="B40" s="22" t="s">
        <v>120</v>
      </c>
      <c r="C40" s="23"/>
      <c r="D40" s="41" t="s">
        <v>311</v>
      </c>
      <c r="E40" s="32" t="s">
        <v>199</v>
      </c>
      <c r="F40" s="32">
        <v>2017.0</v>
      </c>
      <c r="G40" s="41" t="s">
        <v>254</v>
      </c>
      <c r="H40" s="42" t="s">
        <v>312</v>
      </c>
      <c r="I40" s="13" t="s">
        <v>89</v>
      </c>
      <c r="J40" s="13" t="s">
        <v>313</v>
      </c>
      <c r="K40" s="16">
        <v>660.0</v>
      </c>
      <c r="L40" s="16">
        <v>35.0</v>
      </c>
      <c r="M40" s="16"/>
      <c r="N40" s="16"/>
      <c r="O40" s="17" t="s">
        <v>314</v>
      </c>
      <c r="P40" s="16"/>
      <c r="Q40" s="16"/>
      <c r="R40" s="16"/>
      <c r="S40" s="52" t="s">
        <v>315</v>
      </c>
      <c r="T40" s="27" t="str">
        <f>HYPERLINK("https://www.ncbi.nlm.nih.gov/pubmed/29071035","PubMed")</f>
        <v>PubMed</v>
      </c>
      <c r="U40" s="20"/>
      <c r="V40" s="20"/>
      <c r="W40" s="20"/>
      <c r="X40" s="20"/>
      <c r="Y40" s="20"/>
      <c r="Z40" s="20"/>
      <c r="AA40" s="20"/>
      <c r="AB40" s="20"/>
      <c r="AC40" s="20"/>
      <c r="AD40" s="20"/>
      <c r="AE40" s="20"/>
      <c r="AF40" s="20"/>
    </row>
    <row r="41">
      <c r="A41" s="39" t="s">
        <v>128</v>
      </c>
      <c r="B41" s="40" t="s">
        <v>316</v>
      </c>
      <c r="C41" s="50"/>
      <c r="D41" s="41" t="s">
        <v>225</v>
      </c>
      <c r="E41" s="32" t="s">
        <v>226</v>
      </c>
      <c r="F41" s="32">
        <v>2017.0</v>
      </c>
      <c r="G41" s="13" t="s">
        <v>317</v>
      </c>
      <c r="H41" s="42" t="s">
        <v>318</v>
      </c>
      <c r="I41" s="13" t="s">
        <v>319</v>
      </c>
      <c r="J41" s="13" t="s">
        <v>320</v>
      </c>
      <c r="K41" s="16">
        <v>660.0</v>
      </c>
      <c r="L41" s="16"/>
      <c r="M41" s="16" t="s">
        <v>321</v>
      </c>
      <c r="N41" s="16"/>
      <c r="O41" s="17"/>
      <c r="P41" s="17"/>
      <c r="Q41" s="16">
        <v>600.0</v>
      </c>
      <c r="R41" s="16">
        <v>3.0</v>
      </c>
      <c r="S41" s="53" t="s">
        <v>322</v>
      </c>
      <c r="T41" s="51" t="str">
        <f>HYPERLINK("https://www.ncbi.nlm.nih.gov/pubmed/28739168","PubMed")</f>
        <v>PubMed</v>
      </c>
      <c r="U41" s="20"/>
      <c r="V41" s="20"/>
      <c r="W41" s="20"/>
      <c r="X41" s="20"/>
      <c r="Y41" s="20"/>
      <c r="Z41" s="20"/>
      <c r="AA41" s="20"/>
      <c r="AB41" s="20"/>
      <c r="AC41" s="20"/>
      <c r="AD41" s="20"/>
      <c r="AE41" s="20"/>
      <c r="AF41" s="20"/>
    </row>
    <row r="42">
      <c r="A42" s="21" t="s">
        <v>323</v>
      </c>
      <c r="B42" s="22" t="s">
        <v>324</v>
      </c>
      <c r="C42" s="23"/>
      <c r="D42" s="13" t="s">
        <v>325</v>
      </c>
      <c r="E42" s="13" t="s">
        <v>326</v>
      </c>
      <c r="F42" s="14">
        <v>2017.0</v>
      </c>
      <c r="G42" s="13" t="s">
        <v>327</v>
      </c>
      <c r="H42" s="15" t="s">
        <v>328</v>
      </c>
      <c r="I42" s="13" t="s">
        <v>256</v>
      </c>
      <c r="J42" s="13" t="s">
        <v>329</v>
      </c>
      <c r="K42" s="16">
        <v>830.0</v>
      </c>
      <c r="L42" s="16"/>
      <c r="M42" s="16"/>
      <c r="N42" s="54"/>
      <c r="O42" s="17"/>
      <c r="P42" s="16"/>
      <c r="Q42" s="16"/>
      <c r="R42" s="16"/>
      <c r="S42" s="18" t="s">
        <v>330</v>
      </c>
      <c r="T42" s="27" t="str">
        <f>HYPERLINK("https://www.ncbi.nlm.nih.gov/pubmed/28265648","PubMed")</f>
        <v>PubMed</v>
      </c>
      <c r="U42" s="28"/>
      <c r="V42" s="28"/>
      <c r="W42" s="29"/>
      <c r="X42" s="28"/>
      <c r="Y42" s="28"/>
      <c r="Z42" s="30"/>
      <c r="AA42" s="31"/>
      <c r="AB42" s="28"/>
      <c r="AC42" s="20"/>
      <c r="AD42" s="20"/>
      <c r="AE42" s="20"/>
      <c r="AF42" s="20"/>
    </row>
    <row r="43">
      <c r="A43" s="21" t="s">
        <v>47</v>
      </c>
      <c r="B43" s="22" t="s">
        <v>331</v>
      </c>
      <c r="C43" s="23"/>
      <c r="D43" s="32" t="s">
        <v>332</v>
      </c>
      <c r="E43" s="13" t="s">
        <v>333</v>
      </c>
      <c r="F43" s="32">
        <v>2017.0</v>
      </c>
      <c r="G43" s="32" t="s">
        <v>334</v>
      </c>
      <c r="H43" s="33" t="s">
        <v>335</v>
      </c>
      <c r="I43" s="13" t="s">
        <v>25</v>
      </c>
      <c r="J43" s="13" t="s">
        <v>36</v>
      </c>
      <c r="K43" s="16">
        <v>670.0</v>
      </c>
      <c r="L43" s="16"/>
      <c r="M43" s="16"/>
      <c r="N43" s="68"/>
      <c r="O43" s="16"/>
      <c r="P43" s="16"/>
      <c r="Q43" s="16"/>
      <c r="R43" s="16"/>
      <c r="S43" s="69" t="s">
        <v>336</v>
      </c>
      <c r="T43" s="35" t="str">
        <f>HYPERLINK("https://www.ncbi.nlm.nih.gov/pubmed/28129566","PubMed")</f>
        <v>PubMed</v>
      </c>
      <c r="U43" s="20"/>
      <c r="V43" s="20"/>
      <c r="W43" s="20"/>
      <c r="X43" s="20"/>
      <c r="Y43" s="20"/>
      <c r="Z43" s="20"/>
      <c r="AA43" s="20"/>
      <c r="AB43" s="20"/>
      <c r="AC43" s="20"/>
      <c r="AD43" s="20"/>
      <c r="AE43" s="20"/>
      <c r="AF43" s="20"/>
    </row>
    <row r="44">
      <c r="A44" s="21" t="s">
        <v>47</v>
      </c>
      <c r="B44" s="22" t="s">
        <v>337</v>
      </c>
      <c r="C44" s="23"/>
      <c r="D44" s="32" t="s">
        <v>338</v>
      </c>
      <c r="E44" s="13" t="s">
        <v>339</v>
      </c>
      <c r="F44" s="32">
        <v>2017.0</v>
      </c>
      <c r="G44" s="32" t="s">
        <v>340</v>
      </c>
      <c r="H44" s="33" t="s">
        <v>341</v>
      </c>
      <c r="I44" s="13" t="s">
        <v>96</v>
      </c>
      <c r="J44" s="13" t="s">
        <v>342</v>
      </c>
      <c r="K44" s="16">
        <v>670.0</v>
      </c>
      <c r="L44" s="16"/>
      <c r="M44" s="16" t="s">
        <v>343</v>
      </c>
      <c r="N44" s="68"/>
      <c r="O44" s="16">
        <v>4.0</v>
      </c>
      <c r="P44" s="16"/>
      <c r="Q44" s="16">
        <v>144.0</v>
      </c>
      <c r="R44" s="16">
        <v>7.0</v>
      </c>
      <c r="S44" s="34" t="s">
        <v>344</v>
      </c>
      <c r="T44" s="35" t="str">
        <f>HYPERLINK("https://www.ncbi.nlm.nih.gov/pubmed/28320099","PubMed")</f>
        <v>PubMed</v>
      </c>
      <c r="U44" s="20"/>
      <c r="V44" s="20"/>
      <c r="W44" s="20"/>
      <c r="X44" s="20"/>
      <c r="Y44" s="20"/>
      <c r="Z44" s="20"/>
      <c r="AA44" s="20"/>
      <c r="AB44" s="20"/>
      <c r="AC44" s="20"/>
      <c r="AD44" s="20"/>
      <c r="AE44" s="20"/>
      <c r="AF44" s="20"/>
    </row>
    <row r="45">
      <c r="A45" s="21" t="s">
        <v>47</v>
      </c>
      <c r="B45" s="22" t="s">
        <v>345</v>
      </c>
      <c r="C45" s="23"/>
      <c r="D45" s="32" t="s">
        <v>346</v>
      </c>
      <c r="E45" s="13" t="s">
        <v>347</v>
      </c>
      <c r="F45" s="32">
        <v>2017.0</v>
      </c>
      <c r="G45" s="32" t="s">
        <v>348</v>
      </c>
      <c r="H45" s="33" t="s">
        <v>349</v>
      </c>
      <c r="I45" s="13" t="s">
        <v>25</v>
      </c>
      <c r="J45" s="13" t="s">
        <v>350</v>
      </c>
      <c r="K45" s="16">
        <v>670.0</v>
      </c>
      <c r="L45" s="16"/>
      <c r="M45" s="16" t="s">
        <v>351</v>
      </c>
      <c r="N45" s="16"/>
      <c r="O45" s="17" t="s">
        <v>219</v>
      </c>
      <c r="P45" s="16"/>
      <c r="Q45" s="16"/>
      <c r="R45" s="16" t="s">
        <v>352</v>
      </c>
      <c r="S45" s="34" t="s">
        <v>353</v>
      </c>
      <c r="T45" s="35" t="str">
        <f>HYPERLINK("https://www.ncbi.nlm.nih.gov/pubmed/29167189","PubMed")</f>
        <v>PubMed</v>
      </c>
      <c r="U45" s="20"/>
      <c r="V45" s="20"/>
      <c r="W45" s="20"/>
      <c r="X45" s="20"/>
      <c r="Y45" s="20"/>
      <c r="Z45" s="20"/>
      <c r="AA45" s="20"/>
      <c r="AB45" s="20"/>
      <c r="AC45" s="20"/>
      <c r="AD45" s="20"/>
      <c r="AE45" s="20"/>
      <c r="AF45" s="20"/>
    </row>
    <row r="46">
      <c r="A46" s="21" t="s">
        <v>354</v>
      </c>
      <c r="B46" s="22" t="s">
        <v>355</v>
      </c>
      <c r="C46" s="23"/>
      <c r="D46" s="13" t="s">
        <v>356</v>
      </c>
      <c r="E46" s="13" t="s">
        <v>357</v>
      </c>
      <c r="F46" s="14">
        <v>2017.0</v>
      </c>
      <c r="G46" s="13" t="s">
        <v>358</v>
      </c>
      <c r="H46" s="15" t="s">
        <v>359</v>
      </c>
      <c r="I46" s="13" t="s">
        <v>30</v>
      </c>
      <c r="J46" s="13" t="s">
        <v>36</v>
      </c>
      <c r="K46" s="70" t="s">
        <v>360</v>
      </c>
      <c r="L46" s="25"/>
      <c r="M46" s="25"/>
      <c r="N46" s="25"/>
      <c r="O46" s="25"/>
      <c r="P46" s="25"/>
      <c r="Q46" s="25"/>
      <c r="R46" s="25"/>
      <c r="S46" s="26"/>
      <c r="T46" s="27" t="str">
        <f>HYPERLINK("https://www.ncbi.nlm.nih.gov/pubmed/28948402","PubMed")</f>
        <v>PubMed</v>
      </c>
      <c r="U46" s="20"/>
      <c r="V46" s="20"/>
      <c r="W46" s="20"/>
      <c r="X46" s="20"/>
      <c r="Y46" s="20"/>
      <c r="Z46" s="20"/>
      <c r="AA46" s="20"/>
      <c r="AB46" s="20"/>
      <c r="AC46" s="20"/>
      <c r="AD46" s="20"/>
      <c r="AE46" s="20"/>
      <c r="AF46" s="20"/>
    </row>
    <row r="47">
      <c r="A47" s="21" t="s">
        <v>354</v>
      </c>
      <c r="B47" s="22" t="s">
        <v>355</v>
      </c>
      <c r="C47" s="23"/>
      <c r="D47" s="13" t="s">
        <v>361</v>
      </c>
      <c r="E47" s="13" t="s">
        <v>362</v>
      </c>
      <c r="F47" s="14">
        <v>2017.0</v>
      </c>
      <c r="G47" s="13" t="s">
        <v>363</v>
      </c>
      <c r="H47" s="15" t="s">
        <v>364</v>
      </c>
      <c r="I47" s="13" t="s">
        <v>30</v>
      </c>
      <c r="J47" s="13" t="s">
        <v>36</v>
      </c>
      <c r="K47" s="70" t="s">
        <v>365</v>
      </c>
      <c r="L47" s="25"/>
      <c r="M47" s="25"/>
      <c r="N47" s="25"/>
      <c r="O47" s="25"/>
      <c r="P47" s="25"/>
      <c r="Q47" s="25"/>
      <c r="R47" s="25"/>
      <c r="S47" s="26"/>
      <c r="T47" s="27" t="str">
        <f>HYPERLINK("https://www.intechopen.com/books/photomedicine-advances-in-clinical-practice/photobiological-basics-and-clinical-indications-of-phototherapy-for-skin-rejuvenation","INTECH")</f>
        <v>INTECH</v>
      </c>
      <c r="U47" s="20"/>
      <c r="V47" s="20"/>
      <c r="W47" s="20"/>
      <c r="X47" s="20"/>
      <c r="Y47" s="20"/>
      <c r="Z47" s="20"/>
      <c r="AA47" s="20"/>
      <c r="AB47" s="20"/>
      <c r="AC47" s="20"/>
      <c r="AD47" s="20"/>
      <c r="AE47" s="20"/>
      <c r="AF47" s="20"/>
    </row>
    <row r="48">
      <c r="A48" s="21" t="s">
        <v>366</v>
      </c>
      <c r="B48" s="22"/>
      <c r="C48" s="23"/>
      <c r="D48" s="13" t="s">
        <v>367</v>
      </c>
      <c r="E48" s="13" t="s">
        <v>368</v>
      </c>
      <c r="F48" s="14">
        <v>2017.0</v>
      </c>
      <c r="G48" s="13" t="s">
        <v>369</v>
      </c>
      <c r="H48" s="15" t="s">
        <v>370</v>
      </c>
      <c r="I48" s="13" t="s">
        <v>371</v>
      </c>
      <c r="J48" s="13" t="s">
        <v>36</v>
      </c>
      <c r="K48" s="16">
        <v>630.0</v>
      </c>
      <c r="L48" s="16"/>
      <c r="M48" s="16"/>
      <c r="N48" s="16"/>
      <c r="O48" s="17" t="s">
        <v>372</v>
      </c>
      <c r="P48" s="16"/>
      <c r="Q48" s="16"/>
      <c r="R48" s="16" t="s">
        <v>373</v>
      </c>
      <c r="S48" s="18" t="s">
        <v>374</v>
      </c>
      <c r="T48" s="27" t="str">
        <f>HYPERLINK("https://www.ncbi.nlm.nih.gov/pubmed/29198781","PubMed")</f>
        <v>PubMed</v>
      </c>
      <c r="U48" s="20"/>
      <c r="V48" s="20"/>
      <c r="W48" s="20"/>
      <c r="X48" s="20"/>
      <c r="Y48" s="20"/>
      <c r="Z48" s="20"/>
      <c r="AA48" s="20"/>
      <c r="AB48" s="20"/>
      <c r="AC48" s="20"/>
      <c r="AD48" s="20"/>
      <c r="AE48" s="20"/>
      <c r="AF48" s="20"/>
    </row>
    <row r="49">
      <c r="A49" s="21" t="s">
        <v>55</v>
      </c>
      <c r="B49" s="22" t="s">
        <v>56</v>
      </c>
      <c r="C49" s="23"/>
      <c r="D49" s="32" t="s">
        <v>375</v>
      </c>
      <c r="E49" s="13" t="s">
        <v>376</v>
      </c>
      <c r="F49" s="32">
        <v>2017.0</v>
      </c>
      <c r="G49" s="32" t="s">
        <v>77</v>
      </c>
      <c r="H49" s="33" t="s">
        <v>377</v>
      </c>
      <c r="I49" s="14" t="s">
        <v>70</v>
      </c>
      <c r="J49" s="14" t="s">
        <v>36</v>
      </c>
      <c r="K49" s="16" t="s">
        <v>174</v>
      </c>
      <c r="L49" s="16"/>
      <c r="M49" s="16"/>
      <c r="N49" s="16"/>
      <c r="O49" s="17"/>
      <c r="P49" s="16"/>
      <c r="Q49" s="16"/>
      <c r="R49" s="16"/>
      <c r="S49" s="55" t="s">
        <v>378</v>
      </c>
      <c r="T49" s="37" t="str">
        <f>HYPERLINK("https://www.ncbi.nlm.nih.gov/pubmed/27359205","PubMed")</f>
        <v>PubMed</v>
      </c>
      <c r="U49" s="20"/>
      <c r="V49" s="20"/>
      <c r="W49" s="20"/>
      <c r="X49" s="20"/>
      <c r="Y49" s="20"/>
      <c r="Z49" s="20"/>
      <c r="AA49" s="20"/>
      <c r="AB49" s="20"/>
      <c r="AC49" s="20"/>
      <c r="AD49" s="20"/>
      <c r="AE49" s="20"/>
      <c r="AF49" s="20"/>
    </row>
    <row r="50">
      <c r="A50" s="21" t="s">
        <v>55</v>
      </c>
      <c r="B50" s="22" t="s">
        <v>379</v>
      </c>
      <c r="C50" s="23"/>
      <c r="D50" s="32" t="s">
        <v>380</v>
      </c>
      <c r="E50" s="13" t="s">
        <v>207</v>
      </c>
      <c r="F50" s="32">
        <v>2017.0</v>
      </c>
      <c r="G50" s="32" t="s">
        <v>381</v>
      </c>
      <c r="H50" s="33" t="s">
        <v>382</v>
      </c>
      <c r="I50" s="14" t="s">
        <v>165</v>
      </c>
      <c r="J50" s="14" t="s">
        <v>383</v>
      </c>
      <c r="K50" s="16">
        <v>850.0</v>
      </c>
      <c r="L50" s="16">
        <v>100.0</v>
      </c>
      <c r="M50" s="16" t="s">
        <v>384</v>
      </c>
      <c r="N50" s="17"/>
      <c r="O50" s="17" t="s">
        <v>385</v>
      </c>
      <c r="P50" s="16"/>
      <c r="Q50" s="16">
        <v>2700.0</v>
      </c>
      <c r="R50" s="16"/>
      <c r="S50" s="56" t="s">
        <v>386</v>
      </c>
      <c r="T50" s="71" t="str">
        <f>HYPERLINK("https://www.ncbi.nlm.nih.gov/pubmed/28489465","PubMed")</f>
        <v>PubMed</v>
      </c>
      <c r="U50" s="20"/>
      <c r="V50" s="20"/>
      <c r="W50" s="20"/>
      <c r="X50" s="20"/>
      <c r="Y50" s="20"/>
      <c r="Z50" s="20"/>
      <c r="AA50" s="20"/>
      <c r="AB50" s="20"/>
      <c r="AC50" s="20"/>
      <c r="AD50" s="20"/>
      <c r="AE50" s="20"/>
      <c r="AF50" s="20"/>
    </row>
    <row r="51">
      <c r="A51" s="21" t="s">
        <v>55</v>
      </c>
      <c r="B51" s="22" t="s">
        <v>56</v>
      </c>
      <c r="C51" s="23"/>
      <c r="D51" s="32" t="s">
        <v>75</v>
      </c>
      <c r="E51" s="32" t="s">
        <v>387</v>
      </c>
      <c r="F51" s="32">
        <v>2017.0</v>
      </c>
      <c r="G51" s="32" t="s">
        <v>59</v>
      </c>
      <c r="H51" s="33" t="s">
        <v>388</v>
      </c>
      <c r="I51" s="14" t="s">
        <v>133</v>
      </c>
      <c r="J51" s="14" t="s">
        <v>389</v>
      </c>
      <c r="K51" s="16" t="s">
        <v>390</v>
      </c>
      <c r="L51" s="16"/>
      <c r="M51" s="16"/>
      <c r="N51" s="16" t="s">
        <v>391</v>
      </c>
      <c r="O51" s="17"/>
      <c r="P51" s="16"/>
      <c r="Q51" s="16"/>
      <c r="R51" s="16"/>
      <c r="S51" s="55" t="s">
        <v>392</v>
      </c>
      <c r="T51" s="37" t="str">
        <f>HYPERLINK("https://www.ncbi.nlm.nih.gov/pubmed/29101708","PubMed")</f>
        <v>PubMed</v>
      </c>
      <c r="U51" s="20"/>
      <c r="V51" s="20"/>
      <c r="W51" s="20"/>
      <c r="X51" s="20"/>
      <c r="Y51" s="20"/>
      <c r="Z51" s="20"/>
      <c r="AA51" s="20"/>
      <c r="AB51" s="20"/>
      <c r="AC51" s="20"/>
      <c r="AD51" s="20"/>
      <c r="AE51" s="20"/>
      <c r="AF51" s="20"/>
    </row>
    <row r="52">
      <c r="A52" s="21" t="s">
        <v>83</v>
      </c>
      <c r="B52" s="22" t="s">
        <v>197</v>
      </c>
      <c r="C52" s="23"/>
      <c r="D52" s="13" t="s">
        <v>393</v>
      </c>
      <c r="E52" s="13" t="s">
        <v>394</v>
      </c>
      <c r="F52" s="14">
        <v>2017.0</v>
      </c>
      <c r="G52" s="13" t="s">
        <v>395</v>
      </c>
      <c r="H52" s="15" t="s">
        <v>396</v>
      </c>
      <c r="I52" s="13" t="s">
        <v>96</v>
      </c>
      <c r="J52" s="13" t="s">
        <v>36</v>
      </c>
      <c r="K52" s="16">
        <v>618.0</v>
      </c>
      <c r="L52" s="16"/>
      <c r="M52" s="16" t="s">
        <v>397</v>
      </c>
      <c r="N52" s="16"/>
      <c r="O52" s="17" t="s">
        <v>230</v>
      </c>
      <c r="P52" s="16"/>
      <c r="Q52" s="16">
        <v>300.0</v>
      </c>
      <c r="R52" s="16">
        <v>21.0</v>
      </c>
      <c r="S52" s="18" t="s">
        <v>398</v>
      </c>
      <c r="T52" s="27" t="str">
        <f>HYPERLINK("https://www.ncbi.nlm.nih.gov/pubmed/28529151","PubMed")</f>
        <v>PubMed</v>
      </c>
      <c r="U52" s="20"/>
      <c r="V52" s="20"/>
      <c r="W52" s="20"/>
      <c r="X52" s="20"/>
      <c r="Y52" s="20"/>
      <c r="Z52" s="20"/>
      <c r="AA52" s="20"/>
      <c r="AB52" s="20"/>
      <c r="AC52" s="20"/>
      <c r="AD52" s="20"/>
      <c r="AE52" s="20"/>
      <c r="AF52" s="20"/>
    </row>
    <row r="53">
      <c r="A53" s="21" t="s">
        <v>83</v>
      </c>
      <c r="B53" s="22" t="s">
        <v>399</v>
      </c>
      <c r="C53" s="23"/>
      <c r="D53" s="13" t="s">
        <v>400</v>
      </c>
      <c r="E53" s="13" t="s">
        <v>401</v>
      </c>
      <c r="F53" s="14">
        <v>2017.0</v>
      </c>
      <c r="G53" s="13" t="s">
        <v>402</v>
      </c>
      <c r="H53" s="15" t="s">
        <v>403</v>
      </c>
      <c r="I53" s="13" t="s">
        <v>96</v>
      </c>
      <c r="J53" s="13" t="s">
        <v>36</v>
      </c>
      <c r="K53" s="16">
        <v>940.0</v>
      </c>
      <c r="L53" s="16"/>
      <c r="M53" s="54"/>
      <c r="N53" s="16"/>
      <c r="O53" s="17" t="s">
        <v>372</v>
      </c>
      <c r="P53" s="16"/>
      <c r="Q53" s="16"/>
      <c r="R53" s="16">
        <v>3.0</v>
      </c>
      <c r="S53" s="72" t="s">
        <v>404</v>
      </c>
      <c r="T53" s="27" t="str">
        <f>HYPERLINK("https://www.ncbi.nlm.nih.gov/pubmed/27472656","PubMed")</f>
        <v>PubMed</v>
      </c>
      <c r="U53" s="20"/>
      <c r="V53" s="20"/>
      <c r="W53" s="20"/>
      <c r="X53" s="20"/>
      <c r="Y53" s="20"/>
      <c r="Z53" s="20"/>
      <c r="AA53" s="20"/>
      <c r="AB53" s="20"/>
      <c r="AC53" s="20"/>
      <c r="AD53" s="20"/>
      <c r="AE53" s="20"/>
      <c r="AF53" s="20"/>
    </row>
    <row r="54">
      <c r="A54" s="21" t="s">
        <v>83</v>
      </c>
      <c r="B54" s="49" t="s">
        <v>405</v>
      </c>
      <c r="C54" s="50"/>
      <c r="D54" s="32" t="s">
        <v>406</v>
      </c>
      <c r="E54" s="13" t="s">
        <v>407</v>
      </c>
      <c r="F54" s="32">
        <v>2017.0</v>
      </c>
      <c r="G54" s="13" t="s">
        <v>408</v>
      </c>
      <c r="H54" s="33" t="s">
        <v>409</v>
      </c>
      <c r="I54" s="14" t="s">
        <v>410</v>
      </c>
      <c r="J54" s="14" t="s">
        <v>411</v>
      </c>
      <c r="K54" s="16" t="s">
        <v>412</v>
      </c>
      <c r="L54" s="16" t="s">
        <v>413</v>
      </c>
      <c r="M54" s="16"/>
      <c r="N54" s="16"/>
      <c r="O54" s="17" t="s">
        <v>414</v>
      </c>
      <c r="P54" s="16"/>
      <c r="Q54" s="16" t="s">
        <v>415</v>
      </c>
      <c r="R54" s="16" t="s">
        <v>416</v>
      </c>
      <c r="S54" s="56" t="s">
        <v>417</v>
      </c>
      <c r="T54" s="35" t="str">
        <f>HYPERLINK("https://www.ncbi.nlm.nih.gov/pubmed/28332068","PubMed")</f>
        <v>PubMed</v>
      </c>
      <c r="U54" s="20"/>
      <c r="V54" s="20"/>
      <c r="W54" s="20"/>
      <c r="X54" s="20"/>
      <c r="Y54" s="20"/>
      <c r="Z54" s="20"/>
      <c r="AA54" s="20"/>
      <c r="AB54" s="20"/>
      <c r="AC54" s="20"/>
      <c r="AD54" s="20"/>
      <c r="AE54" s="20"/>
      <c r="AF54" s="20"/>
    </row>
    <row r="55">
      <c r="A55" s="21" t="s">
        <v>418</v>
      </c>
      <c r="B55" s="22" t="s">
        <v>419</v>
      </c>
      <c r="C55" s="23"/>
      <c r="D55" s="13" t="s">
        <v>420</v>
      </c>
      <c r="E55" s="13" t="s">
        <v>421</v>
      </c>
      <c r="F55" s="14">
        <v>2017.0</v>
      </c>
      <c r="G55" s="13" t="s">
        <v>422</v>
      </c>
      <c r="H55" s="15" t="s">
        <v>423</v>
      </c>
      <c r="I55" s="13" t="s">
        <v>96</v>
      </c>
      <c r="J55" s="13" t="s">
        <v>424</v>
      </c>
      <c r="K55" s="16">
        <v>940.0</v>
      </c>
      <c r="L55" s="16">
        <v>160.0</v>
      </c>
      <c r="M55" s="16"/>
      <c r="N55" s="16"/>
      <c r="O55" s="17" t="s">
        <v>372</v>
      </c>
      <c r="P55" s="16"/>
      <c r="Q55" s="16">
        <v>1800.0</v>
      </c>
      <c r="R55" s="16"/>
      <c r="S55" s="18" t="s">
        <v>425</v>
      </c>
      <c r="T55" s="27" t="str">
        <f>HYPERLINK("https://www.ncbi.nlm.nih.gov/pubmed/28469528","PubMed")</f>
        <v>PubMed</v>
      </c>
      <c r="U55" s="20"/>
      <c r="V55" s="20"/>
      <c r="W55" s="20"/>
      <c r="X55" s="20"/>
      <c r="Y55" s="20"/>
      <c r="Z55" s="20"/>
      <c r="AA55" s="20"/>
      <c r="AB55" s="20"/>
      <c r="AC55" s="20"/>
      <c r="AD55" s="20"/>
      <c r="AE55" s="20"/>
      <c r="AF55" s="20"/>
    </row>
    <row r="56">
      <c r="A56" s="21" t="s">
        <v>418</v>
      </c>
      <c r="B56" s="22" t="s">
        <v>426</v>
      </c>
      <c r="C56" s="23"/>
      <c r="D56" s="13" t="s">
        <v>427</v>
      </c>
      <c r="E56" s="13" t="s">
        <v>428</v>
      </c>
      <c r="F56" s="14">
        <v>2017.0</v>
      </c>
      <c r="G56" s="13" t="s">
        <v>429</v>
      </c>
      <c r="H56" s="15" t="s">
        <v>430</v>
      </c>
      <c r="I56" s="13" t="s">
        <v>25</v>
      </c>
      <c r="J56" s="13" t="s">
        <v>431</v>
      </c>
      <c r="K56" s="16">
        <v>890.0</v>
      </c>
      <c r="L56" s="16" t="s">
        <v>432</v>
      </c>
      <c r="M56" s="16" t="s">
        <v>433</v>
      </c>
      <c r="N56" s="16"/>
      <c r="O56" s="17"/>
      <c r="P56" s="16"/>
      <c r="Q56" s="16"/>
      <c r="R56" s="16"/>
      <c r="S56" s="34" t="s">
        <v>434</v>
      </c>
      <c r="T56" s="27" t="str">
        <f>HYPERLINK("https://www.ncbi.nlm.nih.gov/pubmed/27056078","PubMed")</f>
        <v>PubMed</v>
      </c>
      <c r="U56" s="20"/>
      <c r="V56" s="20"/>
      <c r="W56" s="20"/>
      <c r="X56" s="20"/>
      <c r="Y56" s="20"/>
      <c r="Z56" s="20"/>
      <c r="AA56" s="20"/>
      <c r="AB56" s="20"/>
      <c r="AC56" s="20"/>
      <c r="AD56" s="20"/>
      <c r="AE56" s="20"/>
      <c r="AF56" s="20"/>
    </row>
    <row r="57">
      <c r="A57" s="21" t="s">
        <v>213</v>
      </c>
      <c r="B57" s="22" t="s">
        <v>435</v>
      </c>
      <c r="C57" s="23"/>
      <c r="D57" s="13" t="s">
        <v>436</v>
      </c>
      <c r="E57" s="13" t="s">
        <v>122</v>
      </c>
      <c r="F57" s="14">
        <v>2017.0</v>
      </c>
      <c r="G57" s="13" t="s">
        <v>59</v>
      </c>
      <c r="H57" s="15" t="s">
        <v>437</v>
      </c>
      <c r="I57" s="13" t="s">
        <v>25</v>
      </c>
      <c r="J57" s="13" t="s">
        <v>438</v>
      </c>
      <c r="K57" s="16">
        <v>660.0</v>
      </c>
      <c r="L57" s="16">
        <v>100.0</v>
      </c>
      <c r="M57" s="16" t="s">
        <v>218</v>
      </c>
      <c r="N57" s="16">
        <v>15.0</v>
      </c>
      <c r="O57" s="17" t="s">
        <v>219</v>
      </c>
      <c r="P57" s="16" t="s">
        <v>220</v>
      </c>
      <c r="Q57" s="16">
        <v>150.0</v>
      </c>
      <c r="R57" s="16">
        <v>8.0</v>
      </c>
      <c r="S57" s="18" t="s">
        <v>439</v>
      </c>
      <c r="T57" s="27" t="str">
        <f>HYPERLINK("https://www.ncbi.nlm.nih.gov/pubmed/28712048","PubMed")</f>
        <v>PubMed</v>
      </c>
      <c r="U57" s="20"/>
      <c r="V57" s="20"/>
      <c r="W57" s="20"/>
      <c r="X57" s="20"/>
      <c r="Y57" s="20"/>
      <c r="Z57" s="20"/>
      <c r="AA57" s="20"/>
      <c r="AB57" s="20"/>
      <c r="AC57" s="20"/>
      <c r="AD57" s="20"/>
      <c r="AE57" s="20"/>
      <c r="AF57" s="20"/>
    </row>
    <row r="58">
      <c r="A58" s="21" t="s">
        <v>213</v>
      </c>
      <c r="B58" s="22" t="s">
        <v>440</v>
      </c>
      <c r="C58" s="23"/>
      <c r="D58" s="13" t="s">
        <v>441</v>
      </c>
      <c r="E58" s="13" t="s">
        <v>122</v>
      </c>
      <c r="F58" s="14">
        <v>2017.0</v>
      </c>
      <c r="G58" s="13" t="s">
        <v>442</v>
      </c>
      <c r="H58" s="15" t="s">
        <v>443</v>
      </c>
      <c r="I58" s="13" t="s">
        <v>25</v>
      </c>
      <c r="J58" s="13" t="s">
        <v>444</v>
      </c>
      <c r="K58" s="16">
        <v>660.0</v>
      </c>
      <c r="L58" s="16">
        <v>100.0</v>
      </c>
      <c r="M58" s="16" t="s">
        <v>445</v>
      </c>
      <c r="N58" s="16">
        <v>15.0</v>
      </c>
      <c r="O58" s="17" t="s">
        <v>219</v>
      </c>
      <c r="P58" s="16" t="s">
        <v>220</v>
      </c>
      <c r="Q58" s="16">
        <v>150.0</v>
      </c>
      <c r="R58" s="16">
        <v>2.0</v>
      </c>
      <c r="S58" s="73" t="s">
        <v>446</v>
      </c>
      <c r="T58" s="27" t="str">
        <f>HYPERLINK("https://www.nature.com/articles/s41598-017-13117-5","Nature")</f>
        <v>Nature</v>
      </c>
      <c r="U58" s="20"/>
      <c r="V58" s="20"/>
      <c r="W58" s="20"/>
      <c r="X58" s="20"/>
      <c r="Y58" s="20"/>
      <c r="Z58" s="20"/>
      <c r="AA58" s="20"/>
      <c r="AB58" s="20"/>
      <c r="AC58" s="20"/>
      <c r="AD58" s="20"/>
      <c r="AE58" s="20"/>
      <c r="AF58" s="20"/>
    </row>
    <row r="59">
      <c r="A59" s="21" t="s">
        <v>223</v>
      </c>
      <c r="B59" s="22" t="s">
        <v>447</v>
      </c>
      <c r="C59" s="23"/>
      <c r="D59" s="13" t="s">
        <v>448</v>
      </c>
      <c r="E59" s="13" t="s">
        <v>449</v>
      </c>
      <c r="F59" s="14">
        <v>2017.0</v>
      </c>
      <c r="G59" s="13" t="s">
        <v>33</v>
      </c>
      <c r="H59" s="15" t="s">
        <v>450</v>
      </c>
      <c r="I59" s="13" t="s">
        <v>89</v>
      </c>
      <c r="J59" s="13" t="s">
        <v>36</v>
      </c>
      <c r="K59" s="16">
        <v>637.0</v>
      </c>
      <c r="L59" s="16"/>
      <c r="M59" s="16"/>
      <c r="N59" s="16"/>
      <c r="O59" s="17"/>
      <c r="P59" s="16"/>
      <c r="Q59" s="16"/>
      <c r="R59" s="16"/>
      <c r="S59" s="18" t="s">
        <v>451</v>
      </c>
      <c r="T59" s="27" t="str">
        <f>HYPERLINK("https://www.ncbi.nlm.nih.gov/pubmed/29095531","PubMed")</f>
        <v>PubMed</v>
      </c>
      <c r="U59" s="20"/>
      <c r="V59" s="20"/>
      <c r="W59" s="20"/>
      <c r="X59" s="20"/>
      <c r="Y59" s="20"/>
      <c r="Z59" s="20"/>
      <c r="AA59" s="20"/>
      <c r="AB59" s="20"/>
      <c r="AC59" s="20"/>
      <c r="AD59" s="20"/>
      <c r="AE59" s="20"/>
      <c r="AF59" s="20"/>
    </row>
    <row r="60">
      <c r="A60" s="21" t="s">
        <v>223</v>
      </c>
      <c r="B60" s="22" t="s">
        <v>452</v>
      </c>
      <c r="C60" s="23"/>
      <c r="D60" s="13" t="s">
        <v>453</v>
      </c>
      <c r="E60" s="13" t="s">
        <v>362</v>
      </c>
      <c r="F60" s="14">
        <v>2017.0</v>
      </c>
      <c r="G60" s="13" t="s">
        <v>454</v>
      </c>
      <c r="H60" s="15" t="s">
        <v>455</v>
      </c>
      <c r="I60" s="13" t="s">
        <v>25</v>
      </c>
      <c r="J60" s="13" t="s">
        <v>36</v>
      </c>
      <c r="K60" s="16">
        <v>630.0</v>
      </c>
      <c r="L60" s="16"/>
      <c r="M60" s="16"/>
      <c r="N60" s="16"/>
      <c r="O60" s="17" t="s">
        <v>219</v>
      </c>
      <c r="P60" s="16"/>
      <c r="Q60" s="16"/>
      <c r="R60" s="16">
        <v>10.0</v>
      </c>
      <c r="S60" s="18" t="s">
        <v>456</v>
      </c>
      <c r="T60" s="27" t="str">
        <f>HYPERLINK("https://www.e-sciencecentral.org/articles/SC000026271","E-ScienceCentral")</f>
        <v>E-ScienceCentral</v>
      </c>
      <c r="U60" s="20"/>
      <c r="V60" s="20"/>
      <c r="W60" s="20"/>
      <c r="X60" s="20"/>
      <c r="Y60" s="20"/>
      <c r="Z60" s="20"/>
      <c r="AA60" s="20"/>
      <c r="AB60" s="20"/>
      <c r="AC60" s="20"/>
      <c r="AD60" s="20"/>
      <c r="AE60" s="20"/>
      <c r="AF60" s="20"/>
    </row>
    <row r="61">
      <c r="A61" s="21" t="s">
        <v>223</v>
      </c>
      <c r="B61" s="22" t="s">
        <v>452</v>
      </c>
      <c r="C61" s="23"/>
      <c r="D61" s="13" t="s">
        <v>457</v>
      </c>
      <c r="E61" s="13" t="s">
        <v>105</v>
      </c>
      <c r="F61" s="14">
        <v>2017.0</v>
      </c>
      <c r="G61" s="13" t="s">
        <v>458</v>
      </c>
      <c r="H61" s="15" t="s">
        <v>459</v>
      </c>
      <c r="I61" s="13" t="s">
        <v>25</v>
      </c>
      <c r="J61" s="13" t="s">
        <v>36</v>
      </c>
      <c r="K61" s="16" t="s">
        <v>460</v>
      </c>
      <c r="L61" s="16"/>
      <c r="M61" s="16"/>
      <c r="N61" s="16"/>
      <c r="O61" s="17"/>
      <c r="P61" s="16"/>
      <c r="Q61" s="16"/>
      <c r="R61" s="16"/>
      <c r="S61" s="18" t="s">
        <v>461</v>
      </c>
      <c r="T61" s="27" t="str">
        <f>HYPERLINK("https://www.ncbi.nlm.nih.gov/pubmed/29200774/","PubMed")</f>
        <v>PubMed</v>
      </c>
      <c r="U61" s="20"/>
      <c r="V61" s="20"/>
      <c r="W61" s="20"/>
      <c r="X61" s="20"/>
      <c r="Y61" s="20"/>
      <c r="Z61" s="20"/>
      <c r="AA61" s="20"/>
      <c r="AB61" s="20"/>
      <c r="AC61" s="20"/>
      <c r="AD61" s="20"/>
      <c r="AE61" s="20"/>
      <c r="AF61" s="20"/>
    </row>
    <row r="62">
      <c r="A62" s="48" t="s">
        <v>237</v>
      </c>
      <c r="B62" s="49" t="s">
        <v>244</v>
      </c>
      <c r="C62" s="50"/>
      <c r="D62" s="14" t="s">
        <v>448</v>
      </c>
      <c r="E62" s="14"/>
      <c r="F62" s="14">
        <v>2017.0</v>
      </c>
      <c r="G62" s="14" t="s">
        <v>462</v>
      </c>
      <c r="H62" s="58" t="s">
        <v>463</v>
      </c>
      <c r="I62" s="14" t="s">
        <v>410</v>
      </c>
      <c r="J62" s="14" t="s">
        <v>36</v>
      </c>
      <c r="K62" s="59" t="s">
        <v>464</v>
      </c>
      <c r="L62" s="59"/>
      <c r="M62" s="59"/>
      <c r="N62" s="59"/>
      <c r="O62" s="59"/>
      <c r="P62" s="60"/>
      <c r="Q62" s="59"/>
      <c r="R62" s="59"/>
      <c r="S62" s="34" t="s">
        <v>465</v>
      </c>
      <c r="T62" s="61" t="str">
        <f>HYPERLINK("https://www.ncbi.nlm.nih.gov/pubmed/28695797","PubMed")</f>
        <v>PubMed</v>
      </c>
      <c r="U62" s="20"/>
      <c r="V62" s="20"/>
      <c r="W62" s="20"/>
      <c r="X62" s="20"/>
      <c r="Y62" s="20"/>
      <c r="Z62" s="20"/>
      <c r="AA62" s="20"/>
      <c r="AB62" s="20"/>
      <c r="AC62" s="20"/>
      <c r="AD62" s="20"/>
      <c r="AE62" s="20"/>
      <c r="AF62" s="20"/>
    </row>
    <row r="63">
      <c r="A63" s="48" t="s">
        <v>237</v>
      </c>
      <c r="B63" s="49" t="s">
        <v>466</v>
      </c>
      <c r="C63" s="50"/>
      <c r="D63" s="14" t="s">
        <v>467</v>
      </c>
      <c r="E63" s="14" t="s">
        <v>240</v>
      </c>
      <c r="F63" s="14">
        <v>2017.0</v>
      </c>
      <c r="G63" s="13" t="s">
        <v>59</v>
      </c>
      <c r="H63" s="58" t="s">
        <v>468</v>
      </c>
      <c r="I63" s="14" t="s">
        <v>371</v>
      </c>
      <c r="J63" s="14" t="s">
        <v>469</v>
      </c>
      <c r="K63" s="59">
        <v>658.0</v>
      </c>
      <c r="L63" s="59">
        <v>40.0</v>
      </c>
      <c r="M63" s="59"/>
      <c r="N63" s="59"/>
      <c r="O63" s="59">
        <v>7.0</v>
      </c>
      <c r="P63" s="60"/>
      <c r="Q63" s="59"/>
      <c r="R63" s="59"/>
      <c r="S63" s="34" t="s">
        <v>470</v>
      </c>
      <c r="T63" s="61" t="str">
        <f>HYPERLINK("https://www.ncbi.nlm.nih.gov/pubmed/29199384","PubMed")</f>
        <v>PubMed</v>
      </c>
      <c r="U63" s="20"/>
      <c r="V63" s="20"/>
      <c r="W63" s="20"/>
      <c r="X63" s="20"/>
      <c r="Y63" s="20"/>
      <c r="Z63" s="20"/>
      <c r="AA63" s="20"/>
      <c r="AB63" s="20"/>
      <c r="AC63" s="20"/>
      <c r="AD63" s="20"/>
      <c r="AE63" s="20"/>
      <c r="AF63" s="20"/>
    </row>
    <row r="64">
      <c r="A64" s="48" t="s">
        <v>237</v>
      </c>
      <c r="B64" s="49" t="s">
        <v>238</v>
      </c>
      <c r="C64" s="50"/>
      <c r="D64" s="14" t="s">
        <v>471</v>
      </c>
      <c r="E64" s="14" t="s">
        <v>122</v>
      </c>
      <c r="F64" s="14">
        <v>2017.0</v>
      </c>
      <c r="G64" s="14" t="s">
        <v>42</v>
      </c>
      <c r="H64" s="58" t="s">
        <v>472</v>
      </c>
      <c r="I64" s="14" t="s">
        <v>473</v>
      </c>
      <c r="J64" s="14" t="s">
        <v>411</v>
      </c>
      <c r="K64" s="59" t="s">
        <v>474</v>
      </c>
      <c r="L64" s="59"/>
      <c r="M64" s="59"/>
      <c r="N64" s="59"/>
      <c r="O64" s="59" t="s">
        <v>475</v>
      </c>
      <c r="P64" s="60"/>
      <c r="Q64" s="59"/>
      <c r="R64" s="59"/>
      <c r="S64" s="34" t="s">
        <v>476</v>
      </c>
      <c r="T64" s="61" t="str">
        <f>HYPERLINK("https://www.ncbi.nlm.nih.gov/pubmed/27564925","PubMed")</f>
        <v>PubMed</v>
      </c>
      <c r="U64" s="20"/>
      <c r="V64" s="20"/>
      <c r="W64" s="20"/>
      <c r="X64" s="20"/>
      <c r="Y64" s="20"/>
      <c r="Z64" s="20"/>
      <c r="AA64" s="20"/>
      <c r="AB64" s="20"/>
      <c r="AC64" s="20"/>
      <c r="AD64" s="20"/>
      <c r="AE64" s="20"/>
      <c r="AF64" s="20"/>
    </row>
    <row r="65">
      <c r="A65" s="21" t="s">
        <v>477</v>
      </c>
      <c r="B65" s="22" t="s">
        <v>478</v>
      </c>
      <c r="C65" s="63"/>
      <c r="D65" s="13" t="s">
        <v>479</v>
      </c>
      <c r="E65" s="13" t="s">
        <v>122</v>
      </c>
      <c r="F65" s="14">
        <v>2016.0</v>
      </c>
      <c r="G65" s="13" t="s">
        <v>115</v>
      </c>
      <c r="H65" s="15" t="s">
        <v>480</v>
      </c>
      <c r="I65" s="13" t="s">
        <v>25</v>
      </c>
      <c r="J65" s="13" t="s">
        <v>36</v>
      </c>
      <c r="K65" s="16">
        <v>843.0</v>
      </c>
      <c r="L65" s="16">
        <v>60.0</v>
      </c>
      <c r="M65" s="16" t="s">
        <v>481</v>
      </c>
      <c r="N65" s="16">
        <v>18.0</v>
      </c>
      <c r="O65" s="17" t="s">
        <v>482</v>
      </c>
      <c r="P65" s="16" t="s">
        <v>483</v>
      </c>
      <c r="Q65" s="16">
        <v>300.0</v>
      </c>
      <c r="R65" s="16">
        <v>6.0</v>
      </c>
      <c r="S65" s="18" t="s">
        <v>484</v>
      </c>
      <c r="T65" s="27" t="str">
        <f>HYPERLINK("https://www.ncbi.nlm.nih.gov/pubmed/27635634","PubMed")</f>
        <v>PubMed</v>
      </c>
      <c r="U65" s="28"/>
      <c r="V65" s="28"/>
      <c r="W65" s="29"/>
      <c r="X65" s="28"/>
      <c r="Y65" s="28"/>
      <c r="Z65" s="30"/>
      <c r="AA65" s="31"/>
      <c r="AB65" s="28"/>
      <c r="AC65" s="20"/>
      <c r="AD65" s="20"/>
      <c r="AE65" s="20"/>
      <c r="AF65" s="20"/>
    </row>
    <row r="66">
      <c r="A66" s="48" t="s">
        <v>19</v>
      </c>
      <c r="B66" s="49" t="s">
        <v>303</v>
      </c>
      <c r="C66" s="50"/>
      <c r="D66" s="13" t="s">
        <v>485</v>
      </c>
      <c r="E66" s="13" t="s">
        <v>486</v>
      </c>
      <c r="F66" s="14">
        <v>2016.0</v>
      </c>
      <c r="G66" s="13" t="s">
        <v>487</v>
      </c>
      <c r="H66" s="15" t="s">
        <v>488</v>
      </c>
      <c r="I66" s="14" t="s">
        <v>25</v>
      </c>
      <c r="J66" s="14" t="s">
        <v>489</v>
      </c>
      <c r="K66" s="16"/>
      <c r="L66" s="16"/>
      <c r="M66" s="16"/>
      <c r="N66" s="16"/>
      <c r="O66" s="17"/>
      <c r="P66" s="16"/>
      <c r="Q66" s="16"/>
      <c r="R66" s="16"/>
      <c r="S66" s="57" t="s">
        <v>490</v>
      </c>
      <c r="T66" s="27" t="str">
        <f>HYPERLINK("https://www.ncbi.nlm.nih.gov/pubmed/26613166","PubMed")</f>
        <v>PubMed</v>
      </c>
      <c r="U66" s="20"/>
      <c r="V66" s="20"/>
      <c r="W66" s="20"/>
      <c r="X66" s="20"/>
      <c r="Y66" s="20"/>
      <c r="Z66" s="20"/>
      <c r="AA66" s="20"/>
      <c r="AB66" s="20"/>
      <c r="AC66" s="20"/>
      <c r="AD66" s="20"/>
      <c r="AE66" s="20"/>
      <c r="AF66" s="20"/>
    </row>
    <row r="67">
      <c r="A67" s="48" t="s">
        <v>19</v>
      </c>
      <c r="B67" s="49" t="s">
        <v>303</v>
      </c>
      <c r="C67" s="50"/>
      <c r="D67" s="13" t="s">
        <v>485</v>
      </c>
      <c r="E67" s="13" t="s">
        <v>486</v>
      </c>
      <c r="F67" s="14">
        <v>2016.0</v>
      </c>
      <c r="G67" s="13" t="s">
        <v>491</v>
      </c>
      <c r="H67" s="15" t="s">
        <v>492</v>
      </c>
      <c r="I67" s="14" t="s">
        <v>25</v>
      </c>
      <c r="J67" s="14" t="s">
        <v>493</v>
      </c>
      <c r="K67" s="16" t="s">
        <v>494</v>
      </c>
      <c r="L67" s="16"/>
      <c r="M67" s="16"/>
      <c r="N67" s="16"/>
      <c r="O67" s="17"/>
      <c r="P67" s="16"/>
      <c r="Q67" s="16"/>
      <c r="R67" s="16"/>
      <c r="S67" s="18" t="s">
        <v>495</v>
      </c>
      <c r="T67" s="27" t="str">
        <f>HYPERLINK("https://www.ncbi.nlm.nih.gov/pubmed/27871905","PubMed")</f>
        <v>PubMed</v>
      </c>
      <c r="U67" s="20"/>
      <c r="V67" s="20"/>
      <c r="W67" s="20"/>
      <c r="X67" s="20"/>
      <c r="Y67" s="20"/>
      <c r="Z67" s="20"/>
      <c r="AA67" s="20"/>
      <c r="AB67" s="20"/>
      <c r="AC67" s="20"/>
      <c r="AD67" s="20"/>
      <c r="AE67" s="20"/>
      <c r="AF67" s="20"/>
    </row>
    <row r="68">
      <c r="A68" s="48" t="s">
        <v>19</v>
      </c>
      <c r="B68" s="49" t="s">
        <v>303</v>
      </c>
      <c r="C68" s="50"/>
      <c r="D68" s="13" t="s">
        <v>304</v>
      </c>
      <c r="E68" s="13" t="s">
        <v>305</v>
      </c>
      <c r="F68" s="14">
        <v>2016.0</v>
      </c>
      <c r="G68" s="13" t="s">
        <v>496</v>
      </c>
      <c r="H68" s="15" t="s">
        <v>497</v>
      </c>
      <c r="I68" s="14" t="s">
        <v>25</v>
      </c>
      <c r="J68" s="14" t="s">
        <v>493</v>
      </c>
      <c r="K68" s="16"/>
      <c r="L68" s="16"/>
      <c r="M68" s="16"/>
      <c r="N68" s="16"/>
      <c r="O68" s="17"/>
      <c r="P68" s="16"/>
      <c r="Q68" s="16"/>
      <c r="R68" s="16"/>
      <c r="S68" s="18" t="s">
        <v>498</v>
      </c>
      <c r="T68" s="27" t="str">
        <f>HYPERLINK("https://www.ncbi.nlm.nih.gov/pubmed/25469453","PubMed")</f>
        <v>PubMed</v>
      </c>
      <c r="U68" s="20"/>
      <c r="V68" s="20"/>
      <c r="W68" s="20"/>
      <c r="X68" s="20"/>
      <c r="Y68" s="20"/>
      <c r="Z68" s="20"/>
      <c r="AA68" s="20"/>
      <c r="AB68" s="20"/>
      <c r="AC68" s="20"/>
      <c r="AD68" s="20"/>
      <c r="AE68" s="20"/>
      <c r="AF68" s="20"/>
    </row>
    <row r="69">
      <c r="A69" s="48" t="s">
        <v>19</v>
      </c>
      <c r="B69" s="49" t="s">
        <v>303</v>
      </c>
      <c r="C69" s="50"/>
      <c r="D69" s="13" t="s">
        <v>485</v>
      </c>
      <c r="E69" s="13" t="s">
        <v>486</v>
      </c>
      <c r="F69" s="14">
        <v>2016.0</v>
      </c>
      <c r="G69" s="13" t="s">
        <v>306</v>
      </c>
      <c r="H69" s="15" t="s">
        <v>499</v>
      </c>
      <c r="I69" s="14" t="s">
        <v>25</v>
      </c>
      <c r="J69" s="14" t="s">
        <v>500</v>
      </c>
      <c r="K69" s="16">
        <v>670.0</v>
      </c>
      <c r="L69" s="16"/>
      <c r="M69" s="16" t="s">
        <v>501</v>
      </c>
      <c r="N69" s="16"/>
      <c r="O69" s="17" t="s">
        <v>502</v>
      </c>
      <c r="P69" s="16"/>
      <c r="Q69" s="16">
        <v>90.0</v>
      </c>
      <c r="R69" s="16" t="s">
        <v>503</v>
      </c>
      <c r="S69" s="18" t="s">
        <v>504</v>
      </c>
      <c r="T69" s="27" t="str">
        <f>HYPERLINK("https://www.ncbi.nlm.nih.gov/pubmed/26879772","PubMed")</f>
        <v>PubMed</v>
      </c>
      <c r="U69" s="20"/>
      <c r="V69" s="20"/>
      <c r="W69" s="20"/>
      <c r="X69" s="20"/>
      <c r="Y69" s="20"/>
      <c r="Z69" s="20"/>
      <c r="AA69" s="20"/>
      <c r="AB69" s="20"/>
      <c r="AC69" s="20"/>
      <c r="AD69" s="20"/>
      <c r="AE69" s="20"/>
      <c r="AF69" s="20"/>
    </row>
    <row r="70">
      <c r="A70" s="21" t="s">
        <v>119</v>
      </c>
      <c r="B70" s="22" t="s">
        <v>505</v>
      </c>
      <c r="C70" s="23"/>
      <c r="D70" s="41" t="s">
        <v>506</v>
      </c>
      <c r="E70" s="32" t="s">
        <v>507</v>
      </c>
      <c r="F70" s="32">
        <v>2016.0</v>
      </c>
      <c r="G70" s="41" t="s">
        <v>247</v>
      </c>
      <c r="H70" s="42" t="s">
        <v>508</v>
      </c>
      <c r="I70" s="13" t="s">
        <v>89</v>
      </c>
      <c r="J70" s="13" t="s">
        <v>509</v>
      </c>
      <c r="K70" s="16" t="s">
        <v>510</v>
      </c>
      <c r="L70" s="16"/>
      <c r="M70" s="16"/>
      <c r="N70" s="16"/>
      <c r="O70" s="17"/>
      <c r="P70" s="16"/>
      <c r="Q70" s="16"/>
      <c r="R70" s="16"/>
      <c r="S70" s="18" t="s">
        <v>511</v>
      </c>
      <c r="T70" s="27" t="str">
        <f>HYPERLINK("https://www.ncbi.nlm.nih.gov/pubmed/26876482","PubMed")</f>
        <v>PubMed</v>
      </c>
      <c r="U70" s="20"/>
      <c r="V70" s="20"/>
      <c r="W70" s="20"/>
      <c r="X70" s="20"/>
      <c r="Y70" s="20"/>
      <c r="Z70" s="20"/>
      <c r="AA70" s="20"/>
      <c r="AB70" s="20"/>
      <c r="AC70" s="20"/>
      <c r="AD70" s="20"/>
      <c r="AE70" s="20"/>
      <c r="AF70" s="20"/>
    </row>
    <row r="71">
      <c r="A71" s="21" t="s">
        <v>128</v>
      </c>
      <c r="B71" s="22" t="s">
        <v>512</v>
      </c>
      <c r="C71" s="63"/>
      <c r="D71" s="13" t="s">
        <v>513</v>
      </c>
      <c r="E71" s="13" t="s">
        <v>514</v>
      </c>
      <c r="F71" s="14">
        <v>2016.0</v>
      </c>
      <c r="G71" s="13" t="s">
        <v>442</v>
      </c>
      <c r="H71" s="15" t="s">
        <v>515</v>
      </c>
      <c r="I71" s="13" t="s">
        <v>516</v>
      </c>
      <c r="J71" s="13" t="s">
        <v>517</v>
      </c>
      <c r="K71" s="16">
        <v>830.0</v>
      </c>
      <c r="L71" s="16"/>
      <c r="M71" s="16" t="s">
        <v>397</v>
      </c>
      <c r="N71" s="16"/>
      <c r="O71" s="17" t="s">
        <v>518</v>
      </c>
      <c r="P71" s="16"/>
      <c r="Q71" s="16">
        <v>1800.0</v>
      </c>
      <c r="R71" s="16">
        <v>1.0</v>
      </c>
      <c r="S71" s="18" t="s">
        <v>519</v>
      </c>
      <c r="T71" s="27" t="str">
        <f>HYPERLINK("https://www.ncbi.nlm.nih.gov/pubmed/27901126","PubMed")</f>
        <v>PubMed</v>
      </c>
      <c r="U71" s="28"/>
      <c r="V71" s="28"/>
      <c r="W71" s="29"/>
      <c r="X71" s="28"/>
      <c r="Y71" s="28"/>
      <c r="Z71" s="30"/>
      <c r="AA71" s="31"/>
      <c r="AB71" s="28"/>
      <c r="AC71" s="20"/>
      <c r="AD71" s="20"/>
      <c r="AE71" s="20"/>
      <c r="AF71" s="20"/>
    </row>
    <row r="72">
      <c r="A72" s="21" t="s">
        <v>47</v>
      </c>
      <c r="B72" s="22" t="s">
        <v>331</v>
      </c>
      <c r="C72" s="23"/>
      <c r="D72" s="32" t="s">
        <v>520</v>
      </c>
      <c r="E72" s="13" t="s">
        <v>521</v>
      </c>
      <c r="F72" s="32">
        <v>2016.0</v>
      </c>
      <c r="G72" s="32" t="s">
        <v>522</v>
      </c>
      <c r="H72" s="33" t="s">
        <v>523</v>
      </c>
      <c r="I72" s="13" t="s">
        <v>524</v>
      </c>
      <c r="J72" s="13" t="s">
        <v>525</v>
      </c>
      <c r="K72" s="16" t="s">
        <v>526</v>
      </c>
      <c r="L72" s="16" t="s">
        <v>527</v>
      </c>
      <c r="M72" s="16" t="s">
        <v>528</v>
      </c>
      <c r="N72" s="68"/>
      <c r="O72" s="16" t="s">
        <v>529</v>
      </c>
      <c r="P72" s="16"/>
      <c r="Q72" s="16" t="s">
        <v>530</v>
      </c>
      <c r="R72" s="16" t="s">
        <v>531</v>
      </c>
      <c r="S72" s="34" t="s">
        <v>532</v>
      </c>
      <c r="T72" s="35" t="str">
        <f>HYPERLINK("https://www.ncbi.nlm.nih.gov/pubmed/27989012","PubMed")</f>
        <v>PubMed</v>
      </c>
      <c r="U72" s="20"/>
      <c r="V72" s="20"/>
      <c r="W72" s="20"/>
      <c r="X72" s="20"/>
      <c r="Y72" s="20"/>
      <c r="Z72" s="20"/>
      <c r="AA72" s="20"/>
      <c r="AB72" s="20"/>
      <c r="AC72" s="20"/>
      <c r="AD72" s="20"/>
      <c r="AE72" s="20"/>
      <c r="AF72" s="20"/>
    </row>
    <row r="73">
      <c r="A73" s="21" t="s">
        <v>47</v>
      </c>
      <c r="B73" s="22" t="s">
        <v>533</v>
      </c>
      <c r="C73" s="23"/>
      <c r="D73" s="32" t="s">
        <v>534</v>
      </c>
      <c r="E73" s="13" t="s">
        <v>333</v>
      </c>
      <c r="F73" s="32">
        <v>2016.0</v>
      </c>
      <c r="G73" s="32" t="s">
        <v>51</v>
      </c>
      <c r="H73" s="33" t="s">
        <v>535</v>
      </c>
      <c r="I73" s="13" t="s">
        <v>96</v>
      </c>
      <c r="J73" s="13" t="s">
        <v>536</v>
      </c>
      <c r="K73" s="16">
        <v>670.0</v>
      </c>
      <c r="L73" s="54">
        <v>42493.0</v>
      </c>
      <c r="M73" s="16"/>
      <c r="N73" s="16"/>
      <c r="O73" s="17"/>
      <c r="P73" s="16"/>
      <c r="Q73" s="16">
        <v>300.0</v>
      </c>
      <c r="R73" s="16"/>
      <c r="S73" s="74" t="s">
        <v>537</v>
      </c>
      <c r="T73" s="35" t="str">
        <f>HYPERLINK("https://www.ncbi.nlm.nih.gov/pubmed/27664904","PubMed")</f>
        <v>PubMed</v>
      </c>
      <c r="U73" s="20"/>
      <c r="V73" s="20"/>
      <c r="W73" s="20"/>
      <c r="X73" s="20"/>
      <c r="Y73" s="20"/>
      <c r="Z73" s="20"/>
      <c r="AA73" s="20"/>
      <c r="AB73" s="20"/>
      <c r="AC73" s="20"/>
      <c r="AD73" s="20"/>
      <c r="AE73" s="20"/>
      <c r="AF73" s="20"/>
    </row>
    <row r="74">
      <c r="A74" s="21" t="s">
        <v>47</v>
      </c>
      <c r="B74" s="22" t="s">
        <v>48</v>
      </c>
      <c r="C74" s="23"/>
      <c r="D74" s="32" t="s">
        <v>538</v>
      </c>
      <c r="E74" s="13" t="s">
        <v>539</v>
      </c>
      <c r="F74" s="32">
        <v>2016.0</v>
      </c>
      <c r="G74" s="32" t="s">
        <v>540</v>
      </c>
      <c r="H74" s="33" t="s">
        <v>541</v>
      </c>
      <c r="I74" s="13" t="s">
        <v>96</v>
      </c>
      <c r="J74" s="13" t="s">
        <v>542</v>
      </c>
      <c r="K74" s="16">
        <v>670.0</v>
      </c>
      <c r="L74" s="16"/>
      <c r="M74" s="16" t="s">
        <v>543</v>
      </c>
      <c r="N74" s="16"/>
      <c r="O74" s="17" t="s">
        <v>544</v>
      </c>
      <c r="P74" s="16"/>
      <c r="Q74" s="16" t="s">
        <v>545</v>
      </c>
      <c r="R74" s="16"/>
      <c r="S74" s="74" t="s">
        <v>546</v>
      </c>
      <c r="T74" s="35" t="str">
        <f>HYPERLINK("https://www.hindawi.com/journals/ijp/2016/2734139/","Hindawi")</f>
        <v>Hindawi</v>
      </c>
      <c r="U74" s="20"/>
      <c r="V74" s="20"/>
      <c r="W74" s="20"/>
      <c r="X74" s="20"/>
      <c r="Y74" s="20"/>
      <c r="Z74" s="20"/>
      <c r="AA74" s="20"/>
      <c r="AB74" s="20"/>
      <c r="AC74" s="20"/>
      <c r="AD74" s="20"/>
      <c r="AE74" s="20"/>
      <c r="AF74" s="20"/>
    </row>
    <row r="75">
      <c r="A75" s="21" t="s">
        <v>47</v>
      </c>
      <c r="B75" s="22" t="s">
        <v>547</v>
      </c>
      <c r="C75" s="23"/>
      <c r="D75" s="32" t="s">
        <v>548</v>
      </c>
      <c r="E75" s="13" t="s">
        <v>549</v>
      </c>
      <c r="F75" s="14">
        <v>2016.0</v>
      </c>
      <c r="G75" s="32" t="s">
        <v>247</v>
      </c>
      <c r="H75" s="33" t="s">
        <v>550</v>
      </c>
      <c r="I75" s="32" t="s">
        <v>551</v>
      </c>
      <c r="J75" s="32" t="s">
        <v>552</v>
      </c>
      <c r="K75" s="75">
        <v>670.0</v>
      </c>
      <c r="L75" s="75"/>
      <c r="M75" s="75"/>
      <c r="N75" s="75"/>
      <c r="O75" s="76" t="s">
        <v>553</v>
      </c>
      <c r="P75" s="75"/>
      <c r="Q75" s="75">
        <v>528.0</v>
      </c>
      <c r="R75" s="75"/>
      <c r="S75" s="18" t="s">
        <v>554</v>
      </c>
      <c r="T75" s="35" t="str">
        <f>HYPERLINK("https://www.ncbi.nlm.nih.gov/pubmed/27276065","PubMed")</f>
        <v>PubMed</v>
      </c>
      <c r="U75" s="20"/>
      <c r="V75" s="20"/>
      <c r="W75" s="20"/>
      <c r="X75" s="20"/>
      <c r="Y75" s="20"/>
      <c r="Z75" s="20"/>
      <c r="AA75" s="20"/>
      <c r="AB75" s="20"/>
      <c r="AC75" s="20"/>
      <c r="AD75" s="20"/>
      <c r="AE75" s="20"/>
      <c r="AF75" s="20"/>
    </row>
    <row r="76">
      <c r="A76" s="21" t="s">
        <v>555</v>
      </c>
      <c r="B76" s="22" t="s">
        <v>556</v>
      </c>
      <c r="C76" s="23"/>
      <c r="D76" s="13" t="s">
        <v>557</v>
      </c>
      <c r="E76" s="13" t="s">
        <v>558</v>
      </c>
      <c r="F76" s="14">
        <v>2016.0</v>
      </c>
      <c r="G76" s="13" t="s">
        <v>559</v>
      </c>
      <c r="H76" s="15" t="s">
        <v>560</v>
      </c>
      <c r="I76" s="13" t="s">
        <v>561</v>
      </c>
      <c r="J76" s="13" t="s">
        <v>36</v>
      </c>
      <c r="K76" s="16">
        <v>610.0</v>
      </c>
      <c r="L76" s="16"/>
      <c r="M76" s="16" t="s">
        <v>562</v>
      </c>
      <c r="N76" s="16"/>
      <c r="O76" s="17"/>
      <c r="P76" s="16"/>
      <c r="Q76" s="16">
        <v>1200.0</v>
      </c>
      <c r="R76" s="16">
        <v>5.0</v>
      </c>
      <c r="S76" s="18" t="s">
        <v>563</v>
      </c>
      <c r="T76" s="27" t="str">
        <f>HYPERLINK("https://www.ncbi.nlm.nih.gov/pubmed/26797192","PubMed")</f>
        <v>PubMed</v>
      </c>
      <c r="U76" s="20"/>
      <c r="V76" s="20"/>
      <c r="W76" s="20"/>
      <c r="X76" s="20"/>
      <c r="Y76" s="20"/>
      <c r="Z76" s="20"/>
      <c r="AA76" s="20"/>
      <c r="AB76" s="20"/>
      <c r="AC76" s="20"/>
      <c r="AD76" s="20"/>
      <c r="AE76" s="20"/>
      <c r="AF76" s="20"/>
    </row>
    <row r="77">
      <c r="A77" s="21" t="s">
        <v>564</v>
      </c>
      <c r="B77" s="22"/>
      <c r="C77" s="23"/>
      <c r="D77" s="13" t="s">
        <v>565</v>
      </c>
      <c r="E77" s="13" t="s">
        <v>566</v>
      </c>
      <c r="F77" s="14">
        <v>2016.0</v>
      </c>
      <c r="G77" s="13" t="s">
        <v>59</v>
      </c>
      <c r="H77" s="15" t="s">
        <v>567</v>
      </c>
      <c r="I77" s="13" t="s">
        <v>96</v>
      </c>
      <c r="J77" s="13" t="s">
        <v>36</v>
      </c>
      <c r="K77" s="16">
        <v>670.0</v>
      </c>
      <c r="L77" s="16"/>
      <c r="M77" s="16" t="s">
        <v>351</v>
      </c>
      <c r="N77" s="16"/>
      <c r="O77" s="17" t="s">
        <v>151</v>
      </c>
      <c r="P77" s="16" t="s">
        <v>568</v>
      </c>
      <c r="Q77" s="16">
        <v>360.0</v>
      </c>
      <c r="R77" s="16"/>
      <c r="S77" s="18" t="s">
        <v>569</v>
      </c>
      <c r="T77" s="27" t="str">
        <f>HYPERLINK("http://www.ncbi.nlm.nih.gov/pubmed/27562504","PubMed")</f>
        <v>PubMed</v>
      </c>
      <c r="U77" s="20"/>
      <c r="V77" s="20"/>
      <c r="W77" s="20"/>
      <c r="X77" s="20"/>
      <c r="Y77" s="20"/>
      <c r="Z77" s="20"/>
      <c r="AA77" s="20"/>
      <c r="AB77" s="20"/>
      <c r="AC77" s="20"/>
      <c r="AD77" s="20"/>
      <c r="AE77" s="20"/>
      <c r="AF77" s="20"/>
    </row>
    <row r="78">
      <c r="A78" s="48" t="s">
        <v>160</v>
      </c>
      <c r="B78" s="49" t="s">
        <v>570</v>
      </c>
      <c r="C78" s="50"/>
      <c r="D78" s="13" t="s">
        <v>571</v>
      </c>
      <c r="E78" s="14" t="s">
        <v>401</v>
      </c>
      <c r="F78" s="14">
        <v>2016.0</v>
      </c>
      <c r="G78" s="13" t="s">
        <v>572</v>
      </c>
      <c r="H78" s="15" t="s">
        <v>573</v>
      </c>
      <c r="I78" s="13" t="s">
        <v>25</v>
      </c>
      <c r="J78" s="13" t="s">
        <v>574</v>
      </c>
      <c r="K78" s="16">
        <v>940.0</v>
      </c>
      <c r="L78" s="16">
        <v>270.0</v>
      </c>
      <c r="M78" s="77"/>
      <c r="N78" s="16" t="s">
        <v>575</v>
      </c>
      <c r="O78" s="17" t="s">
        <v>576</v>
      </c>
      <c r="P78" s="16"/>
      <c r="Q78" s="16">
        <v>240.0</v>
      </c>
      <c r="R78" s="16"/>
      <c r="S78" s="18" t="s">
        <v>577</v>
      </c>
      <c r="T78" s="27" t="str">
        <f>HYPERLINK("https://www.ncbi.nlm.nih.gov/pubmed/27424097","PubMed")</f>
        <v>PubMed</v>
      </c>
      <c r="U78" s="20"/>
      <c r="V78" s="20"/>
      <c r="W78" s="20"/>
      <c r="X78" s="20"/>
      <c r="Y78" s="20"/>
      <c r="Z78" s="20"/>
      <c r="AA78" s="20"/>
      <c r="AB78" s="20"/>
      <c r="AC78" s="20"/>
      <c r="AD78" s="20"/>
      <c r="AE78" s="20"/>
      <c r="AF78" s="20"/>
    </row>
    <row r="79">
      <c r="A79" s="21" t="s">
        <v>578</v>
      </c>
      <c r="B79" s="22"/>
      <c r="C79" s="23"/>
      <c r="D79" s="13" t="s">
        <v>579</v>
      </c>
      <c r="E79" s="13" t="s">
        <v>514</v>
      </c>
      <c r="F79" s="14">
        <v>2016.0</v>
      </c>
      <c r="G79" s="13" t="s">
        <v>115</v>
      </c>
      <c r="H79" s="15" t="s">
        <v>580</v>
      </c>
      <c r="I79" s="13" t="s">
        <v>89</v>
      </c>
      <c r="J79" s="13" t="s">
        <v>581</v>
      </c>
      <c r="K79" s="16">
        <v>810.0</v>
      </c>
      <c r="L79" s="16"/>
      <c r="M79" s="16" t="s">
        <v>582</v>
      </c>
      <c r="N79" s="16"/>
      <c r="O79" s="17" t="s">
        <v>583</v>
      </c>
      <c r="P79" s="16">
        <v>3.0</v>
      </c>
      <c r="Q79" s="16">
        <v>100.0</v>
      </c>
      <c r="R79" s="16">
        <v>1.0</v>
      </c>
      <c r="S79" s="18" t="s">
        <v>584</v>
      </c>
      <c r="T79" s="27" t="str">
        <f>HYPERLINK("https://www.ncbi.nlm.nih.gov/pubmed/26790619","PubMed")</f>
        <v>PubMed</v>
      </c>
      <c r="U79" s="20"/>
      <c r="V79" s="20"/>
      <c r="W79" s="20"/>
      <c r="X79" s="20"/>
      <c r="Y79" s="20"/>
      <c r="Z79" s="20"/>
      <c r="AA79" s="20"/>
      <c r="AB79" s="20"/>
      <c r="AC79" s="20"/>
      <c r="AD79" s="20"/>
      <c r="AE79" s="20"/>
      <c r="AF79" s="20"/>
    </row>
    <row r="80">
      <c r="A80" s="21" t="s">
        <v>585</v>
      </c>
      <c r="B80" s="49" t="s">
        <v>586</v>
      </c>
      <c r="C80" s="50"/>
      <c r="D80" s="13" t="s">
        <v>587</v>
      </c>
      <c r="E80" s="13" t="s">
        <v>588</v>
      </c>
      <c r="F80" s="14">
        <v>2016.0</v>
      </c>
      <c r="G80" s="13" t="s">
        <v>59</v>
      </c>
      <c r="H80" s="15" t="s">
        <v>589</v>
      </c>
      <c r="I80" s="13" t="s">
        <v>96</v>
      </c>
      <c r="J80" s="13" t="s">
        <v>36</v>
      </c>
      <c r="K80" s="16">
        <v>850.0</v>
      </c>
      <c r="L80" s="16">
        <v>50.0</v>
      </c>
      <c r="M80" s="16" t="s">
        <v>590</v>
      </c>
      <c r="N80" s="16">
        <v>6.0</v>
      </c>
      <c r="O80" s="17" t="s">
        <v>591</v>
      </c>
      <c r="P80" s="16" t="s">
        <v>592</v>
      </c>
      <c r="Q80" s="16" t="s">
        <v>593</v>
      </c>
      <c r="R80" s="16">
        <v>40.0</v>
      </c>
      <c r="S80" s="57" t="s">
        <v>594</v>
      </c>
      <c r="T80" s="27" t="str">
        <f>HYPERLINK("https://www.ncbi.nlm.nih.gov/pubmed/27059227","PubMed")</f>
        <v>PubMed</v>
      </c>
      <c r="U80" s="20"/>
      <c r="V80" s="20"/>
      <c r="W80" s="20"/>
      <c r="X80" s="20"/>
      <c r="Y80" s="20"/>
      <c r="Z80" s="20"/>
      <c r="AA80" s="20"/>
      <c r="AB80" s="20"/>
      <c r="AC80" s="20"/>
      <c r="AD80" s="20"/>
      <c r="AE80" s="20"/>
      <c r="AF80" s="20"/>
    </row>
    <row r="81">
      <c r="A81" s="21" t="s">
        <v>595</v>
      </c>
      <c r="B81" s="22" t="s">
        <v>596</v>
      </c>
      <c r="C81" s="23"/>
      <c r="D81" s="13" t="s">
        <v>597</v>
      </c>
      <c r="E81" s="13" t="s">
        <v>598</v>
      </c>
      <c r="F81" s="14">
        <v>2016.0</v>
      </c>
      <c r="G81" s="13" t="s">
        <v>599</v>
      </c>
      <c r="H81" s="15" t="s">
        <v>600</v>
      </c>
      <c r="I81" s="13" t="s">
        <v>89</v>
      </c>
      <c r="J81" s="13" t="s">
        <v>36</v>
      </c>
      <c r="K81" s="16">
        <v>880.0</v>
      </c>
      <c r="L81" s="16"/>
      <c r="M81" s="16"/>
      <c r="N81" s="16"/>
      <c r="O81" s="17"/>
      <c r="P81" s="16"/>
      <c r="Q81" s="16"/>
      <c r="R81" s="16"/>
      <c r="S81" s="18" t="s">
        <v>601</v>
      </c>
      <c r="T81" s="27" t="str">
        <f>HYPERLINK("https://www.ncbi.nlm.nih.gov/pubmed/28078845","PubMed")</f>
        <v>PubMed</v>
      </c>
      <c r="U81" s="20"/>
      <c r="V81" s="20"/>
      <c r="W81" s="20"/>
      <c r="X81" s="20"/>
      <c r="Y81" s="20"/>
      <c r="Z81" s="20"/>
      <c r="AA81" s="20"/>
      <c r="AB81" s="20"/>
      <c r="AC81" s="20"/>
      <c r="AD81" s="20"/>
      <c r="AE81" s="20"/>
      <c r="AF81" s="20"/>
    </row>
    <row r="82">
      <c r="A82" s="21" t="s">
        <v>602</v>
      </c>
      <c r="B82" s="22" t="s">
        <v>603</v>
      </c>
      <c r="C82" s="23"/>
      <c r="D82" s="13" t="s">
        <v>604</v>
      </c>
      <c r="E82" s="13" t="s">
        <v>333</v>
      </c>
      <c r="F82" s="14">
        <v>2016.0</v>
      </c>
      <c r="G82" s="13" t="s">
        <v>605</v>
      </c>
      <c r="H82" s="15" t="s">
        <v>606</v>
      </c>
      <c r="I82" s="13" t="s">
        <v>603</v>
      </c>
      <c r="J82" s="13" t="s">
        <v>607</v>
      </c>
      <c r="K82" s="16">
        <v>670.0</v>
      </c>
      <c r="L82" s="16"/>
      <c r="M82" s="16"/>
      <c r="N82" s="16"/>
      <c r="O82" s="17"/>
      <c r="P82" s="16"/>
      <c r="Q82" s="16"/>
      <c r="R82" s="16"/>
      <c r="S82" s="18" t="s">
        <v>608</v>
      </c>
      <c r="T82" s="27" t="str">
        <f>HYPERLINK("https://www.ncbi.nlm.nih.gov/pubmed/27846310","PubMed")</f>
        <v>PubMed</v>
      </c>
      <c r="U82" s="20"/>
      <c r="V82" s="20"/>
      <c r="W82" s="20"/>
      <c r="X82" s="20"/>
      <c r="Y82" s="20"/>
      <c r="Z82" s="20"/>
      <c r="AA82" s="20"/>
      <c r="AB82" s="20"/>
      <c r="AC82" s="20"/>
      <c r="AD82" s="20"/>
      <c r="AE82" s="20"/>
      <c r="AF82" s="20"/>
    </row>
    <row r="83">
      <c r="A83" s="21" t="s">
        <v>609</v>
      </c>
      <c r="B83" s="22" t="s">
        <v>610</v>
      </c>
      <c r="C83" s="23"/>
      <c r="D83" s="13" t="s">
        <v>611</v>
      </c>
      <c r="E83" s="13" t="s">
        <v>612</v>
      </c>
      <c r="F83" s="14">
        <v>2016.0</v>
      </c>
      <c r="G83" s="13" t="s">
        <v>59</v>
      </c>
      <c r="H83" s="15" t="s">
        <v>613</v>
      </c>
      <c r="I83" s="13" t="s">
        <v>96</v>
      </c>
      <c r="J83" s="13" t="s">
        <v>614</v>
      </c>
      <c r="K83" s="16">
        <v>670.0</v>
      </c>
      <c r="L83" s="16" t="s">
        <v>234</v>
      </c>
      <c r="M83" s="16"/>
      <c r="N83" s="16"/>
      <c r="O83" s="17" t="s">
        <v>151</v>
      </c>
      <c r="P83" s="16" t="s">
        <v>615</v>
      </c>
      <c r="Q83" s="16">
        <v>180.0</v>
      </c>
      <c r="R83" s="16">
        <v>7.0</v>
      </c>
      <c r="S83" s="57" t="s">
        <v>616</v>
      </c>
      <c r="T83" s="27" t="str">
        <f>HYPERLINK("https://www.ncbi.nlm.nih.gov/pubmed/27488510","PubMed")</f>
        <v>PubMed</v>
      </c>
      <c r="U83" s="20"/>
      <c r="V83" s="20"/>
      <c r="W83" s="20"/>
      <c r="X83" s="20"/>
      <c r="Y83" s="20"/>
      <c r="Z83" s="20"/>
      <c r="AA83" s="20"/>
      <c r="AB83" s="20"/>
      <c r="AC83" s="20"/>
      <c r="AD83" s="20"/>
      <c r="AE83" s="20"/>
      <c r="AF83" s="20"/>
    </row>
    <row r="84">
      <c r="A84" s="21" t="s">
        <v>617</v>
      </c>
      <c r="B84" s="22"/>
      <c r="C84" s="23"/>
      <c r="D84" s="13" t="s">
        <v>618</v>
      </c>
      <c r="E84" s="13" t="s">
        <v>619</v>
      </c>
      <c r="F84" s="14">
        <v>2016.0</v>
      </c>
      <c r="G84" s="13" t="s">
        <v>620</v>
      </c>
      <c r="H84" s="15" t="s">
        <v>621</v>
      </c>
      <c r="I84" s="13" t="s">
        <v>133</v>
      </c>
      <c r="J84" s="13" t="s">
        <v>622</v>
      </c>
      <c r="K84" s="16">
        <v>980.0</v>
      </c>
      <c r="L84" s="16">
        <v>640.0</v>
      </c>
      <c r="M84" s="16" t="s">
        <v>623</v>
      </c>
      <c r="N84" s="16">
        <v>384.0</v>
      </c>
      <c r="O84" s="17" t="s">
        <v>624</v>
      </c>
      <c r="P84" s="16" t="s">
        <v>625</v>
      </c>
      <c r="Q84" s="16">
        <v>600.0</v>
      </c>
      <c r="R84" s="16">
        <v>8.0</v>
      </c>
      <c r="S84" s="78" t="s">
        <v>626</v>
      </c>
      <c r="T84" s="27" t="str">
        <f>HYPERLINK("https://www.ncbi.nlm.nih.gov/pubmed/27943450","PubMed")</f>
        <v>PubMed</v>
      </c>
      <c r="U84" s="20"/>
      <c r="V84" s="20"/>
      <c r="W84" s="20"/>
      <c r="X84" s="20"/>
      <c r="Y84" s="20"/>
      <c r="Z84" s="20"/>
      <c r="AA84" s="20"/>
      <c r="AB84" s="20"/>
      <c r="AC84" s="20"/>
      <c r="AD84" s="20"/>
      <c r="AE84" s="20"/>
      <c r="AF84" s="20"/>
    </row>
    <row r="85">
      <c r="A85" s="21" t="s">
        <v>55</v>
      </c>
      <c r="B85" s="22" t="s">
        <v>627</v>
      </c>
      <c r="C85" s="23"/>
      <c r="D85" s="32" t="s">
        <v>628</v>
      </c>
      <c r="E85" s="13" t="s">
        <v>122</v>
      </c>
      <c r="F85" s="32">
        <v>2016.0</v>
      </c>
      <c r="G85" s="32" t="s">
        <v>59</v>
      </c>
      <c r="H85" s="33" t="s">
        <v>629</v>
      </c>
      <c r="I85" s="14" t="s">
        <v>96</v>
      </c>
      <c r="J85" s="14" t="s">
        <v>630</v>
      </c>
      <c r="K85" s="16">
        <v>850.0</v>
      </c>
      <c r="L85" s="16">
        <v>30.0</v>
      </c>
      <c r="M85" s="16"/>
      <c r="N85" s="17" t="s">
        <v>631</v>
      </c>
      <c r="O85" s="17"/>
      <c r="P85" s="16"/>
      <c r="Q85" s="16"/>
      <c r="R85" s="79"/>
      <c r="S85" s="55" t="s">
        <v>632</v>
      </c>
      <c r="T85" s="71" t="str">
        <f>HYPERLINK("https://www.ncbi.nlm.nih.gov/pubmed/26873500","PubMed")</f>
        <v>PubMed</v>
      </c>
      <c r="U85" s="20"/>
      <c r="V85" s="20"/>
      <c r="W85" s="20"/>
      <c r="X85" s="20"/>
      <c r="Y85" s="20"/>
      <c r="Z85" s="20"/>
      <c r="AA85" s="20"/>
      <c r="AB85" s="20"/>
      <c r="AC85" s="20"/>
      <c r="AD85" s="20"/>
      <c r="AE85" s="20"/>
      <c r="AF85" s="20"/>
    </row>
    <row r="86">
      <c r="A86" s="21" t="s">
        <v>55</v>
      </c>
      <c r="B86" s="22" t="s">
        <v>633</v>
      </c>
      <c r="C86" s="23"/>
      <c r="D86" s="13" t="s">
        <v>634</v>
      </c>
      <c r="E86" s="13" t="s">
        <v>635</v>
      </c>
      <c r="F86" s="14">
        <v>2016.0</v>
      </c>
      <c r="G86" s="13" t="s">
        <v>636</v>
      </c>
      <c r="H86" s="15" t="s">
        <v>637</v>
      </c>
      <c r="I86" s="13" t="s">
        <v>256</v>
      </c>
      <c r="J86" s="13" t="s">
        <v>638</v>
      </c>
      <c r="K86" s="16">
        <v>830.0</v>
      </c>
      <c r="L86" s="16"/>
      <c r="M86" s="16" t="s">
        <v>234</v>
      </c>
      <c r="N86" s="16"/>
      <c r="O86" s="17" t="s">
        <v>639</v>
      </c>
      <c r="P86" s="16"/>
      <c r="Q86" s="16">
        <v>1200.0</v>
      </c>
      <c r="R86" s="16"/>
      <c r="S86" s="34" t="s">
        <v>640</v>
      </c>
      <c r="T86" s="27" t="str">
        <f>HYPERLINK("https://www.ncbi.nlm.nih.gov/pubmed/27141153","PubMed")</f>
        <v>PubMed</v>
      </c>
      <c r="U86" s="28"/>
      <c r="V86" s="28"/>
      <c r="W86" s="29"/>
      <c r="X86" s="28"/>
      <c r="Y86" s="28"/>
      <c r="Z86" s="30"/>
      <c r="AA86" s="31"/>
      <c r="AB86" s="28"/>
      <c r="AC86" s="20"/>
      <c r="AD86" s="20"/>
      <c r="AE86" s="20"/>
      <c r="AF86" s="20"/>
    </row>
    <row r="87">
      <c r="A87" s="21" t="s">
        <v>55</v>
      </c>
      <c r="B87" s="22" t="s">
        <v>56</v>
      </c>
      <c r="C87" s="23"/>
      <c r="D87" s="32" t="s">
        <v>641</v>
      </c>
      <c r="E87" s="13" t="s">
        <v>207</v>
      </c>
      <c r="F87" s="32">
        <v>2016.0</v>
      </c>
      <c r="G87" s="32" t="s">
        <v>642</v>
      </c>
      <c r="H87" s="33" t="s">
        <v>643</v>
      </c>
      <c r="I87" s="14" t="s">
        <v>644</v>
      </c>
      <c r="J87" s="14" t="s">
        <v>645</v>
      </c>
      <c r="K87" s="16">
        <v>850.0</v>
      </c>
      <c r="L87" s="16"/>
      <c r="M87" s="16"/>
      <c r="N87" s="16">
        <v>75.0</v>
      </c>
      <c r="O87" s="17"/>
      <c r="P87" s="16"/>
      <c r="Q87" s="16">
        <v>15.0</v>
      </c>
      <c r="R87" s="16">
        <v>36.0</v>
      </c>
      <c r="S87" s="55" t="s">
        <v>646</v>
      </c>
      <c r="T87" s="37" t="str">
        <f>HYPERLINK("https://www.ncbi.nlm.nih.gov/pubmed/27088469","PubMed")</f>
        <v>PubMed</v>
      </c>
      <c r="U87" s="20"/>
      <c r="V87" s="20"/>
      <c r="W87" s="20"/>
      <c r="X87" s="20"/>
      <c r="Y87" s="20"/>
      <c r="Z87" s="20"/>
      <c r="AA87" s="20"/>
      <c r="AB87" s="20"/>
      <c r="AC87" s="20"/>
      <c r="AD87" s="20"/>
      <c r="AE87" s="20"/>
      <c r="AF87" s="20"/>
    </row>
    <row r="88">
      <c r="A88" s="21" t="s">
        <v>55</v>
      </c>
      <c r="B88" s="22" t="s">
        <v>56</v>
      </c>
      <c r="C88" s="23"/>
      <c r="D88" s="32" t="s">
        <v>647</v>
      </c>
      <c r="E88" s="13" t="s">
        <v>387</v>
      </c>
      <c r="F88" s="32">
        <v>2016.0</v>
      </c>
      <c r="G88" s="32" t="s">
        <v>59</v>
      </c>
      <c r="H88" s="33" t="s">
        <v>648</v>
      </c>
      <c r="I88" s="14" t="s">
        <v>61</v>
      </c>
      <c r="J88" s="14" t="s">
        <v>649</v>
      </c>
      <c r="K88" s="16" t="s">
        <v>650</v>
      </c>
      <c r="L88" s="16"/>
      <c r="M88" s="16"/>
      <c r="N88" s="16"/>
      <c r="O88" s="17"/>
      <c r="P88" s="16"/>
      <c r="Q88" s="16"/>
      <c r="R88" s="16"/>
      <c r="S88" s="55" t="s">
        <v>651</v>
      </c>
      <c r="T88" s="37" t="str">
        <f>HYPERLINK("https://www.ncbi.nlm.nih.gov/pubmed/27272518","PubMed")</f>
        <v>PubMed</v>
      </c>
      <c r="U88" s="20"/>
      <c r="V88" s="20"/>
      <c r="W88" s="20"/>
      <c r="X88" s="20"/>
      <c r="Y88" s="20"/>
      <c r="Z88" s="20"/>
      <c r="AA88" s="20"/>
      <c r="AB88" s="20"/>
      <c r="AC88" s="20"/>
      <c r="AD88" s="20"/>
      <c r="AE88" s="20"/>
      <c r="AF88" s="20"/>
    </row>
    <row r="89">
      <c r="A89" s="21" t="s">
        <v>55</v>
      </c>
      <c r="B89" s="22" t="s">
        <v>56</v>
      </c>
      <c r="C89" s="23"/>
      <c r="D89" s="32" t="s">
        <v>652</v>
      </c>
      <c r="E89" s="13" t="s">
        <v>588</v>
      </c>
      <c r="F89" s="32">
        <v>2016.0</v>
      </c>
      <c r="G89" s="32" t="s">
        <v>59</v>
      </c>
      <c r="H89" s="33" t="s">
        <v>653</v>
      </c>
      <c r="I89" s="14" t="s">
        <v>133</v>
      </c>
      <c r="J89" s="14" t="s">
        <v>654</v>
      </c>
      <c r="K89" s="16">
        <v>810.0</v>
      </c>
      <c r="L89" s="16">
        <v>1000.0</v>
      </c>
      <c r="M89" s="16"/>
      <c r="N89" s="16">
        <v>240.0</v>
      </c>
      <c r="O89" s="17"/>
      <c r="P89" s="16"/>
      <c r="Q89" s="16">
        <v>210.0</v>
      </c>
      <c r="R89" s="16"/>
      <c r="S89" s="56" t="s">
        <v>655</v>
      </c>
      <c r="T89" s="37" t="str">
        <f>HYPERLINK("https://www.ncbi.nlm.nih.gov/pubmed/27655326","PubMed")</f>
        <v>PubMed</v>
      </c>
      <c r="U89" s="20"/>
      <c r="V89" s="20"/>
      <c r="W89" s="20"/>
      <c r="X89" s="20"/>
      <c r="Y89" s="20"/>
      <c r="Z89" s="20"/>
      <c r="AA89" s="20"/>
      <c r="AB89" s="20"/>
      <c r="AC89" s="20"/>
      <c r="AD89" s="20"/>
      <c r="AE89" s="20"/>
      <c r="AF89" s="20"/>
    </row>
    <row r="90">
      <c r="A90" s="21" t="s">
        <v>55</v>
      </c>
      <c r="B90" s="22" t="s">
        <v>56</v>
      </c>
      <c r="C90" s="23"/>
      <c r="D90" s="32" t="s">
        <v>656</v>
      </c>
      <c r="E90" s="13" t="s">
        <v>122</v>
      </c>
      <c r="F90" s="32">
        <v>2016.0</v>
      </c>
      <c r="G90" s="32" t="s">
        <v>59</v>
      </c>
      <c r="H90" s="33" t="s">
        <v>657</v>
      </c>
      <c r="I90" s="14" t="s">
        <v>133</v>
      </c>
      <c r="J90" s="14" t="s">
        <v>658</v>
      </c>
      <c r="K90" s="16" t="s">
        <v>157</v>
      </c>
      <c r="L90" s="16"/>
      <c r="M90" s="16"/>
      <c r="N90" s="16"/>
      <c r="O90" s="17"/>
      <c r="P90" s="16"/>
      <c r="Q90" s="16"/>
      <c r="R90" s="16"/>
      <c r="S90" s="55" t="s">
        <v>659</v>
      </c>
      <c r="T90" s="37" t="str">
        <f>HYPERLINK("https://www.ncbi.nlm.nih.gov/pubmed/27371449","PubMed")</f>
        <v>PubMed</v>
      </c>
      <c r="U90" s="20"/>
      <c r="V90" s="20"/>
      <c r="W90" s="20"/>
      <c r="X90" s="20"/>
      <c r="Y90" s="20"/>
      <c r="Z90" s="20"/>
      <c r="AA90" s="20"/>
      <c r="AB90" s="20"/>
      <c r="AC90" s="20"/>
      <c r="AD90" s="20"/>
      <c r="AE90" s="20"/>
      <c r="AF90" s="20"/>
    </row>
    <row r="91">
      <c r="A91" s="21" t="s">
        <v>55</v>
      </c>
      <c r="B91" s="22" t="s">
        <v>56</v>
      </c>
      <c r="C91" s="23"/>
      <c r="D91" s="13" t="s">
        <v>187</v>
      </c>
      <c r="E91" s="13" t="s">
        <v>122</v>
      </c>
      <c r="F91" s="14">
        <v>2016.0</v>
      </c>
      <c r="G91" s="32" t="s">
        <v>660</v>
      </c>
      <c r="H91" s="15" t="s">
        <v>661</v>
      </c>
      <c r="I91" s="14" t="s">
        <v>662</v>
      </c>
      <c r="J91" s="13" t="s">
        <v>663</v>
      </c>
      <c r="K91" s="16" t="s">
        <v>157</v>
      </c>
      <c r="L91" s="16"/>
      <c r="M91" s="16"/>
      <c r="N91" s="16"/>
      <c r="O91" s="17"/>
      <c r="P91" s="16"/>
      <c r="Q91" s="16"/>
      <c r="R91" s="16"/>
      <c r="S91" s="57" t="s">
        <v>664</v>
      </c>
      <c r="T91" s="27" t="str">
        <f>HYPERLINK("https://www.ncbi.nlm.nih.gov/pubmed/26942660","PubMed")</f>
        <v>PubMed</v>
      </c>
      <c r="U91" s="20"/>
      <c r="V91" s="20"/>
      <c r="W91" s="20"/>
      <c r="X91" s="20"/>
      <c r="Y91" s="20"/>
      <c r="Z91" s="20"/>
      <c r="AA91" s="20"/>
      <c r="AB91" s="20"/>
      <c r="AC91" s="20"/>
      <c r="AD91" s="20"/>
      <c r="AE91" s="20"/>
      <c r="AF91" s="20"/>
    </row>
    <row r="92">
      <c r="A92" s="21" t="s">
        <v>197</v>
      </c>
      <c r="B92" s="22" t="s">
        <v>665</v>
      </c>
      <c r="C92" s="23"/>
      <c r="D92" s="13" t="s">
        <v>666</v>
      </c>
      <c r="E92" s="13" t="s">
        <v>50</v>
      </c>
      <c r="F92" s="14">
        <v>2016.0</v>
      </c>
      <c r="G92" s="13" t="s">
        <v>667</v>
      </c>
      <c r="H92" s="15" t="s">
        <v>668</v>
      </c>
      <c r="I92" s="13" t="s">
        <v>96</v>
      </c>
      <c r="J92" s="13" t="s">
        <v>669</v>
      </c>
      <c r="K92" s="16">
        <v>670.0</v>
      </c>
      <c r="L92" s="16"/>
      <c r="M92" s="17" t="s">
        <v>670</v>
      </c>
      <c r="N92" s="16"/>
      <c r="O92" s="17" t="s">
        <v>671</v>
      </c>
      <c r="P92" s="16" t="s">
        <v>672</v>
      </c>
      <c r="Q92" s="16">
        <v>1800.0</v>
      </c>
      <c r="R92" s="16"/>
      <c r="S92" s="18" t="s">
        <v>673</v>
      </c>
      <c r="T92" s="67" t="str">
        <f>HYPERLINK("https://www.ncbi.nlm.nih.gov/pubmed/27561854","PubMed")</f>
        <v>PubMed</v>
      </c>
      <c r="U92" s="20"/>
      <c r="V92" s="20"/>
      <c r="W92" s="20"/>
      <c r="X92" s="20"/>
      <c r="Y92" s="20"/>
      <c r="Z92" s="20"/>
      <c r="AA92" s="20"/>
      <c r="AB92" s="20"/>
      <c r="AC92" s="20"/>
      <c r="AD92" s="20"/>
      <c r="AE92" s="20"/>
      <c r="AF92" s="20"/>
    </row>
    <row r="93">
      <c r="A93" s="21" t="s">
        <v>83</v>
      </c>
      <c r="B93" s="22" t="s">
        <v>84</v>
      </c>
      <c r="C93" s="23"/>
      <c r="D93" s="13" t="s">
        <v>674</v>
      </c>
      <c r="E93" s="13" t="s">
        <v>675</v>
      </c>
      <c r="F93" s="14">
        <v>2016.0</v>
      </c>
      <c r="G93" s="13" t="s">
        <v>599</v>
      </c>
      <c r="H93" s="15" t="s">
        <v>676</v>
      </c>
      <c r="I93" s="13" t="s">
        <v>89</v>
      </c>
      <c r="J93" s="13" t="s">
        <v>677</v>
      </c>
      <c r="K93" s="16">
        <v>835.0</v>
      </c>
      <c r="L93" s="16"/>
      <c r="M93" s="16"/>
      <c r="N93" s="16"/>
      <c r="O93" s="17"/>
      <c r="P93" s="16"/>
      <c r="Q93" s="16"/>
      <c r="R93" s="16"/>
      <c r="S93" s="18" t="s">
        <v>678</v>
      </c>
      <c r="T93" s="27" t="str">
        <f>HYPERLINK("https://www.ncbi.nlm.nih.gov/pubmed/27469564","PubMed")</f>
        <v>PubMed</v>
      </c>
      <c r="U93" s="20"/>
      <c r="V93" s="20"/>
      <c r="W93" s="20"/>
      <c r="X93" s="20"/>
      <c r="Y93" s="20"/>
      <c r="Z93" s="20"/>
      <c r="AA93" s="20"/>
      <c r="AB93" s="20"/>
      <c r="AC93" s="20"/>
      <c r="AD93" s="20"/>
      <c r="AE93" s="20"/>
      <c r="AF93" s="20"/>
    </row>
    <row r="94">
      <c r="A94" s="21" t="s">
        <v>83</v>
      </c>
      <c r="B94" s="22" t="s">
        <v>679</v>
      </c>
      <c r="C94" s="23"/>
      <c r="D94" s="13" t="s">
        <v>680</v>
      </c>
      <c r="E94" s="13" t="s">
        <v>681</v>
      </c>
      <c r="F94" s="14">
        <v>2016.0</v>
      </c>
      <c r="G94" s="32" t="s">
        <v>59</v>
      </c>
      <c r="H94" s="15" t="s">
        <v>682</v>
      </c>
      <c r="I94" s="13" t="s">
        <v>96</v>
      </c>
      <c r="J94" s="13" t="s">
        <v>36</v>
      </c>
      <c r="K94" s="16">
        <v>660.0</v>
      </c>
      <c r="L94" s="16" t="s">
        <v>683</v>
      </c>
      <c r="M94" s="16" t="s">
        <v>684</v>
      </c>
      <c r="N94" s="16"/>
      <c r="O94" s="17" t="s">
        <v>685</v>
      </c>
      <c r="P94" s="16"/>
      <c r="Q94" s="16"/>
      <c r="R94" s="16" t="s">
        <v>686</v>
      </c>
      <c r="S94" s="18" t="s">
        <v>687</v>
      </c>
      <c r="T94" s="27" t="str">
        <f>HYPERLINK("https://www.ncbi.nlm.nih.gov/pubmed/27184157","PubMed")</f>
        <v>PubMed</v>
      </c>
      <c r="U94" s="20"/>
      <c r="V94" s="20"/>
      <c r="W94" s="20"/>
      <c r="X94" s="20"/>
      <c r="Y94" s="20"/>
      <c r="Z94" s="20"/>
      <c r="AA94" s="20"/>
      <c r="AB94" s="20"/>
      <c r="AC94" s="20"/>
      <c r="AD94" s="20"/>
      <c r="AE94" s="20"/>
      <c r="AF94" s="20"/>
    </row>
    <row r="95">
      <c r="A95" s="21" t="s">
        <v>83</v>
      </c>
      <c r="B95" s="22" t="s">
        <v>688</v>
      </c>
      <c r="C95" s="23"/>
      <c r="D95" s="13" t="s">
        <v>689</v>
      </c>
      <c r="E95" s="13" t="s">
        <v>122</v>
      </c>
      <c r="F95" s="14">
        <v>2016.0</v>
      </c>
      <c r="G95" s="13" t="s">
        <v>115</v>
      </c>
      <c r="H95" s="15" t="s">
        <v>690</v>
      </c>
      <c r="I95" s="13" t="s">
        <v>691</v>
      </c>
      <c r="J95" s="13" t="s">
        <v>692</v>
      </c>
      <c r="K95" s="16" t="s">
        <v>693</v>
      </c>
      <c r="L95" s="16"/>
      <c r="M95" s="16"/>
      <c r="N95" s="16" t="s">
        <v>694</v>
      </c>
      <c r="O95" s="17"/>
      <c r="P95" s="16"/>
      <c r="Q95" s="16"/>
      <c r="R95" s="16"/>
      <c r="S95" s="18" t="s">
        <v>695</v>
      </c>
      <c r="T95" s="27" t="str">
        <f>HYPERLINK("https://www.ncbi.nlm.nih.gov/pubmed/27105906","PubMed")</f>
        <v>PubMed</v>
      </c>
      <c r="U95" s="20"/>
      <c r="V95" s="20"/>
      <c r="W95" s="20"/>
      <c r="X95" s="20"/>
      <c r="Y95" s="20"/>
      <c r="Z95" s="20"/>
      <c r="AA95" s="20"/>
      <c r="AB95" s="20"/>
      <c r="AC95" s="20"/>
      <c r="AD95" s="20"/>
      <c r="AE95" s="20"/>
      <c r="AF95" s="20"/>
    </row>
    <row r="96">
      <c r="A96" s="21" t="s">
        <v>83</v>
      </c>
      <c r="B96" s="22" t="s">
        <v>696</v>
      </c>
      <c r="C96" s="23"/>
      <c r="D96" s="13" t="s">
        <v>697</v>
      </c>
      <c r="E96" s="13" t="s">
        <v>698</v>
      </c>
      <c r="F96" s="14">
        <v>2016.0</v>
      </c>
      <c r="G96" s="13" t="s">
        <v>699</v>
      </c>
      <c r="H96" s="15" t="s">
        <v>700</v>
      </c>
      <c r="I96" s="13" t="s">
        <v>371</v>
      </c>
      <c r="J96" s="13" t="s">
        <v>701</v>
      </c>
      <c r="K96" s="16" t="s">
        <v>702</v>
      </c>
      <c r="L96" s="16" t="s">
        <v>703</v>
      </c>
      <c r="M96" s="16" t="s">
        <v>704</v>
      </c>
      <c r="N96" s="16" t="s">
        <v>705</v>
      </c>
      <c r="O96" s="17" t="s">
        <v>706</v>
      </c>
      <c r="P96" s="16" t="s">
        <v>707</v>
      </c>
      <c r="Q96" s="16" t="s">
        <v>708</v>
      </c>
      <c r="R96" s="16"/>
      <c r="S96" s="34" t="s">
        <v>709</v>
      </c>
      <c r="T96" s="27" t="str">
        <f>HYPERLINK("https://www.ncbi.nlm.nih.gov/pubmed/27988865","PubMed")</f>
        <v>PubMed</v>
      </c>
      <c r="U96" s="20"/>
      <c r="V96" s="20"/>
      <c r="W96" s="20"/>
      <c r="X96" s="20"/>
      <c r="Y96" s="20"/>
      <c r="Z96" s="20"/>
      <c r="AA96" s="20"/>
      <c r="AB96" s="20"/>
      <c r="AC96" s="20"/>
      <c r="AD96" s="20"/>
      <c r="AE96" s="20"/>
      <c r="AF96" s="20"/>
    </row>
    <row r="97">
      <c r="A97" s="21" t="s">
        <v>83</v>
      </c>
      <c r="B97" s="22" t="s">
        <v>688</v>
      </c>
      <c r="C97" s="23"/>
      <c r="D97" s="13" t="s">
        <v>710</v>
      </c>
      <c r="E97" s="13" t="s">
        <v>514</v>
      </c>
      <c r="F97" s="14">
        <v>2016.0</v>
      </c>
      <c r="G97" s="13" t="s">
        <v>42</v>
      </c>
      <c r="H97" s="15" t="s">
        <v>711</v>
      </c>
      <c r="I97" s="13" t="s">
        <v>256</v>
      </c>
      <c r="J97" s="13" t="s">
        <v>712</v>
      </c>
      <c r="K97" s="16" t="s">
        <v>174</v>
      </c>
      <c r="L97" s="16" t="s">
        <v>175</v>
      </c>
      <c r="M97" s="16" t="s">
        <v>234</v>
      </c>
      <c r="N97" s="16"/>
      <c r="O97" s="17" t="s">
        <v>713</v>
      </c>
      <c r="P97" s="16"/>
      <c r="Q97" s="16"/>
      <c r="R97" s="16"/>
      <c r="S97" s="18" t="s">
        <v>714</v>
      </c>
      <c r="T97" s="27" t="str">
        <f>HYPERLINK("https://www.ncbi.nlm.nih.gov/pubmed/26982624","PubMed")</f>
        <v>PubMed</v>
      </c>
      <c r="U97" s="20"/>
      <c r="V97" s="20"/>
      <c r="W97" s="20"/>
      <c r="X97" s="20"/>
      <c r="Y97" s="20"/>
      <c r="Z97" s="20"/>
      <c r="AA97" s="20"/>
      <c r="AB97" s="20"/>
      <c r="AC97" s="20"/>
      <c r="AD97" s="20"/>
      <c r="AE97" s="20"/>
      <c r="AF97" s="20"/>
    </row>
    <row r="98">
      <c r="A98" s="21" t="s">
        <v>418</v>
      </c>
      <c r="B98" s="22" t="s">
        <v>715</v>
      </c>
      <c r="C98" s="23"/>
      <c r="D98" s="13" t="s">
        <v>716</v>
      </c>
      <c r="E98" s="13" t="s">
        <v>717</v>
      </c>
      <c r="F98" s="14">
        <v>2016.0</v>
      </c>
      <c r="G98" s="13" t="s">
        <v>718</v>
      </c>
      <c r="H98" s="15" t="s">
        <v>719</v>
      </c>
      <c r="I98" s="13" t="s">
        <v>25</v>
      </c>
      <c r="J98" s="13" t="s">
        <v>720</v>
      </c>
      <c r="K98" s="16">
        <v>950.0</v>
      </c>
      <c r="L98" s="16"/>
      <c r="M98" s="16" t="s">
        <v>721</v>
      </c>
      <c r="N98" s="16"/>
      <c r="O98" s="17" t="s">
        <v>722</v>
      </c>
      <c r="P98" s="16" t="s">
        <v>723</v>
      </c>
      <c r="Q98" s="16" t="s">
        <v>724</v>
      </c>
      <c r="R98" s="16"/>
      <c r="S98" s="18" t="s">
        <v>725</v>
      </c>
      <c r="T98" s="27" t="str">
        <f>HYPERLINK("https://www.ncbi.nlm.nih.gov/pubmed/27001179","PubMed")</f>
        <v>PubMed</v>
      </c>
      <c r="U98" s="20"/>
      <c r="V98" s="20"/>
      <c r="W98" s="20"/>
      <c r="X98" s="20"/>
      <c r="Y98" s="20"/>
      <c r="Z98" s="20"/>
      <c r="AA98" s="20"/>
      <c r="AB98" s="20"/>
      <c r="AC98" s="20"/>
      <c r="AD98" s="20"/>
      <c r="AE98" s="20"/>
      <c r="AF98" s="20"/>
    </row>
    <row r="99">
      <c r="A99" s="39" t="s">
        <v>223</v>
      </c>
      <c r="B99" s="40" t="s">
        <v>224</v>
      </c>
      <c r="C99" s="23"/>
      <c r="D99" s="13" t="s">
        <v>225</v>
      </c>
      <c r="E99" s="13" t="s">
        <v>226</v>
      </c>
      <c r="F99" s="14">
        <v>2016.0</v>
      </c>
      <c r="G99" s="13" t="s">
        <v>726</v>
      </c>
      <c r="H99" s="15" t="s">
        <v>727</v>
      </c>
      <c r="I99" s="13" t="s">
        <v>25</v>
      </c>
      <c r="J99" s="13" t="s">
        <v>228</v>
      </c>
      <c r="K99" s="16">
        <v>660.0</v>
      </c>
      <c r="L99" s="16"/>
      <c r="M99" s="16" t="s">
        <v>728</v>
      </c>
      <c r="N99" s="16"/>
      <c r="O99" s="17" t="s">
        <v>729</v>
      </c>
      <c r="P99" s="16"/>
      <c r="Q99" s="16">
        <v>600.0</v>
      </c>
      <c r="R99" s="16">
        <v>14.0</v>
      </c>
      <c r="S99" s="18" t="s">
        <v>730</v>
      </c>
      <c r="T99" s="27" t="str">
        <f>HYPERLINK("https://www.ncbi.nlm.nih.gov/pubmed/27448834","PubMed")</f>
        <v>PubMed</v>
      </c>
      <c r="U99" s="20"/>
      <c r="V99" s="20"/>
      <c r="W99" s="20"/>
      <c r="X99" s="20"/>
      <c r="Y99" s="20"/>
      <c r="Z99" s="20"/>
      <c r="AA99" s="20"/>
      <c r="AB99" s="20"/>
      <c r="AC99" s="20"/>
      <c r="AD99" s="20"/>
      <c r="AE99" s="20"/>
      <c r="AF99" s="20"/>
    </row>
    <row r="100">
      <c r="A100" s="21" t="s">
        <v>223</v>
      </c>
      <c r="B100" s="22" t="s">
        <v>731</v>
      </c>
      <c r="C100" s="23"/>
      <c r="D100" s="13" t="s">
        <v>732</v>
      </c>
      <c r="E100" s="13" t="s">
        <v>733</v>
      </c>
      <c r="F100" s="14">
        <v>2016.0</v>
      </c>
      <c r="G100" s="13" t="s">
        <v>734</v>
      </c>
      <c r="H100" s="15" t="s">
        <v>735</v>
      </c>
      <c r="I100" s="13" t="s">
        <v>30</v>
      </c>
      <c r="J100" s="13" t="s">
        <v>36</v>
      </c>
      <c r="K100" s="16"/>
      <c r="L100" s="16"/>
      <c r="M100" s="16"/>
      <c r="N100" s="16"/>
      <c r="O100" s="17"/>
      <c r="P100" s="16"/>
      <c r="Q100" s="16"/>
      <c r="R100" s="16"/>
      <c r="S100" s="18" t="s">
        <v>736</v>
      </c>
      <c r="T100" s="27" t="str">
        <f>HYPERLINK("http://www.sciencedirect.com/science/article/pii/S0094129816300220","ScienceDirect")</f>
        <v>ScienceDirect</v>
      </c>
      <c r="U100" s="20"/>
      <c r="V100" s="20"/>
      <c r="W100" s="20"/>
      <c r="X100" s="20"/>
      <c r="Y100" s="20"/>
      <c r="Z100" s="20"/>
      <c r="AA100" s="20"/>
      <c r="AB100" s="20"/>
      <c r="AC100" s="20"/>
      <c r="AD100" s="20"/>
      <c r="AE100" s="20"/>
      <c r="AF100" s="20"/>
    </row>
    <row r="101">
      <c r="A101" s="21" t="s">
        <v>223</v>
      </c>
      <c r="B101" s="22" t="s">
        <v>737</v>
      </c>
      <c r="C101" s="23"/>
      <c r="D101" s="13" t="s">
        <v>738</v>
      </c>
      <c r="E101" s="13" t="s">
        <v>739</v>
      </c>
      <c r="F101" s="14">
        <v>2016.0</v>
      </c>
      <c r="G101" s="13" t="s">
        <v>740</v>
      </c>
      <c r="H101" s="15" t="s">
        <v>741</v>
      </c>
      <c r="I101" s="13" t="s">
        <v>742</v>
      </c>
      <c r="J101" s="13" t="s">
        <v>36</v>
      </c>
      <c r="K101" s="80">
        <v>633.0</v>
      </c>
      <c r="L101" s="80"/>
      <c r="M101" s="80"/>
      <c r="N101" s="80"/>
      <c r="O101" s="81" t="s">
        <v>743</v>
      </c>
      <c r="P101" s="80"/>
      <c r="Q101" s="80"/>
      <c r="R101" s="80"/>
      <c r="S101" s="82" t="s">
        <v>744</v>
      </c>
      <c r="T101" s="27" t="str">
        <f>HYPERLINK("https://www.ncbi.nlm.nih.gov/pubmed/27484782","PubMed")</f>
        <v>PubMed</v>
      </c>
      <c r="U101" s="20"/>
      <c r="V101" s="20"/>
      <c r="W101" s="20"/>
      <c r="X101" s="20"/>
      <c r="Y101" s="20"/>
      <c r="Z101" s="20"/>
      <c r="AA101" s="20"/>
      <c r="AB101" s="20"/>
      <c r="AC101" s="20"/>
      <c r="AD101" s="20"/>
      <c r="AE101" s="20"/>
      <c r="AF101" s="20"/>
    </row>
    <row r="102">
      <c r="A102" s="21" t="s">
        <v>223</v>
      </c>
      <c r="B102" s="22" t="s">
        <v>745</v>
      </c>
      <c r="C102" s="23"/>
      <c r="D102" s="13" t="s">
        <v>225</v>
      </c>
      <c r="E102" s="13" t="s">
        <v>746</v>
      </c>
      <c r="F102" s="14">
        <v>2016.0</v>
      </c>
      <c r="G102" s="13" t="s">
        <v>747</v>
      </c>
      <c r="H102" s="15" t="s">
        <v>748</v>
      </c>
      <c r="I102" s="13" t="s">
        <v>256</v>
      </c>
      <c r="J102" s="13" t="s">
        <v>36</v>
      </c>
      <c r="K102" s="16" t="s">
        <v>749</v>
      </c>
      <c r="L102" s="16"/>
      <c r="M102" s="16"/>
      <c r="N102" s="16"/>
      <c r="O102" s="17" t="s">
        <v>639</v>
      </c>
      <c r="P102" s="16"/>
      <c r="Q102" s="16">
        <v>660.0</v>
      </c>
      <c r="R102" s="16">
        <v>14.0</v>
      </c>
      <c r="S102" s="18" t="s">
        <v>750</v>
      </c>
      <c r="T102" s="27" t="str">
        <f>HYPERLINK("https://www.ncbi.nlm.nih.gov/pubmed/26981718","PubMed")</f>
        <v>PubMed</v>
      </c>
      <c r="U102" s="20"/>
      <c r="V102" s="20"/>
      <c r="W102" s="20"/>
      <c r="X102" s="20"/>
      <c r="Y102" s="20"/>
      <c r="Z102" s="20"/>
      <c r="AA102" s="20"/>
      <c r="AB102" s="20"/>
      <c r="AC102" s="20"/>
      <c r="AD102" s="20"/>
      <c r="AE102" s="20"/>
      <c r="AF102" s="20"/>
    </row>
    <row r="103">
      <c r="A103" s="21" t="s">
        <v>223</v>
      </c>
      <c r="B103" s="22" t="s">
        <v>452</v>
      </c>
      <c r="C103" s="23"/>
      <c r="D103" s="13" t="s">
        <v>751</v>
      </c>
      <c r="E103" s="13" t="s">
        <v>752</v>
      </c>
      <c r="F103" s="14">
        <v>2016.0</v>
      </c>
      <c r="G103" s="13" t="s">
        <v>620</v>
      </c>
      <c r="H103" s="15" t="s">
        <v>753</v>
      </c>
      <c r="I103" s="13" t="s">
        <v>25</v>
      </c>
      <c r="J103" s="13" t="s">
        <v>754</v>
      </c>
      <c r="K103" s="16">
        <v>850.0</v>
      </c>
      <c r="L103" s="16"/>
      <c r="M103" s="16"/>
      <c r="N103" s="16"/>
      <c r="O103" s="17" t="s">
        <v>755</v>
      </c>
      <c r="P103" s="16"/>
      <c r="Q103" s="16"/>
      <c r="R103" s="16"/>
      <c r="S103" s="18" t="s">
        <v>756</v>
      </c>
      <c r="T103" s="27" t="str">
        <f>HYPERLINK("https://www.ncbi.nlm.nih.gov/pubmed/26479265","PubMed")</f>
        <v>PubMed</v>
      </c>
      <c r="U103" s="20"/>
      <c r="V103" s="20"/>
      <c r="W103" s="20"/>
      <c r="X103" s="20"/>
      <c r="Y103" s="20"/>
      <c r="Z103" s="20"/>
      <c r="AA103" s="20"/>
      <c r="AB103" s="20"/>
      <c r="AC103" s="20"/>
      <c r="AD103" s="20"/>
      <c r="AE103" s="20"/>
      <c r="AF103" s="20"/>
    </row>
    <row r="104">
      <c r="A104" s="21" t="s">
        <v>223</v>
      </c>
      <c r="B104" s="22" t="s">
        <v>447</v>
      </c>
      <c r="C104" s="23"/>
      <c r="D104" s="13" t="s">
        <v>113</v>
      </c>
      <c r="E104" s="13" t="s">
        <v>757</v>
      </c>
      <c r="F104" s="14">
        <v>2016.0</v>
      </c>
      <c r="G104" s="13" t="s">
        <v>458</v>
      </c>
      <c r="H104" s="15" t="s">
        <v>758</v>
      </c>
      <c r="I104" s="13" t="s">
        <v>25</v>
      </c>
      <c r="J104" s="13" t="s">
        <v>759</v>
      </c>
      <c r="K104" s="16"/>
      <c r="L104" s="16"/>
      <c r="M104" s="16"/>
      <c r="N104" s="16"/>
      <c r="O104" s="17"/>
      <c r="P104" s="16"/>
      <c r="Q104" s="16"/>
      <c r="R104" s="16"/>
      <c r="S104" s="57"/>
      <c r="T104" s="27" t="str">
        <f>HYPERLINK("https://www.ncbi.nlm.nih.gov/pubmed/27081265","PubMed")</f>
        <v>PubMed</v>
      </c>
      <c r="U104" s="20"/>
      <c r="V104" s="20"/>
      <c r="W104" s="20"/>
      <c r="X104" s="20"/>
      <c r="Y104" s="20"/>
      <c r="Z104" s="20"/>
      <c r="AA104" s="20"/>
      <c r="AB104" s="20"/>
      <c r="AC104" s="20"/>
      <c r="AD104" s="20"/>
      <c r="AE104" s="20"/>
      <c r="AF104" s="20"/>
    </row>
    <row r="105">
      <c r="A105" s="21" t="s">
        <v>223</v>
      </c>
      <c r="B105" s="22" t="s">
        <v>760</v>
      </c>
      <c r="C105" s="23"/>
      <c r="D105" s="13" t="s">
        <v>761</v>
      </c>
      <c r="E105" s="13" t="s">
        <v>32</v>
      </c>
      <c r="F105" s="14">
        <v>2016.0</v>
      </c>
      <c r="G105" s="13" t="s">
        <v>115</v>
      </c>
      <c r="H105" s="15" t="s">
        <v>762</v>
      </c>
      <c r="I105" s="13" t="s">
        <v>89</v>
      </c>
      <c r="J105" s="13" t="s">
        <v>763</v>
      </c>
      <c r="K105" s="16">
        <v>633.0</v>
      </c>
      <c r="L105" s="16"/>
      <c r="M105" s="16" t="s">
        <v>764</v>
      </c>
      <c r="N105" s="16"/>
      <c r="O105" s="17"/>
      <c r="P105" s="16"/>
      <c r="Q105" s="16"/>
      <c r="R105" s="16"/>
      <c r="S105" s="18" t="s">
        <v>765</v>
      </c>
      <c r="T105" s="83"/>
      <c r="U105" s="20"/>
      <c r="V105" s="20"/>
      <c r="W105" s="20"/>
      <c r="X105" s="20"/>
      <c r="Y105" s="20"/>
      <c r="Z105" s="20"/>
      <c r="AA105" s="20"/>
      <c r="AB105" s="20"/>
      <c r="AC105" s="20"/>
      <c r="AD105" s="20"/>
      <c r="AE105" s="20"/>
      <c r="AF105" s="20"/>
    </row>
    <row r="106">
      <c r="A106" s="48" t="s">
        <v>766</v>
      </c>
      <c r="B106" s="49" t="s">
        <v>767</v>
      </c>
      <c r="C106" s="50"/>
      <c r="D106" s="32" t="s">
        <v>768</v>
      </c>
      <c r="E106" s="14" t="s">
        <v>68</v>
      </c>
      <c r="F106" s="32">
        <v>2016.0</v>
      </c>
      <c r="G106" s="32" t="s">
        <v>59</v>
      </c>
      <c r="H106" s="33" t="s">
        <v>769</v>
      </c>
      <c r="I106" s="14" t="s">
        <v>173</v>
      </c>
      <c r="J106" s="13" t="s">
        <v>770</v>
      </c>
      <c r="K106" s="16" t="s">
        <v>771</v>
      </c>
      <c r="L106" s="16" t="s">
        <v>772</v>
      </c>
      <c r="M106" s="16" t="s">
        <v>773</v>
      </c>
      <c r="N106" s="16" t="s">
        <v>774</v>
      </c>
      <c r="O106" s="84" t="s">
        <v>775</v>
      </c>
      <c r="P106" s="85" t="s">
        <v>776</v>
      </c>
      <c r="Q106" s="16" t="s">
        <v>777</v>
      </c>
      <c r="R106" s="86" t="s">
        <v>778</v>
      </c>
      <c r="S106" s="56" t="s">
        <v>779</v>
      </c>
      <c r="T106" s="37" t="str">
        <f>HYPERLINK("https://www.ncbi.nlm.nih.gov/pubmed/27379776","PubMed")</f>
        <v>PubMed</v>
      </c>
      <c r="U106" s="20"/>
      <c r="V106" s="20"/>
      <c r="W106" s="20"/>
      <c r="X106" s="20"/>
      <c r="Y106" s="20"/>
      <c r="Z106" s="20"/>
      <c r="AA106" s="20"/>
      <c r="AB106" s="20"/>
      <c r="AC106" s="20"/>
      <c r="AD106" s="20"/>
      <c r="AE106" s="20"/>
      <c r="AF106" s="20"/>
    </row>
    <row r="107">
      <c r="A107" s="48" t="s">
        <v>780</v>
      </c>
      <c r="B107" s="49" t="s">
        <v>781</v>
      </c>
      <c r="C107" s="50"/>
      <c r="D107" s="32" t="s">
        <v>782</v>
      </c>
      <c r="E107" s="14" t="s">
        <v>783</v>
      </c>
      <c r="F107" s="32">
        <v>2016.0</v>
      </c>
      <c r="G107" s="32" t="s">
        <v>42</v>
      </c>
      <c r="H107" s="33" t="s">
        <v>784</v>
      </c>
      <c r="I107" s="14" t="s">
        <v>89</v>
      </c>
      <c r="J107" s="14" t="s">
        <v>785</v>
      </c>
      <c r="K107" s="16">
        <v>810.0</v>
      </c>
      <c r="L107" s="87"/>
      <c r="M107" s="87"/>
      <c r="N107" s="87"/>
      <c r="O107" s="17"/>
      <c r="P107" s="87"/>
      <c r="Q107" s="16"/>
      <c r="R107" s="87"/>
      <c r="S107" s="34" t="s">
        <v>786</v>
      </c>
      <c r="T107" s="37" t="str">
        <f>HYPERLINK("https://www.ncbi.nlm.nih.gov/pubmed/27841965","PubMed")</f>
        <v>PubMed</v>
      </c>
      <c r="U107" s="20"/>
      <c r="V107" s="20"/>
      <c r="W107" s="20"/>
      <c r="X107" s="20"/>
      <c r="Y107" s="20"/>
      <c r="Z107" s="20"/>
      <c r="AA107" s="20"/>
      <c r="AB107" s="20"/>
      <c r="AC107" s="20"/>
      <c r="AD107" s="20"/>
      <c r="AE107" s="20"/>
      <c r="AF107" s="20"/>
    </row>
    <row r="108">
      <c r="A108" s="48" t="s">
        <v>780</v>
      </c>
      <c r="B108" s="49" t="s">
        <v>787</v>
      </c>
      <c r="C108" s="50"/>
      <c r="D108" s="32" t="s">
        <v>513</v>
      </c>
      <c r="E108" s="14" t="s">
        <v>788</v>
      </c>
      <c r="F108" s="32">
        <v>2016.0</v>
      </c>
      <c r="G108" s="32" t="s">
        <v>442</v>
      </c>
      <c r="H108" s="33" t="s">
        <v>789</v>
      </c>
      <c r="I108" s="14" t="s">
        <v>89</v>
      </c>
      <c r="J108" s="14" t="s">
        <v>36</v>
      </c>
      <c r="K108" s="16">
        <v>620.0</v>
      </c>
      <c r="L108" s="87"/>
      <c r="M108" s="87"/>
      <c r="N108" s="87"/>
      <c r="O108" s="17" t="s">
        <v>282</v>
      </c>
      <c r="P108" s="87"/>
      <c r="Q108" s="16"/>
      <c r="R108" s="87"/>
      <c r="S108" s="34" t="s">
        <v>790</v>
      </c>
      <c r="T108" s="37" t="str">
        <f>HYPERLINK("https://www.ncbi.nlm.nih.gov/pubmed/27874039","PubMed")</f>
        <v>PubMed</v>
      </c>
      <c r="U108" s="20"/>
      <c r="V108" s="20"/>
      <c r="W108" s="20"/>
      <c r="X108" s="20"/>
      <c r="Y108" s="20"/>
      <c r="Z108" s="20"/>
      <c r="AA108" s="20"/>
      <c r="AB108" s="20"/>
      <c r="AC108" s="20"/>
      <c r="AD108" s="20"/>
      <c r="AE108" s="20"/>
      <c r="AF108" s="20"/>
    </row>
    <row r="109">
      <c r="A109" s="21" t="s">
        <v>791</v>
      </c>
      <c r="B109" s="22" t="s">
        <v>792</v>
      </c>
      <c r="C109" s="23"/>
      <c r="D109" s="13" t="s">
        <v>793</v>
      </c>
      <c r="E109" s="13" t="s">
        <v>122</v>
      </c>
      <c r="F109" s="14">
        <v>2016.0</v>
      </c>
      <c r="G109" s="13" t="s">
        <v>59</v>
      </c>
      <c r="H109" s="15" t="s">
        <v>794</v>
      </c>
      <c r="I109" s="13" t="s">
        <v>96</v>
      </c>
      <c r="J109" s="13" t="s">
        <v>36</v>
      </c>
      <c r="K109" s="16">
        <v>945.0</v>
      </c>
      <c r="L109" s="16">
        <v>32.0</v>
      </c>
      <c r="M109" s="16"/>
      <c r="N109" s="16" t="s">
        <v>795</v>
      </c>
      <c r="O109" s="17" t="s">
        <v>796</v>
      </c>
      <c r="P109" s="88" t="s">
        <v>797</v>
      </c>
      <c r="Q109" s="16" t="s">
        <v>798</v>
      </c>
      <c r="R109" s="16"/>
      <c r="S109" s="18" t="s">
        <v>799</v>
      </c>
      <c r="T109" s="27" t="str">
        <f>HYPERLINK("https://www.ncbi.nlm.nih.gov/pubmed/26507001","PubMed")</f>
        <v>PubMed</v>
      </c>
      <c r="U109" s="20"/>
      <c r="V109" s="20"/>
      <c r="W109" s="20"/>
      <c r="X109" s="20"/>
      <c r="Y109" s="20"/>
      <c r="Z109" s="20"/>
      <c r="AA109" s="20"/>
      <c r="AB109" s="20"/>
      <c r="AC109" s="20"/>
      <c r="AD109" s="20"/>
      <c r="AE109" s="20"/>
      <c r="AF109" s="20"/>
    </row>
    <row r="110">
      <c r="A110" s="21" t="s">
        <v>800</v>
      </c>
      <c r="B110" s="22" t="s">
        <v>801</v>
      </c>
      <c r="C110" s="23"/>
      <c r="D110" s="13" t="s">
        <v>802</v>
      </c>
      <c r="E110" s="13" t="s">
        <v>514</v>
      </c>
      <c r="F110" s="14">
        <v>2016.0</v>
      </c>
      <c r="G110" s="13" t="s">
        <v>803</v>
      </c>
      <c r="H110" s="15" t="s">
        <v>804</v>
      </c>
      <c r="I110" s="13" t="s">
        <v>256</v>
      </c>
      <c r="J110" s="13" t="s">
        <v>383</v>
      </c>
      <c r="K110" s="16" t="s">
        <v>805</v>
      </c>
      <c r="L110" s="16"/>
      <c r="M110" s="16" t="s">
        <v>806</v>
      </c>
      <c r="N110" s="16"/>
      <c r="O110" s="17"/>
      <c r="P110" s="16"/>
      <c r="Q110" s="16">
        <v>1200.0</v>
      </c>
      <c r="R110" s="16"/>
      <c r="S110" s="18" t="s">
        <v>807</v>
      </c>
      <c r="T110" s="27" t="str">
        <f>HYPERLINK("https://www.ncbi.nlm.nih.gov/pubmed/27839705","PubMed")</f>
        <v>PubMed</v>
      </c>
      <c r="U110" s="20"/>
      <c r="V110" s="20"/>
      <c r="W110" s="20"/>
      <c r="X110" s="20"/>
      <c r="Y110" s="20"/>
      <c r="Z110" s="20"/>
      <c r="AA110" s="20"/>
      <c r="AB110" s="20"/>
      <c r="AC110" s="20"/>
      <c r="AD110" s="20"/>
      <c r="AE110" s="20"/>
      <c r="AF110" s="20"/>
    </row>
    <row r="111">
      <c r="A111" s="89" t="s">
        <v>237</v>
      </c>
      <c r="B111" s="90" t="s">
        <v>244</v>
      </c>
      <c r="C111" s="50"/>
      <c r="D111" s="14" t="s">
        <v>808</v>
      </c>
      <c r="E111" s="14" t="s">
        <v>514</v>
      </c>
      <c r="F111" s="14">
        <v>2016.0</v>
      </c>
      <c r="G111" s="14" t="s">
        <v>442</v>
      </c>
      <c r="H111" s="58" t="s">
        <v>809</v>
      </c>
      <c r="I111" s="14" t="s">
        <v>25</v>
      </c>
      <c r="J111" s="14" t="s">
        <v>810</v>
      </c>
      <c r="K111" s="59">
        <v>830.0</v>
      </c>
      <c r="L111" s="59"/>
      <c r="M111" s="59" t="s">
        <v>811</v>
      </c>
      <c r="N111" s="59"/>
      <c r="O111" s="91">
        <v>42770.0</v>
      </c>
      <c r="P111" s="60" t="s">
        <v>797</v>
      </c>
      <c r="Q111" s="59">
        <v>300.0</v>
      </c>
      <c r="R111" s="59"/>
      <c r="S111" s="34" t="s">
        <v>812</v>
      </c>
      <c r="T111" s="61" t="str">
        <f>HYPERLINK("https://www.ncbi.nlm.nih.gov/pubmed/26830658","PubMed")</f>
        <v>PubMed</v>
      </c>
      <c r="U111" s="20"/>
      <c r="V111" s="20"/>
      <c r="W111" s="20"/>
      <c r="X111" s="20"/>
      <c r="Y111" s="20"/>
      <c r="Z111" s="20"/>
      <c r="AA111" s="20"/>
      <c r="AB111" s="20"/>
      <c r="AC111" s="20"/>
      <c r="AD111" s="20"/>
      <c r="AE111" s="20"/>
      <c r="AF111" s="20"/>
    </row>
    <row r="112">
      <c r="A112" s="48" t="s">
        <v>237</v>
      </c>
      <c r="B112" s="49" t="s">
        <v>813</v>
      </c>
      <c r="C112" s="50"/>
      <c r="D112" s="14" t="s">
        <v>814</v>
      </c>
      <c r="E112" s="14" t="s">
        <v>246</v>
      </c>
      <c r="F112" s="14">
        <v>2016.0</v>
      </c>
      <c r="G112" s="14" t="s">
        <v>42</v>
      </c>
      <c r="H112" s="58" t="s">
        <v>815</v>
      </c>
      <c r="I112" s="14" t="s">
        <v>89</v>
      </c>
      <c r="J112" s="14" t="s">
        <v>816</v>
      </c>
      <c r="K112" s="59">
        <v>640.0</v>
      </c>
      <c r="L112" s="59"/>
      <c r="M112" s="59"/>
      <c r="N112" s="59"/>
      <c r="O112" s="59" t="s">
        <v>817</v>
      </c>
      <c r="P112" s="60"/>
      <c r="Q112" s="59"/>
      <c r="R112" s="59"/>
      <c r="S112" s="34" t="s">
        <v>818</v>
      </c>
      <c r="T112" s="61" t="str">
        <f>HYPERLINK("https://www.ncbi.nlm.nih.gov/pubmed/27244052","PubMed")</f>
        <v>PubMed</v>
      </c>
      <c r="U112" s="20"/>
      <c r="V112" s="20"/>
      <c r="W112" s="20"/>
      <c r="X112" s="20"/>
      <c r="Y112" s="20"/>
      <c r="Z112" s="20"/>
      <c r="AA112" s="20"/>
      <c r="AB112" s="20"/>
      <c r="AC112" s="20"/>
      <c r="AD112" s="20"/>
      <c r="AE112" s="20"/>
      <c r="AF112" s="20"/>
    </row>
    <row r="113">
      <c r="A113" s="48" t="s">
        <v>237</v>
      </c>
      <c r="B113" s="49" t="s">
        <v>819</v>
      </c>
      <c r="C113" s="50"/>
      <c r="D113" s="14" t="s">
        <v>820</v>
      </c>
      <c r="E113" s="14" t="s">
        <v>821</v>
      </c>
      <c r="F113" s="14">
        <v>2016.0</v>
      </c>
      <c r="G113" s="14" t="s">
        <v>42</v>
      </c>
      <c r="H113" s="58" t="s">
        <v>822</v>
      </c>
      <c r="I113" s="14" t="s">
        <v>823</v>
      </c>
      <c r="J113" s="14" t="s">
        <v>824</v>
      </c>
      <c r="K113" s="59" t="s">
        <v>825</v>
      </c>
      <c r="L113" s="59" t="s">
        <v>826</v>
      </c>
      <c r="M113" s="59"/>
      <c r="N113" s="59">
        <v>84.0</v>
      </c>
      <c r="O113" s="59" t="s">
        <v>827</v>
      </c>
      <c r="P113" s="60"/>
      <c r="Q113" s="59">
        <v>420.0</v>
      </c>
      <c r="R113" s="59">
        <v>7.0</v>
      </c>
      <c r="S113" s="34" t="s">
        <v>828</v>
      </c>
      <c r="T113" s="61" t="str">
        <f>HYPERLINK("https://www.ncbi.nlm.nih.gov/pubmed/26741109","PubMed")</f>
        <v>PubMed</v>
      </c>
      <c r="U113" s="20"/>
      <c r="V113" s="20"/>
      <c r="W113" s="20"/>
      <c r="X113" s="20"/>
      <c r="Y113" s="20"/>
      <c r="Z113" s="20"/>
      <c r="AA113" s="20"/>
      <c r="AB113" s="20"/>
      <c r="AC113" s="20"/>
      <c r="AD113" s="20"/>
      <c r="AE113" s="20"/>
      <c r="AF113" s="20"/>
    </row>
    <row r="114">
      <c r="A114" s="48" t="s">
        <v>237</v>
      </c>
      <c r="B114" s="49" t="s">
        <v>244</v>
      </c>
      <c r="C114" s="50"/>
      <c r="D114" s="14" t="s">
        <v>448</v>
      </c>
      <c r="E114" s="14" t="s">
        <v>829</v>
      </c>
      <c r="F114" s="14">
        <v>2016.0</v>
      </c>
      <c r="G114" s="14" t="s">
        <v>605</v>
      </c>
      <c r="H114" s="58" t="s">
        <v>830</v>
      </c>
      <c r="I114" s="14" t="s">
        <v>410</v>
      </c>
      <c r="J114" s="13" t="s">
        <v>36</v>
      </c>
      <c r="K114" s="59">
        <v>630.0</v>
      </c>
      <c r="L114" s="59"/>
      <c r="M114" s="59" t="s">
        <v>728</v>
      </c>
      <c r="N114" s="59"/>
      <c r="O114" s="59" t="s">
        <v>831</v>
      </c>
      <c r="P114" s="60" t="s">
        <v>832</v>
      </c>
      <c r="Q114" s="59" t="s">
        <v>833</v>
      </c>
      <c r="R114" s="59"/>
      <c r="S114" s="34" t="s">
        <v>834</v>
      </c>
      <c r="T114" s="61" t="str">
        <f>HYPERLINK("https://www.ncbi.nlm.nih.gov/pubmed/27347879","PubMed")</f>
        <v>PubMed</v>
      </c>
      <c r="U114" s="20"/>
      <c r="V114" s="20"/>
      <c r="W114" s="20"/>
      <c r="X114" s="20"/>
      <c r="Y114" s="20"/>
      <c r="Z114" s="20"/>
      <c r="AA114" s="20"/>
      <c r="AB114" s="20"/>
      <c r="AC114" s="20"/>
      <c r="AD114" s="20"/>
      <c r="AE114" s="20"/>
      <c r="AF114" s="20"/>
    </row>
    <row r="115">
      <c r="A115" s="48" t="s">
        <v>237</v>
      </c>
      <c r="B115" s="49" t="s">
        <v>244</v>
      </c>
      <c r="C115" s="50"/>
      <c r="D115" s="14" t="s">
        <v>835</v>
      </c>
      <c r="E115" s="14" t="s">
        <v>401</v>
      </c>
      <c r="F115" s="14">
        <v>2016.0</v>
      </c>
      <c r="G115" s="14" t="s">
        <v>59</v>
      </c>
      <c r="H115" s="58" t="s">
        <v>836</v>
      </c>
      <c r="I115" s="14" t="s">
        <v>96</v>
      </c>
      <c r="J115" s="14" t="s">
        <v>36</v>
      </c>
      <c r="K115" s="59">
        <v>604.0</v>
      </c>
      <c r="L115" s="59"/>
      <c r="M115" s="59"/>
      <c r="N115" s="91"/>
      <c r="O115" s="59" t="s">
        <v>837</v>
      </c>
      <c r="P115" s="60"/>
      <c r="Q115" s="59"/>
      <c r="R115" s="59"/>
      <c r="S115" s="34" t="s">
        <v>838</v>
      </c>
      <c r="T115" s="61" t="str">
        <f>HYPERLINK("https://www.ncbi.nlm.nih.gov/pubmed/27349246","PubMed")</f>
        <v>PubMed</v>
      </c>
      <c r="U115" s="20"/>
      <c r="V115" s="20"/>
      <c r="W115" s="20"/>
      <c r="X115" s="20"/>
      <c r="Y115" s="20"/>
      <c r="Z115" s="20"/>
      <c r="AA115" s="20"/>
      <c r="AB115" s="20"/>
      <c r="AC115" s="20"/>
      <c r="AD115" s="20"/>
      <c r="AE115" s="20"/>
      <c r="AF115" s="20"/>
    </row>
    <row r="116">
      <c r="A116" s="48" t="s">
        <v>237</v>
      </c>
      <c r="B116" s="49" t="s">
        <v>238</v>
      </c>
      <c r="C116" s="50"/>
      <c r="D116" s="14" t="s">
        <v>471</v>
      </c>
      <c r="E116" s="14" t="s">
        <v>122</v>
      </c>
      <c r="F116" s="14">
        <v>2016.0</v>
      </c>
      <c r="G116" s="14" t="s">
        <v>42</v>
      </c>
      <c r="H116" s="58" t="s">
        <v>839</v>
      </c>
      <c r="I116" s="14" t="s">
        <v>133</v>
      </c>
      <c r="J116" s="14" t="s">
        <v>411</v>
      </c>
      <c r="K116" s="59" t="s">
        <v>474</v>
      </c>
      <c r="L116" s="59"/>
      <c r="M116" s="59"/>
      <c r="N116" s="59"/>
      <c r="O116" s="59" t="s">
        <v>475</v>
      </c>
      <c r="P116" s="60"/>
      <c r="Q116" s="59"/>
      <c r="R116" s="59"/>
      <c r="S116" s="34" t="s">
        <v>840</v>
      </c>
      <c r="T116" s="61" t="str">
        <f>HYPERLINK("https://www.ncbi.nlm.nih.gov/pubmed/27081873","PubMed")</f>
        <v>PubMed</v>
      </c>
      <c r="U116" s="20"/>
      <c r="V116" s="20"/>
      <c r="W116" s="20"/>
      <c r="X116" s="20"/>
      <c r="Y116" s="20"/>
      <c r="Z116" s="20"/>
      <c r="AA116" s="20"/>
      <c r="AB116" s="20"/>
      <c r="AC116" s="20"/>
      <c r="AD116" s="20"/>
      <c r="AE116" s="20"/>
      <c r="AF116" s="20"/>
    </row>
    <row r="117">
      <c r="A117" s="48" t="s">
        <v>237</v>
      </c>
      <c r="B117" s="49" t="s">
        <v>466</v>
      </c>
      <c r="C117" s="50"/>
      <c r="D117" s="14" t="s">
        <v>841</v>
      </c>
      <c r="E117" s="14" t="s">
        <v>842</v>
      </c>
      <c r="F117" s="14">
        <v>2016.0</v>
      </c>
      <c r="G117" s="13" t="s">
        <v>478</v>
      </c>
      <c r="H117" s="58" t="s">
        <v>843</v>
      </c>
      <c r="I117" s="14" t="s">
        <v>96</v>
      </c>
      <c r="J117" s="14" t="s">
        <v>844</v>
      </c>
      <c r="K117" s="59" t="s">
        <v>845</v>
      </c>
      <c r="L117" s="59"/>
      <c r="M117" s="59"/>
      <c r="N117" s="59"/>
      <c r="O117" s="59"/>
      <c r="P117" s="60"/>
      <c r="Q117" s="59"/>
      <c r="R117" s="59"/>
      <c r="S117" s="34" t="s">
        <v>846</v>
      </c>
      <c r="T117" s="61" t="str">
        <f>HYPERLINK("https://www.ncbi.nlm.nih.gov/pubmed/27206919","PubMed")</f>
        <v>PubMed</v>
      </c>
      <c r="U117" s="20"/>
      <c r="V117" s="20"/>
      <c r="W117" s="20"/>
      <c r="X117" s="20"/>
      <c r="Y117" s="20"/>
      <c r="Z117" s="20"/>
      <c r="AA117" s="20"/>
      <c r="AB117" s="20"/>
      <c r="AC117" s="20"/>
      <c r="AD117" s="20"/>
      <c r="AE117" s="20"/>
      <c r="AF117" s="20"/>
    </row>
    <row r="118">
      <c r="A118" s="21" t="s">
        <v>92</v>
      </c>
      <c r="B118" s="22" t="s">
        <v>93</v>
      </c>
      <c r="C118" s="23"/>
      <c r="D118" s="13" t="s">
        <v>847</v>
      </c>
      <c r="E118" s="13" t="s">
        <v>394</v>
      </c>
      <c r="F118" s="14">
        <v>2015.0</v>
      </c>
      <c r="G118" s="13" t="s">
        <v>848</v>
      </c>
      <c r="H118" s="15" t="s">
        <v>849</v>
      </c>
      <c r="I118" s="13" t="s">
        <v>96</v>
      </c>
      <c r="J118" s="13" t="s">
        <v>36</v>
      </c>
      <c r="K118" s="16">
        <v>618.0</v>
      </c>
      <c r="L118" s="16" t="s">
        <v>257</v>
      </c>
      <c r="M118" s="16" t="s">
        <v>397</v>
      </c>
      <c r="N118" s="16" t="s">
        <v>257</v>
      </c>
      <c r="O118" s="17" t="s">
        <v>850</v>
      </c>
      <c r="P118" s="16" t="s">
        <v>257</v>
      </c>
      <c r="Q118" s="16">
        <v>1200.0</v>
      </c>
      <c r="R118" s="16" t="s">
        <v>851</v>
      </c>
      <c r="S118" s="18" t="s">
        <v>852</v>
      </c>
      <c r="T118" s="27" t="str">
        <f>HYPERLINK("https://www.ncbi.nlm.nih.gov/pubmed/24766197","PubMed")</f>
        <v>PubMed</v>
      </c>
      <c r="U118" s="20"/>
      <c r="V118" s="20"/>
      <c r="W118" s="20"/>
      <c r="X118" s="20"/>
      <c r="Y118" s="20"/>
      <c r="Z118" s="20"/>
      <c r="AA118" s="20"/>
      <c r="AB118" s="20"/>
      <c r="AC118" s="20"/>
      <c r="AD118" s="20"/>
      <c r="AE118" s="20"/>
      <c r="AF118" s="20"/>
    </row>
    <row r="119">
      <c r="A119" s="21" t="s">
        <v>92</v>
      </c>
      <c r="B119" s="22" t="s">
        <v>93</v>
      </c>
      <c r="C119" s="23"/>
      <c r="D119" s="13" t="s">
        <v>853</v>
      </c>
      <c r="E119" s="13" t="s">
        <v>854</v>
      </c>
      <c r="F119" s="14">
        <v>2015.0</v>
      </c>
      <c r="G119" s="13" t="s">
        <v>855</v>
      </c>
      <c r="H119" s="15" t="s">
        <v>856</v>
      </c>
      <c r="I119" s="13" t="s">
        <v>96</v>
      </c>
      <c r="J119" s="13" t="s">
        <v>857</v>
      </c>
      <c r="K119" s="16">
        <v>850.0</v>
      </c>
      <c r="L119" s="16">
        <v>150.0</v>
      </c>
      <c r="M119" s="16" t="s">
        <v>257</v>
      </c>
      <c r="N119" s="16" t="s">
        <v>257</v>
      </c>
      <c r="O119" s="17" t="s">
        <v>300</v>
      </c>
      <c r="P119" s="16" t="s">
        <v>858</v>
      </c>
      <c r="Q119" s="16" t="s">
        <v>257</v>
      </c>
      <c r="R119" s="16">
        <v>7.0</v>
      </c>
      <c r="S119" s="18" t="s">
        <v>859</v>
      </c>
      <c r="T119" s="27" t="str">
        <f>HYPERLINK("https://www.ncbi.nlm.nih.gov/pubmed/25672379","PubMed")</f>
        <v>PubMed</v>
      </c>
      <c r="U119" s="20"/>
      <c r="V119" s="20"/>
      <c r="W119" s="20"/>
      <c r="X119" s="20"/>
      <c r="Y119" s="20"/>
      <c r="Z119" s="20"/>
      <c r="AA119" s="20"/>
      <c r="AB119" s="20"/>
      <c r="AC119" s="20"/>
      <c r="AD119" s="20"/>
      <c r="AE119" s="20"/>
      <c r="AF119" s="20"/>
    </row>
    <row r="120" ht="45.0" customHeight="1">
      <c r="A120" s="48" t="s">
        <v>19</v>
      </c>
      <c r="B120" s="49" t="s">
        <v>303</v>
      </c>
      <c r="C120" s="50"/>
      <c r="D120" s="13" t="s">
        <v>485</v>
      </c>
      <c r="E120" s="13" t="s">
        <v>486</v>
      </c>
      <c r="F120" s="14">
        <v>2015.0</v>
      </c>
      <c r="G120" s="13" t="s">
        <v>491</v>
      </c>
      <c r="H120" s="15" t="s">
        <v>860</v>
      </c>
      <c r="I120" s="14" t="s">
        <v>25</v>
      </c>
      <c r="J120" s="14" t="s">
        <v>861</v>
      </c>
      <c r="K120" s="16">
        <v>810.0</v>
      </c>
      <c r="L120" s="16"/>
      <c r="M120" s="16"/>
      <c r="N120" s="16" t="s">
        <v>862</v>
      </c>
      <c r="O120" s="17"/>
      <c r="P120" s="16"/>
      <c r="Q120" s="16"/>
      <c r="R120" s="16">
        <v>4.0</v>
      </c>
      <c r="S120" s="18" t="s">
        <v>863</v>
      </c>
      <c r="T120" s="27" t="str">
        <f>HYPERLINK("https://www.ncbi.nlm.nih.gov/pubmed/25462595","PubMed")</f>
        <v>PubMed</v>
      </c>
      <c r="U120" s="20"/>
      <c r="V120" s="20"/>
      <c r="W120" s="20"/>
      <c r="X120" s="20"/>
      <c r="Y120" s="20"/>
      <c r="Z120" s="20"/>
      <c r="AA120" s="20"/>
      <c r="AB120" s="20"/>
      <c r="AC120" s="20"/>
      <c r="AD120" s="20"/>
      <c r="AE120" s="20"/>
      <c r="AF120" s="20"/>
    </row>
    <row r="121" ht="45.0" customHeight="1">
      <c r="A121" s="21" t="s">
        <v>119</v>
      </c>
      <c r="B121" s="22" t="s">
        <v>864</v>
      </c>
      <c r="C121" s="23"/>
      <c r="D121" s="41" t="s">
        <v>865</v>
      </c>
      <c r="E121" s="32" t="s">
        <v>866</v>
      </c>
      <c r="F121" s="32">
        <v>2015.0</v>
      </c>
      <c r="G121" s="41" t="s">
        <v>747</v>
      </c>
      <c r="H121" s="42" t="s">
        <v>867</v>
      </c>
      <c r="I121" s="13" t="s">
        <v>89</v>
      </c>
      <c r="J121" s="13" t="s">
        <v>36</v>
      </c>
      <c r="K121" s="16" t="s">
        <v>868</v>
      </c>
      <c r="L121" s="16"/>
      <c r="M121" s="16"/>
      <c r="N121" s="16"/>
      <c r="O121" s="17"/>
      <c r="P121" s="16"/>
      <c r="Q121" s="16">
        <v>600.0</v>
      </c>
      <c r="R121" s="16">
        <v>5.0</v>
      </c>
      <c r="S121" s="46" t="s">
        <v>869</v>
      </c>
      <c r="T121" s="51" t="str">
        <f>HYPERLINK("https://www.ncbi.nlm.nih.gov/pubmed/25654197","PubMed")</f>
        <v>PubMed</v>
      </c>
      <c r="U121" s="20"/>
      <c r="V121" s="20"/>
      <c r="W121" s="20"/>
      <c r="X121" s="20"/>
      <c r="Y121" s="20"/>
      <c r="Z121" s="20"/>
      <c r="AA121" s="20"/>
      <c r="AB121" s="20"/>
      <c r="AC121" s="20"/>
      <c r="AD121" s="20"/>
      <c r="AE121" s="20"/>
      <c r="AF121" s="20"/>
    </row>
    <row r="122" ht="45.0" customHeight="1">
      <c r="A122" s="21" t="s">
        <v>119</v>
      </c>
      <c r="B122" s="22" t="s">
        <v>505</v>
      </c>
      <c r="C122" s="23"/>
      <c r="D122" s="41" t="s">
        <v>870</v>
      </c>
      <c r="E122" s="32" t="s">
        <v>871</v>
      </c>
      <c r="F122" s="32">
        <v>2015.0</v>
      </c>
      <c r="G122" s="41" t="s">
        <v>327</v>
      </c>
      <c r="H122" s="42" t="s">
        <v>872</v>
      </c>
      <c r="I122" s="13" t="s">
        <v>89</v>
      </c>
      <c r="J122" s="13" t="s">
        <v>873</v>
      </c>
      <c r="K122" s="16" t="s">
        <v>874</v>
      </c>
      <c r="L122" s="16"/>
      <c r="M122" s="16"/>
      <c r="N122" s="16"/>
      <c r="O122" s="17"/>
      <c r="P122" s="16"/>
      <c r="Q122" s="16">
        <v>1800.0</v>
      </c>
      <c r="R122" s="16"/>
      <c r="S122" s="18" t="s">
        <v>875</v>
      </c>
      <c r="T122" s="27" t="str">
        <f>HYPERLINK("https://www.ncbi.nlm.nih.gov/pubmed/25562608","PubMed")</f>
        <v>PubMed</v>
      </c>
      <c r="U122" s="20"/>
      <c r="V122" s="20"/>
      <c r="W122" s="20"/>
      <c r="X122" s="20"/>
      <c r="Y122" s="20"/>
      <c r="Z122" s="20"/>
      <c r="AA122" s="20"/>
      <c r="AB122" s="20"/>
      <c r="AC122" s="20"/>
      <c r="AD122" s="20"/>
      <c r="AE122" s="20"/>
      <c r="AF122" s="20"/>
    </row>
    <row r="123" ht="45.0" customHeight="1">
      <c r="A123" s="48" t="s">
        <v>128</v>
      </c>
      <c r="B123" s="49" t="s">
        <v>876</v>
      </c>
      <c r="C123" s="50"/>
      <c r="D123" s="41" t="s">
        <v>225</v>
      </c>
      <c r="E123" s="13" t="s">
        <v>226</v>
      </c>
      <c r="F123" s="32">
        <v>2015.0</v>
      </c>
      <c r="G123" s="13" t="s">
        <v>59</v>
      </c>
      <c r="H123" s="42" t="s">
        <v>877</v>
      </c>
      <c r="I123" s="13" t="s">
        <v>25</v>
      </c>
      <c r="J123" s="13" t="s">
        <v>228</v>
      </c>
      <c r="K123" s="16">
        <v>660.0</v>
      </c>
      <c r="L123" s="16"/>
      <c r="M123" s="16" t="s">
        <v>728</v>
      </c>
      <c r="N123" s="16"/>
      <c r="O123" s="17" t="s">
        <v>729</v>
      </c>
      <c r="P123" s="16"/>
      <c r="Q123" s="16"/>
      <c r="R123" s="16"/>
      <c r="S123" s="53" t="s">
        <v>878</v>
      </c>
      <c r="T123" s="51" t="str">
        <f>HYPERLINK("https://www.ncbi.nlm.nih.gov/pubmed/25567209","PubMed")</f>
        <v>PubMed</v>
      </c>
      <c r="U123" s="20"/>
      <c r="V123" s="20"/>
      <c r="W123" s="20"/>
      <c r="X123" s="20"/>
      <c r="Y123" s="20"/>
      <c r="Z123" s="20"/>
      <c r="AA123" s="20"/>
      <c r="AB123" s="20"/>
      <c r="AC123" s="20"/>
      <c r="AD123" s="20"/>
      <c r="AE123" s="20"/>
      <c r="AF123" s="20"/>
    </row>
    <row r="124">
      <c r="A124" s="48" t="s">
        <v>128</v>
      </c>
      <c r="B124" s="49" t="s">
        <v>19</v>
      </c>
      <c r="C124" s="50"/>
      <c r="D124" s="41" t="s">
        <v>879</v>
      </c>
      <c r="E124" s="13" t="s">
        <v>122</v>
      </c>
      <c r="F124" s="32">
        <v>2015.0</v>
      </c>
      <c r="G124" s="13" t="s">
        <v>59</v>
      </c>
      <c r="H124" s="42" t="s">
        <v>880</v>
      </c>
      <c r="I124" s="13" t="s">
        <v>256</v>
      </c>
      <c r="J124" s="13" t="s">
        <v>881</v>
      </c>
      <c r="K124" s="16">
        <v>627.0</v>
      </c>
      <c r="L124" s="16"/>
      <c r="M124" s="16" t="s">
        <v>882</v>
      </c>
      <c r="N124" s="16"/>
      <c r="O124" s="17" t="s">
        <v>685</v>
      </c>
      <c r="P124" s="16"/>
      <c r="Q124" s="16">
        <v>120.0</v>
      </c>
      <c r="R124" s="16">
        <v>8.0</v>
      </c>
      <c r="S124" s="53" t="s">
        <v>883</v>
      </c>
      <c r="T124" s="51" t="str">
        <f>HYPERLINK("https://www.ncbi.nlm.nih.gov/pubmed/25277249","PubMed")</f>
        <v>PubMed</v>
      </c>
      <c r="U124" s="20"/>
      <c r="V124" s="20"/>
      <c r="W124" s="20"/>
      <c r="X124" s="20"/>
      <c r="Y124" s="20"/>
      <c r="Z124" s="20"/>
      <c r="AA124" s="20"/>
      <c r="AB124" s="20"/>
      <c r="AC124" s="20"/>
      <c r="AD124" s="20"/>
      <c r="AE124" s="20"/>
      <c r="AF124" s="20"/>
    </row>
    <row r="125">
      <c r="A125" s="21" t="s">
        <v>47</v>
      </c>
      <c r="B125" s="22" t="s">
        <v>89</v>
      </c>
      <c r="C125" s="23"/>
      <c r="D125" s="32" t="s">
        <v>884</v>
      </c>
      <c r="E125" s="13" t="s">
        <v>885</v>
      </c>
      <c r="F125" s="32">
        <v>2015.0</v>
      </c>
      <c r="G125" s="32" t="s">
        <v>886</v>
      </c>
      <c r="H125" s="33" t="s">
        <v>887</v>
      </c>
      <c r="I125" s="13" t="s">
        <v>888</v>
      </c>
      <c r="J125" s="13" t="s">
        <v>36</v>
      </c>
      <c r="K125" s="16"/>
      <c r="L125" s="16"/>
      <c r="M125" s="16"/>
      <c r="N125" s="16"/>
      <c r="O125" s="17"/>
      <c r="P125" s="16"/>
      <c r="Q125" s="16"/>
      <c r="R125" s="16"/>
      <c r="S125" s="92" t="s">
        <v>889</v>
      </c>
      <c r="T125" s="35" t="str">
        <f>HYPERLINK("https://www.ncbi.nlm.nih.gov/pubmed/26321863","PubMed")</f>
        <v>PubMed</v>
      </c>
      <c r="U125" s="20"/>
      <c r="V125" s="20"/>
      <c r="W125" s="20"/>
      <c r="X125" s="20"/>
      <c r="Y125" s="20"/>
      <c r="Z125" s="20"/>
      <c r="AA125" s="20"/>
      <c r="AB125" s="20"/>
      <c r="AC125" s="20"/>
      <c r="AD125" s="20"/>
      <c r="AE125" s="20"/>
      <c r="AF125" s="20"/>
    </row>
    <row r="126">
      <c r="A126" s="21" t="s">
        <v>47</v>
      </c>
      <c r="B126" s="22" t="s">
        <v>331</v>
      </c>
      <c r="C126" s="23"/>
      <c r="D126" s="93" t="s">
        <v>890</v>
      </c>
      <c r="E126" s="14" t="s">
        <v>333</v>
      </c>
      <c r="F126" s="93">
        <v>2015.0</v>
      </c>
      <c r="G126" s="93" t="s">
        <v>334</v>
      </c>
      <c r="H126" s="94" t="s">
        <v>891</v>
      </c>
      <c r="I126" s="14" t="s">
        <v>25</v>
      </c>
      <c r="J126" s="14" t="s">
        <v>892</v>
      </c>
      <c r="K126" s="16">
        <v>670.0</v>
      </c>
      <c r="L126" s="16"/>
      <c r="M126" s="16" t="s">
        <v>893</v>
      </c>
      <c r="N126" s="16"/>
      <c r="O126" s="17"/>
      <c r="P126" s="16"/>
      <c r="Q126" s="16">
        <v>90.0</v>
      </c>
      <c r="R126" s="16">
        <v>5.0</v>
      </c>
      <c r="S126" s="34" t="s">
        <v>894</v>
      </c>
      <c r="T126" s="35" t="str">
        <f>HYPERLINK("https://www.ncbi.nlm.nih.gov/pubmed/26149919","PubMed")</f>
        <v>PubMed</v>
      </c>
      <c r="U126" s="20"/>
      <c r="V126" s="20"/>
      <c r="W126" s="20"/>
      <c r="X126" s="20"/>
      <c r="Y126" s="20"/>
      <c r="Z126" s="20"/>
      <c r="AA126" s="20"/>
      <c r="AB126" s="20"/>
      <c r="AC126" s="20"/>
      <c r="AD126" s="20"/>
      <c r="AE126" s="20"/>
      <c r="AF126" s="20"/>
    </row>
    <row r="127">
      <c r="A127" s="21" t="s">
        <v>47</v>
      </c>
      <c r="B127" s="22" t="s">
        <v>345</v>
      </c>
      <c r="C127" s="23"/>
      <c r="D127" s="32" t="s">
        <v>895</v>
      </c>
      <c r="E127" s="13" t="s">
        <v>896</v>
      </c>
      <c r="F127" s="32">
        <v>2015.0</v>
      </c>
      <c r="G127" s="32" t="s">
        <v>605</v>
      </c>
      <c r="H127" s="33" t="s">
        <v>897</v>
      </c>
      <c r="I127" s="13" t="s">
        <v>25</v>
      </c>
      <c r="J127" s="13" t="s">
        <v>898</v>
      </c>
      <c r="K127" s="16">
        <v>670.0</v>
      </c>
      <c r="L127" s="16"/>
      <c r="M127" s="16" t="s">
        <v>899</v>
      </c>
      <c r="N127" s="16"/>
      <c r="O127" s="17" t="s">
        <v>900</v>
      </c>
      <c r="P127" s="16"/>
      <c r="Q127" s="16">
        <v>240.0</v>
      </c>
      <c r="R127" s="16">
        <v>70.0</v>
      </c>
      <c r="S127" s="74" t="s">
        <v>901</v>
      </c>
      <c r="T127" s="35" t="str">
        <f>HYPERLINK("https://www.ncbi.nlm.nih.gov/pubmed/26426815","PubMed")</f>
        <v>PubMed</v>
      </c>
      <c r="U127" s="20"/>
      <c r="V127" s="20"/>
      <c r="W127" s="20"/>
      <c r="X127" s="20"/>
      <c r="Y127" s="20"/>
      <c r="Z127" s="20"/>
      <c r="AA127" s="20"/>
      <c r="AB127" s="20"/>
      <c r="AC127" s="20"/>
      <c r="AD127" s="20"/>
      <c r="AE127" s="20"/>
      <c r="AF127" s="20"/>
    </row>
    <row r="128">
      <c r="A128" s="21" t="s">
        <v>555</v>
      </c>
      <c r="B128" s="22" t="s">
        <v>902</v>
      </c>
      <c r="C128" s="23"/>
      <c r="D128" s="13" t="s">
        <v>903</v>
      </c>
      <c r="E128" s="13" t="s">
        <v>131</v>
      </c>
      <c r="F128" s="14">
        <v>2015.0</v>
      </c>
      <c r="G128" s="13" t="s">
        <v>59</v>
      </c>
      <c r="H128" s="15" t="s">
        <v>904</v>
      </c>
      <c r="I128" s="13" t="s">
        <v>89</v>
      </c>
      <c r="J128" s="13" t="s">
        <v>905</v>
      </c>
      <c r="K128" s="16" t="s">
        <v>906</v>
      </c>
      <c r="L128" s="16"/>
      <c r="M128" s="16"/>
      <c r="N128" s="16"/>
      <c r="O128" s="17"/>
      <c r="P128" s="16"/>
      <c r="Q128" s="16"/>
      <c r="R128" s="16"/>
      <c r="S128" s="18" t="s">
        <v>907</v>
      </c>
      <c r="T128" s="27" t="str">
        <f>HYPERLINK("https://www.ncbi.nlm.nih.gov/pubmed/25204851","PubMed")</f>
        <v>PubMed</v>
      </c>
      <c r="U128" s="20"/>
      <c r="V128" s="20"/>
      <c r="W128" s="20"/>
      <c r="X128" s="20"/>
      <c r="Y128" s="20"/>
      <c r="Z128" s="20"/>
      <c r="AA128" s="20"/>
      <c r="AB128" s="20"/>
      <c r="AC128" s="20"/>
      <c r="AD128" s="20"/>
      <c r="AE128" s="20"/>
      <c r="AF128" s="20"/>
    </row>
    <row r="129">
      <c r="A129" s="21" t="s">
        <v>602</v>
      </c>
      <c r="B129" s="22" t="s">
        <v>908</v>
      </c>
      <c r="C129" s="23"/>
      <c r="D129" s="13" t="s">
        <v>909</v>
      </c>
      <c r="E129" s="13" t="s">
        <v>333</v>
      </c>
      <c r="F129" s="14">
        <v>2015.0</v>
      </c>
      <c r="G129" s="13" t="s">
        <v>910</v>
      </c>
      <c r="H129" s="15" t="s">
        <v>911</v>
      </c>
      <c r="I129" s="13" t="s">
        <v>908</v>
      </c>
      <c r="J129" s="13" t="s">
        <v>36</v>
      </c>
      <c r="K129" s="16">
        <v>670.0</v>
      </c>
      <c r="L129" s="16"/>
      <c r="M129" s="16"/>
      <c r="N129" s="16"/>
      <c r="O129" s="17"/>
      <c r="P129" s="16"/>
      <c r="Q129" s="16"/>
      <c r="R129" s="16"/>
      <c r="S129" s="18" t="s">
        <v>912</v>
      </c>
      <c r="T129" s="27" t="str">
        <f>HYPERLINK("https://www.ncbi.nlm.nih.gov/pubmed/25788488","PubMed")</f>
        <v>PubMed</v>
      </c>
      <c r="U129" s="20"/>
      <c r="V129" s="20"/>
      <c r="W129" s="20"/>
      <c r="X129" s="20"/>
      <c r="Y129" s="20"/>
      <c r="Z129" s="20"/>
      <c r="AA129" s="20"/>
      <c r="AB129" s="20"/>
      <c r="AC129" s="20"/>
      <c r="AD129" s="20"/>
      <c r="AE129" s="20"/>
      <c r="AF129" s="20"/>
    </row>
    <row r="130">
      <c r="A130" s="21" t="s">
        <v>55</v>
      </c>
      <c r="B130" s="22" t="s">
        <v>56</v>
      </c>
      <c r="C130" s="23"/>
      <c r="D130" s="13" t="s">
        <v>913</v>
      </c>
      <c r="E130" s="13" t="s">
        <v>207</v>
      </c>
      <c r="F130" s="14">
        <v>2015.0</v>
      </c>
      <c r="G130" s="13" t="s">
        <v>740</v>
      </c>
      <c r="H130" s="15" t="s">
        <v>914</v>
      </c>
      <c r="I130" s="13" t="s">
        <v>742</v>
      </c>
      <c r="J130" s="14" t="s">
        <v>915</v>
      </c>
      <c r="K130" s="80"/>
      <c r="L130" s="80"/>
      <c r="M130" s="80"/>
      <c r="N130" s="80"/>
      <c r="O130" s="81"/>
      <c r="P130" s="80"/>
      <c r="Q130" s="80"/>
      <c r="R130" s="80"/>
      <c r="S130" s="82" t="s">
        <v>916</v>
      </c>
      <c r="T130" s="27" t="str">
        <f>HYPERLINK("https://www.ncbi.nlm.nih.gov/pubmed/26666374","PubMed")</f>
        <v>PubMed</v>
      </c>
      <c r="U130" s="20"/>
      <c r="V130" s="20"/>
      <c r="W130" s="20"/>
      <c r="X130" s="20"/>
      <c r="Y130" s="20"/>
      <c r="Z130" s="20"/>
      <c r="AA130" s="20"/>
      <c r="AB130" s="20"/>
      <c r="AC130" s="20"/>
      <c r="AD130" s="20"/>
      <c r="AE130" s="20"/>
      <c r="AF130" s="20"/>
    </row>
    <row r="131">
      <c r="A131" s="21" t="s">
        <v>55</v>
      </c>
      <c r="B131" s="22" t="s">
        <v>627</v>
      </c>
      <c r="C131" s="23"/>
      <c r="D131" s="13" t="s">
        <v>917</v>
      </c>
      <c r="E131" s="13" t="s">
        <v>199</v>
      </c>
      <c r="F131" s="14">
        <v>2015.0</v>
      </c>
      <c r="G131" s="13" t="s">
        <v>59</v>
      </c>
      <c r="H131" s="15" t="s">
        <v>918</v>
      </c>
      <c r="I131" s="13" t="s">
        <v>96</v>
      </c>
      <c r="J131" s="13" t="s">
        <v>36</v>
      </c>
      <c r="K131" s="16">
        <v>904.0</v>
      </c>
      <c r="L131" s="16"/>
      <c r="M131" s="16"/>
      <c r="N131" s="16"/>
      <c r="O131" s="17" t="s">
        <v>372</v>
      </c>
      <c r="P131" s="16"/>
      <c r="Q131" s="16"/>
      <c r="R131" s="16" t="s">
        <v>919</v>
      </c>
      <c r="S131" s="18" t="s">
        <v>920</v>
      </c>
      <c r="T131" s="27" t="str">
        <f>HYPERLINK("https://www.ncbi.nlm.nih.gov/pubmed/25274196","PubMed")</f>
        <v>PubMed</v>
      </c>
      <c r="U131" s="20"/>
      <c r="V131" s="20"/>
      <c r="W131" s="20"/>
      <c r="X131" s="20"/>
      <c r="Y131" s="20"/>
      <c r="Z131" s="20"/>
      <c r="AA131" s="20"/>
      <c r="AB131" s="20"/>
      <c r="AC131" s="20"/>
      <c r="AD131" s="20"/>
      <c r="AE131" s="20"/>
      <c r="AF131" s="20"/>
    </row>
    <row r="132">
      <c r="A132" s="21" t="s">
        <v>55</v>
      </c>
      <c r="B132" s="22" t="s">
        <v>56</v>
      </c>
      <c r="C132" s="23"/>
      <c r="D132" s="13" t="s">
        <v>641</v>
      </c>
      <c r="E132" s="13" t="s">
        <v>207</v>
      </c>
      <c r="F132" s="14">
        <v>2015.0</v>
      </c>
      <c r="G132" s="13" t="s">
        <v>59</v>
      </c>
      <c r="H132" s="15" t="s">
        <v>921</v>
      </c>
      <c r="I132" s="13" t="s">
        <v>133</v>
      </c>
      <c r="J132" s="13" t="s">
        <v>922</v>
      </c>
      <c r="K132" s="16" t="s">
        <v>923</v>
      </c>
      <c r="L132" s="16"/>
      <c r="M132" s="16"/>
      <c r="N132" s="16"/>
      <c r="O132" s="17"/>
      <c r="P132" s="16"/>
      <c r="Q132" s="16"/>
      <c r="R132" s="16"/>
      <c r="S132" s="18" t="s">
        <v>924</v>
      </c>
      <c r="T132" s="27" t="str">
        <f>HYPERLINK("https://www.ncbi.nlm.nih.gov/pubmed/25722067","PubMed")</f>
        <v>PubMed</v>
      </c>
      <c r="U132" s="20"/>
      <c r="V132" s="20"/>
      <c r="W132" s="20"/>
      <c r="X132" s="20"/>
      <c r="Y132" s="20"/>
      <c r="Z132" s="20"/>
      <c r="AA132" s="20"/>
      <c r="AB132" s="20"/>
      <c r="AC132" s="20"/>
      <c r="AD132" s="20"/>
      <c r="AE132" s="20"/>
      <c r="AF132" s="20"/>
    </row>
    <row r="133">
      <c r="A133" s="21" t="s">
        <v>55</v>
      </c>
      <c r="B133" s="22" t="s">
        <v>56</v>
      </c>
      <c r="C133" s="23"/>
      <c r="D133" s="13" t="s">
        <v>641</v>
      </c>
      <c r="E133" s="13" t="s">
        <v>207</v>
      </c>
      <c r="F133" s="14">
        <v>2015.0</v>
      </c>
      <c r="G133" s="13" t="s">
        <v>925</v>
      </c>
      <c r="H133" s="15" t="s">
        <v>926</v>
      </c>
      <c r="I133" s="13" t="s">
        <v>927</v>
      </c>
      <c r="J133" s="13" t="s">
        <v>922</v>
      </c>
      <c r="K133" s="16">
        <v>850.0</v>
      </c>
      <c r="L133" s="16">
        <v>50.0</v>
      </c>
      <c r="M133" s="16"/>
      <c r="N133" s="16" t="s">
        <v>928</v>
      </c>
      <c r="O133" s="17"/>
      <c r="P133" s="16"/>
      <c r="Q133" s="16">
        <v>15.0</v>
      </c>
      <c r="R133" s="16"/>
      <c r="S133" s="18" t="s">
        <v>929</v>
      </c>
      <c r="T133" s="27" t="str">
        <f>HYPERLINK("https://www.ncbi.nlm.nih.gov/pubmed/25585514","PubMed")</f>
        <v>PubMed</v>
      </c>
      <c r="U133" s="20"/>
      <c r="V133" s="20"/>
      <c r="W133" s="20"/>
      <c r="X133" s="20"/>
      <c r="Y133" s="20"/>
      <c r="Z133" s="20"/>
      <c r="AA133" s="20"/>
      <c r="AB133" s="20"/>
      <c r="AC133" s="20"/>
      <c r="AD133" s="20"/>
      <c r="AE133" s="20"/>
      <c r="AF133" s="20"/>
    </row>
    <row r="134">
      <c r="A134" s="21" t="s">
        <v>55</v>
      </c>
      <c r="B134" s="22" t="s">
        <v>56</v>
      </c>
      <c r="C134" s="23"/>
      <c r="D134" s="13" t="s">
        <v>641</v>
      </c>
      <c r="E134" s="13" t="s">
        <v>207</v>
      </c>
      <c r="F134" s="14">
        <v>2015.0</v>
      </c>
      <c r="G134" s="13" t="s">
        <v>59</v>
      </c>
      <c r="H134" s="15" t="s">
        <v>930</v>
      </c>
      <c r="I134" s="13" t="s">
        <v>25</v>
      </c>
      <c r="J134" s="13" t="s">
        <v>922</v>
      </c>
      <c r="K134" s="16" t="s">
        <v>923</v>
      </c>
      <c r="L134" s="16" t="s">
        <v>931</v>
      </c>
      <c r="M134" s="16" t="s">
        <v>932</v>
      </c>
      <c r="N134" s="16"/>
      <c r="O134" s="17" t="s">
        <v>933</v>
      </c>
      <c r="P134" s="16" t="s">
        <v>934</v>
      </c>
      <c r="Q134" s="16">
        <v>90.0</v>
      </c>
      <c r="R134" s="16"/>
      <c r="S134" s="18" t="s">
        <v>935</v>
      </c>
      <c r="T134" s="27" t="str">
        <f>HYPERLINK("https://www.ncbi.nlm.nih.gov/pubmed/25700769","PubMed")</f>
        <v>PubMed</v>
      </c>
      <c r="U134" s="20"/>
      <c r="V134" s="20"/>
      <c r="W134" s="20"/>
      <c r="X134" s="20"/>
      <c r="Y134" s="20"/>
      <c r="Z134" s="20"/>
      <c r="AA134" s="20"/>
      <c r="AB134" s="20"/>
      <c r="AC134" s="20"/>
      <c r="AD134" s="20"/>
      <c r="AE134" s="20"/>
      <c r="AF134" s="20"/>
    </row>
    <row r="135">
      <c r="A135" s="21" t="s">
        <v>55</v>
      </c>
      <c r="B135" s="22" t="s">
        <v>56</v>
      </c>
      <c r="C135" s="23"/>
      <c r="D135" s="13" t="s">
        <v>641</v>
      </c>
      <c r="E135" s="13" t="s">
        <v>122</v>
      </c>
      <c r="F135" s="14">
        <v>2015.0</v>
      </c>
      <c r="G135" s="13" t="s">
        <v>115</v>
      </c>
      <c r="H135" s="15" t="s">
        <v>936</v>
      </c>
      <c r="I135" s="13" t="s">
        <v>25</v>
      </c>
      <c r="J135" s="13" t="s">
        <v>922</v>
      </c>
      <c r="K135" s="16" t="s">
        <v>937</v>
      </c>
      <c r="L135" s="16"/>
      <c r="M135" s="16" t="s">
        <v>721</v>
      </c>
      <c r="N135" s="16"/>
      <c r="O135" s="17" t="s">
        <v>938</v>
      </c>
      <c r="P135" s="16"/>
      <c r="Q135" s="16">
        <v>90.0</v>
      </c>
      <c r="R135" s="16"/>
      <c r="S135" s="18" t="s">
        <v>939</v>
      </c>
      <c r="T135" s="27" t="str">
        <f>HYPERLINK("https://www.ncbi.nlm.nih.gov/pubmed/25378263","PubMed")</f>
        <v>PubMed</v>
      </c>
      <c r="U135" s="20"/>
      <c r="V135" s="20"/>
      <c r="W135" s="20"/>
      <c r="X135" s="20"/>
      <c r="Y135" s="20"/>
      <c r="Z135" s="20"/>
      <c r="AA135" s="20"/>
      <c r="AB135" s="20"/>
      <c r="AC135" s="20"/>
      <c r="AD135" s="20"/>
      <c r="AE135" s="20"/>
      <c r="AF135" s="20"/>
    </row>
    <row r="136">
      <c r="A136" s="21" t="s">
        <v>197</v>
      </c>
      <c r="B136" s="22" t="s">
        <v>89</v>
      </c>
      <c r="C136" s="23"/>
      <c r="D136" s="13" t="s">
        <v>940</v>
      </c>
      <c r="E136" s="13" t="s">
        <v>22</v>
      </c>
      <c r="F136" s="14">
        <v>2015.0</v>
      </c>
      <c r="G136" s="13" t="s">
        <v>115</v>
      </c>
      <c r="H136" s="15" t="s">
        <v>941</v>
      </c>
      <c r="I136" s="13" t="s">
        <v>89</v>
      </c>
      <c r="J136" s="13" t="s">
        <v>36</v>
      </c>
      <c r="K136" s="16">
        <v>645.0</v>
      </c>
      <c r="L136" s="16"/>
      <c r="M136" s="16"/>
      <c r="N136" s="16"/>
      <c r="O136" s="17"/>
      <c r="P136" s="88"/>
      <c r="Q136" s="16"/>
      <c r="R136" s="16"/>
      <c r="S136" s="18" t="s">
        <v>942</v>
      </c>
      <c r="T136" s="67" t="str">
        <f>HYPERLINK("https://www.ncbi.nlm.nih.gov/pubmed/25077453","PubMed")</f>
        <v>PubMed</v>
      </c>
      <c r="U136" s="20"/>
      <c r="V136" s="20"/>
      <c r="W136" s="20"/>
      <c r="X136" s="20"/>
      <c r="Y136" s="20"/>
      <c r="Z136" s="20"/>
      <c r="AA136" s="20"/>
      <c r="AB136" s="20"/>
      <c r="AC136" s="20"/>
      <c r="AD136" s="20"/>
      <c r="AE136" s="20"/>
      <c r="AF136" s="20"/>
    </row>
    <row r="137">
      <c r="A137" s="21" t="s">
        <v>197</v>
      </c>
      <c r="B137" s="22" t="s">
        <v>943</v>
      </c>
      <c r="C137" s="23"/>
      <c r="D137" s="13" t="s">
        <v>944</v>
      </c>
      <c r="E137" s="13" t="s">
        <v>945</v>
      </c>
      <c r="F137" s="14">
        <v>2015.0</v>
      </c>
      <c r="G137" s="13" t="s">
        <v>59</v>
      </c>
      <c r="H137" s="15" t="s">
        <v>946</v>
      </c>
      <c r="I137" s="13" t="s">
        <v>410</v>
      </c>
      <c r="J137" s="13" t="s">
        <v>947</v>
      </c>
      <c r="K137" s="16" t="s">
        <v>948</v>
      </c>
      <c r="L137" s="16">
        <v>10.0</v>
      </c>
      <c r="M137" s="16"/>
      <c r="N137" s="16"/>
      <c r="O137" s="17" t="s">
        <v>949</v>
      </c>
      <c r="P137" s="88" t="s">
        <v>950</v>
      </c>
      <c r="Q137" s="16" t="s">
        <v>951</v>
      </c>
      <c r="R137" s="16" t="s">
        <v>952</v>
      </c>
      <c r="S137" s="57" t="s">
        <v>953</v>
      </c>
      <c r="T137" s="27" t="str">
        <f>HYPERLINK("http://www.ncbi.nlm.nih.gov/pubmed/26415928","PubMed")</f>
        <v>PubMed</v>
      </c>
      <c r="U137" s="20"/>
      <c r="V137" s="20"/>
      <c r="W137" s="20"/>
      <c r="X137" s="20"/>
      <c r="Y137" s="20"/>
      <c r="Z137" s="20"/>
      <c r="AA137" s="20"/>
      <c r="AB137" s="20"/>
      <c r="AC137" s="20"/>
      <c r="AD137" s="20"/>
      <c r="AE137" s="20"/>
      <c r="AF137" s="20"/>
    </row>
    <row r="138">
      <c r="A138" s="21" t="s">
        <v>83</v>
      </c>
      <c r="B138" s="22" t="s">
        <v>954</v>
      </c>
      <c r="C138" s="23"/>
      <c r="D138" s="13" t="s">
        <v>955</v>
      </c>
      <c r="E138" s="13" t="s">
        <v>681</v>
      </c>
      <c r="F138" s="14">
        <v>2015.0</v>
      </c>
      <c r="G138" s="13" t="s">
        <v>87</v>
      </c>
      <c r="H138" s="15" t="s">
        <v>956</v>
      </c>
      <c r="I138" s="13" t="s">
        <v>957</v>
      </c>
      <c r="J138" s="13" t="s">
        <v>36</v>
      </c>
      <c r="K138" s="16">
        <v>660.0</v>
      </c>
      <c r="L138" s="16"/>
      <c r="M138" s="16"/>
      <c r="N138" s="16"/>
      <c r="O138" s="17" t="s">
        <v>958</v>
      </c>
      <c r="P138" s="16"/>
      <c r="Q138" s="16"/>
      <c r="R138" s="16"/>
      <c r="S138" s="18" t="s">
        <v>959</v>
      </c>
      <c r="T138" s="27" t="str">
        <f>HYPERLINK("https://www.ncbi.nlm.nih.gov/pubmed/25630628","PubMed")</f>
        <v>PubMed</v>
      </c>
      <c r="U138" s="20"/>
      <c r="V138" s="20"/>
      <c r="W138" s="20"/>
      <c r="X138" s="20"/>
      <c r="Y138" s="20"/>
      <c r="Z138" s="20"/>
      <c r="AA138" s="20"/>
      <c r="AB138" s="20"/>
      <c r="AC138" s="20"/>
      <c r="AD138" s="20"/>
      <c r="AE138" s="20"/>
      <c r="AF138" s="20"/>
    </row>
    <row r="139">
      <c r="A139" s="21" t="s">
        <v>83</v>
      </c>
      <c r="B139" s="22" t="s">
        <v>679</v>
      </c>
      <c r="C139" s="23"/>
      <c r="D139" s="13" t="s">
        <v>960</v>
      </c>
      <c r="E139" s="13" t="s">
        <v>961</v>
      </c>
      <c r="F139" s="14">
        <v>2015.0</v>
      </c>
      <c r="G139" s="32" t="s">
        <v>59</v>
      </c>
      <c r="H139" s="15" t="s">
        <v>962</v>
      </c>
      <c r="I139" s="13" t="s">
        <v>96</v>
      </c>
      <c r="J139" s="13" t="s">
        <v>36</v>
      </c>
      <c r="K139" s="16">
        <v>660.0</v>
      </c>
      <c r="L139" s="16"/>
      <c r="M139" s="16" t="s">
        <v>811</v>
      </c>
      <c r="N139" s="16"/>
      <c r="O139" s="17" t="s">
        <v>685</v>
      </c>
      <c r="P139" s="16"/>
      <c r="Q139" s="16"/>
      <c r="R139" s="16" t="s">
        <v>963</v>
      </c>
      <c r="S139" s="18" t="s">
        <v>964</v>
      </c>
      <c r="T139" s="27" t="str">
        <f>HYPERLINK("https://www.ncbi.nlm.nih.gov/pubmed/23933707","PubMed")</f>
        <v>PubMed</v>
      </c>
      <c r="U139" s="20"/>
      <c r="V139" s="20"/>
      <c r="W139" s="20"/>
      <c r="X139" s="20"/>
      <c r="Y139" s="20"/>
      <c r="Z139" s="20"/>
      <c r="AA139" s="20"/>
      <c r="AB139" s="20"/>
      <c r="AC139" s="20"/>
      <c r="AD139" s="20"/>
      <c r="AE139" s="20"/>
      <c r="AF139" s="20"/>
    </row>
    <row r="140">
      <c r="A140" s="21" t="s">
        <v>83</v>
      </c>
      <c r="B140" s="22" t="s">
        <v>965</v>
      </c>
      <c r="C140" s="23"/>
      <c r="D140" s="13" t="s">
        <v>768</v>
      </c>
      <c r="E140" s="13" t="s">
        <v>270</v>
      </c>
      <c r="F140" s="14">
        <v>2015.0</v>
      </c>
      <c r="G140" s="13" t="s">
        <v>59</v>
      </c>
      <c r="H140" s="15" t="s">
        <v>966</v>
      </c>
      <c r="I140" s="13" t="s">
        <v>96</v>
      </c>
      <c r="J140" s="13" t="s">
        <v>967</v>
      </c>
      <c r="K140" s="16" t="s">
        <v>968</v>
      </c>
      <c r="L140" s="16" t="s">
        <v>969</v>
      </c>
      <c r="M140" s="16"/>
      <c r="N140" s="16"/>
      <c r="O140" s="17" t="s">
        <v>970</v>
      </c>
      <c r="P140" s="16" t="s">
        <v>971</v>
      </c>
      <c r="Q140" s="16"/>
      <c r="R140" s="16"/>
      <c r="S140" s="18" t="s">
        <v>972</v>
      </c>
      <c r="T140" s="27" t="str">
        <f>HYPERLINK("https://www.ncbi.nlm.nih.gov/pubmed/25354753","PubMed")</f>
        <v>PubMed</v>
      </c>
      <c r="U140" s="20"/>
      <c r="V140" s="20"/>
      <c r="W140" s="20"/>
      <c r="X140" s="20"/>
      <c r="Y140" s="20"/>
      <c r="Z140" s="20"/>
      <c r="AA140" s="20"/>
      <c r="AB140" s="20"/>
      <c r="AC140" s="20"/>
      <c r="AD140" s="20"/>
      <c r="AE140" s="20"/>
      <c r="AF140" s="20"/>
    </row>
    <row r="141">
      <c r="A141" s="21" t="s">
        <v>83</v>
      </c>
      <c r="B141" s="22" t="s">
        <v>973</v>
      </c>
      <c r="C141" s="23"/>
      <c r="D141" s="13" t="s">
        <v>974</v>
      </c>
      <c r="E141" s="13" t="s">
        <v>270</v>
      </c>
      <c r="F141" s="14">
        <v>2015.0</v>
      </c>
      <c r="G141" s="13" t="s">
        <v>59</v>
      </c>
      <c r="H141" s="15" t="s">
        <v>975</v>
      </c>
      <c r="I141" s="13" t="s">
        <v>96</v>
      </c>
      <c r="J141" s="13" t="s">
        <v>967</v>
      </c>
      <c r="K141" s="16" t="s">
        <v>976</v>
      </c>
      <c r="L141" s="16" t="s">
        <v>977</v>
      </c>
      <c r="M141" s="16"/>
      <c r="N141" s="16" t="s">
        <v>978</v>
      </c>
      <c r="O141" s="17"/>
      <c r="P141" s="16"/>
      <c r="Q141" s="16"/>
      <c r="R141" s="16"/>
      <c r="S141" s="18" t="s">
        <v>979</v>
      </c>
      <c r="T141" s="27" t="str">
        <f>HYPERLINK("https://www.ncbi.nlm.nih.gov/pubmed/25854994","PubMed")</f>
        <v>PubMed</v>
      </c>
      <c r="U141" s="20"/>
      <c r="V141" s="20"/>
      <c r="W141" s="20"/>
      <c r="X141" s="20"/>
      <c r="Y141" s="20"/>
      <c r="Z141" s="20"/>
      <c r="AA141" s="20"/>
      <c r="AB141" s="20"/>
      <c r="AC141" s="20"/>
      <c r="AD141" s="20"/>
      <c r="AE141" s="20"/>
      <c r="AF141" s="20"/>
    </row>
    <row r="142">
      <c r="A142" s="21" t="s">
        <v>83</v>
      </c>
      <c r="B142" s="22" t="s">
        <v>973</v>
      </c>
      <c r="C142" s="23"/>
      <c r="D142" s="13" t="s">
        <v>980</v>
      </c>
      <c r="E142" s="13" t="s">
        <v>207</v>
      </c>
      <c r="F142" s="14">
        <v>2015.0</v>
      </c>
      <c r="G142" s="13" t="s">
        <v>59</v>
      </c>
      <c r="H142" s="15" t="s">
        <v>981</v>
      </c>
      <c r="I142" s="13" t="s">
        <v>982</v>
      </c>
      <c r="J142" s="13" t="s">
        <v>967</v>
      </c>
      <c r="K142" s="16" t="s">
        <v>983</v>
      </c>
      <c r="L142" s="16" t="s">
        <v>984</v>
      </c>
      <c r="M142" s="16" t="s">
        <v>985</v>
      </c>
      <c r="N142" s="16" t="s">
        <v>986</v>
      </c>
      <c r="O142" s="17" t="s">
        <v>987</v>
      </c>
      <c r="P142" s="16"/>
      <c r="Q142" s="16" t="s">
        <v>988</v>
      </c>
      <c r="R142" s="16" t="s">
        <v>989</v>
      </c>
      <c r="S142" s="18" t="s">
        <v>990</v>
      </c>
      <c r="T142" s="27" t="str">
        <f>HYPERLINK("https://www.ncbi.nlm.nih.gov/pubmed/24197518","PubMed")</f>
        <v>PubMed</v>
      </c>
      <c r="U142" s="20"/>
      <c r="V142" s="20"/>
      <c r="W142" s="20"/>
      <c r="X142" s="20"/>
      <c r="Y142" s="20"/>
      <c r="Z142" s="20"/>
      <c r="AA142" s="20"/>
      <c r="AB142" s="20"/>
      <c r="AC142" s="20"/>
      <c r="AD142" s="20"/>
      <c r="AE142" s="20"/>
      <c r="AF142" s="20"/>
    </row>
    <row r="143">
      <c r="A143" s="21" t="s">
        <v>83</v>
      </c>
      <c r="B143" s="22" t="s">
        <v>991</v>
      </c>
      <c r="C143" s="23"/>
      <c r="D143" s="13" t="s">
        <v>992</v>
      </c>
      <c r="E143" s="13" t="s">
        <v>993</v>
      </c>
      <c r="F143" s="14">
        <v>2015.0</v>
      </c>
      <c r="G143" s="13" t="s">
        <v>994</v>
      </c>
      <c r="H143" s="15" t="s">
        <v>995</v>
      </c>
      <c r="I143" s="13" t="s">
        <v>96</v>
      </c>
      <c r="J143" s="13" t="s">
        <v>996</v>
      </c>
      <c r="K143" s="16">
        <v>655.0</v>
      </c>
      <c r="L143" s="16"/>
      <c r="M143" s="16" t="s">
        <v>229</v>
      </c>
      <c r="N143" s="16"/>
      <c r="O143" s="17" t="s">
        <v>230</v>
      </c>
      <c r="P143" s="16"/>
      <c r="Q143" s="16"/>
      <c r="R143" s="16"/>
      <c r="S143" s="18" t="s">
        <v>997</v>
      </c>
      <c r="T143" s="27" t="str">
        <f>HYPERLINK("https://www.ncbi.nlm.nih.gov/pubmed/25017014","PubMed")</f>
        <v>PubMed</v>
      </c>
      <c r="U143" s="20"/>
      <c r="V143" s="20"/>
      <c r="W143" s="20"/>
      <c r="X143" s="20"/>
      <c r="Y143" s="20"/>
      <c r="Z143" s="20"/>
      <c r="AA143" s="20"/>
      <c r="AB143" s="20"/>
      <c r="AC143" s="20"/>
      <c r="AD143" s="20"/>
      <c r="AE143" s="20"/>
      <c r="AF143" s="20"/>
    </row>
    <row r="144">
      <c r="A144" s="21" t="s">
        <v>83</v>
      </c>
      <c r="B144" s="22" t="s">
        <v>991</v>
      </c>
      <c r="C144" s="23"/>
      <c r="D144" s="13" t="s">
        <v>998</v>
      </c>
      <c r="E144" s="13" t="s">
        <v>999</v>
      </c>
      <c r="F144" s="14">
        <v>2015.0</v>
      </c>
      <c r="G144" s="13" t="s">
        <v>59</v>
      </c>
      <c r="H144" s="15" t="s">
        <v>1000</v>
      </c>
      <c r="I144" s="13" t="s">
        <v>96</v>
      </c>
      <c r="J144" s="13" t="s">
        <v>1001</v>
      </c>
      <c r="K144" s="16">
        <v>618.0</v>
      </c>
      <c r="L144" s="16" t="s">
        <v>397</v>
      </c>
      <c r="M144" s="16"/>
      <c r="N144" s="16"/>
      <c r="O144" s="17"/>
      <c r="P144" s="16"/>
      <c r="Q144" s="16">
        <v>1200.0</v>
      </c>
      <c r="R144" s="16" t="s">
        <v>1002</v>
      </c>
      <c r="S144" s="18" t="s">
        <v>1003</v>
      </c>
      <c r="T144" s="27" t="str">
        <f>HYPERLINK("https://www.ncbi.nlm.nih.gov/pubmed/23990217","PubMed")</f>
        <v>PubMed</v>
      </c>
      <c r="U144" s="20"/>
      <c r="V144" s="20"/>
      <c r="W144" s="20"/>
      <c r="X144" s="20"/>
      <c r="Y144" s="20"/>
      <c r="Z144" s="20"/>
      <c r="AA144" s="20"/>
      <c r="AB144" s="20"/>
      <c r="AC144" s="20"/>
      <c r="AD144" s="20"/>
      <c r="AE144" s="20"/>
      <c r="AF144" s="20"/>
    </row>
    <row r="145">
      <c r="A145" s="21" t="s">
        <v>223</v>
      </c>
      <c r="B145" s="22" t="s">
        <v>447</v>
      </c>
      <c r="C145" s="23"/>
      <c r="D145" s="13" t="s">
        <v>1004</v>
      </c>
      <c r="E145" s="13" t="s">
        <v>1005</v>
      </c>
      <c r="F145" s="14">
        <v>2015.0</v>
      </c>
      <c r="G145" s="13" t="s">
        <v>1006</v>
      </c>
      <c r="H145" s="15" t="s">
        <v>1007</v>
      </c>
      <c r="I145" s="13" t="s">
        <v>89</v>
      </c>
      <c r="J145" s="13" t="s">
        <v>36</v>
      </c>
      <c r="K145" s="59" t="s">
        <v>1008</v>
      </c>
      <c r="L145" s="59"/>
      <c r="M145" s="59"/>
      <c r="N145" s="59"/>
      <c r="O145" s="59"/>
      <c r="P145" s="59"/>
      <c r="Q145" s="59"/>
      <c r="R145" s="59"/>
      <c r="S145" s="34" t="s">
        <v>1009</v>
      </c>
      <c r="T145" s="27" t="str">
        <f>HYPERLINK("https://www.ncbi.nlm.nih.gov/pubmed/25690162","PubMed")</f>
        <v>PubMed</v>
      </c>
      <c r="U145" s="20"/>
      <c r="V145" s="20"/>
      <c r="W145" s="20"/>
      <c r="X145" s="20"/>
      <c r="Y145" s="20"/>
      <c r="Z145" s="20"/>
      <c r="AA145" s="20"/>
      <c r="AB145" s="20"/>
      <c r="AC145" s="20"/>
      <c r="AD145" s="20"/>
      <c r="AE145" s="20"/>
      <c r="AF145" s="20"/>
    </row>
    <row r="146">
      <c r="A146" s="39" t="s">
        <v>223</v>
      </c>
      <c r="B146" s="40" t="s">
        <v>224</v>
      </c>
      <c r="C146" s="23"/>
      <c r="D146" s="13" t="s">
        <v>225</v>
      </c>
      <c r="E146" s="13" t="s">
        <v>226</v>
      </c>
      <c r="F146" s="14">
        <v>2015.0</v>
      </c>
      <c r="G146" s="13" t="s">
        <v>317</v>
      </c>
      <c r="H146" s="15" t="s">
        <v>1010</v>
      </c>
      <c r="I146" s="13" t="s">
        <v>25</v>
      </c>
      <c r="J146" s="13" t="s">
        <v>36</v>
      </c>
      <c r="K146" s="16">
        <v>660.0</v>
      </c>
      <c r="L146" s="16"/>
      <c r="M146" s="16" t="s">
        <v>728</v>
      </c>
      <c r="N146" s="16"/>
      <c r="O146" s="17" t="s">
        <v>729</v>
      </c>
      <c r="P146" s="16"/>
      <c r="Q146" s="16">
        <v>600.0</v>
      </c>
      <c r="R146" s="16">
        <v>20.0</v>
      </c>
      <c r="S146" s="18" t="s">
        <v>1011</v>
      </c>
      <c r="T146" s="27" t="str">
        <f>HYPERLINK("https://www.ncbi.nlm.nih.gov/pubmed/25659641","PubMed")</f>
        <v>PubMed</v>
      </c>
      <c r="U146" s="20"/>
      <c r="V146" s="20"/>
      <c r="W146" s="20"/>
      <c r="X146" s="20"/>
      <c r="Y146" s="20"/>
      <c r="Z146" s="20"/>
      <c r="AA146" s="20"/>
      <c r="AB146" s="20"/>
      <c r="AC146" s="20"/>
      <c r="AD146" s="20"/>
      <c r="AE146" s="20"/>
      <c r="AF146" s="20"/>
    </row>
    <row r="147">
      <c r="A147" s="21" t="s">
        <v>223</v>
      </c>
      <c r="B147" s="22" t="s">
        <v>1012</v>
      </c>
      <c r="C147" s="23"/>
      <c r="D147" s="13" t="s">
        <v>1013</v>
      </c>
      <c r="E147" s="13" t="s">
        <v>1014</v>
      </c>
      <c r="F147" s="14">
        <v>2015.0</v>
      </c>
      <c r="G147" s="13" t="s">
        <v>42</v>
      </c>
      <c r="H147" s="15" t="s">
        <v>1015</v>
      </c>
      <c r="I147" s="13" t="s">
        <v>25</v>
      </c>
      <c r="J147" s="13" t="s">
        <v>36</v>
      </c>
      <c r="K147" s="16">
        <v>670.0</v>
      </c>
      <c r="L147" s="16"/>
      <c r="M147" s="16" t="s">
        <v>1016</v>
      </c>
      <c r="N147" s="16"/>
      <c r="O147" s="17" t="s">
        <v>1017</v>
      </c>
      <c r="P147" s="16"/>
      <c r="Q147" s="16">
        <v>312.0</v>
      </c>
      <c r="R147" s="16">
        <v>3.0</v>
      </c>
      <c r="S147" s="18" t="s">
        <v>1018</v>
      </c>
      <c r="T147" s="27" t="str">
        <f>HYPERLINK("https://www.ncbi.nlm.nih.gov/pubmed/26398729","PubMed")</f>
        <v>PubMed</v>
      </c>
      <c r="U147" s="20"/>
      <c r="V147" s="20"/>
      <c r="W147" s="20"/>
      <c r="X147" s="20"/>
      <c r="Y147" s="20"/>
      <c r="Z147" s="20"/>
      <c r="AA147" s="20"/>
      <c r="AB147" s="20"/>
      <c r="AC147" s="20"/>
      <c r="AD147" s="20"/>
      <c r="AE147" s="20"/>
      <c r="AF147" s="20"/>
    </row>
    <row r="148">
      <c r="A148" s="21" t="s">
        <v>223</v>
      </c>
      <c r="B148" s="22"/>
      <c r="C148" s="23"/>
      <c r="D148" s="13" t="s">
        <v>1019</v>
      </c>
      <c r="E148" s="13" t="s">
        <v>1020</v>
      </c>
      <c r="F148" s="14">
        <v>2015.0</v>
      </c>
      <c r="G148" s="13" t="s">
        <v>1021</v>
      </c>
      <c r="H148" s="15" t="s">
        <v>1022</v>
      </c>
      <c r="I148" s="13" t="s">
        <v>1023</v>
      </c>
      <c r="J148" s="13" t="s">
        <v>36</v>
      </c>
      <c r="K148" s="95" t="s">
        <v>1024</v>
      </c>
      <c r="L148" s="25"/>
      <c r="M148" s="25"/>
      <c r="N148" s="25"/>
      <c r="O148" s="25"/>
      <c r="P148" s="25"/>
      <c r="Q148" s="25"/>
      <c r="R148" s="25"/>
      <c r="S148" s="26"/>
      <c r="T148" s="27" t="str">
        <f>HYPERLINK("https://www.ncbi.nlm.nih.gov/pubmed/26155326","PubMed")</f>
        <v>PubMed</v>
      </c>
      <c r="U148" s="20"/>
      <c r="V148" s="20"/>
      <c r="W148" s="20"/>
      <c r="X148" s="20"/>
      <c r="Y148" s="20"/>
      <c r="Z148" s="20"/>
      <c r="AA148" s="20"/>
      <c r="AB148" s="20"/>
      <c r="AC148" s="20"/>
      <c r="AD148" s="20"/>
      <c r="AE148" s="20"/>
      <c r="AF148" s="20"/>
    </row>
    <row r="149">
      <c r="A149" s="21" t="s">
        <v>223</v>
      </c>
      <c r="B149" s="22"/>
      <c r="C149" s="23"/>
      <c r="D149" s="13" t="s">
        <v>1025</v>
      </c>
      <c r="E149" s="13" t="s">
        <v>362</v>
      </c>
      <c r="F149" s="14">
        <v>2015.0</v>
      </c>
      <c r="G149" s="13" t="s">
        <v>636</v>
      </c>
      <c r="H149" s="15" t="s">
        <v>1026</v>
      </c>
      <c r="I149" s="13" t="s">
        <v>30</v>
      </c>
      <c r="J149" s="13" t="s">
        <v>36</v>
      </c>
      <c r="K149" s="96" t="s">
        <v>1027</v>
      </c>
      <c r="L149" s="25"/>
      <c r="M149" s="25"/>
      <c r="N149" s="25"/>
      <c r="O149" s="25"/>
      <c r="P149" s="25"/>
      <c r="Q149" s="25"/>
      <c r="R149" s="25"/>
      <c r="S149" s="26"/>
      <c r="T149" s="67" t="str">
        <f>HYPERLINK("https://www.ncbi.nlm.nih.gov/pubmed/26877592","PubMed")</f>
        <v>PubMed</v>
      </c>
      <c r="U149" s="20"/>
      <c r="V149" s="20"/>
      <c r="W149" s="20"/>
      <c r="X149" s="20"/>
      <c r="Y149" s="20"/>
      <c r="Z149" s="20"/>
      <c r="AA149" s="20"/>
      <c r="AB149" s="20"/>
      <c r="AC149" s="20"/>
      <c r="AD149" s="20"/>
      <c r="AE149" s="20"/>
      <c r="AF149" s="20"/>
    </row>
    <row r="150">
      <c r="A150" s="48" t="s">
        <v>780</v>
      </c>
      <c r="B150" s="49" t="s">
        <v>237</v>
      </c>
      <c r="C150" s="50"/>
      <c r="D150" s="32" t="s">
        <v>225</v>
      </c>
      <c r="E150" s="13" t="s">
        <v>226</v>
      </c>
      <c r="F150" s="32">
        <v>2015.0</v>
      </c>
      <c r="G150" s="32" t="s">
        <v>605</v>
      </c>
      <c r="H150" s="33" t="s">
        <v>1028</v>
      </c>
      <c r="I150" s="14" t="s">
        <v>1029</v>
      </c>
      <c r="J150" s="14" t="s">
        <v>36</v>
      </c>
      <c r="K150" s="16">
        <v>660.0</v>
      </c>
      <c r="L150" s="16"/>
      <c r="M150" s="16" t="s">
        <v>234</v>
      </c>
      <c r="N150" s="87"/>
      <c r="O150" s="17" t="s">
        <v>729</v>
      </c>
      <c r="P150" s="16" t="s">
        <v>1030</v>
      </c>
      <c r="Q150" s="16">
        <v>600.0</v>
      </c>
      <c r="R150" s="16">
        <v>20.0</v>
      </c>
      <c r="S150" s="34" t="s">
        <v>1031</v>
      </c>
      <c r="T150" s="37" t="str">
        <f>HYPERLINK("https://www.ncbi.nlm.nih.gov/pubmed/26065900","PubMed")</f>
        <v>PubMed</v>
      </c>
      <c r="U150" s="20"/>
      <c r="V150" s="20"/>
      <c r="W150" s="20"/>
      <c r="X150" s="20"/>
      <c r="Y150" s="20"/>
      <c r="Z150" s="20"/>
      <c r="AA150" s="20"/>
      <c r="AB150" s="20"/>
      <c r="AC150" s="20"/>
      <c r="AD150" s="20"/>
      <c r="AE150" s="20"/>
      <c r="AF150" s="20"/>
    </row>
    <row r="151">
      <c r="A151" s="21" t="s">
        <v>791</v>
      </c>
      <c r="B151" s="22" t="s">
        <v>1032</v>
      </c>
      <c r="C151" s="23"/>
      <c r="D151" s="13" t="s">
        <v>1033</v>
      </c>
      <c r="E151" s="13" t="s">
        <v>1034</v>
      </c>
      <c r="F151" s="14">
        <v>2015.0</v>
      </c>
      <c r="G151" s="13" t="s">
        <v>59</v>
      </c>
      <c r="H151" s="15" t="s">
        <v>1035</v>
      </c>
      <c r="I151" s="13" t="s">
        <v>1036</v>
      </c>
      <c r="J151" s="13" t="s">
        <v>36</v>
      </c>
      <c r="K151" s="16">
        <v>890.0</v>
      </c>
      <c r="L151" s="16"/>
      <c r="M151" s="16"/>
      <c r="N151" s="16"/>
      <c r="O151" s="17"/>
      <c r="P151" s="16"/>
      <c r="Q151" s="16"/>
      <c r="R151" s="16"/>
      <c r="S151" s="34" t="s">
        <v>1037</v>
      </c>
      <c r="T151" s="27" t="str">
        <f>HYPERLINK("https://www.ncbi.nlm.nih.gov/pubmed/25150020","PubMed")</f>
        <v>PubMed</v>
      </c>
      <c r="U151" s="20"/>
      <c r="V151" s="20"/>
      <c r="W151" s="20"/>
      <c r="X151" s="20"/>
      <c r="Y151" s="20"/>
      <c r="Z151" s="20"/>
      <c r="AA151" s="20"/>
      <c r="AB151" s="20"/>
      <c r="AC151" s="20"/>
      <c r="AD151" s="20"/>
      <c r="AE151" s="20"/>
      <c r="AF151" s="20"/>
    </row>
    <row r="152">
      <c r="A152" s="21" t="s">
        <v>791</v>
      </c>
      <c r="B152" s="22" t="s">
        <v>792</v>
      </c>
      <c r="C152" s="23"/>
      <c r="D152" s="13" t="s">
        <v>1038</v>
      </c>
      <c r="E152" s="13" t="s">
        <v>240</v>
      </c>
      <c r="F152" s="14">
        <v>2015.0</v>
      </c>
      <c r="G152" s="13" t="s">
        <v>59</v>
      </c>
      <c r="H152" s="15" t="s">
        <v>1039</v>
      </c>
      <c r="I152" s="13" t="s">
        <v>96</v>
      </c>
      <c r="J152" s="13" t="s">
        <v>1040</v>
      </c>
      <c r="K152" s="16" t="s">
        <v>1041</v>
      </c>
      <c r="L152" s="16"/>
      <c r="M152" s="16"/>
      <c r="N152" s="16"/>
      <c r="O152" s="17" t="s">
        <v>1042</v>
      </c>
      <c r="P152" s="16"/>
      <c r="Q152" s="16"/>
      <c r="R152" s="16"/>
      <c r="S152" s="18" t="s">
        <v>1043</v>
      </c>
      <c r="T152" s="27" t="str">
        <f>HYPERLINK("https://www.ncbi.nlm.nih.gov/pubmed/26100003","PubMed")</f>
        <v>PubMed</v>
      </c>
      <c r="U152" s="20"/>
      <c r="V152" s="20"/>
      <c r="W152" s="20"/>
      <c r="X152" s="20"/>
      <c r="Y152" s="20"/>
      <c r="Z152" s="20"/>
      <c r="AA152" s="20"/>
      <c r="AB152" s="20"/>
      <c r="AC152" s="20"/>
      <c r="AD152" s="20"/>
      <c r="AE152" s="20"/>
      <c r="AF152" s="20"/>
    </row>
    <row r="153">
      <c r="A153" s="48" t="s">
        <v>237</v>
      </c>
      <c r="B153" s="49" t="s">
        <v>244</v>
      </c>
      <c r="C153" s="50"/>
      <c r="D153" s="14" t="s">
        <v>1044</v>
      </c>
      <c r="E153" s="14" t="s">
        <v>783</v>
      </c>
      <c r="F153" s="14">
        <v>2015.0</v>
      </c>
      <c r="G153" s="14" t="s">
        <v>1045</v>
      </c>
      <c r="H153" s="58" t="s">
        <v>1046</v>
      </c>
      <c r="I153" s="14" t="s">
        <v>53</v>
      </c>
      <c r="J153" s="14" t="s">
        <v>1047</v>
      </c>
      <c r="K153" s="59" t="s">
        <v>1048</v>
      </c>
      <c r="L153" s="59"/>
      <c r="M153" s="59" t="s">
        <v>1049</v>
      </c>
      <c r="N153" s="91"/>
      <c r="O153" s="59" t="s">
        <v>1050</v>
      </c>
      <c r="P153" s="60"/>
      <c r="Q153" s="59"/>
      <c r="R153" s="59"/>
      <c r="S153" s="34" t="s">
        <v>1051</v>
      </c>
      <c r="T153" s="61" t="str">
        <f>HYPERLINK("https://www.ncbi.nlm.nih.gov/pubmed/25684653","PubMed")</f>
        <v>PubMed</v>
      </c>
      <c r="U153" s="20"/>
      <c r="V153" s="20"/>
      <c r="W153" s="20"/>
      <c r="X153" s="20"/>
      <c r="Y153" s="20"/>
      <c r="Z153" s="20"/>
      <c r="AA153" s="20"/>
      <c r="AB153" s="20"/>
      <c r="AC153" s="20"/>
      <c r="AD153" s="20"/>
      <c r="AE153" s="20"/>
      <c r="AF153" s="20"/>
    </row>
    <row r="154">
      <c r="A154" s="21" t="s">
        <v>237</v>
      </c>
      <c r="B154" s="49" t="s">
        <v>1052</v>
      </c>
      <c r="C154" s="23"/>
      <c r="D154" s="13" t="s">
        <v>215</v>
      </c>
      <c r="E154" s="13" t="s">
        <v>401</v>
      </c>
      <c r="F154" s="14">
        <v>2015.0</v>
      </c>
      <c r="G154" s="13" t="s">
        <v>59</v>
      </c>
      <c r="H154" s="15" t="s">
        <v>1053</v>
      </c>
      <c r="I154" s="14" t="s">
        <v>1054</v>
      </c>
      <c r="J154" s="14" t="s">
        <v>36</v>
      </c>
      <c r="K154" s="16">
        <v>625.0</v>
      </c>
      <c r="L154" s="16"/>
      <c r="M154" s="16"/>
      <c r="N154" s="16"/>
      <c r="O154" s="17" t="s">
        <v>372</v>
      </c>
      <c r="P154" s="16"/>
      <c r="Q154" s="16"/>
      <c r="R154" s="16"/>
      <c r="S154" s="57" t="s">
        <v>1055</v>
      </c>
      <c r="T154" s="27" t="str">
        <f>HYPERLINK("https://www.ncbi.nlm.nih.gov/pubmed/25315022","PubMed")</f>
        <v>PubMed</v>
      </c>
      <c r="U154" s="20"/>
      <c r="V154" s="20"/>
      <c r="W154" s="20"/>
      <c r="X154" s="20"/>
      <c r="Y154" s="20"/>
      <c r="Z154" s="20"/>
      <c r="AA154" s="20"/>
      <c r="AB154" s="20"/>
      <c r="AC154" s="20"/>
      <c r="AD154" s="20"/>
      <c r="AE154" s="20"/>
      <c r="AF154" s="20"/>
    </row>
    <row r="155">
      <c r="A155" s="48" t="s">
        <v>237</v>
      </c>
      <c r="B155" s="49" t="s">
        <v>244</v>
      </c>
      <c r="C155" s="50"/>
      <c r="D155" s="14" t="s">
        <v>225</v>
      </c>
      <c r="E155" s="14" t="s">
        <v>1056</v>
      </c>
      <c r="F155" s="14">
        <v>2015.0</v>
      </c>
      <c r="G155" s="14" t="s">
        <v>279</v>
      </c>
      <c r="H155" s="58" t="s">
        <v>1057</v>
      </c>
      <c r="I155" s="14" t="s">
        <v>25</v>
      </c>
      <c r="J155" s="14" t="s">
        <v>1058</v>
      </c>
      <c r="K155" s="59">
        <v>660.0</v>
      </c>
      <c r="L155" s="59"/>
      <c r="M155" s="59" t="s">
        <v>234</v>
      </c>
      <c r="N155" s="91"/>
      <c r="O155" s="59">
        <v>30.0</v>
      </c>
      <c r="P155" s="60"/>
      <c r="Q155" s="59"/>
      <c r="R155" s="59"/>
      <c r="S155" s="34" t="s">
        <v>1059</v>
      </c>
      <c r="T155" s="61" t="str">
        <f>HYPERLINK("https://www.ncbi.nlm.nih.gov/pubmed/25911320","PubMed")</f>
        <v>PubMed</v>
      </c>
      <c r="U155" s="20"/>
      <c r="V155" s="20"/>
      <c r="W155" s="20"/>
      <c r="X155" s="20"/>
      <c r="Y155" s="20"/>
      <c r="Z155" s="20"/>
      <c r="AA155" s="20"/>
      <c r="AB155" s="20"/>
      <c r="AC155" s="20"/>
      <c r="AD155" s="20"/>
      <c r="AE155" s="20"/>
      <c r="AF155" s="20"/>
    </row>
    <row r="156">
      <c r="A156" s="48" t="s">
        <v>237</v>
      </c>
      <c r="B156" s="49" t="s">
        <v>244</v>
      </c>
      <c r="C156" s="50"/>
      <c r="D156" s="14" t="s">
        <v>1060</v>
      </c>
      <c r="E156" s="14" t="s">
        <v>289</v>
      </c>
      <c r="F156" s="14">
        <v>2015.0</v>
      </c>
      <c r="G156" s="14" t="s">
        <v>59</v>
      </c>
      <c r="H156" s="58" t="s">
        <v>1061</v>
      </c>
      <c r="I156" s="14" t="s">
        <v>96</v>
      </c>
      <c r="J156" s="14" t="s">
        <v>1062</v>
      </c>
      <c r="K156" s="59" t="s">
        <v>1063</v>
      </c>
      <c r="L156" s="59"/>
      <c r="M156" s="59"/>
      <c r="N156" s="91"/>
      <c r="O156" s="59"/>
      <c r="P156" s="60"/>
      <c r="Q156" s="59"/>
      <c r="R156" s="59"/>
      <c r="S156" s="34" t="s">
        <v>1064</v>
      </c>
      <c r="T156" s="61" t="str">
        <f>HYPERLINK("https://www.ncbi.nlm.nih.gov/pubmed/25367711","PubMed")</f>
        <v>PubMed</v>
      </c>
      <c r="U156" s="20"/>
      <c r="V156" s="20"/>
      <c r="W156" s="20"/>
      <c r="X156" s="20"/>
      <c r="Y156" s="20"/>
      <c r="Z156" s="20"/>
      <c r="AA156" s="20"/>
      <c r="AB156" s="20"/>
      <c r="AC156" s="20"/>
      <c r="AD156" s="20"/>
      <c r="AE156" s="20"/>
      <c r="AF156" s="20"/>
    </row>
    <row r="157">
      <c r="A157" s="21" t="s">
        <v>92</v>
      </c>
      <c r="B157" s="22" t="s">
        <v>260</v>
      </c>
      <c r="C157" s="23"/>
      <c r="D157" s="41" t="s">
        <v>1065</v>
      </c>
      <c r="E157" s="13" t="s">
        <v>226</v>
      </c>
      <c r="F157" s="32">
        <v>2014.0</v>
      </c>
      <c r="G157" s="41" t="s">
        <v>59</v>
      </c>
      <c r="H157" s="42" t="s">
        <v>1066</v>
      </c>
      <c r="I157" s="13" t="s">
        <v>89</v>
      </c>
      <c r="J157" s="13" t="s">
        <v>36</v>
      </c>
      <c r="K157" s="43">
        <v>635.0</v>
      </c>
      <c r="L157" s="16"/>
      <c r="M157" s="16"/>
      <c r="N157" s="16"/>
      <c r="O157" s="64"/>
      <c r="P157" s="16"/>
      <c r="Q157" s="16"/>
      <c r="R157" s="16"/>
      <c r="S157" s="46" t="s">
        <v>1067</v>
      </c>
      <c r="T157" s="47" t="str">
        <f>HYPERLINK("https://www.ncbi.nlm.nih.gov/pubmed/23812848","PubMed")</f>
        <v>PubMed</v>
      </c>
      <c r="U157" s="20"/>
      <c r="V157" s="20"/>
      <c r="W157" s="20"/>
      <c r="X157" s="20"/>
      <c r="Y157" s="20"/>
      <c r="Z157" s="20"/>
      <c r="AA157" s="20"/>
      <c r="AB157" s="20"/>
      <c r="AC157" s="20"/>
      <c r="AD157" s="20"/>
      <c r="AE157" s="20"/>
      <c r="AF157" s="20"/>
    </row>
    <row r="158">
      <c r="A158" s="21" t="s">
        <v>92</v>
      </c>
      <c r="B158" s="22" t="s">
        <v>1068</v>
      </c>
      <c r="C158" s="23"/>
      <c r="D158" s="41" t="s">
        <v>1069</v>
      </c>
      <c r="E158" s="13" t="s">
        <v>1070</v>
      </c>
      <c r="F158" s="32">
        <v>2014.0</v>
      </c>
      <c r="G158" s="41" t="s">
        <v>1071</v>
      </c>
      <c r="H158" s="42" t="s">
        <v>1072</v>
      </c>
      <c r="I158" s="13" t="s">
        <v>89</v>
      </c>
      <c r="J158" s="13" t="s">
        <v>1073</v>
      </c>
      <c r="K158" s="43">
        <v>630.0</v>
      </c>
      <c r="L158" s="16"/>
      <c r="M158" s="16"/>
      <c r="N158" s="16"/>
      <c r="O158" s="45" t="s">
        <v>1074</v>
      </c>
      <c r="P158" s="16"/>
      <c r="Q158" s="16"/>
      <c r="R158" s="16"/>
      <c r="S158" s="46" t="s">
        <v>1075</v>
      </c>
      <c r="T158" s="47" t="str">
        <f>HYPERLINK("https://www.ncbi.nlm.nih.gov/pubmed/25011637","PubMed")</f>
        <v>PubMed</v>
      </c>
      <c r="U158" s="20"/>
      <c r="V158" s="20"/>
      <c r="W158" s="20"/>
      <c r="X158" s="20"/>
      <c r="Y158" s="20"/>
      <c r="Z158" s="20"/>
      <c r="AA158" s="20"/>
      <c r="AB158" s="20"/>
      <c r="AC158" s="20"/>
      <c r="AD158" s="20"/>
      <c r="AE158" s="20"/>
      <c r="AF158" s="20"/>
    </row>
    <row r="159">
      <c r="A159" s="21" t="s">
        <v>92</v>
      </c>
      <c r="B159" s="22" t="s">
        <v>93</v>
      </c>
      <c r="C159" s="23"/>
      <c r="D159" s="41" t="s">
        <v>853</v>
      </c>
      <c r="E159" s="13" t="s">
        <v>270</v>
      </c>
      <c r="F159" s="32">
        <v>2014.0</v>
      </c>
      <c r="G159" s="41" t="s">
        <v>59</v>
      </c>
      <c r="H159" s="42" t="s">
        <v>1076</v>
      </c>
      <c r="I159" s="41" t="s">
        <v>96</v>
      </c>
      <c r="J159" s="41" t="s">
        <v>967</v>
      </c>
      <c r="K159" s="43" t="s">
        <v>976</v>
      </c>
      <c r="L159" s="43" t="s">
        <v>274</v>
      </c>
      <c r="M159" s="43" t="s">
        <v>257</v>
      </c>
      <c r="N159" s="43" t="s">
        <v>257</v>
      </c>
      <c r="O159" s="45" t="s">
        <v>1077</v>
      </c>
      <c r="P159" s="16" t="s">
        <v>1078</v>
      </c>
      <c r="Q159" s="16" t="s">
        <v>257</v>
      </c>
      <c r="R159" s="16" t="s">
        <v>1079</v>
      </c>
      <c r="S159" s="18" t="s">
        <v>1080</v>
      </c>
      <c r="T159" s="27" t="str">
        <f>HYPERLINK("https://www.ncbi.nlm.nih.gov/pubmed/24627284","PubMed")</f>
        <v>PubMed</v>
      </c>
      <c r="U159" s="20"/>
      <c r="V159" s="20"/>
      <c r="W159" s="20"/>
      <c r="X159" s="20"/>
      <c r="Y159" s="20"/>
      <c r="Z159" s="20"/>
      <c r="AA159" s="20"/>
      <c r="AB159" s="20"/>
      <c r="AC159" s="20"/>
      <c r="AD159" s="20"/>
      <c r="AE159" s="20"/>
      <c r="AF159" s="20"/>
    </row>
    <row r="160">
      <c r="A160" s="21" t="s">
        <v>92</v>
      </c>
      <c r="B160" s="22" t="s">
        <v>1081</v>
      </c>
      <c r="C160" s="23"/>
      <c r="D160" s="13" t="s">
        <v>1082</v>
      </c>
      <c r="E160" s="13" t="s">
        <v>122</v>
      </c>
      <c r="F160" s="14">
        <v>2014.0</v>
      </c>
      <c r="G160" s="13" t="s">
        <v>59</v>
      </c>
      <c r="H160" s="15" t="s">
        <v>1083</v>
      </c>
      <c r="I160" s="13" t="s">
        <v>89</v>
      </c>
      <c r="J160" s="13" t="s">
        <v>967</v>
      </c>
      <c r="K160" s="16" t="s">
        <v>1084</v>
      </c>
      <c r="L160" s="16"/>
      <c r="M160" s="16"/>
      <c r="N160" s="16"/>
      <c r="O160" s="17"/>
      <c r="P160" s="16"/>
      <c r="Q160" s="97"/>
      <c r="R160" s="16"/>
      <c r="S160" s="57" t="s">
        <v>1085</v>
      </c>
      <c r="T160" s="27" t="str">
        <f>HYPERLINK("https://www.ncbi.nlm.nih.gov/pubmed/23179312","PubMed")</f>
        <v>PubMed</v>
      </c>
      <c r="U160" s="20"/>
      <c r="V160" s="20"/>
      <c r="W160" s="20"/>
      <c r="X160" s="20"/>
      <c r="Y160" s="20"/>
      <c r="Z160" s="20"/>
      <c r="AA160" s="20"/>
      <c r="AB160" s="20"/>
      <c r="AC160" s="20"/>
      <c r="AD160" s="20"/>
      <c r="AE160" s="20"/>
      <c r="AF160" s="20"/>
    </row>
    <row r="161">
      <c r="A161" s="21" t="s">
        <v>92</v>
      </c>
      <c r="B161" s="22" t="s">
        <v>93</v>
      </c>
      <c r="C161" s="23"/>
      <c r="D161" s="41" t="s">
        <v>269</v>
      </c>
      <c r="E161" s="13" t="s">
        <v>1086</v>
      </c>
      <c r="F161" s="32">
        <v>2014.0</v>
      </c>
      <c r="G161" s="41" t="s">
        <v>572</v>
      </c>
      <c r="H161" s="42" t="s">
        <v>1087</v>
      </c>
      <c r="I161" s="41" t="s">
        <v>96</v>
      </c>
      <c r="J161" s="41" t="s">
        <v>411</v>
      </c>
      <c r="K161" s="43" t="s">
        <v>976</v>
      </c>
      <c r="L161" s="43" t="s">
        <v>274</v>
      </c>
      <c r="M161" s="43" t="s">
        <v>257</v>
      </c>
      <c r="N161" s="43" t="s">
        <v>257</v>
      </c>
      <c r="O161" s="45" t="s">
        <v>1088</v>
      </c>
      <c r="P161" s="16" t="s">
        <v>1078</v>
      </c>
      <c r="Q161" s="16" t="s">
        <v>257</v>
      </c>
      <c r="R161" s="16" t="s">
        <v>1079</v>
      </c>
      <c r="S161" s="18" t="s">
        <v>1089</v>
      </c>
      <c r="T161" s="27" t="str">
        <f>HYPERLINK("https://www.ncbi.nlm.nih.gov/pubmed/24935415","PubMed")</f>
        <v>PubMed</v>
      </c>
      <c r="U161" s="20"/>
      <c r="V161" s="20"/>
      <c r="W161" s="20"/>
      <c r="X161" s="20"/>
      <c r="Y161" s="20"/>
      <c r="Z161" s="20"/>
      <c r="AA161" s="20"/>
      <c r="AB161" s="20"/>
      <c r="AC161" s="20"/>
      <c r="AD161" s="20"/>
      <c r="AE161" s="20"/>
      <c r="AF161" s="20"/>
    </row>
    <row r="162">
      <c r="A162" s="48" t="s">
        <v>19</v>
      </c>
      <c r="B162" s="49" t="s">
        <v>1090</v>
      </c>
      <c r="C162" s="50"/>
      <c r="D162" s="13" t="s">
        <v>1091</v>
      </c>
      <c r="E162" s="13" t="s">
        <v>514</v>
      </c>
      <c r="F162" s="14">
        <v>2014.0</v>
      </c>
      <c r="G162" s="13" t="s">
        <v>1092</v>
      </c>
      <c r="H162" s="15" t="s">
        <v>1093</v>
      </c>
      <c r="I162" s="13" t="s">
        <v>1094</v>
      </c>
      <c r="J162" s="13" t="s">
        <v>1095</v>
      </c>
      <c r="K162" s="16" t="s">
        <v>1096</v>
      </c>
      <c r="L162" s="16"/>
      <c r="M162" s="16"/>
      <c r="N162" s="16"/>
      <c r="O162" s="17"/>
      <c r="P162" s="16"/>
      <c r="Q162" s="16"/>
      <c r="R162" s="16"/>
      <c r="S162" s="18" t="s">
        <v>1097</v>
      </c>
      <c r="T162" s="27" t="str">
        <f>HYPERLINK("https://www.ncbi.nlm.nih.gov/pubmed/24568233","PubMed")</f>
        <v>PubMed</v>
      </c>
      <c r="U162" s="20"/>
      <c r="V162" s="20"/>
      <c r="W162" s="20"/>
      <c r="X162" s="20"/>
      <c r="Y162" s="20"/>
      <c r="Z162" s="20"/>
      <c r="AA162" s="20"/>
      <c r="AB162" s="20"/>
      <c r="AC162" s="20"/>
      <c r="AD162" s="20"/>
      <c r="AE162" s="20"/>
      <c r="AF162" s="20"/>
    </row>
    <row r="163">
      <c r="A163" s="48" t="s">
        <v>19</v>
      </c>
      <c r="B163" s="49" t="s">
        <v>303</v>
      </c>
      <c r="C163" s="50"/>
      <c r="D163" s="13" t="s">
        <v>1098</v>
      </c>
      <c r="E163" s="13" t="s">
        <v>486</v>
      </c>
      <c r="F163" s="14">
        <v>2014.0</v>
      </c>
      <c r="G163" s="13" t="s">
        <v>487</v>
      </c>
      <c r="H163" s="15" t="s">
        <v>1099</v>
      </c>
      <c r="I163" s="14" t="s">
        <v>25</v>
      </c>
      <c r="J163" s="14" t="s">
        <v>1100</v>
      </c>
      <c r="K163" s="16">
        <v>670.0</v>
      </c>
      <c r="L163" s="16"/>
      <c r="M163" s="16"/>
      <c r="N163" s="16"/>
      <c r="O163" s="17"/>
      <c r="P163" s="16"/>
      <c r="Q163" s="16"/>
      <c r="R163" s="16"/>
      <c r="S163" s="18" t="s">
        <v>1101</v>
      </c>
      <c r="T163" s="27" t="str">
        <f>HYPERLINK("https://www.ncbi.nlm.nih.gov/pubmed/24160475","PubMed")</f>
        <v>PubMed</v>
      </c>
      <c r="U163" s="20"/>
      <c r="V163" s="20"/>
      <c r="W163" s="20"/>
      <c r="X163" s="20"/>
      <c r="Y163" s="20"/>
      <c r="Z163" s="20"/>
      <c r="AA163" s="20"/>
      <c r="AB163" s="20"/>
      <c r="AC163" s="20"/>
      <c r="AD163" s="20"/>
      <c r="AE163" s="20"/>
      <c r="AF163" s="20"/>
    </row>
    <row r="164">
      <c r="A164" s="48" t="s">
        <v>19</v>
      </c>
      <c r="B164" s="49" t="s">
        <v>303</v>
      </c>
      <c r="C164" s="50"/>
      <c r="D164" s="13" t="s">
        <v>1102</v>
      </c>
      <c r="E164" s="13" t="s">
        <v>1103</v>
      </c>
      <c r="F164" s="14">
        <v>2014.0</v>
      </c>
      <c r="G164" s="13" t="s">
        <v>718</v>
      </c>
      <c r="H164" s="15" t="s">
        <v>1104</v>
      </c>
      <c r="I164" s="14" t="s">
        <v>25</v>
      </c>
      <c r="J164" s="14" t="s">
        <v>1105</v>
      </c>
      <c r="K164" s="16">
        <v>670.0</v>
      </c>
      <c r="L164" s="97"/>
      <c r="M164" s="16" t="s">
        <v>234</v>
      </c>
      <c r="N164" s="16"/>
      <c r="O164" s="17" t="s">
        <v>372</v>
      </c>
      <c r="P164" s="16"/>
      <c r="Q164" s="16">
        <v>90.0</v>
      </c>
      <c r="R164" s="16"/>
      <c r="S164" s="18" t="s">
        <v>1106</v>
      </c>
      <c r="T164" s="27" t="str">
        <f>HYPERLINK("https://www.ncbi.nlm.nih.gov/pubmed/24857852","PubMed")</f>
        <v>PubMed</v>
      </c>
      <c r="U164" s="20"/>
      <c r="V164" s="20"/>
      <c r="W164" s="20"/>
      <c r="X164" s="20"/>
      <c r="Y164" s="20"/>
      <c r="Z164" s="20"/>
      <c r="AA164" s="20"/>
      <c r="AB164" s="20"/>
      <c r="AC164" s="20"/>
      <c r="AD164" s="20"/>
      <c r="AE164" s="20"/>
      <c r="AF164" s="20"/>
    </row>
    <row r="165">
      <c r="A165" s="21" t="s">
        <v>119</v>
      </c>
      <c r="B165" s="22"/>
      <c r="C165" s="23"/>
      <c r="D165" s="41" t="s">
        <v>1107</v>
      </c>
      <c r="E165" s="32" t="s">
        <v>270</v>
      </c>
      <c r="F165" s="32">
        <v>2014.0</v>
      </c>
      <c r="G165" s="41" t="s">
        <v>59</v>
      </c>
      <c r="H165" s="42" t="s">
        <v>1108</v>
      </c>
      <c r="I165" s="13" t="s">
        <v>89</v>
      </c>
      <c r="J165" s="13" t="s">
        <v>1109</v>
      </c>
      <c r="K165" s="16" t="s">
        <v>1110</v>
      </c>
      <c r="L165" s="16"/>
      <c r="M165" s="16"/>
      <c r="N165" s="16"/>
      <c r="O165" s="17"/>
      <c r="P165" s="16"/>
      <c r="Q165" s="16"/>
      <c r="R165" s="16"/>
      <c r="S165" s="66" t="s">
        <v>1111</v>
      </c>
      <c r="T165" s="51" t="str">
        <f>HYPERLINK("https://www.ncbi.nlm.nih.gov/pubmed/24554451","PubMed")</f>
        <v>PubMed</v>
      </c>
      <c r="U165" s="20"/>
      <c r="V165" s="20"/>
      <c r="W165" s="20"/>
      <c r="X165" s="20"/>
      <c r="Y165" s="20"/>
      <c r="Z165" s="20"/>
      <c r="AA165" s="20"/>
      <c r="AB165" s="20"/>
      <c r="AC165" s="20"/>
      <c r="AD165" s="20"/>
      <c r="AE165" s="20"/>
      <c r="AF165" s="20"/>
    </row>
    <row r="166">
      <c r="A166" s="21" t="s">
        <v>119</v>
      </c>
      <c r="B166" s="22" t="s">
        <v>505</v>
      </c>
      <c r="C166" s="23"/>
      <c r="D166" s="41" t="s">
        <v>1112</v>
      </c>
      <c r="E166" s="32" t="s">
        <v>871</v>
      </c>
      <c r="F166" s="32">
        <v>2014.0</v>
      </c>
      <c r="G166" s="41" t="s">
        <v>327</v>
      </c>
      <c r="H166" s="42" t="s">
        <v>1113</v>
      </c>
      <c r="I166" s="13" t="s">
        <v>89</v>
      </c>
      <c r="J166" s="13" t="s">
        <v>1114</v>
      </c>
      <c r="K166" s="16" t="s">
        <v>1115</v>
      </c>
      <c r="L166" s="16"/>
      <c r="M166" s="16"/>
      <c r="N166" s="16"/>
      <c r="O166" s="17"/>
      <c r="P166" s="16"/>
      <c r="Q166" s="16"/>
      <c r="R166" s="16"/>
      <c r="S166" s="18" t="s">
        <v>1116</v>
      </c>
      <c r="T166" s="27" t="str">
        <f>HYPERLINK("https://www.ncbi.nlm.nih.gov/pubmed/24638250","PubMed")</f>
        <v>PubMed</v>
      </c>
      <c r="U166" s="20"/>
      <c r="V166" s="20"/>
      <c r="W166" s="20"/>
      <c r="X166" s="20"/>
      <c r="Y166" s="20"/>
      <c r="Z166" s="20"/>
      <c r="AA166" s="20"/>
      <c r="AB166" s="20"/>
      <c r="AC166" s="20"/>
      <c r="AD166" s="20"/>
      <c r="AE166" s="20"/>
      <c r="AF166" s="20"/>
    </row>
    <row r="167">
      <c r="A167" s="21" t="s">
        <v>47</v>
      </c>
      <c r="B167" s="22" t="s">
        <v>331</v>
      </c>
      <c r="C167" s="23"/>
      <c r="D167" s="13" t="s">
        <v>1117</v>
      </c>
      <c r="E167" s="13" t="s">
        <v>333</v>
      </c>
      <c r="F167" s="32">
        <v>2014.0</v>
      </c>
      <c r="G167" s="32" t="s">
        <v>51</v>
      </c>
      <c r="H167" s="33" t="s">
        <v>1118</v>
      </c>
      <c r="I167" s="32" t="s">
        <v>25</v>
      </c>
      <c r="J167" s="14" t="s">
        <v>1119</v>
      </c>
      <c r="K167" s="16">
        <v>670.0</v>
      </c>
      <c r="L167" s="16"/>
      <c r="M167" s="16" t="s">
        <v>893</v>
      </c>
      <c r="N167" s="16"/>
      <c r="O167" s="17"/>
      <c r="P167" s="16"/>
      <c r="Q167" s="16">
        <v>90.0</v>
      </c>
      <c r="R167" s="16">
        <v>7.0</v>
      </c>
      <c r="S167" s="18" t="s">
        <v>1120</v>
      </c>
      <c r="T167" s="35" t="str">
        <f>HYPERLINK("https://www.ncbi.nlm.nih.gov/pubmed/24631333","PubMed")</f>
        <v>PubMed</v>
      </c>
      <c r="U167" s="20"/>
      <c r="V167" s="20"/>
      <c r="W167" s="20"/>
      <c r="X167" s="20"/>
      <c r="Y167" s="20"/>
      <c r="Z167" s="20"/>
      <c r="AA167" s="20"/>
      <c r="AB167" s="20"/>
      <c r="AC167" s="20"/>
      <c r="AD167" s="20"/>
      <c r="AE167" s="20"/>
      <c r="AF167" s="20"/>
    </row>
    <row r="168">
      <c r="A168" s="21" t="s">
        <v>47</v>
      </c>
      <c r="B168" s="22" t="s">
        <v>1121</v>
      </c>
      <c r="C168" s="23"/>
      <c r="D168" s="93" t="s">
        <v>1122</v>
      </c>
      <c r="E168" s="14" t="s">
        <v>1123</v>
      </c>
      <c r="F168" s="93">
        <v>2014.0</v>
      </c>
      <c r="G168" s="93" t="s">
        <v>1124</v>
      </c>
      <c r="H168" s="94" t="s">
        <v>1125</v>
      </c>
      <c r="I168" s="14" t="s">
        <v>371</v>
      </c>
      <c r="J168" s="13" t="s">
        <v>1126</v>
      </c>
      <c r="K168" s="16">
        <v>670.0</v>
      </c>
      <c r="L168" s="16"/>
      <c r="M168" s="16"/>
      <c r="N168" s="16"/>
      <c r="O168" s="17" t="s">
        <v>1127</v>
      </c>
      <c r="P168" s="16"/>
      <c r="Q168" s="16">
        <v>160.0</v>
      </c>
      <c r="R168" s="16" t="s">
        <v>1128</v>
      </c>
      <c r="S168" s="74" t="s">
        <v>1129</v>
      </c>
      <c r="T168" s="61" t="str">
        <f>HYPERLINK("https://www.ncbi.nlm.nih.gov/pubmed/24682183","PubMed")</f>
        <v>PubMed</v>
      </c>
      <c r="U168" s="20"/>
      <c r="V168" s="20"/>
      <c r="W168" s="20"/>
      <c r="X168" s="20"/>
      <c r="Y168" s="20"/>
      <c r="Z168" s="20"/>
      <c r="AA168" s="20"/>
      <c r="AB168" s="20"/>
      <c r="AC168" s="20"/>
      <c r="AD168" s="20"/>
      <c r="AE168" s="20"/>
      <c r="AF168" s="20"/>
    </row>
    <row r="169">
      <c r="A169" s="21" t="s">
        <v>47</v>
      </c>
      <c r="B169" s="22" t="s">
        <v>48</v>
      </c>
      <c r="C169" s="23"/>
      <c r="D169" s="93" t="s">
        <v>1130</v>
      </c>
      <c r="E169" s="14" t="s">
        <v>1131</v>
      </c>
      <c r="F169" s="93">
        <v>2014.0</v>
      </c>
      <c r="G169" s="93" t="s">
        <v>605</v>
      </c>
      <c r="H169" s="94" t="s">
        <v>1132</v>
      </c>
      <c r="I169" s="14" t="s">
        <v>96</v>
      </c>
      <c r="J169" s="13" t="s">
        <v>542</v>
      </c>
      <c r="K169" s="16">
        <v>670.0</v>
      </c>
      <c r="L169" s="16"/>
      <c r="M169" s="16"/>
      <c r="N169" s="16"/>
      <c r="O169" s="17" t="s">
        <v>1133</v>
      </c>
      <c r="P169" s="16"/>
      <c r="Q169" s="16"/>
      <c r="R169" s="16"/>
      <c r="S169" s="74" t="s">
        <v>1134</v>
      </c>
      <c r="T169" s="61" t="str">
        <f>HYPERLINK("https://www.ncbi.nlm.nih.gov/pubmed/24955576","PubMed")</f>
        <v>PubMed</v>
      </c>
      <c r="U169" s="20"/>
      <c r="V169" s="20"/>
      <c r="W169" s="20"/>
      <c r="X169" s="20"/>
      <c r="Y169" s="20"/>
      <c r="Z169" s="20"/>
      <c r="AA169" s="20"/>
      <c r="AB169" s="20"/>
      <c r="AC169" s="20"/>
      <c r="AD169" s="20"/>
      <c r="AE169" s="20"/>
      <c r="AF169" s="20"/>
    </row>
    <row r="170">
      <c r="A170" s="21" t="s">
        <v>47</v>
      </c>
      <c r="B170" s="22" t="s">
        <v>48</v>
      </c>
      <c r="C170" s="23"/>
      <c r="D170" s="93" t="s">
        <v>1135</v>
      </c>
      <c r="E170" s="14" t="s">
        <v>1136</v>
      </c>
      <c r="F170" s="93">
        <v>2014.0</v>
      </c>
      <c r="G170" s="93" t="s">
        <v>1137</v>
      </c>
      <c r="H170" s="94" t="s">
        <v>1138</v>
      </c>
      <c r="I170" s="14" t="s">
        <v>96</v>
      </c>
      <c r="J170" s="13" t="s">
        <v>1139</v>
      </c>
      <c r="K170" s="16">
        <v>670.0</v>
      </c>
      <c r="L170" s="16"/>
      <c r="M170" s="16" t="s">
        <v>351</v>
      </c>
      <c r="N170" s="16"/>
      <c r="O170" s="17" t="s">
        <v>151</v>
      </c>
      <c r="P170" s="16"/>
      <c r="Q170" s="16">
        <v>360.0</v>
      </c>
      <c r="R170" s="16"/>
      <c r="S170" s="74" t="s">
        <v>1140</v>
      </c>
      <c r="T170" s="61" t="str">
        <f>HYPERLINK("https://www.ncbi.nlm.nih.gov/pubmed/24840621","PubMed")</f>
        <v>PubMed</v>
      </c>
      <c r="U170" s="20"/>
      <c r="V170" s="20"/>
      <c r="W170" s="20"/>
      <c r="X170" s="20"/>
      <c r="Y170" s="20"/>
      <c r="Z170" s="20"/>
      <c r="AA170" s="20"/>
      <c r="AB170" s="20"/>
      <c r="AC170" s="20"/>
      <c r="AD170" s="20"/>
      <c r="AE170" s="20"/>
      <c r="AF170" s="20"/>
    </row>
    <row r="171">
      <c r="A171" s="21" t="s">
        <v>47</v>
      </c>
      <c r="B171" s="22" t="s">
        <v>48</v>
      </c>
      <c r="C171" s="23"/>
      <c r="D171" s="93" t="s">
        <v>1141</v>
      </c>
      <c r="E171" s="14" t="s">
        <v>1142</v>
      </c>
      <c r="F171" s="93">
        <v>2014.0</v>
      </c>
      <c r="G171" s="93" t="s">
        <v>605</v>
      </c>
      <c r="H171" s="94" t="s">
        <v>1143</v>
      </c>
      <c r="I171" s="14" t="s">
        <v>96</v>
      </c>
      <c r="J171" s="13" t="s">
        <v>1144</v>
      </c>
      <c r="K171" s="16" t="s">
        <v>1145</v>
      </c>
      <c r="L171" s="16"/>
      <c r="M171" s="16"/>
      <c r="N171" s="16"/>
      <c r="O171" s="17" t="s">
        <v>1146</v>
      </c>
      <c r="P171" s="16"/>
      <c r="Q171" s="16">
        <v>180.0</v>
      </c>
      <c r="R171" s="16">
        <v>5.0</v>
      </c>
      <c r="S171" s="74" t="s">
        <v>1147</v>
      </c>
      <c r="T171" s="61" t="str">
        <f>HYPERLINK("https://www.ncbi.nlm.nih.gov/pubmed/25105800","PubMed")</f>
        <v>PubMed</v>
      </c>
      <c r="U171" s="20"/>
      <c r="V171" s="20"/>
      <c r="W171" s="20"/>
      <c r="X171" s="20"/>
      <c r="Y171" s="20"/>
      <c r="Z171" s="20"/>
      <c r="AA171" s="20"/>
      <c r="AB171" s="20"/>
      <c r="AC171" s="20"/>
      <c r="AD171" s="20"/>
      <c r="AE171" s="20"/>
      <c r="AF171" s="20"/>
    </row>
    <row r="172">
      <c r="A172" s="48" t="s">
        <v>1148</v>
      </c>
      <c r="B172" s="49" t="s">
        <v>1149</v>
      </c>
      <c r="C172" s="50"/>
      <c r="D172" s="41" t="s">
        <v>1150</v>
      </c>
      <c r="E172" s="13" t="s">
        <v>1151</v>
      </c>
      <c r="F172" s="32">
        <v>2014.0</v>
      </c>
      <c r="G172" s="41" t="s">
        <v>1152</v>
      </c>
      <c r="H172" s="42" t="s">
        <v>1153</v>
      </c>
      <c r="I172" s="13" t="s">
        <v>25</v>
      </c>
      <c r="J172" s="13" t="s">
        <v>1154</v>
      </c>
      <c r="K172" s="16">
        <v>670.0</v>
      </c>
      <c r="L172" s="16"/>
      <c r="M172" s="16" t="s">
        <v>1155</v>
      </c>
      <c r="N172" s="16"/>
      <c r="O172" s="17"/>
      <c r="P172" s="16"/>
      <c r="Q172" s="16">
        <v>300.0</v>
      </c>
      <c r="R172" s="16"/>
      <c r="S172" s="46" t="s">
        <v>1156</v>
      </c>
      <c r="T172" s="51" t="str">
        <f>HYPERLINK("https://www.ncbi.nlm.nih.gov/pubmed/25202275","PubMed")</f>
        <v>PubMed</v>
      </c>
      <c r="U172" s="20"/>
      <c r="V172" s="20"/>
      <c r="W172" s="20"/>
      <c r="X172" s="20"/>
      <c r="Y172" s="20"/>
      <c r="Z172" s="20"/>
      <c r="AA172" s="20"/>
      <c r="AB172" s="20"/>
      <c r="AC172" s="20"/>
      <c r="AD172" s="20"/>
      <c r="AE172" s="20"/>
      <c r="AF172" s="20"/>
    </row>
    <row r="173">
      <c r="A173" s="48" t="s">
        <v>1148</v>
      </c>
      <c r="B173" s="49" t="s">
        <v>1149</v>
      </c>
      <c r="C173" s="50"/>
      <c r="D173" s="41" t="s">
        <v>1157</v>
      </c>
      <c r="E173" s="13" t="s">
        <v>1151</v>
      </c>
      <c r="F173" s="32">
        <v>2014.0</v>
      </c>
      <c r="G173" s="41" t="s">
        <v>42</v>
      </c>
      <c r="H173" s="42" t="s">
        <v>1158</v>
      </c>
      <c r="I173" s="13" t="s">
        <v>96</v>
      </c>
      <c r="J173" s="13" t="s">
        <v>1159</v>
      </c>
      <c r="K173" s="16">
        <v>670.0</v>
      </c>
      <c r="L173" s="16"/>
      <c r="M173" s="16" t="s">
        <v>1160</v>
      </c>
      <c r="N173" s="16"/>
      <c r="O173" s="17" t="s">
        <v>1161</v>
      </c>
      <c r="P173" s="16"/>
      <c r="Q173" s="16">
        <v>600.0</v>
      </c>
      <c r="R173" s="16"/>
      <c r="S173" s="46" t="s">
        <v>1162</v>
      </c>
      <c r="T173" s="51" t="str">
        <f>HYPERLINK("https://www.ncbi.nlm.nih.gov/pubmed/25093393","PubMed")</f>
        <v>PubMed</v>
      </c>
      <c r="U173" s="20"/>
      <c r="V173" s="20"/>
      <c r="W173" s="20"/>
      <c r="X173" s="20"/>
      <c r="Y173" s="20"/>
      <c r="Z173" s="20"/>
      <c r="AA173" s="20"/>
      <c r="AB173" s="20"/>
      <c r="AC173" s="20"/>
      <c r="AD173" s="20"/>
      <c r="AE173" s="20"/>
      <c r="AF173" s="20"/>
    </row>
    <row r="174">
      <c r="A174" s="21" t="s">
        <v>1163</v>
      </c>
      <c r="B174" s="22" t="s">
        <v>1164</v>
      </c>
      <c r="C174" s="23"/>
      <c r="D174" s="13" t="s">
        <v>1165</v>
      </c>
      <c r="E174" s="13" t="s">
        <v>1166</v>
      </c>
      <c r="F174" s="14">
        <v>2014.0</v>
      </c>
      <c r="G174" s="13" t="s">
        <v>254</v>
      </c>
      <c r="H174" s="15" t="s">
        <v>1167</v>
      </c>
      <c r="I174" s="13" t="s">
        <v>165</v>
      </c>
      <c r="J174" s="13" t="s">
        <v>1168</v>
      </c>
      <c r="K174" s="16" t="s">
        <v>1169</v>
      </c>
      <c r="L174" s="16"/>
      <c r="M174" s="16"/>
      <c r="N174" s="16"/>
      <c r="O174" s="17"/>
      <c r="P174" s="16"/>
      <c r="Q174" s="16"/>
      <c r="R174" s="16"/>
      <c r="S174" s="18" t="s">
        <v>1170</v>
      </c>
      <c r="T174" s="27" t="str">
        <f>HYPERLINK("https://www.ncbi.nlm.nih.gov/pubmed/25653818","PubMed")</f>
        <v>PubMed</v>
      </c>
      <c r="U174" s="20"/>
      <c r="V174" s="20"/>
      <c r="W174" s="20"/>
      <c r="X174" s="20"/>
      <c r="Y174" s="20"/>
      <c r="Z174" s="20"/>
      <c r="AA174" s="20"/>
      <c r="AB174" s="20"/>
      <c r="AC174" s="20"/>
      <c r="AD174" s="20"/>
      <c r="AE174" s="20"/>
      <c r="AF174" s="20"/>
    </row>
    <row r="175">
      <c r="A175" s="21" t="s">
        <v>55</v>
      </c>
      <c r="B175" s="22" t="s">
        <v>56</v>
      </c>
      <c r="C175" s="23"/>
      <c r="D175" s="13" t="s">
        <v>1171</v>
      </c>
      <c r="E175" s="13" t="s">
        <v>1172</v>
      </c>
      <c r="F175" s="14">
        <v>2014.0</v>
      </c>
      <c r="G175" s="13" t="s">
        <v>59</v>
      </c>
      <c r="H175" s="15" t="s">
        <v>1173</v>
      </c>
      <c r="I175" s="13"/>
      <c r="J175" s="13" t="s">
        <v>36</v>
      </c>
      <c r="K175" s="16">
        <v>630.0</v>
      </c>
      <c r="L175" s="16">
        <v>300.0</v>
      </c>
      <c r="M175" s="16"/>
      <c r="N175" s="16"/>
      <c r="O175" s="17" t="s">
        <v>1174</v>
      </c>
      <c r="P175" s="16" t="s">
        <v>1175</v>
      </c>
      <c r="Q175" s="16">
        <v>120.0</v>
      </c>
      <c r="R175" s="16"/>
      <c r="S175" s="18" t="s">
        <v>1176</v>
      </c>
      <c r="T175" s="27" t="str">
        <f>HYPERLINK("https://www.ncbi.nlm.nih.gov/pubmed/24258312","PubMed")</f>
        <v>PubMed</v>
      </c>
      <c r="U175" s="20"/>
      <c r="V175" s="20"/>
      <c r="W175" s="20"/>
      <c r="X175" s="20"/>
      <c r="Y175" s="20"/>
      <c r="Z175" s="20"/>
      <c r="AA175" s="20"/>
      <c r="AB175" s="20"/>
      <c r="AC175" s="20"/>
      <c r="AD175" s="20"/>
      <c r="AE175" s="20"/>
      <c r="AF175" s="20"/>
    </row>
    <row r="176">
      <c r="A176" s="21" t="s">
        <v>55</v>
      </c>
      <c r="B176" s="22" t="s">
        <v>633</v>
      </c>
      <c r="C176" s="23"/>
      <c r="D176" s="13" t="s">
        <v>960</v>
      </c>
      <c r="E176" s="13" t="s">
        <v>681</v>
      </c>
      <c r="F176" s="14">
        <v>2014.0</v>
      </c>
      <c r="G176" s="13" t="s">
        <v>59</v>
      </c>
      <c r="H176" s="15" t="s">
        <v>1177</v>
      </c>
      <c r="I176" s="13" t="s">
        <v>165</v>
      </c>
      <c r="J176" s="13" t="s">
        <v>1178</v>
      </c>
      <c r="K176" s="16" t="s">
        <v>1179</v>
      </c>
      <c r="L176" s="16" t="s">
        <v>1180</v>
      </c>
      <c r="M176" s="16"/>
      <c r="N176" s="16" t="s">
        <v>1181</v>
      </c>
      <c r="O176" s="17" t="s">
        <v>1182</v>
      </c>
      <c r="P176" s="16" t="s">
        <v>1183</v>
      </c>
      <c r="Q176" s="16"/>
      <c r="R176" s="16" t="s">
        <v>1184</v>
      </c>
      <c r="S176" s="52" t="s">
        <v>1185</v>
      </c>
      <c r="T176" s="27" t="str">
        <f>HYPERLINK("https://www.ncbi.nlm.nih.gov/pubmed/24622816","PubMed")</f>
        <v>PubMed</v>
      </c>
      <c r="U176" s="28"/>
      <c r="V176" s="28"/>
      <c r="W176" s="29"/>
      <c r="X176" s="28"/>
      <c r="Y176" s="28"/>
      <c r="Z176" s="30"/>
      <c r="AA176" s="31"/>
      <c r="AB176" s="28"/>
      <c r="AC176" s="20"/>
      <c r="AD176" s="20"/>
      <c r="AE176" s="20"/>
      <c r="AF176" s="20"/>
    </row>
    <row r="177">
      <c r="A177" s="21" t="s">
        <v>55</v>
      </c>
      <c r="B177" s="22" t="s">
        <v>56</v>
      </c>
      <c r="C177" s="23"/>
      <c r="D177" s="13" t="s">
        <v>1186</v>
      </c>
      <c r="E177" s="13" t="s">
        <v>122</v>
      </c>
      <c r="F177" s="14">
        <v>2014.0</v>
      </c>
      <c r="G177" s="13" t="s">
        <v>59</v>
      </c>
      <c r="H177" s="15" t="s">
        <v>1187</v>
      </c>
      <c r="I177" s="13" t="s">
        <v>133</v>
      </c>
      <c r="J177" s="13" t="s">
        <v>1188</v>
      </c>
      <c r="K177" s="16" t="s">
        <v>1189</v>
      </c>
      <c r="L177" s="16"/>
      <c r="M177" s="16"/>
      <c r="N177" s="16"/>
      <c r="O177" s="17"/>
      <c r="P177" s="16"/>
      <c r="Q177" s="16"/>
      <c r="R177" s="16"/>
      <c r="S177" s="18" t="s">
        <v>1190</v>
      </c>
      <c r="T177" s="27" t="str">
        <f>HYPERLINK("https://www.ncbi.nlm.nih.gov/pubmed/24942380/","PubMed")</f>
        <v>PubMed</v>
      </c>
      <c r="U177" s="20"/>
      <c r="V177" s="20"/>
      <c r="W177" s="20"/>
      <c r="X177" s="20"/>
      <c r="Y177" s="20"/>
      <c r="Z177" s="20"/>
      <c r="AA177" s="20"/>
      <c r="AB177" s="20"/>
      <c r="AC177" s="20"/>
      <c r="AD177" s="20"/>
      <c r="AE177" s="20"/>
      <c r="AF177" s="20"/>
    </row>
    <row r="178">
      <c r="A178" s="21" t="s">
        <v>197</v>
      </c>
      <c r="B178" s="22" t="s">
        <v>1191</v>
      </c>
      <c r="C178" s="23"/>
      <c r="D178" s="13" t="s">
        <v>1192</v>
      </c>
      <c r="E178" s="13" t="s">
        <v>1193</v>
      </c>
      <c r="F178" s="14">
        <v>2014.0</v>
      </c>
      <c r="G178" s="13" t="s">
        <v>1194</v>
      </c>
      <c r="H178" s="15" t="s">
        <v>1195</v>
      </c>
      <c r="I178" s="13" t="s">
        <v>371</v>
      </c>
      <c r="J178" s="13" t="s">
        <v>1196</v>
      </c>
      <c r="K178" s="16">
        <v>890.0</v>
      </c>
      <c r="L178" s="16"/>
      <c r="M178" s="16"/>
      <c r="N178" s="16"/>
      <c r="O178" s="17"/>
      <c r="P178" s="16"/>
      <c r="Q178" s="16">
        <v>1800.0</v>
      </c>
      <c r="R178" s="16"/>
      <c r="S178" s="57" t="s">
        <v>1197</v>
      </c>
      <c r="T178" s="27" t="str">
        <f>HYPERLINK("https://www.ncbi.nlm.nih.gov/pubmed/25685117","PubMed")</f>
        <v>PubMed</v>
      </c>
      <c r="U178" s="20"/>
      <c r="V178" s="20"/>
      <c r="W178" s="20"/>
      <c r="X178" s="20"/>
      <c r="Y178" s="20"/>
      <c r="Z178" s="20"/>
      <c r="AA178" s="20"/>
      <c r="AB178" s="20"/>
      <c r="AC178" s="20"/>
      <c r="AD178" s="20"/>
      <c r="AE178" s="20"/>
      <c r="AF178" s="20"/>
    </row>
    <row r="179">
      <c r="A179" s="21" t="s">
        <v>83</v>
      </c>
      <c r="B179" s="22" t="s">
        <v>1198</v>
      </c>
      <c r="C179" s="23"/>
      <c r="D179" s="13" t="s">
        <v>1199</v>
      </c>
      <c r="E179" s="13" t="s">
        <v>1200</v>
      </c>
      <c r="F179" s="14">
        <v>2014.0</v>
      </c>
      <c r="G179" s="13" t="s">
        <v>42</v>
      </c>
      <c r="H179" s="15" t="s">
        <v>1201</v>
      </c>
      <c r="I179" s="13" t="s">
        <v>256</v>
      </c>
      <c r="J179" s="13" t="s">
        <v>36</v>
      </c>
      <c r="K179" s="16">
        <v>626.0</v>
      </c>
      <c r="L179" s="16">
        <v>185.0</v>
      </c>
      <c r="M179" s="16" t="s">
        <v>1202</v>
      </c>
      <c r="N179" s="16">
        <v>222.0</v>
      </c>
      <c r="O179" s="17" t="s">
        <v>1203</v>
      </c>
      <c r="P179" s="16" t="s">
        <v>1204</v>
      </c>
      <c r="Q179" s="16">
        <v>1200.0</v>
      </c>
      <c r="R179" s="16">
        <v>9.0</v>
      </c>
      <c r="S179" s="18" t="s">
        <v>1205</v>
      </c>
      <c r="T179" s="27" t="str">
        <f>HYPERLINK("https://www.ncbi.nlm.nih.gov/pubmed/24552468","PubMed")</f>
        <v>PubMed</v>
      </c>
      <c r="U179" s="20"/>
      <c r="V179" s="20"/>
      <c r="W179" s="20"/>
      <c r="X179" s="20"/>
      <c r="Y179" s="20"/>
      <c r="Z179" s="20"/>
      <c r="AA179" s="20"/>
      <c r="AB179" s="20"/>
      <c r="AC179" s="20"/>
      <c r="AD179" s="20"/>
      <c r="AE179" s="20"/>
      <c r="AF179" s="20"/>
    </row>
    <row r="180">
      <c r="A180" s="21" t="s">
        <v>83</v>
      </c>
      <c r="B180" s="22" t="s">
        <v>688</v>
      </c>
      <c r="C180" s="23"/>
      <c r="D180" s="13" t="s">
        <v>1206</v>
      </c>
      <c r="E180" s="13" t="s">
        <v>122</v>
      </c>
      <c r="F180" s="14">
        <v>2014.0</v>
      </c>
      <c r="G180" s="13" t="s">
        <v>42</v>
      </c>
      <c r="H180" s="15" t="s">
        <v>1207</v>
      </c>
      <c r="I180" s="13" t="s">
        <v>982</v>
      </c>
      <c r="J180" s="13" t="s">
        <v>1208</v>
      </c>
      <c r="K180" s="16" t="s">
        <v>1209</v>
      </c>
      <c r="L180" s="16" t="s">
        <v>1210</v>
      </c>
      <c r="M180" s="16"/>
      <c r="N180" s="16"/>
      <c r="O180" s="17"/>
      <c r="P180" s="16" t="s">
        <v>1211</v>
      </c>
      <c r="Q180" s="16"/>
      <c r="R180" s="16"/>
      <c r="S180" s="18" t="s">
        <v>1212</v>
      </c>
      <c r="T180" s="27" t="str">
        <f>HYPERLINK("https://www.ncbi.nlm.nih.gov/pubmed/24476495","PubMed")</f>
        <v>PubMed</v>
      </c>
      <c r="U180" s="20"/>
      <c r="V180" s="20"/>
      <c r="W180" s="20"/>
      <c r="X180" s="20"/>
      <c r="Y180" s="20"/>
      <c r="Z180" s="20"/>
      <c r="AA180" s="20"/>
      <c r="AB180" s="20"/>
      <c r="AC180" s="20"/>
      <c r="AD180" s="20"/>
      <c r="AE180" s="20"/>
      <c r="AF180" s="20"/>
    </row>
    <row r="181">
      <c r="A181" s="21" t="s">
        <v>83</v>
      </c>
      <c r="B181" s="22" t="s">
        <v>688</v>
      </c>
      <c r="C181" s="23"/>
      <c r="D181" s="13" t="s">
        <v>1213</v>
      </c>
      <c r="E181" s="13" t="s">
        <v>1214</v>
      </c>
      <c r="F181" s="14">
        <v>2014.0</v>
      </c>
      <c r="G181" s="13" t="s">
        <v>1215</v>
      </c>
      <c r="H181" s="15" t="s">
        <v>1216</v>
      </c>
      <c r="I181" s="13" t="s">
        <v>691</v>
      </c>
      <c r="J181" s="13" t="s">
        <v>1208</v>
      </c>
      <c r="K181" s="16" t="s">
        <v>1217</v>
      </c>
      <c r="L181" s="16" t="s">
        <v>1218</v>
      </c>
      <c r="M181" s="16"/>
      <c r="N181" s="16" t="s">
        <v>1219</v>
      </c>
      <c r="O181" s="17" t="s">
        <v>1220</v>
      </c>
      <c r="P181" s="16" t="s">
        <v>1221</v>
      </c>
      <c r="Q181" s="16" t="s">
        <v>1222</v>
      </c>
      <c r="R181" s="16"/>
      <c r="S181" s="18" t="s">
        <v>1223</v>
      </c>
      <c r="T181" s="27" t="str">
        <f>HYPERLINK("https://www.ncbi.nlm.nih.gov/pubmed/23949015","PubMed")</f>
        <v>PubMed</v>
      </c>
      <c r="U181" s="20"/>
      <c r="V181" s="20"/>
      <c r="W181" s="20"/>
      <c r="X181" s="20"/>
      <c r="Y181" s="20"/>
      <c r="Z181" s="20"/>
      <c r="AA181" s="20"/>
      <c r="AB181" s="20"/>
      <c r="AC181" s="20"/>
      <c r="AD181" s="20"/>
      <c r="AE181" s="20"/>
      <c r="AF181" s="20"/>
    </row>
    <row r="182">
      <c r="A182" s="21" t="s">
        <v>418</v>
      </c>
      <c r="B182" s="22" t="s">
        <v>1224</v>
      </c>
      <c r="C182" s="23"/>
      <c r="D182" s="13" t="s">
        <v>1225</v>
      </c>
      <c r="E182" s="13" t="s">
        <v>387</v>
      </c>
      <c r="F182" s="14">
        <v>2014.0</v>
      </c>
      <c r="G182" s="13" t="s">
        <v>59</v>
      </c>
      <c r="H182" s="15" t="s">
        <v>1226</v>
      </c>
      <c r="I182" s="13" t="s">
        <v>25</v>
      </c>
      <c r="J182" s="13" t="s">
        <v>1227</v>
      </c>
      <c r="K182" s="16">
        <v>950.0</v>
      </c>
      <c r="L182" s="16"/>
      <c r="M182" s="16" t="s">
        <v>721</v>
      </c>
      <c r="N182" s="16"/>
      <c r="O182" s="17" t="s">
        <v>1228</v>
      </c>
      <c r="P182" s="16"/>
      <c r="Q182" s="16"/>
      <c r="R182" s="16"/>
      <c r="S182" s="18" t="s">
        <v>1229</v>
      </c>
      <c r="T182" s="27" t="str">
        <f>HYPERLINK("https://www.ncbi.nlm.nih.gov/pubmed/23832179","PubMed")</f>
        <v>PubMed</v>
      </c>
      <c r="U182" s="20"/>
      <c r="V182" s="20"/>
      <c r="W182" s="20"/>
      <c r="X182" s="20"/>
      <c r="Y182" s="20"/>
      <c r="Z182" s="20"/>
      <c r="AA182" s="20"/>
      <c r="AB182" s="20"/>
      <c r="AC182" s="20"/>
      <c r="AD182" s="20"/>
      <c r="AE182" s="20"/>
      <c r="AF182" s="20"/>
    </row>
    <row r="183">
      <c r="A183" s="21" t="s">
        <v>418</v>
      </c>
      <c r="B183" s="22" t="s">
        <v>715</v>
      </c>
      <c r="C183" s="23"/>
      <c r="D183" s="13" t="s">
        <v>1230</v>
      </c>
      <c r="E183" s="13" t="s">
        <v>122</v>
      </c>
      <c r="F183" s="14">
        <v>2014.0</v>
      </c>
      <c r="G183" s="13" t="s">
        <v>247</v>
      </c>
      <c r="H183" s="15" t="s">
        <v>1231</v>
      </c>
      <c r="I183" s="13" t="s">
        <v>25</v>
      </c>
      <c r="J183" s="13" t="s">
        <v>36</v>
      </c>
      <c r="K183" s="16" t="s">
        <v>1232</v>
      </c>
      <c r="L183" s="16" t="s">
        <v>1233</v>
      </c>
      <c r="M183" s="16"/>
      <c r="N183" s="16"/>
      <c r="O183" s="17" t="s">
        <v>1234</v>
      </c>
      <c r="P183" s="16"/>
      <c r="Q183" s="16" t="s">
        <v>1235</v>
      </c>
      <c r="R183" s="16"/>
      <c r="S183" s="18" t="s">
        <v>1236</v>
      </c>
      <c r="T183" s="27" t="str">
        <f>HYPERLINK("https://www.ncbi.nlm.nih.gov/pubmed/24131406","PubMed")</f>
        <v>PubMed</v>
      </c>
      <c r="U183" s="20"/>
      <c r="V183" s="20"/>
      <c r="W183" s="20"/>
      <c r="X183" s="20"/>
      <c r="Y183" s="20"/>
      <c r="Z183" s="20"/>
      <c r="AA183" s="20"/>
      <c r="AB183" s="20"/>
      <c r="AC183" s="20"/>
      <c r="AD183" s="20"/>
      <c r="AE183" s="20"/>
      <c r="AF183" s="20"/>
    </row>
    <row r="184">
      <c r="A184" s="21" t="s">
        <v>418</v>
      </c>
      <c r="B184" s="22" t="s">
        <v>715</v>
      </c>
      <c r="C184" s="23"/>
      <c r="D184" s="13" t="s">
        <v>1060</v>
      </c>
      <c r="E184" s="13" t="s">
        <v>289</v>
      </c>
      <c r="F184" s="14">
        <v>2014.0</v>
      </c>
      <c r="G184" s="13" t="s">
        <v>1237</v>
      </c>
      <c r="H184" s="15" t="s">
        <v>1238</v>
      </c>
      <c r="I184" s="13" t="s">
        <v>96</v>
      </c>
      <c r="J184" s="13" t="s">
        <v>36</v>
      </c>
      <c r="K184" s="16">
        <v>627.0</v>
      </c>
      <c r="L184" s="16">
        <v>70.0</v>
      </c>
      <c r="M184" s="16"/>
      <c r="N184" s="16"/>
      <c r="O184" s="17" t="s">
        <v>292</v>
      </c>
      <c r="P184" s="16"/>
      <c r="Q184" s="16"/>
      <c r="R184" s="16"/>
      <c r="S184" s="18" t="s">
        <v>1239</v>
      </c>
      <c r="T184" s="27" t="str">
        <f>HYPERLINK("http://www.scielo.br/scielo.php?pid=S2358-04292014000500268&amp;script=sci_arttext","SciELO")</f>
        <v>SciELO</v>
      </c>
      <c r="U184" s="20"/>
      <c r="V184" s="20"/>
      <c r="W184" s="20"/>
      <c r="X184" s="20"/>
      <c r="Y184" s="20"/>
      <c r="Z184" s="20"/>
      <c r="AA184" s="20"/>
      <c r="AB184" s="20"/>
      <c r="AC184" s="20"/>
      <c r="AD184" s="20"/>
      <c r="AE184" s="20"/>
      <c r="AF184" s="20"/>
    </row>
    <row r="185">
      <c r="A185" s="21" t="s">
        <v>213</v>
      </c>
      <c r="B185" s="22" t="s">
        <v>1240</v>
      </c>
      <c r="C185" s="23"/>
      <c r="D185" s="13" t="s">
        <v>187</v>
      </c>
      <c r="E185" s="13" t="s">
        <v>122</v>
      </c>
      <c r="F185" s="14">
        <v>2014.0</v>
      </c>
      <c r="G185" s="13" t="s">
        <v>59</v>
      </c>
      <c r="H185" s="15" t="s">
        <v>1241</v>
      </c>
      <c r="I185" s="13" t="s">
        <v>165</v>
      </c>
      <c r="J185" s="13" t="s">
        <v>1242</v>
      </c>
      <c r="K185" s="16"/>
      <c r="L185" s="16"/>
      <c r="M185" s="16"/>
      <c r="N185" s="16"/>
      <c r="O185" s="97"/>
      <c r="P185" s="98"/>
      <c r="Q185" s="16"/>
      <c r="R185" s="16"/>
      <c r="S185" s="18" t="s">
        <v>1243</v>
      </c>
      <c r="T185" s="27" t="str">
        <f>HYPERLINK("https://www.ncbi.nlm.nih.gov/pubmed/23743817","PubMed")</f>
        <v>PubMed</v>
      </c>
      <c r="U185" s="20"/>
      <c r="V185" s="20"/>
      <c r="W185" s="20"/>
      <c r="X185" s="20"/>
      <c r="Y185" s="20"/>
      <c r="Z185" s="20"/>
      <c r="AA185" s="20"/>
      <c r="AB185" s="20"/>
      <c r="AC185" s="20"/>
      <c r="AD185" s="20"/>
      <c r="AE185" s="20"/>
      <c r="AF185" s="20"/>
    </row>
    <row r="186">
      <c r="A186" s="21" t="s">
        <v>223</v>
      </c>
      <c r="B186" s="22" t="s">
        <v>1244</v>
      </c>
      <c r="C186" s="23"/>
      <c r="D186" s="13" t="s">
        <v>1245</v>
      </c>
      <c r="E186" s="13" t="s">
        <v>122</v>
      </c>
      <c r="F186" s="14">
        <v>2014.0</v>
      </c>
      <c r="G186" s="13" t="s">
        <v>59</v>
      </c>
      <c r="H186" s="15" t="s">
        <v>1246</v>
      </c>
      <c r="I186" s="13" t="s">
        <v>96</v>
      </c>
      <c r="J186" s="13" t="s">
        <v>36</v>
      </c>
      <c r="K186" s="16" t="s">
        <v>1247</v>
      </c>
      <c r="L186" s="16" t="s">
        <v>1248</v>
      </c>
      <c r="M186" s="16"/>
      <c r="N186" s="16"/>
      <c r="O186" s="17"/>
      <c r="P186" s="16"/>
      <c r="Q186" s="16"/>
      <c r="R186" s="16"/>
      <c r="S186" s="57" t="s">
        <v>1249</v>
      </c>
      <c r="T186" s="27" t="str">
        <f>HYPERLINK("https://www.ncbi.nlm.nih.gov/pubmed/24337394","PubMed")</f>
        <v>PubMed</v>
      </c>
      <c r="U186" s="20"/>
      <c r="V186" s="20"/>
      <c r="W186" s="20"/>
      <c r="X186" s="20"/>
      <c r="Y186" s="20"/>
      <c r="Z186" s="20"/>
      <c r="AA186" s="20"/>
      <c r="AB186" s="20"/>
      <c r="AC186" s="20"/>
      <c r="AD186" s="20"/>
      <c r="AE186" s="20"/>
      <c r="AF186" s="20"/>
    </row>
    <row r="187">
      <c r="A187" s="48" t="s">
        <v>780</v>
      </c>
      <c r="B187" s="49" t="s">
        <v>1250</v>
      </c>
      <c r="C187" s="50"/>
      <c r="D187" s="32" t="s">
        <v>225</v>
      </c>
      <c r="E187" s="13" t="s">
        <v>226</v>
      </c>
      <c r="F187" s="32">
        <v>2014.0</v>
      </c>
      <c r="G187" s="32" t="s">
        <v>1251</v>
      </c>
      <c r="H187" s="33" t="s">
        <v>1252</v>
      </c>
      <c r="I187" s="14" t="s">
        <v>25</v>
      </c>
      <c r="J187" s="14" t="s">
        <v>1253</v>
      </c>
      <c r="K187" s="16">
        <v>660.0</v>
      </c>
      <c r="L187" s="16"/>
      <c r="M187" s="16" t="s">
        <v>234</v>
      </c>
      <c r="N187" s="87"/>
      <c r="O187" s="17" t="s">
        <v>729</v>
      </c>
      <c r="P187" s="87"/>
      <c r="Q187" s="16">
        <v>600.0</v>
      </c>
      <c r="R187" s="16">
        <v>20.0</v>
      </c>
      <c r="S187" s="34" t="s">
        <v>1254</v>
      </c>
      <c r="T187" s="37" t="str">
        <f>HYPERLINK("https://www.ncbi.nlm.nih.gov/pubmed/25132605","PubMed")</f>
        <v>PubMed</v>
      </c>
      <c r="U187" s="20"/>
      <c r="V187" s="20"/>
      <c r="W187" s="20"/>
      <c r="X187" s="20"/>
      <c r="Y187" s="20"/>
      <c r="Z187" s="20"/>
      <c r="AA187" s="20"/>
      <c r="AB187" s="20"/>
      <c r="AC187" s="20"/>
      <c r="AD187" s="20"/>
      <c r="AE187" s="20"/>
      <c r="AF187" s="20"/>
    </row>
    <row r="188">
      <c r="A188" s="21" t="s">
        <v>791</v>
      </c>
      <c r="B188" s="22" t="s">
        <v>792</v>
      </c>
      <c r="C188" s="23"/>
      <c r="D188" s="13" t="s">
        <v>1038</v>
      </c>
      <c r="E188" s="13" t="s">
        <v>68</v>
      </c>
      <c r="F188" s="14">
        <v>2014.0</v>
      </c>
      <c r="G188" s="13" t="s">
        <v>59</v>
      </c>
      <c r="H188" s="15" t="s">
        <v>1255</v>
      </c>
      <c r="I188" s="13" t="s">
        <v>96</v>
      </c>
      <c r="J188" s="13" t="s">
        <v>1256</v>
      </c>
      <c r="K188" s="16">
        <v>640.0</v>
      </c>
      <c r="L188" s="16">
        <v>30.0</v>
      </c>
      <c r="M188" s="16"/>
      <c r="N188" s="16"/>
      <c r="O188" s="17" t="s">
        <v>372</v>
      </c>
      <c r="P188" s="16" t="s">
        <v>858</v>
      </c>
      <c r="Q188" s="16">
        <v>120.0</v>
      </c>
      <c r="R188" s="16" t="s">
        <v>1257</v>
      </c>
      <c r="S188" s="18"/>
      <c r="T188" s="27" t="str">
        <f>HYPERLINK("https://www.ncbi.nlm.nih.gov/pubmed/23660737","PubMed")</f>
        <v>PubMed</v>
      </c>
      <c r="U188" s="20"/>
      <c r="V188" s="20"/>
      <c r="W188" s="20"/>
      <c r="X188" s="20"/>
      <c r="Y188" s="20"/>
      <c r="Z188" s="20"/>
      <c r="AA188" s="20"/>
      <c r="AB188" s="20"/>
      <c r="AC188" s="20"/>
      <c r="AD188" s="20"/>
      <c r="AE188" s="20"/>
      <c r="AF188" s="20"/>
    </row>
    <row r="189">
      <c r="A189" s="21" t="s">
        <v>791</v>
      </c>
      <c r="B189" s="22" t="s">
        <v>792</v>
      </c>
      <c r="C189" s="23"/>
      <c r="D189" s="13" t="s">
        <v>1258</v>
      </c>
      <c r="E189" s="13" t="s">
        <v>1259</v>
      </c>
      <c r="F189" s="14">
        <v>2014.0</v>
      </c>
      <c r="G189" s="13" t="s">
        <v>59</v>
      </c>
      <c r="H189" s="15" t="s">
        <v>1260</v>
      </c>
      <c r="I189" s="13" t="s">
        <v>96</v>
      </c>
      <c r="J189" s="13" t="s">
        <v>36</v>
      </c>
      <c r="K189" s="16">
        <v>880.0</v>
      </c>
      <c r="L189" s="16">
        <v>22.0</v>
      </c>
      <c r="M189" s="16"/>
      <c r="N189" s="16"/>
      <c r="O189" s="17"/>
      <c r="P189" s="16" t="s">
        <v>858</v>
      </c>
      <c r="Q189" s="16">
        <v>170.0</v>
      </c>
      <c r="R189" s="16" t="s">
        <v>1257</v>
      </c>
      <c r="S189" s="18" t="s">
        <v>1261</v>
      </c>
      <c r="T189" s="27" t="str">
        <f>HYPERLINK("https://www.ncbi.nlm.nih.gov/pubmed/23404386","PubMed")</f>
        <v>PubMed</v>
      </c>
      <c r="U189" s="20"/>
      <c r="V189" s="20"/>
      <c r="W189" s="20"/>
      <c r="X189" s="20"/>
      <c r="Y189" s="20"/>
      <c r="Z189" s="20"/>
      <c r="AA189" s="20"/>
      <c r="AB189" s="20"/>
      <c r="AC189" s="20"/>
      <c r="AD189" s="20"/>
      <c r="AE189" s="20"/>
      <c r="AF189" s="20"/>
    </row>
    <row r="190">
      <c r="A190" s="21" t="s">
        <v>1262</v>
      </c>
      <c r="B190" s="22" t="s">
        <v>1263</v>
      </c>
      <c r="C190" s="63"/>
      <c r="D190" s="13" t="s">
        <v>1230</v>
      </c>
      <c r="E190" s="13" t="s">
        <v>122</v>
      </c>
      <c r="F190" s="14">
        <v>2014.0</v>
      </c>
      <c r="G190" s="13" t="s">
        <v>1264</v>
      </c>
      <c r="H190" s="15" t="s">
        <v>1265</v>
      </c>
      <c r="I190" s="13" t="s">
        <v>25</v>
      </c>
      <c r="J190" s="13" t="s">
        <v>1266</v>
      </c>
      <c r="K190" s="16" t="s">
        <v>1267</v>
      </c>
      <c r="L190" s="16"/>
      <c r="M190" s="16"/>
      <c r="N190" s="16"/>
      <c r="O190" s="17" t="s">
        <v>1268</v>
      </c>
      <c r="P190" s="16"/>
      <c r="Q190" s="16" t="s">
        <v>1269</v>
      </c>
      <c r="R190" s="16" t="s">
        <v>1270</v>
      </c>
      <c r="S190" s="18" t="s">
        <v>1271</v>
      </c>
      <c r="T190" s="27" t="str">
        <f>HYPERLINK("https://www.ncbi.nlm.nih.gov/pubmed/25232894","PubMed")</f>
        <v>PubMed</v>
      </c>
      <c r="U190" s="20"/>
      <c r="V190" s="20"/>
      <c r="W190" s="20"/>
      <c r="X190" s="20"/>
      <c r="Y190" s="20"/>
      <c r="Z190" s="20"/>
      <c r="AA190" s="20"/>
      <c r="AB190" s="20"/>
      <c r="AC190" s="20"/>
      <c r="AD190" s="20"/>
      <c r="AE190" s="20"/>
      <c r="AF190" s="20"/>
    </row>
    <row r="191">
      <c r="A191" s="48" t="s">
        <v>237</v>
      </c>
      <c r="B191" s="49" t="s">
        <v>466</v>
      </c>
      <c r="C191" s="50"/>
      <c r="D191" s="14" t="s">
        <v>1272</v>
      </c>
      <c r="E191" s="14" t="s">
        <v>240</v>
      </c>
      <c r="F191" s="14">
        <v>2014.0</v>
      </c>
      <c r="G191" s="14" t="s">
        <v>59</v>
      </c>
      <c r="H191" s="58" t="s">
        <v>1273</v>
      </c>
      <c r="I191" s="14" t="s">
        <v>96</v>
      </c>
      <c r="J191" s="14" t="s">
        <v>1274</v>
      </c>
      <c r="K191" s="59">
        <v>640.0</v>
      </c>
      <c r="L191" s="59">
        <v>110.0</v>
      </c>
      <c r="M191" s="59"/>
      <c r="N191" s="59"/>
      <c r="O191" s="59">
        <v>16.0</v>
      </c>
      <c r="P191" s="60"/>
      <c r="Q191" s="59">
        <v>41.0</v>
      </c>
      <c r="R191" s="59"/>
      <c r="S191" s="34" t="s">
        <v>1275</v>
      </c>
      <c r="T191" s="61" t="str">
        <f>HYPERLINK("https://www.ncbi.nlm.nih.gov/pubmed/23584731","PubMed")</f>
        <v>PubMed</v>
      </c>
      <c r="U191" s="20"/>
      <c r="V191" s="20"/>
      <c r="W191" s="20"/>
      <c r="X191" s="20"/>
      <c r="Y191" s="20"/>
      <c r="Z191" s="20"/>
      <c r="AA191" s="20"/>
      <c r="AB191" s="20"/>
      <c r="AC191" s="20"/>
      <c r="AD191" s="20"/>
      <c r="AE191" s="20"/>
      <c r="AF191" s="20"/>
    </row>
    <row r="192">
      <c r="A192" s="48" t="s">
        <v>237</v>
      </c>
      <c r="B192" s="49" t="s">
        <v>238</v>
      </c>
      <c r="C192" s="50"/>
      <c r="D192" s="14" t="s">
        <v>467</v>
      </c>
      <c r="E192" s="14" t="s">
        <v>122</v>
      </c>
      <c r="F192" s="14">
        <v>2014.0</v>
      </c>
      <c r="G192" s="14" t="s">
        <v>59</v>
      </c>
      <c r="H192" s="58" t="s">
        <v>1276</v>
      </c>
      <c r="I192" s="14" t="s">
        <v>133</v>
      </c>
      <c r="J192" s="14" t="s">
        <v>36</v>
      </c>
      <c r="K192" s="59">
        <v>640.0</v>
      </c>
      <c r="L192" s="59"/>
      <c r="M192" s="59"/>
      <c r="N192" s="59"/>
      <c r="O192" s="62" t="s">
        <v>1277</v>
      </c>
      <c r="P192" s="60"/>
      <c r="Q192" s="59"/>
      <c r="R192" s="59"/>
      <c r="S192" s="34" t="s">
        <v>1278</v>
      </c>
      <c r="T192" s="61" t="str">
        <f>HYPERLINK("https://www.ncbi.nlm.nih.gov/pubmed/24337350","PubMed")</f>
        <v>PubMed</v>
      </c>
      <c r="U192" s="20"/>
      <c r="V192" s="20"/>
      <c r="W192" s="20"/>
      <c r="X192" s="20"/>
      <c r="Y192" s="20"/>
      <c r="Z192" s="20"/>
      <c r="AA192" s="20"/>
      <c r="AB192" s="20"/>
      <c r="AC192" s="20"/>
      <c r="AD192" s="20"/>
      <c r="AE192" s="20"/>
      <c r="AF192" s="20"/>
    </row>
    <row r="193">
      <c r="A193" s="21" t="s">
        <v>237</v>
      </c>
      <c r="B193" s="49" t="s">
        <v>1279</v>
      </c>
      <c r="C193" s="50"/>
      <c r="D193" s="14" t="s">
        <v>1280</v>
      </c>
      <c r="E193" s="14" t="s">
        <v>1281</v>
      </c>
      <c r="F193" s="14">
        <v>2014.0</v>
      </c>
      <c r="G193" s="14" t="s">
        <v>1282</v>
      </c>
      <c r="H193" s="58" t="s">
        <v>1283</v>
      </c>
      <c r="I193" s="14" t="s">
        <v>44</v>
      </c>
      <c r="J193" s="14" t="s">
        <v>36</v>
      </c>
      <c r="K193" s="16" t="s">
        <v>1284</v>
      </c>
      <c r="L193" s="16"/>
      <c r="M193" s="16"/>
      <c r="N193" s="16"/>
      <c r="O193" s="17"/>
      <c r="P193" s="16"/>
      <c r="Q193" s="16"/>
      <c r="R193" s="16"/>
      <c r="S193" s="34" t="s">
        <v>1285</v>
      </c>
      <c r="T193" s="61" t="str">
        <f>HYPERLINK("https://www.ncbi.nlm.nih.gov/pubmed/25593435","PubMed")</f>
        <v>PubMed</v>
      </c>
      <c r="U193" s="20"/>
      <c r="V193" s="20"/>
      <c r="W193" s="20"/>
      <c r="X193" s="20"/>
      <c r="Y193" s="20"/>
      <c r="Z193" s="20"/>
      <c r="AA193" s="20"/>
      <c r="AB193" s="20"/>
      <c r="AC193" s="20"/>
      <c r="AD193" s="20"/>
      <c r="AE193" s="20"/>
      <c r="AF193" s="20"/>
    </row>
    <row r="194">
      <c r="A194" s="21" t="s">
        <v>237</v>
      </c>
      <c r="B194" s="49" t="s">
        <v>244</v>
      </c>
      <c r="C194" s="23"/>
      <c r="D194" s="13" t="s">
        <v>1286</v>
      </c>
      <c r="E194" s="13" t="s">
        <v>270</v>
      </c>
      <c r="F194" s="14">
        <v>2014.0</v>
      </c>
      <c r="G194" s="13" t="s">
        <v>1287</v>
      </c>
      <c r="H194" s="15" t="s">
        <v>1288</v>
      </c>
      <c r="I194" s="14" t="s">
        <v>96</v>
      </c>
      <c r="J194" s="14" t="s">
        <v>36</v>
      </c>
      <c r="K194" s="16">
        <v>846.0</v>
      </c>
      <c r="L194" s="16">
        <v>100.0</v>
      </c>
      <c r="M194" s="16"/>
      <c r="N194" s="16"/>
      <c r="O194" s="17" t="s">
        <v>372</v>
      </c>
      <c r="P194" s="16"/>
      <c r="Q194" s="16"/>
      <c r="R194" s="16"/>
      <c r="S194" s="18" t="s">
        <v>1289</v>
      </c>
      <c r="T194" s="27" t="str">
        <f>HYPERLINK("https://www.ncbi.nlm.nih.gov/pubmed/25028133","PubMed")</f>
        <v>PubMed</v>
      </c>
      <c r="U194" s="20"/>
      <c r="V194" s="20"/>
      <c r="W194" s="20"/>
      <c r="X194" s="20"/>
      <c r="Y194" s="20"/>
      <c r="Z194" s="20"/>
      <c r="AA194" s="20"/>
      <c r="AB194" s="20"/>
      <c r="AC194" s="20"/>
      <c r="AD194" s="20"/>
      <c r="AE194" s="20"/>
      <c r="AF194" s="20"/>
    </row>
    <row r="195">
      <c r="A195" s="21" t="s">
        <v>237</v>
      </c>
      <c r="B195" s="49" t="s">
        <v>244</v>
      </c>
      <c r="C195" s="23"/>
      <c r="D195" s="13" t="s">
        <v>1290</v>
      </c>
      <c r="E195" s="13" t="s">
        <v>866</v>
      </c>
      <c r="F195" s="14">
        <v>2014.0</v>
      </c>
      <c r="G195" s="13" t="s">
        <v>33</v>
      </c>
      <c r="H195" s="15" t="s">
        <v>1291</v>
      </c>
      <c r="I195" s="14" t="s">
        <v>96</v>
      </c>
      <c r="J195" s="14" t="s">
        <v>36</v>
      </c>
      <c r="K195" s="16" t="s">
        <v>1292</v>
      </c>
      <c r="L195" s="16"/>
      <c r="M195" s="16" t="s">
        <v>1293</v>
      </c>
      <c r="N195" s="16"/>
      <c r="O195" s="17"/>
      <c r="P195" s="16"/>
      <c r="Q195" s="16"/>
      <c r="R195" s="16"/>
      <c r="S195" s="18" t="s">
        <v>1294</v>
      </c>
      <c r="T195" s="27" t="str">
        <f>HYPERLINK("https://www.ncbi.nlm.nih.gov/pubmed/25363448","PubMed")</f>
        <v>PubMed</v>
      </c>
      <c r="U195" s="20"/>
      <c r="V195" s="20"/>
      <c r="W195" s="20"/>
      <c r="X195" s="20"/>
      <c r="Y195" s="20"/>
      <c r="Z195" s="20"/>
      <c r="AA195" s="20"/>
      <c r="AB195" s="20"/>
      <c r="AC195" s="20"/>
      <c r="AD195" s="20"/>
      <c r="AE195" s="20"/>
      <c r="AF195" s="20"/>
    </row>
    <row r="196">
      <c r="A196" s="21" t="s">
        <v>251</v>
      </c>
      <c r="B196" s="22" t="s">
        <v>1295</v>
      </c>
      <c r="C196" s="63"/>
      <c r="D196" s="13" t="s">
        <v>1296</v>
      </c>
      <c r="E196" s="13" t="s">
        <v>1297</v>
      </c>
      <c r="F196" s="99">
        <v>2013.0</v>
      </c>
      <c r="G196" s="13" t="s">
        <v>605</v>
      </c>
      <c r="H196" s="15" t="s">
        <v>1298</v>
      </c>
      <c r="I196" s="13" t="s">
        <v>281</v>
      </c>
      <c r="J196" s="13" t="s">
        <v>1299</v>
      </c>
      <c r="K196" s="16">
        <v>670.0</v>
      </c>
      <c r="L196" s="16">
        <v>2100.0</v>
      </c>
      <c r="M196" s="16" t="s">
        <v>343</v>
      </c>
      <c r="N196" s="16">
        <v>375.0</v>
      </c>
      <c r="O196" s="17" t="s">
        <v>219</v>
      </c>
      <c r="P196" s="16" t="s">
        <v>1300</v>
      </c>
      <c r="Q196" s="16">
        <v>180.0</v>
      </c>
      <c r="R196" s="16">
        <v>7.0</v>
      </c>
      <c r="S196" s="18" t="s">
        <v>1301</v>
      </c>
      <c r="T196" s="27" t="str">
        <f>HYPERLINK("https://www.ncbi.nlm.nih.gov/pubmed/23840675","PubMed")</f>
        <v>PubMed</v>
      </c>
      <c r="U196" s="28"/>
      <c r="V196" s="28"/>
      <c r="W196" s="29"/>
      <c r="X196" s="28"/>
      <c r="Y196" s="28"/>
      <c r="Z196" s="30"/>
      <c r="AA196" s="31"/>
      <c r="AB196" s="28"/>
      <c r="AC196" s="20"/>
      <c r="AD196" s="20"/>
      <c r="AE196" s="20"/>
      <c r="AF196" s="20"/>
    </row>
    <row r="197">
      <c r="A197" s="21" t="s">
        <v>92</v>
      </c>
      <c r="B197" s="22" t="s">
        <v>93</v>
      </c>
      <c r="C197" s="23"/>
      <c r="D197" s="41" t="s">
        <v>998</v>
      </c>
      <c r="E197" s="13" t="s">
        <v>999</v>
      </c>
      <c r="F197" s="32">
        <v>2013.0</v>
      </c>
      <c r="G197" s="41" t="s">
        <v>59</v>
      </c>
      <c r="H197" s="42" t="s">
        <v>1302</v>
      </c>
      <c r="I197" s="41" t="s">
        <v>96</v>
      </c>
      <c r="J197" s="41" t="s">
        <v>36</v>
      </c>
      <c r="K197" s="43">
        <v>618.0</v>
      </c>
      <c r="L197" s="43"/>
      <c r="M197" s="43" t="s">
        <v>397</v>
      </c>
      <c r="N197" s="44"/>
      <c r="O197" s="45"/>
      <c r="P197" s="43"/>
      <c r="Q197" s="43">
        <v>1200.0</v>
      </c>
      <c r="R197" s="43" t="s">
        <v>1303</v>
      </c>
      <c r="S197" s="18" t="s">
        <v>1304</v>
      </c>
      <c r="T197" s="47" t="str">
        <f>HYPERLINK("https://www.ncbi.nlm.nih.gov/pubmed/23139069","PubMed")</f>
        <v>PubMed</v>
      </c>
      <c r="U197" s="20"/>
      <c r="V197" s="20"/>
      <c r="W197" s="20"/>
      <c r="X197" s="20"/>
      <c r="Y197" s="20"/>
      <c r="Z197" s="20"/>
      <c r="AA197" s="20"/>
      <c r="AB197" s="20"/>
      <c r="AC197" s="20"/>
      <c r="AD197" s="20"/>
      <c r="AE197" s="20"/>
      <c r="AF197" s="20"/>
    </row>
    <row r="198">
      <c r="A198" s="21" t="s">
        <v>119</v>
      </c>
      <c r="B198" s="22" t="s">
        <v>120</v>
      </c>
      <c r="C198" s="23"/>
      <c r="D198" s="41" t="s">
        <v>1305</v>
      </c>
      <c r="E198" s="32" t="s">
        <v>739</v>
      </c>
      <c r="F198" s="32">
        <v>2013.0</v>
      </c>
      <c r="G198" s="41" t="s">
        <v>747</v>
      </c>
      <c r="H198" s="42" t="s">
        <v>1306</v>
      </c>
      <c r="I198" s="13" t="s">
        <v>89</v>
      </c>
      <c r="J198" s="13" t="s">
        <v>1307</v>
      </c>
      <c r="K198" s="16">
        <v>830.0</v>
      </c>
      <c r="L198" s="16"/>
      <c r="M198" s="16"/>
      <c r="N198" s="16"/>
      <c r="O198" s="17" t="s">
        <v>1308</v>
      </c>
      <c r="P198" s="16"/>
      <c r="Q198" s="16"/>
      <c r="R198" s="16"/>
      <c r="S198" s="34" t="s">
        <v>1309</v>
      </c>
      <c r="T198" s="27" t="str">
        <f>HYPERLINK("https://www.ncbi.nlm.nih.gov/pubmed/23279196","PubMed")</f>
        <v>PubMed</v>
      </c>
      <c r="U198" s="20"/>
      <c r="V198" s="20"/>
      <c r="W198" s="20"/>
      <c r="X198" s="20"/>
      <c r="Y198" s="20"/>
      <c r="Z198" s="20"/>
      <c r="AA198" s="20"/>
      <c r="AB198" s="20"/>
      <c r="AC198" s="20"/>
      <c r="AD198" s="20"/>
      <c r="AE198" s="20"/>
      <c r="AF198" s="20"/>
    </row>
    <row r="199">
      <c r="A199" s="21" t="s">
        <v>119</v>
      </c>
      <c r="B199" s="22" t="s">
        <v>120</v>
      </c>
      <c r="C199" s="23"/>
      <c r="D199" s="41" t="s">
        <v>1305</v>
      </c>
      <c r="E199" s="32" t="s">
        <v>739</v>
      </c>
      <c r="F199" s="32">
        <v>2013.0</v>
      </c>
      <c r="G199" s="41" t="s">
        <v>747</v>
      </c>
      <c r="H199" s="42" t="s">
        <v>1310</v>
      </c>
      <c r="I199" s="13" t="s">
        <v>89</v>
      </c>
      <c r="J199" s="13" t="s">
        <v>1307</v>
      </c>
      <c r="K199" s="16">
        <v>633.0</v>
      </c>
      <c r="L199" s="16"/>
      <c r="M199" s="16"/>
      <c r="N199" s="16"/>
      <c r="O199" s="17" t="s">
        <v>1311</v>
      </c>
      <c r="P199" s="16"/>
      <c r="Q199" s="16"/>
      <c r="R199" s="16"/>
      <c r="S199" s="34" t="s">
        <v>1312</v>
      </c>
      <c r="T199" s="27" t="str">
        <f>HYPERLINK("https://www.ncbi.nlm.nih.gov/pubmed/23590233","PubMed")</f>
        <v>PubMed</v>
      </c>
      <c r="U199" s="20"/>
      <c r="V199" s="20"/>
      <c r="W199" s="20"/>
      <c r="X199" s="20"/>
      <c r="Y199" s="20"/>
      <c r="Z199" s="20"/>
      <c r="AA199" s="20"/>
      <c r="AB199" s="20"/>
      <c r="AC199" s="20"/>
      <c r="AD199" s="20"/>
      <c r="AE199" s="20"/>
      <c r="AF199" s="20"/>
    </row>
    <row r="200">
      <c r="A200" s="48" t="s">
        <v>128</v>
      </c>
      <c r="B200" s="49" t="s">
        <v>316</v>
      </c>
      <c r="C200" s="50"/>
      <c r="D200" s="41" t="s">
        <v>1286</v>
      </c>
      <c r="E200" s="32" t="s">
        <v>270</v>
      </c>
      <c r="F200" s="32">
        <v>2013.0</v>
      </c>
      <c r="G200" s="13" t="s">
        <v>59</v>
      </c>
      <c r="H200" s="42" t="s">
        <v>1313</v>
      </c>
      <c r="I200" s="13" t="s">
        <v>96</v>
      </c>
      <c r="J200" s="13" t="s">
        <v>1314</v>
      </c>
      <c r="K200" s="16" t="s">
        <v>1315</v>
      </c>
      <c r="L200" s="16" t="s">
        <v>1316</v>
      </c>
      <c r="M200" s="16" t="s">
        <v>1317</v>
      </c>
      <c r="N200" s="16" t="s">
        <v>1318</v>
      </c>
      <c r="O200" s="17" t="s">
        <v>1319</v>
      </c>
      <c r="P200" s="17" t="s">
        <v>1320</v>
      </c>
      <c r="Q200" s="16" t="s">
        <v>1321</v>
      </c>
      <c r="R200" s="16" t="s">
        <v>1322</v>
      </c>
      <c r="S200" s="53" t="s">
        <v>1323</v>
      </c>
      <c r="T200" s="51" t="str">
        <f>HYPERLINK("https://www.ncbi.nlm.nih.gov/pubmed/22923269","PubMed")</f>
        <v>PubMed</v>
      </c>
      <c r="U200" s="20"/>
      <c r="V200" s="20"/>
      <c r="W200" s="20"/>
      <c r="X200" s="20"/>
      <c r="Y200" s="20"/>
      <c r="Z200" s="20"/>
      <c r="AA200" s="20"/>
      <c r="AB200" s="20"/>
      <c r="AC200" s="20"/>
      <c r="AD200" s="20"/>
      <c r="AE200" s="20"/>
      <c r="AF200" s="20"/>
    </row>
    <row r="201">
      <c r="A201" s="48" t="s">
        <v>128</v>
      </c>
      <c r="B201" s="49" t="s">
        <v>1324</v>
      </c>
      <c r="C201" s="50"/>
      <c r="D201" s="41" t="s">
        <v>1325</v>
      </c>
      <c r="E201" s="13" t="s">
        <v>1326</v>
      </c>
      <c r="F201" s="32">
        <v>2013.0</v>
      </c>
      <c r="G201" s="13" t="s">
        <v>642</v>
      </c>
      <c r="H201" s="42" t="s">
        <v>1327</v>
      </c>
      <c r="I201" s="13" t="s">
        <v>70</v>
      </c>
      <c r="J201" s="13" t="s">
        <v>1328</v>
      </c>
      <c r="K201" s="16">
        <v>890.0</v>
      </c>
      <c r="L201" s="16">
        <v>636.0</v>
      </c>
      <c r="M201" s="16"/>
      <c r="N201" s="16"/>
      <c r="O201" s="17"/>
      <c r="P201" s="16"/>
      <c r="Q201" s="16"/>
      <c r="R201" s="16"/>
      <c r="S201" s="53" t="s">
        <v>1329</v>
      </c>
      <c r="T201" s="51" t="str">
        <f>HYPERLINK("https://www.ncbi.nlm.nih.gov/pubmed/23334615","PubMed")</f>
        <v>PubMed</v>
      </c>
      <c r="U201" s="20"/>
      <c r="V201" s="20"/>
      <c r="W201" s="20"/>
      <c r="X201" s="20"/>
      <c r="Y201" s="20"/>
      <c r="Z201" s="20"/>
      <c r="AA201" s="20"/>
      <c r="AB201" s="20"/>
      <c r="AC201" s="20"/>
      <c r="AD201" s="20"/>
      <c r="AE201" s="20"/>
      <c r="AF201" s="20"/>
    </row>
    <row r="202">
      <c r="A202" s="21" t="s">
        <v>29</v>
      </c>
      <c r="B202" s="22" t="s">
        <v>1330</v>
      </c>
      <c r="C202" s="63"/>
      <c r="D202" s="13" t="s">
        <v>1331</v>
      </c>
      <c r="E202" s="13" t="s">
        <v>1332</v>
      </c>
      <c r="F202" s="14">
        <v>2013.0</v>
      </c>
      <c r="G202" s="13" t="s">
        <v>1333</v>
      </c>
      <c r="H202" s="15" t="s">
        <v>1334</v>
      </c>
      <c r="I202" s="13" t="s">
        <v>165</v>
      </c>
      <c r="J202" s="13" t="s">
        <v>36</v>
      </c>
      <c r="K202" s="16">
        <v>1072.0</v>
      </c>
      <c r="L202" s="16"/>
      <c r="M202" s="16"/>
      <c r="N202" s="16"/>
      <c r="O202" s="17"/>
      <c r="P202" s="16"/>
      <c r="Q202" s="16">
        <v>180.0</v>
      </c>
      <c r="R202" s="16">
        <v>6.0</v>
      </c>
      <c r="S202" s="18" t="s">
        <v>1335</v>
      </c>
      <c r="T202" s="27" t="str">
        <f>HYPERLINK("https://www.ncbi.nlm.nih.gov/pubmed/23731454","PubMed")</f>
        <v>PubMed</v>
      </c>
      <c r="U202" s="20"/>
      <c r="V202" s="20"/>
      <c r="W202" s="20"/>
      <c r="X202" s="20"/>
      <c r="Y202" s="20"/>
      <c r="Z202" s="20"/>
      <c r="AA202" s="20"/>
      <c r="AB202" s="20"/>
      <c r="AC202" s="20"/>
      <c r="AD202" s="20"/>
      <c r="AE202" s="20"/>
      <c r="AF202" s="20"/>
    </row>
    <row r="203">
      <c r="A203" s="21" t="s">
        <v>29</v>
      </c>
      <c r="B203" s="22" t="s">
        <v>1336</v>
      </c>
      <c r="C203" s="63"/>
      <c r="D203" s="13" t="s">
        <v>225</v>
      </c>
      <c r="E203" s="13" t="s">
        <v>105</v>
      </c>
      <c r="F203" s="14">
        <v>2013.0</v>
      </c>
      <c r="G203" s="13" t="s">
        <v>458</v>
      </c>
      <c r="H203" s="15" t="s">
        <v>1337</v>
      </c>
      <c r="I203" s="13" t="s">
        <v>256</v>
      </c>
      <c r="J203" s="13" t="s">
        <v>1338</v>
      </c>
      <c r="K203" s="16">
        <v>830.0</v>
      </c>
      <c r="L203" s="16"/>
      <c r="M203" s="16" t="s">
        <v>1339</v>
      </c>
      <c r="N203" s="16"/>
      <c r="O203" s="17"/>
      <c r="P203" s="16"/>
      <c r="Q203" s="16">
        <v>600.0</v>
      </c>
      <c r="R203" s="16" t="s">
        <v>1340</v>
      </c>
      <c r="S203" s="57" t="s">
        <v>1341</v>
      </c>
      <c r="T203" s="27" t="str">
        <f>HYPERLINK("https://www.ncbi.nlm.nih.gov/pubmed/23717006","PubMed")</f>
        <v>PubMed</v>
      </c>
      <c r="U203" s="20"/>
      <c r="V203" s="20"/>
      <c r="W203" s="20"/>
      <c r="X203" s="20"/>
      <c r="Y203" s="20"/>
      <c r="Z203" s="20"/>
      <c r="AA203" s="20"/>
      <c r="AB203" s="20"/>
      <c r="AC203" s="20"/>
      <c r="AD203" s="20"/>
      <c r="AE203" s="20"/>
      <c r="AF203" s="20"/>
    </row>
    <row r="204">
      <c r="A204" s="21" t="s">
        <v>47</v>
      </c>
      <c r="B204" s="22" t="s">
        <v>331</v>
      </c>
      <c r="C204" s="23"/>
      <c r="D204" s="32" t="s">
        <v>1342</v>
      </c>
      <c r="E204" s="13" t="s">
        <v>1343</v>
      </c>
      <c r="F204" s="14">
        <v>2013.0</v>
      </c>
      <c r="G204" s="32" t="s">
        <v>334</v>
      </c>
      <c r="H204" s="33" t="s">
        <v>1344</v>
      </c>
      <c r="I204" s="32" t="s">
        <v>25</v>
      </c>
      <c r="J204" s="14" t="s">
        <v>892</v>
      </c>
      <c r="K204" s="16">
        <v>670.0</v>
      </c>
      <c r="L204" s="16"/>
      <c r="M204" s="16" t="s">
        <v>893</v>
      </c>
      <c r="N204" s="16"/>
      <c r="O204" s="17"/>
      <c r="P204" s="16"/>
      <c r="Q204" s="16">
        <v>90.0</v>
      </c>
      <c r="R204" s="16">
        <v>5.0</v>
      </c>
      <c r="S204" s="18" t="s">
        <v>1345</v>
      </c>
      <c r="T204" s="35" t="str">
        <f>HYPERLINK("https://www.ncbi.nlm.nih.gov/pubmed/22595370","PubMed")</f>
        <v>PubMed</v>
      </c>
      <c r="U204" s="20"/>
      <c r="V204" s="20"/>
      <c r="W204" s="20"/>
      <c r="X204" s="20"/>
      <c r="Y204" s="20"/>
      <c r="Z204" s="20"/>
      <c r="AA204" s="20"/>
      <c r="AB204" s="20"/>
      <c r="AC204" s="20"/>
      <c r="AD204" s="20"/>
      <c r="AE204" s="20"/>
      <c r="AF204" s="20"/>
    </row>
    <row r="205">
      <c r="A205" s="21" t="s">
        <v>47</v>
      </c>
      <c r="B205" s="22" t="s">
        <v>331</v>
      </c>
      <c r="C205" s="23"/>
      <c r="D205" s="13" t="s">
        <v>909</v>
      </c>
      <c r="E205" s="13" t="s">
        <v>1346</v>
      </c>
      <c r="F205" s="32">
        <v>2013.0</v>
      </c>
      <c r="G205" s="32" t="s">
        <v>605</v>
      </c>
      <c r="H205" s="33" t="s">
        <v>1347</v>
      </c>
      <c r="I205" s="32" t="s">
        <v>25</v>
      </c>
      <c r="J205" s="14" t="s">
        <v>892</v>
      </c>
      <c r="K205" s="16">
        <v>670.0</v>
      </c>
      <c r="L205" s="16"/>
      <c r="M205" s="16"/>
      <c r="N205" s="16"/>
      <c r="O205" s="17"/>
      <c r="P205" s="16"/>
      <c r="Q205" s="16">
        <v>360.0</v>
      </c>
      <c r="R205" s="16">
        <v>28.0</v>
      </c>
      <c r="S205" s="18" t="s">
        <v>1348</v>
      </c>
      <c r="T205" s="35" t="str">
        <f>HYPERLINK("https://www.ncbi.nlm.nih.gov/pubmed/23469078","PubMed")</f>
        <v>PubMed</v>
      </c>
      <c r="U205" s="20"/>
      <c r="V205" s="20"/>
      <c r="W205" s="20"/>
      <c r="X205" s="20"/>
      <c r="Y205" s="20"/>
      <c r="Z205" s="20"/>
      <c r="AA205" s="20"/>
      <c r="AB205" s="20"/>
      <c r="AC205" s="20"/>
      <c r="AD205" s="20"/>
      <c r="AE205" s="20"/>
      <c r="AF205" s="20"/>
    </row>
    <row r="206">
      <c r="A206" s="21" t="s">
        <v>47</v>
      </c>
      <c r="B206" s="22" t="s">
        <v>345</v>
      </c>
      <c r="C206" s="23"/>
      <c r="D206" s="13" t="s">
        <v>1122</v>
      </c>
      <c r="E206" s="13" t="s">
        <v>1349</v>
      </c>
      <c r="F206" s="32">
        <v>2013.0</v>
      </c>
      <c r="G206" s="32" t="s">
        <v>1350</v>
      </c>
      <c r="H206" s="33" t="s">
        <v>1351</v>
      </c>
      <c r="I206" s="13" t="s">
        <v>1352</v>
      </c>
      <c r="J206" s="13" t="s">
        <v>898</v>
      </c>
      <c r="K206" s="16">
        <v>670.0</v>
      </c>
      <c r="L206" s="16"/>
      <c r="M206" s="16" t="s">
        <v>351</v>
      </c>
      <c r="N206" s="16"/>
      <c r="O206" s="17" t="s">
        <v>230</v>
      </c>
      <c r="P206" s="16"/>
      <c r="Q206" s="16">
        <v>240.0</v>
      </c>
      <c r="R206" s="16" t="s">
        <v>1353</v>
      </c>
      <c r="S206" s="74" t="s">
        <v>1354</v>
      </c>
      <c r="T206" s="27" t="str">
        <f>HYPERLINK("https://www.ncbi.nlm.nih.gov/pubmed/23557732","PubMed")</f>
        <v>PubMed</v>
      </c>
      <c r="U206" s="20"/>
      <c r="V206" s="20"/>
      <c r="W206" s="20"/>
      <c r="X206" s="20"/>
      <c r="Y206" s="20"/>
      <c r="Z206" s="20"/>
      <c r="AA206" s="20"/>
      <c r="AB206" s="20"/>
      <c r="AC206" s="20"/>
      <c r="AD206" s="20"/>
      <c r="AE206" s="20"/>
      <c r="AF206" s="20"/>
    </row>
    <row r="207">
      <c r="A207" s="21" t="s">
        <v>47</v>
      </c>
      <c r="B207" s="22" t="s">
        <v>48</v>
      </c>
      <c r="C207" s="23"/>
      <c r="D207" s="13" t="s">
        <v>1355</v>
      </c>
      <c r="E207" s="13" t="s">
        <v>1131</v>
      </c>
      <c r="F207" s="32">
        <v>2013.0</v>
      </c>
      <c r="G207" s="32" t="s">
        <v>1356</v>
      </c>
      <c r="H207" s="33" t="s">
        <v>1357</v>
      </c>
      <c r="I207" s="13" t="s">
        <v>96</v>
      </c>
      <c r="J207" s="13" t="s">
        <v>1144</v>
      </c>
      <c r="K207" s="16">
        <v>670.0</v>
      </c>
      <c r="L207" s="16"/>
      <c r="M207" s="16"/>
      <c r="N207" s="16"/>
      <c r="O207" s="17" t="s">
        <v>219</v>
      </c>
      <c r="P207" s="16"/>
      <c r="Q207" s="16"/>
      <c r="R207" s="16"/>
      <c r="S207" s="74" t="s">
        <v>1358</v>
      </c>
      <c r="T207" s="27" t="str">
        <f>HYPERLINK("https://www.ncbi.nlm.nih.gov/pubmed/24093084","PubMed")</f>
        <v>PubMed</v>
      </c>
      <c r="U207" s="20"/>
      <c r="V207" s="20"/>
      <c r="W207" s="20"/>
      <c r="X207" s="20"/>
      <c r="Y207" s="20"/>
      <c r="Z207" s="20"/>
      <c r="AA207" s="20"/>
      <c r="AB207" s="20"/>
      <c r="AC207" s="20"/>
      <c r="AD207" s="20"/>
      <c r="AE207" s="20"/>
      <c r="AF207" s="20"/>
    </row>
    <row r="208">
      <c r="A208" s="21" t="s">
        <v>47</v>
      </c>
      <c r="B208" s="22" t="s">
        <v>48</v>
      </c>
      <c r="C208" s="23"/>
      <c r="D208" s="93" t="s">
        <v>1359</v>
      </c>
      <c r="E208" s="13" t="s">
        <v>539</v>
      </c>
      <c r="F208" s="93">
        <v>2013.0</v>
      </c>
      <c r="G208" s="93" t="s">
        <v>1360</v>
      </c>
      <c r="H208" s="94" t="s">
        <v>1361</v>
      </c>
      <c r="I208" s="14" t="s">
        <v>25</v>
      </c>
      <c r="J208" s="14" t="s">
        <v>1362</v>
      </c>
      <c r="K208" s="16">
        <v>670.0</v>
      </c>
      <c r="L208" s="16"/>
      <c r="M208" s="16" t="s">
        <v>543</v>
      </c>
      <c r="N208" s="16"/>
      <c r="O208" s="17" t="s">
        <v>151</v>
      </c>
      <c r="P208" s="16"/>
      <c r="Q208" s="16">
        <v>180.0</v>
      </c>
      <c r="R208" s="16">
        <v>5.0</v>
      </c>
      <c r="S208" s="74" t="s">
        <v>1363</v>
      </c>
      <c r="T208" s="61" t="str">
        <f>HYPERLINK("https://www.ncbi.nlm.nih.gov/pubmed/24134095/","PubMed")</f>
        <v>PubMed</v>
      </c>
      <c r="U208" s="20"/>
      <c r="V208" s="20"/>
      <c r="W208" s="20"/>
      <c r="X208" s="20"/>
      <c r="Y208" s="20"/>
      <c r="Z208" s="20"/>
      <c r="AA208" s="20"/>
      <c r="AB208" s="20"/>
      <c r="AC208" s="20"/>
      <c r="AD208" s="20"/>
      <c r="AE208" s="20"/>
      <c r="AF208" s="20"/>
    </row>
    <row r="209">
      <c r="A209" s="21" t="s">
        <v>47</v>
      </c>
      <c r="B209" s="22" t="s">
        <v>1364</v>
      </c>
      <c r="C209" s="23"/>
      <c r="D209" s="93" t="s">
        <v>1365</v>
      </c>
      <c r="E209" s="13" t="s">
        <v>539</v>
      </c>
      <c r="F209" s="93">
        <v>2013.0</v>
      </c>
      <c r="G209" s="93" t="s">
        <v>605</v>
      </c>
      <c r="H209" s="94" t="s">
        <v>1366</v>
      </c>
      <c r="I209" s="14" t="s">
        <v>1367</v>
      </c>
      <c r="J209" s="14" t="s">
        <v>1368</v>
      </c>
      <c r="K209" s="16">
        <v>670.0</v>
      </c>
      <c r="L209" s="16"/>
      <c r="M209" s="16"/>
      <c r="N209" s="16"/>
      <c r="O209" s="17" t="s">
        <v>151</v>
      </c>
      <c r="P209" s="16"/>
      <c r="Q209" s="16">
        <v>180.0</v>
      </c>
      <c r="R209" s="16" t="s">
        <v>1369</v>
      </c>
      <c r="S209" s="74" t="s">
        <v>1370</v>
      </c>
      <c r="T209" s="61" t="str">
        <f>HYPERLINK("https://www.ncbi.nlm.nih.gov/pubmed/23951291/","PubMed")</f>
        <v>PubMed</v>
      </c>
      <c r="U209" s="20"/>
      <c r="V209" s="20"/>
      <c r="W209" s="20"/>
      <c r="X209" s="20"/>
      <c r="Y209" s="20"/>
      <c r="Z209" s="20"/>
      <c r="AA209" s="20"/>
      <c r="AB209" s="20"/>
      <c r="AC209" s="20"/>
      <c r="AD209" s="20"/>
      <c r="AE209" s="20"/>
      <c r="AF209" s="20"/>
    </row>
    <row r="210">
      <c r="A210" s="21" t="s">
        <v>47</v>
      </c>
      <c r="B210" s="22" t="s">
        <v>547</v>
      </c>
      <c r="C210" s="23"/>
      <c r="D210" s="13" t="s">
        <v>1371</v>
      </c>
      <c r="E210" s="13" t="s">
        <v>1372</v>
      </c>
      <c r="F210" s="32">
        <v>2013.0</v>
      </c>
      <c r="G210" s="32" t="s">
        <v>605</v>
      </c>
      <c r="H210" s="33" t="s">
        <v>1373</v>
      </c>
      <c r="I210" s="13" t="s">
        <v>96</v>
      </c>
      <c r="J210" s="13" t="s">
        <v>1374</v>
      </c>
      <c r="K210" s="16">
        <v>670.0</v>
      </c>
      <c r="L210" s="16"/>
      <c r="M210" s="16"/>
      <c r="N210" s="16"/>
      <c r="O210" s="17"/>
      <c r="P210" s="16"/>
      <c r="Q210" s="16"/>
      <c r="R210" s="16"/>
      <c r="S210" s="74" t="s">
        <v>1375</v>
      </c>
      <c r="T210" s="27" t="str">
        <f>HYPERLINK("https://www.ncbi.nlm.nih.gov/pubmed/23840470","PubMed")</f>
        <v>PubMed</v>
      </c>
      <c r="U210" s="20"/>
      <c r="V210" s="20"/>
      <c r="W210" s="20"/>
      <c r="X210" s="20"/>
      <c r="Y210" s="20"/>
      <c r="Z210" s="20"/>
      <c r="AA210" s="20"/>
      <c r="AB210" s="20"/>
      <c r="AC210" s="20"/>
      <c r="AD210" s="20"/>
      <c r="AE210" s="20"/>
      <c r="AF210" s="20"/>
    </row>
    <row r="211">
      <c r="A211" s="21" t="s">
        <v>47</v>
      </c>
      <c r="B211" s="22" t="s">
        <v>331</v>
      </c>
      <c r="C211" s="23"/>
      <c r="D211" s="32" t="s">
        <v>1376</v>
      </c>
      <c r="E211" s="13" t="s">
        <v>1343</v>
      </c>
      <c r="F211" s="14">
        <v>2013.0</v>
      </c>
      <c r="G211" s="32" t="s">
        <v>572</v>
      </c>
      <c r="H211" s="33" t="s">
        <v>1377</v>
      </c>
      <c r="I211" s="32" t="s">
        <v>25</v>
      </c>
      <c r="J211" s="14" t="s">
        <v>1378</v>
      </c>
      <c r="K211" s="16">
        <v>670.0</v>
      </c>
      <c r="L211" s="16"/>
      <c r="M211" s="16" t="s">
        <v>893</v>
      </c>
      <c r="N211" s="16"/>
      <c r="O211" s="17"/>
      <c r="P211" s="16"/>
      <c r="Q211" s="16">
        <v>90.0</v>
      </c>
      <c r="R211" s="16">
        <v>4.0</v>
      </c>
      <c r="S211" s="18" t="s">
        <v>1379</v>
      </c>
      <c r="T211" s="35" t="str">
        <f>HYPERLINK("https://www.ncbi.nlm.nih.gov/pubmed/23584451","PubMed")</f>
        <v>PubMed</v>
      </c>
      <c r="U211" s="20"/>
      <c r="V211" s="20"/>
      <c r="W211" s="20"/>
      <c r="X211" s="20"/>
      <c r="Y211" s="20"/>
      <c r="Z211" s="20"/>
      <c r="AA211" s="20"/>
      <c r="AB211" s="20"/>
      <c r="AC211" s="20"/>
      <c r="AD211" s="20"/>
      <c r="AE211" s="20"/>
      <c r="AF211" s="20"/>
    </row>
    <row r="212">
      <c r="A212" s="21" t="s">
        <v>197</v>
      </c>
      <c r="B212" s="22" t="s">
        <v>943</v>
      </c>
      <c r="C212" s="23"/>
      <c r="D212" s="13" t="s">
        <v>1225</v>
      </c>
      <c r="E212" s="13" t="s">
        <v>387</v>
      </c>
      <c r="F212" s="14">
        <v>2013.0</v>
      </c>
      <c r="G212" s="13" t="s">
        <v>1380</v>
      </c>
      <c r="H212" s="15" t="s">
        <v>1381</v>
      </c>
      <c r="I212" s="13" t="s">
        <v>25</v>
      </c>
      <c r="J212" s="13" t="s">
        <v>36</v>
      </c>
      <c r="K212" s="16">
        <v>950.0</v>
      </c>
      <c r="L212" s="16"/>
      <c r="M212" s="16" t="s">
        <v>721</v>
      </c>
      <c r="N212" s="16"/>
      <c r="O212" s="17" t="s">
        <v>1382</v>
      </c>
      <c r="P212" s="88"/>
      <c r="Q212" s="16"/>
      <c r="R212" s="16">
        <v>15.0</v>
      </c>
      <c r="S212" s="57" t="s">
        <v>1383</v>
      </c>
      <c r="T212" s="67" t="str">
        <f>HYPERLINK("https://www.ncbi.nlm.nih.gov/pubmed/23339021","PubMed")</f>
        <v>PubMed</v>
      </c>
      <c r="U212" s="20"/>
      <c r="V212" s="20"/>
      <c r="W212" s="20"/>
      <c r="X212" s="20"/>
      <c r="Y212" s="20"/>
      <c r="Z212" s="20"/>
      <c r="AA212" s="20"/>
      <c r="AB212" s="20"/>
      <c r="AC212" s="20"/>
      <c r="AD212" s="20"/>
      <c r="AE212" s="20"/>
      <c r="AF212" s="20"/>
    </row>
    <row r="213">
      <c r="A213" s="21" t="s">
        <v>197</v>
      </c>
      <c r="B213" s="22" t="s">
        <v>943</v>
      </c>
      <c r="C213" s="23"/>
      <c r="D213" s="13" t="s">
        <v>1384</v>
      </c>
      <c r="E213" s="13" t="s">
        <v>1385</v>
      </c>
      <c r="F213" s="14">
        <v>2013.0</v>
      </c>
      <c r="G213" s="13" t="s">
        <v>254</v>
      </c>
      <c r="H213" s="15" t="s">
        <v>1386</v>
      </c>
      <c r="I213" s="13" t="s">
        <v>70</v>
      </c>
      <c r="J213" s="13" t="s">
        <v>1387</v>
      </c>
      <c r="K213" s="16" t="s">
        <v>1388</v>
      </c>
      <c r="L213" s="16"/>
      <c r="M213" s="16"/>
      <c r="N213" s="16"/>
      <c r="O213" s="17"/>
      <c r="P213" s="88"/>
      <c r="Q213" s="16"/>
      <c r="R213" s="16"/>
      <c r="S213" s="72" t="s">
        <v>1389</v>
      </c>
      <c r="T213" s="67" t="str">
        <f>HYPERLINK("https://www.ncbi.nlm.nih.gov/pubmed/25606302","PubMed")</f>
        <v>PubMed</v>
      </c>
      <c r="U213" s="20"/>
      <c r="V213" s="20"/>
      <c r="W213" s="20"/>
      <c r="X213" s="20"/>
      <c r="Y213" s="20"/>
      <c r="Z213" s="20"/>
      <c r="AA213" s="20"/>
      <c r="AB213" s="20"/>
      <c r="AC213" s="20"/>
      <c r="AD213" s="20"/>
      <c r="AE213" s="20"/>
      <c r="AF213" s="20"/>
    </row>
    <row r="214">
      <c r="A214" s="21" t="s">
        <v>1390</v>
      </c>
      <c r="B214" s="22" t="s">
        <v>1391</v>
      </c>
      <c r="C214" s="23"/>
      <c r="D214" s="32" t="s">
        <v>1392</v>
      </c>
      <c r="E214" s="14" t="s">
        <v>1393</v>
      </c>
      <c r="F214" s="14">
        <v>2013.0</v>
      </c>
      <c r="G214" s="32" t="s">
        <v>1394</v>
      </c>
      <c r="H214" s="33" t="s">
        <v>1395</v>
      </c>
      <c r="I214" s="14" t="s">
        <v>25</v>
      </c>
      <c r="J214" s="14" t="s">
        <v>1396</v>
      </c>
      <c r="K214" s="16" t="s">
        <v>1397</v>
      </c>
      <c r="L214" s="16"/>
      <c r="M214" s="16"/>
      <c r="N214" s="16"/>
      <c r="O214" s="17"/>
      <c r="P214" s="16"/>
      <c r="Q214" s="16"/>
      <c r="R214" s="16"/>
      <c r="S214" s="52" t="s">
        <v>1398</v>
      </c>
      <c r="T214" s="61" t="str">
        <f>HYPERLINK("https://www.ncbi.nlm.nih.gov/pubmed/25481959","PubMed")</f>
        <v>PubMed</v>
      </c>
      <c r="U214" s="20"/>
      <c r="V214" s="20"/>
      <c r="W214" s="20"/>
      <c r="X214" s="20"/>
      <c r="Y214" s="20"/>
      <c r="Z214" s="20"/>
      <c r="AA214" s="20"/>
      <c r="AB214" s="20"/>
      <c r="AC214" s="20"/>
      <c r="AD214" s="20"/>
      <c r="AE214" s="20"/>
      <c r="AF214" s="20"/>
    </row>
    <row r="215">
      <c r="A215" s="21" t="s">
        <v>83</v>
      </c>
      <c r="B215" s="22" t="s">
        <v>679</v>
      </c>
      <c r="C215" s="23"/>
      <c r="D215" s="13" t="s">
        <v>960</v>
      </c>
      <c r="E215" s="13" t="s">
        <v>1399</v>
      </c>
      <c r="F215" s="14">
        <v>2013.0</v>
      </c>
      <c r="G215" s="32" t="s">
        <v>1400</v>
      </c>
      <c r="H215" s="15" t="s">
        <v>1401</v>
      </c>
      <c r="I215" s="13" t="s">
        <v>96</v>
      </c>
      <c r="J215" s="13" t="s">
        <v>1402</v>
      </c>
      <c r="K215" s="16">
        <v>660.0</v>
      </c>
      <c r="L215" s="16"/>
      <c r="M215" s="16"/>
      <c r="N215" s="16"/>
      <c r="O215" s="17" t="s">
        <v>1403</v>
      </c>
      <c r="P215" s="16"/>
      <c r="Q215" s="16"/>
      <c r="R215" s="16">
        <v>1.0</v>
      </c>
      <c r="S215" s="18" t="s">
        <v>1404</v>
      </c>
      <c r="T215" s="27" t="str">
        <f>HYPERLINK("https://www.ncbi.nlm.nih.gov/pubmed/22845797","PubMed")</f>
        <v>PubMed</v>
      </c>
      <c r="U215" s="20"/>
      <c r="V215" s="20"/>
      <c r="W215" s="20"/>
      <c r="X215" s="20"/>
      <c r="Y215" s="20"/>
      <c r="Z215" s="20"/>
      <c r="AA215" s="20"/>
      <c r="AB215" s="20"/>
      <c r="AC215" s="20"/>
      <c r="AD215" s="20"/>
      <c r="AE215" s="20"/>
      <c r="AF215" s="20"/>
    </row>
    <row r="216">
      <c r="A216" s="21" t="s">
        <v>83</v>
      </c>
      <c r="B216" s="22" t="s">
        <v>991</v>
      </c>
      <c r="C216" s="23"/>
      <c r="D216" s="13" t="s">
        <v>1405</v>
      </c>
      <c r="E216" s="13" t="s">
        <v>401</v>
      </c>
      <c r="F216" s="14">
        <v>2013.0</v>
      </c>
      <c r="G216" s="13" t="s">
        <v>59</v>
      </c>
      <c r="H216" s="15" t="s">
        <v>1406</v>
      </c>
      <c r="I216" s="13" t="s">
        <v>96</v>
      </c>
      <c r="J216" s="13" t="s">
        <v>1407</v>
      </c>
      <c r="K216" s="16">
        <v>940.0</v>
      </c>
      <c r="L216" s="16"/>
      <c r="M216" s="16"/>
      <c r="N216" s="16"/>
      <c r="O216" s="17" t="s">
        <v>372</v>
      </c>
      <c r="P216" s="16"/>
      <c r="Q216" s="16"/>
      <c r="R216" s="16"/>
      <c r="S216" s="18" t="s">
        <v>1408</v>
      </c>
      <c r="T216" s="27" t="str">
        <f>HYPERLINK("https://www.ncbi.nlm.nih.gov/pubmed/22350492","PubMed")</f>
        <v>PubMed</v>
      </c>
      <c r="U216" s="20"/>
      <c r="V216" s="20"/>
      <c r="W216" s="20"/>
      <c r="X216" s="20"/>
      <c r="Y216" s="20"/>
      <c r="Z216" s="20"/>
      <c r="AA216" s="20"/>
      <c r="AB216" s="20"/>
      <c r="AC216" s="20"/>
      <c r="AD216" s="20"/>
      <c r="AE216" s="20"/>
      <c r="AF216" s="20"/>
    </row>
    <row r="217">
      <c r="A217" s="21" t="s">
        <v>213</v>
      </c>
      <c r="B217" s="22" t="s">
        <v>1240</v>
      </c>
      <c r="C217" s="23"/>
      <c r="D217" s="13" t="s">
        <v>187</v>
      </c>
      <c r="E217" s="13" t="s">
        <v>122</v>
      </c>
      <c r="F217" s="14">
        <v>2013.0</v>
      </c>
      <c r="G217" s="13" t="s">
        <v>740</v>
      </c>
      <c r="H217" s="15" t="s">
        <v>1409</v>
      </c>
      <c r="I217" s="13" t="s">
        <v>742</v>
      </c>
      <c r="J217" s="13" t="s">
        <v>36</v>
      </c>
      <c r="K217" s="80"/>
      <c r="L217" s="80"/>
      <c r="M217" s="80"/>
      <c r="N217" s="80"/>
      <c r="O217" s="100"/>
      <c r="P217" s="101"/>
      <c r="Q217" s="80"/>
      <c r="R217" s="80"/>
      <c r="S217" s="82"/>
      <c r="T217" s="27" t="str">
        <f>HYPERLINK("https://www.ncbi.nlm.nih.gov/pubmed/23663518","PubMed")</f>
        <v>PubMed</v>
      </c>
      <c r="U217" s="20"/>
      <c r="V217" s="20"/>
      <c r="W217" s="20"/>
      <c r="X217" s="20"/>
      <c r="Y217" s="20"/>
      <c r="Z217" s="20"/>
      <c r="AA217" s="20"/>
      <c r="AB217" s="20"/>
      <c r="AC217" s="20"/>
      <c r="AD217" s="20"/>
      <c r="AE217" s="20"/>
      <c r="AF217" s="20"/>
    </row>
    <row r="218">
      <c r="A218" s="21" t="s">
        <v>223</v>
      </c>
      <c r="B218" s="22" t="s">
        <v>447</v>
      </c>
      <c r="C218" s="23"/>
      <c r="D218" s="13" t="s">
        <v>1410</v>
      </c>
      <c r="E218" s="13" t="s">
        <v>105</v>
      </c>
      <c r="F218" s="14">
        <v>2013.0</v>
      </c>
      <c r="G218" s="13" t="s">
        <v>1411</v>
      </c>
      <c r="H218" s="15" t="s">
        <v>1412</v>
      </c>
      <c r="I218" s="13" t="s">
        <v>133</v>
      </c>
      <c r="J218" s="13" t="s">
        <v>36</v>
      </c>
      <c r="K218" s="16" t="s">
        <v>1413</v>
      </c>
      <c r="L218" s="16"/>
      <c r="M218" s="16"/>
      <c r="N218" s="16"/>
      <c r="O218" s="17"/>
      <c r="P218" s="16"/>
      <c r="Q218" s="16"/>
      <c r="R218" s="16"/>
      <c r="S218" s="18" t="s">
        <v>1414</v>
      </c>
      <c r="T218" s="27" t="str">
        <f>HYPERLINK("https://www.ncbi.nlm.nih.gov/pubmed/23278295","PubMed")</f>
        <v>PubMed</v>
      </c>
      <c r="U218" s="20"/>
      <c r="V218" s="20"/>
      <c r="W218" s="20"/>
      <c r="X218" s="20"/>
      <c r="Y218" s="20"/>
      <c r="Z218" s="20"/>
      <c r="AA218" s="20"/>
      <c r="AB218" s="20"/>
      <c r="AC218" s="20"/>
      <c r="AD218" s="20"/>
      <c r="AE218" s="20"/>
      <c r="AF218" s="20"/>
    </row>
    <row r="219">
      <c r="A219" s="21" t="s">
        <v>223</v>
      </c>
      <c r="B219" s="22" t="s">
        <v>452</v>
      </c>
      <c r="C219" s="23"/>
      <c r="D219" s="13" t="s">
        <v>751</v>
      </c>
      <c r="E219" s="13" t="s">
        <v>752</v>
      </c>
      <c r="F219" s="14">
        <v>2013.0</v>
      </c>
      <c r="G219" s="13" t="s">
        <v>1415</v>
      </c>
      <c r="H219" s="15" t="s">
        <v>1416</v>
      </c>
      <c r="I219" s="13" t="s">
        <v>25</v>
      </c>
      <c r="J219" s="13" t="s">
        <v>36</v>
      </c>
      <c r="K219" s="16">
        <v>850.0</v>
      </c>
      <c r="L219" s="16"/>
      <c r="M219" s="16"/>
      <c r="N219" s="16"/>
      <c r="O219" s="17"/>
      <c r="P219" s="16"/>
      <c r="Q219" s="16"/>
      <c r="R219" s="16"/>
      <c r="S219" s="102" t="s">
        <v>1417</v>
      </c>
      <c r="T219" s="27" t="str">
        <f>HYPERLINK("https://www.ncbi.nlm.nih.gov/pubmed/23810774","PubMed")</f>
        <v>PubMed</v>
      </c>
      <c r="U219" s="20"/>
      <c r="V219" s="20"/>
      <c r="W219" s="20"/>
      <c r="X219" s="20"/>
      <c r="Y219" s="20"/>
      <c r="Z219" s="20"/>
      <c r="AA219" s="20"/>
      <c r="AB219" s="20"/>
      <c r="AC219" s="20"/>
      <c r="AD219" s="20"/>
      <c r="AE219" s="20"/>
      <c r="AF219" s="20"/>
    </row>
    <row r="220">
      <c r="A220" s="21" t="s">
        <v>223</v>
      </c>
      <c r="B220" s="13" t="s">
        <v>1418</v>
      </c>
      <c r="C220" s="23"/>
      <c r="D220" s="13" t="s">
        <v>1419</v>
      </c>
      <c r="E220" s="13" t="s">
        <v>105</v>
      </c>
      <c r="F220" s="14">
        <v>2013.0</v>
      </c>
      <c r="G220" s="13" t="s">
        <v>747</v>
      </c>
      <c r="H220" s="15" t="s">
        <v>1420</v>
      </c>
      <c r="I220" s="13" t="s">
        <v>1421</v>
      </c>
      <c r="J220" s="13" t="s">
        <v>1422</v>
      </c>
      <c r="K220" s="16">
        <v>635.0</v>
      </c>
      <c r="L220" s="16"/>
      <c r="M220" s="16" t="s">
        <v>1423</v>
      </c>
      <c r="N220" s="16"/>
      <c r="O220" s="17"/>
      <c r="P220" s="16"/>
      <c r="Q220" s="16">
        <v>900.0</v>
      </c>
      <c r="R220" s="16">
        <v>7.0</v>
      </c>
      <c r="S220" s="52" t="s">
        <v>1424</v>
      </c>
      <c r="T220" s="27" t="str">
        <f>HYPERLINK("https://www.ncbi.nlm.nih.gov/pubmed/23551853","PubMed")</f>
        <v>PubMed</v>
      </c>
      <c r="U220" s="20"/>
      <c r="V220" s="20"/>
      <c r="W220" s="20"/>
      <c r="X220" s="20"/>
      <c r="Y220" s="20"/>
      <c r="Z220" s="20"/>
      <c r="AA220" s="20"/>
      <c r="AB220" s="20"/>
      <c r="AC220" s="20"/>
      <c r="AD220" s="20"/>
      <c r="AE220" s="20"/>
      <c r="AF220" s="20"/>
    </row>
    <row r="221">
      <c r="A221" s="48" t="s">
        <v>780</v>
      </c>
      <c r="B221" s="49" t="s">
        <v>1425</v>
      </c>
      <c r="C221" s="50"/>
      <c r="D221" s="32" t="s">
        <v>448</v>
      </c>
      <c r="E221" s="14" t="s">
        <v>1426</v>
      </c>
      <c r="F221" s="32">
        <v>2013.0</v>
      </c>
      <c r="G221" s="32" t="s">
        <v>1427</v>
      </c>
      <c r="H221" s="33" t="s">
        <v>1428</v>
      </c>
      <c r="I221" s="14" t="s">
        <v>89</v>
      </c>
      <c r="J221" s="14" t="s">
        <v>1429</v>
      </c>
      <c r="K221" s="16" t="s">
        <v>1430</v>
      </c>
      <c r="L221" s="16"/>
      <c r="M221" s="16" t="s">
        <v>1431</v>
      </c>
      <c r="N221" s="87"/>
      <c r="O221" s="84" t="s">
        <v>1432</v>
      </c>
      <c r="P221" s="85"/>
      <c r="Q221" s="16" t="s">
        <v>1433</v>
      </c>
      <c r="R221" s="97"/>
      <c r="S221" s="55" t="s">
        <v>1434</v>
      </c>
      <c r="T221" s="37" t="str">
        <f>HYPERLINK("https://www.ncbi.nlm.nih.gov/pubmed/24110639","PubMed")</f>
        <v>PubMed</v>
      </c>
      <c r="U221" s="20"/>
      <c r="V221" s="20"/>
      <c r="W221" s="20"/>
      <c r="X221" s="20"/>
      <c r="Y221" s="20"/>
      <c r="Z221" s="20"/>
      <c r="AA221" s="20"/>
      <c r="AB221" s="20"/>
      <c r="AC221" s="20"/>
      <c r="AD221" s="20"/>
      <c r="AE221" s="20"/>
      <c r="AF221" s="20"/>
    </row>
    <row r="222">
      <c r="A222" s="21" t="s">
        <v>237</v>
      </c>
      <c r="B222" s="49" t="s">
        <v>244</v>
      </c>
      <c r="C222" s="23"/>
      <c r="D222" s="13" t="s">
        <v>1435</v>
      </c>
      <c r="E222" s="13" t="s">
        <v>270</v>
      </c>
      <c r="F222" s="14">
        <v>2013.0</v>
      </c>
      <c r="G222" s="14" t="s">
        <v>59</v>
      </c>
      <c r="H222" s="15" t="s">
        <v>1436</v>
      </c>
      <c r="I222" s="14" t="s">
        <v>96</v>
      </c>
      <c r="J222" s="14" t="s">
        <v>1437</v>
      </c>
      <c r="K222" s="16" t="s">
        <v>1438</v>
      </c>
      <c r="L222" s="16" t="s">
        <v>1439</v>
      </c>
      <c r="M222" s="16"/>
      <c r="N222" s="16"/>
      <c r="O222" s="17" t="s">
        <v>978</v>
      </c>
      <c r="P222" s="16" t="s">
        <v>1440</v>
      </c>
      <c r="Q222" s="16" t="s">
        <v>1441</v>
      </c>
      <c r="R222" s="16"/>
      <c r="S222" s="18" t="s">
        <v>1442</v>
      </c>
      <c r="T222" s="27" t="str">
        <f>HYPERLINK("https://www.ncbi.nlm.nih.gov/pubmed/22814898","PubMed")</f>
        <v>PubMed</v>
      </c>
      <c r="U222" s="20"/>
      <c r="V222" s="20"/>
      <c r="W222" s="20"/>
      <c r="X222" s="20"/>
      <c r="Y222" s="20"/>
      <c r="Z222" s="20"/>
      <c r="AA222" s="20"/>
      <c r="AB222" s="20"/>
      <c r="AC222" s="20"/>
      <c r="AD222" s="20"/>
      <c r="AE222" s="20"/>
      <c r="AF222" s="20"/>
    </row>
    <row r="223">
      <c r="A223" s="48" t="s">
        <v>237</v>
      </c>
      <c r="B223" s="49" t="s">
        <v>238</v>
      </c>
      <c r="C223" s="50"/>
      <c r="D223" s="14" t="s">
        <v>1280</v>
      </c>
      <c r="E223" s="14" t="s">
        <v>1281</v>
      </c>
      <c r="F223" s="14">
        <v>2013.0</v>
      </c>
      <c r="G223" s="14" t="s">
        <v>1443</v>
      </c>
      <c r="H223" s="58" t="s">
        <v>1444</v>
      </c>
      <c r="I223" s="14" t="s">
        <v>44</v>
      </c>
      <c r="J223" s="14" t="s">
        <v>1445</v>
      </c>
      <c r="K223" s="59" t="s">
        <v>1446</v>
      </c>
      <c r="L223" s="59"/>
      <c r="M223" s="59"/>
      <c r="N223" s="59"/>
      <c r="O223" s="59"/>
      <c r="P223" s="60"/>
      <c r="Q223" s="59"/>
      <c r="R223" s="59"/>
      <c r="S223" s="34" t="s">
        <v>1447</v>
      </c>
      <c r="T223" s="61" t="str">
        <f>HYPERLINK("https://www.ncbi.nlm.nih.gov/pubmed/23766600","PubMed")</f>
        <v>PubMed</v>
      </c>
      <c r="U223" s="20"/>
      <c r="V223" s="20"/>
      <c r="W223" s="20"/>
      <c r="X223" s="20"/>
      <c r="Y223" s="20"/>
      <c r="Z223" s="20"/>
      <c r="AA223" s="20"/>
      <c r="AB223" s="20"/>
      <c r="AC223" s="20"/>
      <c r="AD223" s="20"/>
      <c r="AE223" s="20"/>
      <c r="AF223" s="20"/>
    </row>
    <row r="224">
      <c r="A224" s="21" t="s">
        <v>237</v>
      </c>
      <c r="B224" s="49" t="s">
        <v>1052</v>
      </c>
      <c r="C224" s="23"/>
      <c r="D224" s="13" t="s">
        <v>225</v>
      </c>
      <c r="E224" s="13" t="s">
        <v>105</v>
      </c>
      <c r="F224" s="14">
        <v>2013.0</v>
      </c>
      <c r="G224" s="13" t="s">
        <v>1448</v>
      </c>
      <c r="H224" s="15" t="s">
        <v>1449</v>
      </c>
      <c r="I224" s="14" t="s">
        <v>256</v>
      </c>
      <c r="J224" s="13" t="s">
        <v>36</v>
      </c>
      <c r="K224" s="16" t="s">
        <v>1450</v>
      </c>
      <c r="L224" s="16"/>
      <c r="M224" s="16"/>
      <c r="N224" s="16"/>
      <c r="O224" s="17" t="s">
        <v>385</v>
      </c>
      <c r="P224" s="16"/>
      <c r="Q224" s="16"/>
      <c r="R224" s="16"/>
      <c r="S224" s="18" t="s">
        <v>1451</v>
      </c>
      <c r="T224" s="27" t="str">
        <f>HYPERLINK("https://www.ncbi.nlm.nih.gov/pubmed/23738854","PubMed")</f>
        <v>PubMed</v>
      </c>
      <c r="U224" s="20"/>
      <c r="V224" s="20"/>
      <c r="W224" s="20"/>
      <c r="X224" s="20"/>
      <c r="Y224" s="20"/>
      <c r="Z224" s="20"/>
      <c r="AA224" s="20"/>
      <c r="AB224" s="20"/>
      <c r="AC224" s="20"/>
      <c r="AD224" s="20"/>
      <c r="AE224" s="20"/>
      <c r="AF224" s="20"/>
    </row>
    <row r="225">
      <c r="A225" s="21" t="s">
        <v>237</v>
      </c>
      <c r="B225" s="49" t="s">
        <v>244</v>
      </c>
      <c r="C225" s="23"/>
      <c r="D225" s="13" t="s">
        <v>1452</v>
      </c>
      <c r="E225" s="13" t="s">
        <v>757</v>
      </c>
      <c r="F225" s="14">
        <v>2013.0</v>
      </c>
      <c r="G225" s="14" t="s">
        <v>636</v>
      </c>
      <c r="H225" s="15" t="s">
        <v>1453</v>
      </c>
      <c r="I225" s="14" t="s">
        <v>371</v>
      </c>
      <c r="J225" s="13" t="s">
        <v>36</v>
      </c>
      <c r="K225" s="16">
        <v>830.0</v>
      </c>
      <c r="L225" s="16"/>
      <c r="M225" s="16" t="s">
        <v>1454</v>
      </c>
      <c r="N225" s="16"/>
      <c r="O225" s="17" t="s">
        <v>639</v>
      </c>
      <c r="P225" s="16"/>
      <c r="Q225" s="16"/>
      <c r="R225" s="16"/>
      <c r="S225" s="18" t="s">
        <v>1455</v>
      </c>
      <c r="T225" s="27" t="str">
        <f>HYPERLINK("https://www.ncbi.nlm.nih.gov/pubmed/24155549","PubMed")</f>
        <v>PubMed</v>
      </c>
      <c r="U225" s="20"/>
      <c r="V225" s="20"/>
      <c r="W225" s="20"/>
      <c r="X225" s="20"/>
      <c r="Y225" s="20"/>
      <c r="Z225" s="20"/>
      <c r="AA225" s="20"/>
      <c r="AB225" s="20"/>
      <c r="AC225" s="20"/>
      <c r="AD225" s="20"/>
      <c r="AE225" s="20"/>
      <c r="AF225" s="20"/>
    </row>
    <row r="226">
      <c r="A226" s="39" t="s">
        <v>237</v>
      </c>
      <c r="B226" s="90" t="s">
        <v>244</v>
      </c>
      <c r="C226" s="23"/>
      <c r="D226" s="13" t="s">
        <v>467</v>
      </c>
      <c r="E226" s="13" t="s">
        <v>240</v>
      </c>
      <c r="F226" s="14">
        <v>2013.0</v>
      </c>
      <c r="G226" s="14" t="s">
        <v>1456</v>
      </c>
      <c r="H226" s="15" t="s">
        <v>1457</v>
      </c>
      <c r="I226" s="14" t="s">
        <v>96</v>
      </c>
      <c r="J226" s="14" t="s">
        <v>1458</v>
      </c>
      <c r="K226" s="16" t="s">
        <v>1459</v>
      </c>
      <c r="L226" s="16"/>
      <c r="M226" s="16"/>
      <c r="N226" s="16" t="s">
        <v>1460</v>
      </c>
      <c r="O226" s="17"/>
      <c r="P226" s="16"/>
      <c r="Q226" s="16"/>
      <c r="R226" s="16"/>
      <c r="S226" s="18" t="s">
        <v>1461</v>
      </c>
      <c r="T226" s="27" t="str">
        <f>HYPERLINK("http://www.scielo.br/scielo.php?pid=S1517-31512013000200006&amp;script=sci_arttext&amp;tlng=es","SciELO")</f>
        <v>SciELO</v>
      </c>
      <c r="U226" s="20"/>
      <c r="V226" s="20"/>
      <c r="W226" s="20"/>
      <c r="X226" s="20"/>
      <c r="Y226" s="20"/>
      <c r="Z226" s="20"/>
      <c r="AA226" s="20"/>
      <c r="AB226" s="20"/>
      <c r="AC226" s="20"/>
      <c r="AD226" s="20"/>
      <c r="AE226" s="20"/>
      <c r="AF226" s="20"/>
    </row>
    <row r="227">
      <c r="A227" s="21" t="s">
        <v>251</v>
      </c>
      <c r="B227" s="22" t="s">
        <v>1295</v>
      </c>
      <c r="C227" s="63"/>
      <c r="D227" s="13" t="s">
        <v>1296</v>
      </c>
      <c r="E227" s="13" t="s">
        <v>1297</v>
      </c>
      <c r="F227" s="14">
        <v>2012.0</v>
      </c>
      <c r="G227" s="13" t="s">
        <v>605</v>
      </c>
      <c r="H227" s="15" t="s">
        <v>1462</v>
      </c>
      <c r="I227" s="13" t="s">
        <v>25</v>
      </c>
      <c r="J227" s="13" t="s">
        <v>1299</v>
      </c>
      <c r="K227" s="16">
        <v>670.0</v>
      </c>
      <c r="L227" s="16">
        <v>2100.0</v>
      </c>
      <c r="M227" s="16" t="s">
        <v>343</v>
      </c>
      <c r="N227" s="16" t="s">
        <v>1463</v>
      </c>
      <c r="O227" s="17" t="s">
        <v>1464</v>
      </c>
      <c r="P227" s="16" t="s">
        <v>1465</v>
      </c>
      <c r="Q227" s="16">
        <v>180.0</v>
      </c>
      <c r="R227" s="16"/>
      <c r="S227" s="18" t="s">
        <v>1466</v>
      </c>
      <c r="T227" s="27" t="str">
        <f>HYPERLINK("https://www.ncbi.nlm.nih.gov/pubmed/22292010","PubMed")</f>
        <v>PubMed</v>
      </c>
      <c r="U227" s="28"/>
      <c r="V227" s="28"/>
      <c r="W227" s="29"/>
      <c r="X227" s="28"/>
      <c r="Y227" s="28"/>
      <c r="Z227" s="30"/>
      <c r="AA227" s="31"/>
      <c r="AB227" s="28"/>
      <c r="AC227" s="20"/>
      <c r="AD227" s="20"/>
      <c r="AE227" s="20"/>
      <c r="AF227" s="20"/>
    </row>
    <row r="228">
      <c r="A228" s="48" t="s">
        <v>19</v>
      </c>
      <c r="B228" s="49" t="s">
        <v>112</v>
      </c>
      <c r="C228" s="50"/>
      <c r="D228" s="41" t="s">
        <v>1467</v>
      </c>
      <c r="E228" s="13" t="s">
        <v>1468</v>
      </c>
      <c r="F228" s="32">
        <v>2012.0</v>
      </c>
      <c r="G228" s="41" t="s">
        <v>1469</v>
      </c>
      <c r="H228" s="42" t="s">
        <v>1470</v>
      </c>
      <c r="I228" s="13" t="s">
        <v>1471</v>
      </c>
      <c r="J228" s="13" t="s">
        <v>36</v>
      </c>
      <c r="K228" s="16" t="s">
        <v>1472</v>
      </c>
      <c r="L228" s="16">
        <v>1400.0</v>
      </c>
      <c r="M228" s="16"/>
      <c r="N228" s="16"/>
      <c r="O228" s="17"/>
      <c r="P228" s="16" t="s">
        <v>211</v>
      </c>
      <c r="Q228" s="16"/>
      <c r="R228" s="16"/>
      <c r="S228" s="46" t="s">
        <v>1473</v>
      </c>
      <c r="T228" s="51" t="str">
        <f>HYPERLINK("https://www.ncbi.nlm.nih.gov/pubmed/22967677","PubMed")</f>
        <v>PubMed</v>
      </c>
      <c r="U228" s="20"/>
      <c r="V228" s="20"/>
      <c r="W228" s="20"/>
      <c r="X228" s="20"/>
      <c r="Y228" s="20"/>
      <c r="Z228" s="20"/>
      <c r="AA228" s="20"/>
      <c r="AB228" s="20"/>
      <c r="AC228" s="20"/>
      <c r="AD228" s="20"/>
      <c r="AE228" s="20"/>
      <c r="AF228" s="20"/>
    </row>
    <row r="229">
      <c r="A229" s="48" t="s">
        <v>19</v>
      </c>
      <c r="B229" s="49" t="s">
        <v>1090</v>
      </c>
      <c r="C229" s="50"/>
      <c r="D229" s="13" t="s">
        <v>1474</v>
      </c>
      <c r="E229" s="14" t="s">
        <v>885</v>
      </c>
      <c r="F229" s="103">
        <v>2012.0</v>
      </c>
      <c r="G229" s="104" t="s">
        <v>42</v>
      </c>
      <c r="H229" s="105" t="s">
        <v>1475</v>
      </c>
      <c r="I229" s="13" t="s">
        <v>1471</v>
      </c>
      <c r="J229" s="13" t="s">
        <v>1476</v>
      </c>
      <c r="K229" s="16">
        <v>850.0</v>
      </c>
      <c r="L229" s="16">
        <v>299.0</v>
      </c>
      <c r="M229" s="16" t="s">
        <v>1477</v>
      </c>
      <c r="N229" s="87"/>
      <c r="O229" s="17" t="s">
        <v>1478</v>
      </c>
      <c r="P229" s="16" t="s">
        <v>1479</v>
      </c>
      <c r="Q229" s="16">
        <v>1800.0</v>
      </c>
      <c r="R229" s="16">
        <v>146.0</v>
      </c>
      <c r="S229" s="18" t="s">
        <v>1480</v>
      </c>
      <c r="T229" s="27" t="str">
        <f>HYPERLINK("http://www.ncbi.nlm.nih.gov/pubmed/22047598","PubMed")</f>
        <v>PubMed</v>
      </c>
      <c r="U229" s="20"/>
      <c r="V229" s="20"/>
      <c r="W229" s="20"/>
      <c r="X229" s="20"/>
      <c r="Y229" s="20"/>
      <c r="Z229" s="20"/>
      <c r="AA229" s="20"/>
      <c r="AB229" s="20"/>
      <c r="AC229" s="20"/>
      <c r="AD229" s="20"/>
      <c r="AE229" s="20"/>
      <c r="AF229" s="20"/>
    </row>
    <row r="230">
      <c r="A230" s="48" t="s">
        <v>19</v>
      </c>
      <c r="B230" s="49" t="s">
        <v>303</v>
      </c>
      <c r="C230" s="50"/>
      <c r="D230" s="13" t="s">
        <v>1481</v>
      </c>
      <c r="E230" s="13" t="s">
        <v>1103</v>
      </c>
      <c r="F230" s="14">
        <v>2012.0</v>
      </c>
      <c r="G230" s="13" t="s">
        <v>1482</v>
      </c>
      <c r="H230" s="15" t="s">
        <v>1483</v>
      </c>
      <c r="I230" s="14" t="s">
        <v>25</v>
      </c>
      <c r="J230" s="14" t="s">
        <v>861</v>
      </c>
      <c r="K230" s="16">
        <v>670.0</v>
      </c>
      <c r="L230" s="16"/>
      <c r="M230" s="16" t="s">
        <v>1484</v>
      </c>
      <c r="N230" s="16"/>
      <c r="O230" s="17" t="s">
        <v>1485</v>
      </c>
      <c r="P230" s="16"/>
      <c r="Q230" s="16">
        <v>90.0</v>
      </c>
      <c r="R230" s="16">
        <v>10.0</v>
      </c>
      <c r="S230" s="18" t="s">
        <v>1486</v>
      </c>
      <c r="T230" s="27" t="str">
        <f>HYPERLINK("https://www.ncbi.nlm.nih.gov/pubmed/22285756","PubMed")</f>
        <v>PubMed</v>
      </c>
      <c r="U230" s="20"/>
      <c r="V230" s="20"/>
      <c r="W230" s="20"/>
      <c r="X230" s="20"/>
      <c r="Y230" s="20"/>
      <c r="Z230" s="20"/>
      <c r="AA230" s="20"/>
      <c r="AB230" s="20"/>
      <c r="AC230" s="20"/>
      <c r="AD230" s="20"/>
      <c r="AE230" s="20"/>
      <c r="AF230" s="20"/>
    </row>
    <row r="231">
      <c r="A231" s="48" t="s">
        <v>19</v>
      </c>
      <c r="B231" s="49" t="s">
        <v>303</v>
      </c>
      <c r="C231" s="50"/>
      <c r="D231" s="13" t="s">
        <v>1481</v>
      </c>
      <c r="E231" s="13" t="s">
        <v>1103</v>
      </c>
      <c r="F231" s="14">
        <v>2012.0</v>
      </c>
      <c r="G231" s="13" t="s">
        <v>1487</v>
      </c>
      <c r="H231" s="15" t="s">
        <v>1488</v>
      </c>
      <c r="I231" s="14" t="s">
        <v>25</v>
      </c>
      <c r="J231" s="14" t="s">
        <v>1489</v>
      </c>
      <c r="K231" s="16">
        <v>670.0</v>
      </c>
      <c r="L231" s="16"/>
      <c r="M231" s="16"/>
      <c r="N231" s="16"/>
      <c r="O231" s="17" t="s">
        <v>1485</v>
      </c>
      <c r="P231" s="16"/>
      <c r="Q231" s="16">
        <v>90.0</v>
      </c>
      <c r="R231" s="16"/>
      <c r="S231" s="18" t="s">
        <v>1490</v>
      </c>
      <c r="T231" s="27" t="str">
        <f>HYPERLINK("https://www.ncbi.nlm.nih.gov/pubmed/22701184","PubMed")</f>
        <v>PubMed</v>
      </c>
      <c r="U231" s="20"/>
      <c r="V231" s="20"/>
      <c r="W231" s="20"/>
      <c r="X231" s="20"/>
      <c r="Y231" s="20"/>
      <c r="Z231" s="20"/>
      <c r="AA231" s="20"/>
      <c r="AB231" s="20"/>
      <c r="AC231" s="20"/>
      <c r="AD231" s="20"/>
      <c r="AE231" s="20"/>
      <c r="AF231" s="20"/>
    </row>
    <row r="232">
      <c r="A232" s="48" t="s">
        <v>128</v>
      </c>
      <c r="B232" s="49" t="s">
        <v>129</v>
      </c>
      <c r="C232" s="50"/>
      <c r="D232" s="41" t="s">
        <v>1491</v>
      </c>
      <c r="E232" s="13" t="s">
        <v>1193</v>
      </c>
      <c r="F232" s="32">
        <v>2012.0</v>
      </c>
      <c r="G232" s="13" t="s">
        <v>42</v>
      </c>
      <c r="H232" s="42" t="s">
        <v>1492</v>
      </c>
      <c r="I232" s="13" t="s">
        <v>165</v>
      </c>
      <c r="J232" s="13" t="s">
        <v>1328</v>
      </c>
      <c r="K232" s="16">
        <v>890.0</v>
      </c>
      <c r="L232" s="16" t="s">
        <v>1493</v>
      </c>
      <c r="M232" s="16"/>
      <c r="N232" s="16"/>
      <c r="O232" s="17" t="s">
        <v>385</v>
      </c>
      <c r="P232" s="16" t="s">
        <v>1494</v>
      </c>
      <c r="Q232" s="16">
        <v>1800.0</v>
      </c>
      <c r="R232" s="16"/>
      <c r="S232" s="53" t="s">
        <v>1495</v>
      </c>
      <c r="T232" s="51" t="str">
        <f>HYPERLINK("https://www.ncbi.nlm.nih.gov/pubmed/22220935","PubMed")</f>
        <v>PubMed</v>
      </c>
      <c r="U232" s="20"/>
      <c r="V232" s="20"/>
      <c r="W232" s="20"/>
      <c r="X232" s="20"/>
      <c r="Y232" s="20"/>
      <c r="Z232" s="20"/>
      <c r="AA232" s="20"/>
      <c r="AB232" s="20"/>
      <c r="AC232" s="20"/>
      <c r="AD232" s="20"/>
      <c r="AE232" s="20"/>
      <c r="AF232" s="20"/>
    </row>
    <row r="233">
      <c r="A233" s="21" t="s">
        <v>47</v>
      </c>
      <c r="B233" s="22" t="s">
        <v>331</v>
      </c>
      <c r="C233" s="23"/>
      <c r="D233" s="93" t="s">
        <v>1496</v>
      </c>
      <c r="E233" s="13" t="s">
        <v>539</v>
      </c>
      <c r="F233" s="93">
        <v>2012.0</v>
      </c>
      <c r="G233" s="93" t="s">
        <v>667</v>
      </c>
      <c r="H233" s="94" t="s">
        <v>1497</v>
      </c>
      <c r="I233" s="14" t="s">
        <v>96</v>
      </c>
      <c r="J233" s="14" t="s">
        <v>36</v>
      </c>
      <c r="K233" s="16">
        <v>670.0</v>
      </c>
      <c r="L233" s="16"/>
      <c r="M233" s="16"/>
      <c r="N233" s="16"/>
      <c r="O233" s="17" t="s">
        <v>151</v>
      </c>
      <c r="P233" s="16"/>
      <c r="Q233" s="16">
        <v>180.0</v>
      </c>
      <c r="R233" s="16">
        <v>5.0</v>
      </c>
      <c r="S233" s="34" t="s">
        <v>1498</v>
      </c>
      <c r="T233" s="61" t="str">
        <f>HYPERLINK("https://www.ncbi.nlm.nih.gov/pubmed/23181358","PubMed")</f>
        <v>PubMed</v>
      </c>
      <c r="U233" s="20"/>
      <c r="V233" s="20"/>
      <c r="W233" s="20"/>
      <c r="X233" s="20"/>
      <c r="Y233" s="20"/>
      <c r="Z233" s="20"/>
      <c r="AA233" s="20"/>
      <c r="AB233" s="20"/>
      <c r="AC233" s="20"/>
      <c r="AD233" s="20"/>
      <c r="AE233" s="20"/>
      <c r="AF233" s="20"/>
    </row>
    <row r="234">
      <c r="A234" s="21" t="s">
        <v>47</v>
      </c>
      <c r="B234" s="22" t="s">
        <v>48</v>
      </c>
      <c r="C234" s="23"/>
      <c r="D234" s="32" t="s">
        <v>1499</v>
      </c>
      <c r="E234" s="13" t="s">
        <v>539</v>
      </c>
      <c r="F234" s="32">
        <v>2012.0</v>
      </c>
      <c r="G234" s="32" t="s">
        <v>247</v>
      </c>
      <c r="H234" s="33" t="s">
        <v>1500</v>
      </c>
      <c r="I234" s="13" t="s">
        <v>96</v>
      </c>
      <c r="J234" s="13" t="s">
        <v>36</v>
      </c>
      <c r="K234" s="16">
        <v>670.0</v>
      </c>
      <c r="L234" s="87"/>
      <c r="M234" s="16" t="s">
        <v>543</v>
      </c>
      <c r="N234" s="87"/>
      <c r="O234" s="17" t="s">
        <v>151</v>
      </c>
      <c r="P234" s="87"/>
      <c r="Q234" s="16">
        <v>180.0</v>
      </c>
      <c r="R234" s="16">
        <v>5.0</v>
      </c>
      <c r="S234" s="74" t="s">
        <v>1501</v>
      </c>
      <c r="T234" s="35" t="str">
        <f>HYPERLINK("https://www.ncbi.nlm.nih.gov/pubmed/22372425","PubMed")</f>
        <v>PubMed</v>
      </c>
      <c r="U234" s="20"/>
      <c r="V234" s="20"/>
      <c r="W234" s="20"/>
      <c r="X234" s="20"/>
      <c r="Y234" s="20"/>
      <c r="Z234" s="20"/>
      <c r="AA234" s="20"/>
      <c r="AB234" s="20"/>
      <c r="AC234" s="20"/>
      <c r="AD234" s="20"/>
      <c r="AE234" s="20"/>
      <c r="AF234" s="20"/>
    </row>
    <row r="235">
      <c r="A235" s="21" t="s">
        <v>47</v>
      </c>
      <c r="B235" s="22" t="s">
        <v>48</v>
      </c>
      <c r="C235" s="23"/>
      <c r="D235" s="93" t="s">
        <v>1499</v>
      </c>
      <c r="E235" s="13" t="s">
        <v>539</v>
      </c>
      <c r="F235" s="93">
        <v>2012.0</v>
      </c>
      <c r="G235" s="93" t="s">
        <v>1502</v>
      </c>
      <c r="H235" s="94" t="s">
        <v>1503</v>
      </c>
      <c r="I235" s="14" t="s">
        <v>96</v>
      </c>
      <c r="J235" s="13" t="s">
        <v>542</v>
      </c>
      <c r="K235" s="16">
        <v>670.0</v>
      </c>
      <c r="L235" s="16"/>
      <c r="M235" s="16"/>
      <c r="N235" s="16"/>
      <c r="O235" s="17"/>
      <c r="P235" s="16"/>
      <c r="Q235" s="16"/>
      <c r="R235" s="16"/>
      <c r="S235" s="74" t="s">
        <v>1504</v>
      </c>
      <c r="T235" s="106" t="s">
        <v>1505</v>
      </c>
      <c r="U235" s="20"/>
      <c r="V235" s="20"/>
      <c r="W235" s="20"/>
      <c r="X235" s="20"/>
      <c r="Y235" s="20"/>
      <c r="Z235" s="20"/>
      <c r="AA235" s="20"/>
      <c r="AB235" s="20"/>
      <c r="AC235" s="20"/>
      <c r="AD235" s="20"/>
      <c r="AE235" s="20"/>
      <c r="AF235" s="20"/>
    </row>
    <row r="236">
      <c r="A236" s="21" t="s">
        <v>555</v>
      </c>
      <c r="B236" s="22" t="s">
        <v>556</v>
      </c>
      <c r="C236" s="23"/>
      <c r="D236" s="13" t="s">
        <v>1506</v>
      </c>
      <c r="E236" s="13" t="s">
        <v>114</v>
      </c>
      <c r="F236" s="14">
        <v>2012.0</v>
      </c>
      <c r="G236" s="13" t="s">
        <v>1507</v>
      </c>
      <c r="H236" s="15" t="s">
        <v>1508</v>
      </c>
      <c r="I236" s="13" t="s">
        <v>133</v>
      </c>
      <c r="J236" s="13" t="s">
        <v>36</v>
      </c>
      <c r="K236" s="16">
        <v>610.0</v>
      </c>
      <c r="L236" s="16"/>
      <c r="M236" s="16" t="s">
        <v>1509</v>
      </c>
      <c r="N236" s="16"/>
      <c r="O236" s="17"/>
      <c r="P236" s="16"/>
      <c r="Q236" s="16">
        <v>1200.0</v>
      </c>
      <c r="R236" s="16"/>
      <c r="S236" s="18" t="s">
        <v>1510</v>
      </c>
      <c r="T236" s="27" t="str">
        <f>HYPERLINK("https://www.ncbi.nlm.nih.gov/pubmed/22648444","PubMed")</f>
        <v>PubMed</v>
      </c>
      <c r="U236" s="20"/>
      <c r="V236" s="20"/>
      <c r="W236" s="20"/>
      <c r="X236" s="20"/>
      <c r="Y236" s="20"/>
      <c r="Z236" s="20"/>
      <c r="AA236" s="20"/>
      <c r="AB236" s="20"/>
      <c r="AC236" s="20"/>
      <c r="AD236" s="20"/>
      <c r="AE236" s="20"/>
      <c r="AF236" s="20"/>
    </row>
    <row r="237">
      <c r="A237" s="21" t="s">
        <v>555</v>
      </c>
      <c r="B237" s="22" t="s">
        <v>1511</v>
      </c>
      <c r="C237" s="23"/>
      <c r="D237" s="13" t="s">
        <v>1512</v>
      </c>
      <c r="E237" s="13" t="s">
        <v>407</v>
      </c>
      <c r="F237" s="14">
        <v>2012.0</v>
      </c>
      <c r="G237" s="14" t="s">
        <v>42</v>
      </c>
      <c r="H237" s="15" t="s">
        <v>1513</v>
      </c>
      <c r="I237" s="13" t="s">
        <v>143</v>
      </c>
      <c r="J237" s="13" t="s">
        <v>36</v>
      </c>
      <c r="K237" s="16">
        <v>860.0</v>
      </c>
      <c r="L237" s="16">
        <v>50.0</v>
      </c>
      <c r="M237" s="16" t="s">
        <v>234</v>
      </c>
      <c r="N237" s="16"/>
      <c r="O237" s="17" t="s">
        <v>372</v>
      </c>
      <c r="P237" s="16" t="s">
        <v>797</v>
      </c>
      <c r="Q237" s="16">
        <v>79.0</v>
      </c>
      <c r="R237" s="16"/>
      <c r="S237" s="18" t="s">
        <v>1514</v>
      </c>
      <c r="T237" s="27" t="str">
        <f>HYPERLINK("https://www.ncbi.nlm.nih.gov/pubmed/22283620","PubMed")</f>
        <v>PubMed</v>
      </c>
      <c r="U237" s="20"/>
      <c r="V237" s="20"/>
      <c r="W237" s="20"/>
      <c r="X237" s="20"/>
      <c r="Y237" s="20"/>
      <c r="Z237" s="20"/>
      <c r="AA237" s="20"/>
      <c r="AB237" s="20"/>
      <c r="AC237" s="20"/>
      <c r="AD237" s="20"/>
      <c r="AE237" s="20"/>
      <c r="AF237" s="20"/>
    </row>
    <row r="238">
      <c r="A238" s="21" t="s">
        <v>585</v>
      </c>
      <c r="B238" s="49" t="s">
        <v>1515</v>
      </c>
      <c r="C238" s="50"/>
      <c r="D238" s="13" t="s">
        <v>1516</v>
      </c>
      <c r="E238" s="13" t="s">
        <v>866</v>
      </c>
      <c r="F238" s="14">
        <v>2012.0</v>
      </c>
      <c r="G238" s="13" t="s">
        <v>1517</v>
      </c>
      <c r="H238" s="15" t="s">
        <v>1518</v>
      </c>
      <c r="I238" s="13" t="s">
        <v>89</v>
      </c>
      <c r="J238" s="13" t="s">
        <v>1519</v>
      </c>
      <c r="K238" s="16" t="s">
        <v>1520</v>
      </c>
      <c r="L238" s="16"/>
      <c r="M238" s="16"/>
      <c r="N238" s="54"/>
      <c r="O238" s="17" t="s">
        <v>1521</v>
      </c>
      <c r="P238" s="16"/>
      <c r="Q238" s="16"/>
      <c r="R238" s="16"/>
      <c r="S238" s="18" t="s">
        <v>1522</v>
      </c>
      <c r="T238" s="27" t="str">
        <f>HYPERLINK("https://www.ncbi.nlm.nih.gov/pubmed/22381453","PubMed")</f>
        <v>PubMed</v>
      </c>
      <c r="U238" s="20"/>
      <c r="V238" s="20"/>
      <c r="W238" s="20"/>
      <c r="X238" s="20"/>
      <c r="Y238" s="20"/>
      <c r="Z238" s="20"/>
      <c r="AA238" s="20"/>
      <c r="AB238" s="20"/>
      <c r="AC238" s="20"/>
      <c r="AD238" s="20"/>
      <c r="AE238" s="20"/>
      <c r="AF238" s="20"/>
    </row>
    <row r="239">
      <c r="A239" s="21" t="s">
        <v>595</v>
      </c>
      <c r="B239" s="22" t="s">
        <v>1523</v>
      </c>
      <c r="C239" s="23"/>
      <c r="D239" s="13" t="s">
        <v>1524</v>
      </c>
      <c r="E239" s="13" t="s">
        <v>362</v>
      </c>
      <c r="F239" s="14">
        <v>2012.0</v>
      </c>
      <c r="G239" s="13" t="s">
        <v>1415</v>
      </c>
      <c r="H239" s="15" t="s">
        <v>1525</v>
      </c>
      <c r="I239" s="13" t="s">
        <v>89</v>
      </c>
      <c r="J239" s="13" t="s">
        <v>1062</v>
      </c>
      <c r="K239" s="16" t="s">
        <v>1526</v>
      </c>
      <c r="L239" s="16"/>
      <c r="M239" s="16"/>
      <c r="N239" s="16"/>
      <c r="O239" s="17"/>
      <c r="P239" s="16"/>
      <c r="Q239" s="16"/>
      <c r="R239" s="16"/>
      <c r="S239" s="18" t="s">
        <v>1527</v>
      </c>
      <c r="T239" s="27" t="str">
        <f>HYPERLINK("https://www.ncbi.nlm.nih.gov/pubmed/22104195/","PubMed")</f>
        <v>PubMed</v>
      </c>
      <c r="U239" s="20"/>
      <c r="V239" s="20"/>
      <c r="W239" s="20"/>
      <c r="X239" s="20"/>
      <c r="Y239" s="20"/>
      <c r="Z239" s="20"/>
      <c r="AA239" s="20"/>
      <c r="AB239" s="20"/>
      <c r="AC239" s="20"/>
      <c r="AD239" s="20"/>
      <c r="AE239" s="20"/>
      <c r="AF239" s="20"/>
    </row>
    <row r="240">
      <c r="A240" s="21" t="s">
        <v>1163</v>
      </c>
      <c r="B240" s="22" t="s">
        <v>1164</v>
      </c>
      <c r="C240" s="23"/>
      <c r="D240" s="13" t="s">
        <v>1528</v>
      </c>
      <c r="E240" s="13" t="s">
        <v>681</v>
      </c>
      <c r="F240" s="14">
        <v>2012.0</v>
      </c>
      <c r="G240" s="13" t="s">
        <v>1529</v>
      </c>
      <c r="H240" s="15" t="s">
        <v>1530</v>
      </c>
      <c r="I240" s="13" t="s">
        <v>1531</v>
      </c>
      <c r="J240" s="13" t="s">
        <v>1328</v>
      </c>
      <c r="K240" s="16">
        <v>890.0</v>
      </c>
      <c r="L240" s="16">
        <v>6240.0</v>
      </c>
      <c r="M240" s="16"/>
      <c r="N240" s="16"/>
      <c r="O240" s="17" t="s">
        <v>1532</v>
      </c>
      <c r="P240" s="16"/>
      <c r="Q240" s="16">
        <v>2400.0</v>
      </c>
      <c r="R240" s="16">
        <v>6.0</v>
      </c>
      <c r="S240" s="78" t="s">
        <v>1533</v>
      </c>
      <c r="T240" s="27" t="str">
        <f>HYPERLINK("https://www.ncbi.nlm.nih.gov/pubmed/22960644","PubMed")</f>
        <v>PubMed</v>
      </c>
      <c r="U240" s="20"/>
      <c r="V240" s="20"/>
      <c r="W240" s="20"/>
      <c r="X240" s="20"/>
      <c r="Y240" s="20"/>
      <c r="Z240" s="20"/>
      <c r="AA240" s="20"/>
      <c r="AB240" s="20"/>
      <c r="AC240" s="20"/>
      <c r="AD240" s="20"/>
      <c r="AE240" s="20"/>
      <c r="AF240" s="20"/>
    </row>
    <row r="241">
      <c r="A241" s="21" t="s">
        <v>1163</v>
      </c>
      <c r="B241" s="22" t="s">
        <v>1164</v>
      </c>
      <c r="C241" s="23"/>
      <c r="D241" s="13" t="s">
        <v>1528</v>
      </c>
      <c r="E241" s="13" t="s">
        <v>681</v>
      </c>
      <c r="F241" s="14">
        <v>2012.0</v>
      </c>
      <c r="G241" s="13" t="s">
        <v>1534</v>
      </c>
      <c r="H241" s="15" t="s">
        <v>1535</v>
      </c>
      <c r="I241" s="13" t="s">
        <v>1531</v>
      </c>
      <c r="J241" s="13" t="s">
        <v>1328</v>
      </c>
      <c r="K241" s="16">
        <v>890.0</v>
      </c>
      <c r="L241" s="16">
        <v>6240.0</v>
      </c>
      <c r="M241" s="16"/>
      <c r="N241" s="16"/>
      <c r="O241" s="17" t="s">
        <v>1536</v>
      </c>
      <c r="P241" s="16"/>
      <c r="Q241" s="16">
        <v>2400.0</v>
      </c>
      <c r="R241" s="16">
        <v>6.0</v>
      </c>
      <c r="S241" s="78" t="s">
        <v>1537</v>
      </c>
      <c r="T241" s="27" t="str">
        <f>HYPERLINK("https://www.ncbi.nlm.nih.gov/pubmed/22459700","PubMed")</f>
        <v>PubMed</v>
      </c>
      <c r="U241" s="20"/>
      <c r="V241" s="20"/>
      <c r="W241" s="20"/>
      <c r="X241" s="20"/>
      <c r="Y241" s="20"/>
      <c r="Z241" s="20"/>
      <c r="AA241" s="20"/>
      <c r="AB241" s="20"/>
      <c r="AC241" s="20"/>
      <c r="AD241" s="20"/>
      <c r="AE241" s="20"/>
      <c r="AF241" s="20"/>
    </row>
    <row r="242">
      <c r="A242" s="21" t="s">
        <v>197</v>
      </c>
      <c r="B242" s="22" t="s">
        <v>943</v>
      </c>
      <c r="C242" s="23"/>
      <c r="D242" s="13" t="s">
        <v>1538</v>
      </c>
      <c r="E242" s="13" t="s">
        <v>401</v>
      </c>
      <c r="F242" s="14">
        <v>2012.0</v>
      </c>
      <c r="G242" s="13" t="s">
        <v>59</v>
      </c>
      <c r="H242" s="15" t="s">
        <v>1539</v>
      </c>
      <c r="I242" s="13" t="s">
        <v>96</v>
      </c>
      <c r="J242" s="13" t="s">
        <v>1540</v>
      </c>
      <c r="K242" s="16">
        <v>940.0</v>
      </c>
      <c r="L242" s="54">
        <v>42499.0</v>
      </c>
      <c r="M242" s="16"/>
      <c r="N242" s="16"/>
      <c r="O242" s="17" t="s">
        <v>372</v>
      </c>
      <c r="P242" s="88" t="s">
        <v>797</v>
      </c>
      <c r="Q242" s="16">
        <v>420.0</v>
      </c>
      <c r="R242" s="16">
        <v>10.0</v>
      </c>
      <c r="S242" s="18" t="s">
        <v>1541</v>
      </c>
      <c r="T242" s="27" t="str">
        <f>HYPERLINK("https://www.ncbi.nlm.nih.gov/pubmed/21547474","PubMed")</f>
        <v>PubMed</v>
      </c>
      <c r="U242" s="20"/>
      <c r="V242" s="20"/>
      <c r="W242" s="20"/>
      <c r="X242" s="20"/>
      <c r="Y242" s="20"/>
      <c r="Z242" s="20"/>
      <c r="AA242" s="20"/>
      <c r="AB242" s="20"/>
      <c r="AC242" s="20"/>
      <c r="AD242" s="20"/>
      <c r="AE242" s="20"/>
      <c r="AF242" s="20"/>
    </row>
    <row r="243">
      <c r="A243" s="21" t="s">
        <v>83</v>
      </c>
      <c r="B243" s="22" t="s">
        <v>84</v>
      </c>
      <c r="C243" s="23"/>
      <c r="D243" s="13" t="s">
        <v>1542</v>
      </c>
      <c r="E243" s="13" t="s">
        <v>1543</v>
      </c>
      <c r="F243" s="14">
        <v>2012.0</v>
      </c>
      <c r="G243" s="32" t="s">
        <v>59</v>
      </c>
      <c r="H243" s="15" t="s">
        <v>1544</v>
      </c>
      <c r="I243" s="13" t="s">
        <v>89</v>
      </c>
      <c r="J243" s="13" t="s">
        <v>1545</v>
      </c>
      <c r="K243" s="16">
        <v>635.0</v>
      </c>
      <c r="L243" s="16"/>
      <c r="M243" s="16" t="s">
        <v>264</v>
      </c>
      <c r="N243" s="16"/>
      <c r="O243" s="17"/>
      <c r="P243" s="16"/>
      <c r="Q243" s="16" t="s">
        <v>1546</v>
      </c>
      <c r="R243" s="16"/>
      <c r="S243" s="18" t="s">
        <v>1547</v>
      </c>
      <c r="T243" s="27" t="str">
        <f>HYPERLINK("https://www.ncbi.nlm.nih.gov/pubmed/21814735","PubMed")</f>
        <v>PubMed</v>
      </c>
      <c r="U243" s="20"/>
      <c r="V243" s="20"/>
      <c r="W243" s="20"/>
      <c r="X243" s="20"/>
      <c r="Y243" s="20"/>
      <c r="Z243" s="20"/>
      <c r="AA243" s="20"/>
      <c r="AB243" s="20"/>
      <c r="AC243" s="20"/>
      <c r="AD243" s="20"/>
      <c r="AE243" s="20"/>
      <c r="AF243" s="20"/>
    </row>
    <row r="244">
      <c r="A244" s="21" t="s">
        <v>83</v>
      </c>
      <c r="B244" s="22" t="s">
        <v>688</v>
      </c>
      <c r="C244" s="23"/>
      <c r="D244" s="13" t="s">
        <v>1548</v>
      </c>
      <c r="E244" s="13" t="s">
        <v>1151</v>
      </c>
      <c r="F244" s="14">
        <v>2012.0</v>
      </c>
      <c r="G244" s="13" t="s">
        <v>699</v>
      </c>
      <c r="H244" s="15" t="s">
        <v>1549</v>
      </c>
      <c r="I244" s="13" t="s">
        <v>1550</v>
      </c>
      <c r="J244" s="13" t="s">
        <v>36</v>
      </c>
      <c r="K244" s="16">
        <v>670.0</v>
      </c>
      <c r="L244" s="16"/>
      <c r="M244" s="16" t="s">
        <v>234</v>
      </c>
      <c r="N244" s="16"/>
      <c r="O244" s="17" t="s">
        <v>372</v>
      </c>
      <c r="P244" s="16"/>
      <c r="Q244" s="16">
        <v>80.0</v>
      </c>
      <c r="R244" s="16">
        <v>14.0</v>
      </c>
      <c r="S244" s="34" t="s">
        <v>1551</v>
      </c>
      <c r="T244" s="27" t="str">
        <f>HYPERLINK("https://www.ncbi.nlm.nih.gov/pubmed/21725826","PubMed")</f>
        <v>PubMed</v>
      </c>
      <c r="U244" s="20"/>
      <c r="V244" s="20"/>
      <c r="W244" s="20"/>
      <c r="X244" s="20"/>
      <c r="Y244" s="20"/>
      <c r="Z244" s="20"/>
      <c r="AA244" s="20"/>
      <c r="AB244" s="20"/>
      <c r="AC244" s="20"/>
      <c r="AD244" s="20"/>
      <c r="AE244" s="20"/>
      <c r="AF244" s="20"/>
    </row>
    <row r="245">
      <c r="A245" s="21" t="s">
        <v>83</v>
      </c>
      <c r="B245" s="22" t="s">
        <v>991</v>
      </c>
      <c r="C245" s="23"/>
      <c r="D245" s="13" t="s">
        <v>1552</v>
      </c>
      <c r="E245" s="13" t="s">
        <v>999</v>
      </c>
      <c r="F245" s="14">
        <v>2012.0</v>
      </c>
      <c r="G245" s="13" t="s">
        <v>1553</v>
      </c>
      <c r="H245" s="15" t="s">
        <v>1554</v>
      </c>
      <c r="I245" s="13" t="s">
        <v>410</v>
      </c>
      <c r="J245" s="13" t="s">
        <v>1555</v>
      </c>
      <c r="K245" s="16">
        <v>618.0</v>
      </c>
      <c r="L245" s="16"/>
      <c r="M245" s="16"/>
      <c r="N245" s="16"/>
      <c r="O245" s="17"/>
      <c r="P245" s="16"/>
      <c r="Q245" s="16"/>
      <c r="R245" s="16"/>
      <c r="S245" s="18" t="s">
        <v>1556</v>
      </c>
      <c r="T245" s="27" t="str">
        <f>HYPERLINK("https://www.ncbi.nlm.nih.gov/pubmed/21187526","PubMed")</f>
        <v>PubMed</v>
      </c>
      <c r="U245" s="20"/>
      <c r="V245" s="20"/>
      <c r="W245" s="20"/>
      <c r="X245" s="20"/>
      <c r="Y245" s="20"/>
      <c r="Z245" s="20"/>
      <c r="AA245" s="20"/>
      <c r="AB245" s="20"/>
      <c r="AC245" s="20"/>
      <c r="AD245" s="20"/>
      <c r="AE245" s="20"/>
      <c r="AF245" s="20"/>
    </row>
    <row r="246">
      <c r="A246" s="21" t="s">
        <v>223</v>
      </c>
      <c r="B246" s="22" t="s">
        <v>1557</v>
      </c>
      <c r="C246" s="23"/>
      <c r="D246" s="13" t="s">
        <v>751</v>
      </c>
      <c r="E246" s="13" t="s">
        <v>1558</v>
      </c>
      <c r="F246" s="14">
        <v>2012.0</v>
      </c>
      <c r="G246" s="13" t="s">
        <v>1559</v>
      </c>
      <c r="H246" s="15" t="s">
        <v>1560</v>
      </c>
      <c r="I246" s="13" t="s">
        <v>89</v>
      </c>
      <c r="J246" s="13" t="s">
        <v>36</v>
      </c>
      <c r="K246" s="16" t="s">
        <v>1561</v>
      </c>
      <c r="L246" s="16"/>
      <c r="M246" s="16"/>
      <c r="N246" s="16"/>
      <c r="O246" s="17" t="s">
        <v>1562</v>
      </c>
      <c r="P246" s="16"/>
      <c r="Q246" s="16"/>
      <c r="R246" s="16"/>
      <c r="S246" s="18" t="s">
        <v>1563</v>
      </c>
      <c r="T246" s="27" t="str">
        <f>HYPERLINK("https://www.ncbi.nlm.nih.gov/pubmed/22334261","PubMed")</f>
        <v>PubMed</v>
      </c>
      <c r="U246" s="20"/>
      <c r="V246" s="20"/>
      <c r="W246" s="20"/>
      <c r="X246" s="20"/>
      <c r="Y246" s="20"/>
      <c r="Z246" s="20"/>
      <c r="AA246" s="20"/>
      <c r="AB246" s="20"/>
      <c r="AC246" s="20"/>
      <c r="AD246" s="20"/>
      <c r="AE246" s="20"/>
      <c r="AF246" s="20"/>
    </row>
    <row r="247">
      <c r="A247" s="21" t="s">
        <v>223</v>
      </c>
      <c r="B247" s="22" t="s">
        <v>1564</v>
      </c>
      <c r="C247" s="23"/>
      <c r="D247" s="13" t="s">
        <v>1565</v>
      </c>
      <c r="E247" s="13" t="s">
        <v>1566</v>
      </c>
      <c r="F247" s="14">
        <v>2012.0</v>
      </c>
      <c r="G247" s="13" t="s">
        <v>1567</v>
      </c>
      <c r="H247" s="15" t="s">
        <v>1568</v>
      </c>
      <c r="I247" s="13" t="s">
        <v>982</v>
      </c>
      <c r="J247" s="13" t="s">
        <v>36</v>
      </c>
      <c r="K247" s="16" t="s">
        <v>1569</v>
      </c>
      <c r="L247" s="16"/>
      <c r="M247" s="16" t="s">
        <v>1570</v>
      </c>
      <c r="N247" s="16"/>
      <c r="O247" s="17" t="s">
        <v>1571</v>
      </c>
      <c r="P247" s="16"/>
      <c r="Q247" s="16" t="s">
        <v>1572</v>
      </c>
      <c r="R247" s="16" t="s">
        <v>1573</v>
      </c>
      <c r="S247" s="18" t="s">
        <v>1574</v>
      </c>
      <c r="T247" s="27" t="str">
        <f>HYPERLINK("https://www.ncbi.nlm.nih.gov/pubmed/21435024","PubMed")</f>
        <v>PubMed</v>
      </c>
      <c r="U247" s="20"/>
      <c r="V247" s="20"/>
      <c r="W247" s="20"/>
      <c r="X247" s="20"/>
      <c r="Y247" s="20"/>
      <c r="Z247" s="20"/>
      <c r="AA247" s="20"/>
      <c r="AB247" s="20"/>
      <c r="AC247" s="20"/>
      <c r="AD247" s="20"/>
      <c r="AE247" s="20"/>
      <c r="AF247" s="20"/>
    </row>
    <row r="248">
      <c r="A248" s="39" t="s">
        <v>223</v>
      </c>
      <c r="B248" s="40" t="s">
        <v>224</v>
      </c>
      <c r="C248" s="23"/>
      <c r="D248" s="13" t="s">
        <v>1575</v>
      </c>
      <c r="E248" s="13" t="s">
        <v>122</v>
      </c>
      <c r="F248" s="14">
        <v>2012.0</v>
      </c>
      <c r="G248" s="13" t="s">
        <v>59</v>
      </c>
      <c r="H248" s="15" t="s">
        <v>1576</v>
      </c>
      <c r="I248" s="13" t="s">
        <v>96</v>
      </c>
      <c r="J248" s="13" t="s">
        <v>272</v>
      </c>
      <c r="K248" s="16" t="s">
        <v>1577</v>
      </c>
      <c r="L248" s="16"/>
      <c r="M248" s="16"/>
      <c r="N248" s="16" t="s">
        <v>1578</v>
      </c>
      <c r="O248" s="17"/>
      <c r="P248" s="16"/>
      <c r="Q248" s="16"/>
      <c r="R248" s="16">
        <v>5.0</v>
      </c>
      <c r="S248" s="18" t="s">
        <v>1579</v>
      </c>
      <c r="T248" s="27" t="str">
        <f>HYPERLINK("https://www.ncbi.nlm.nih.gov/pubmed/22207449","PubMed")</f>
        <v>PubMed</v>
      </c>
      <c r="U248" s="20"/>
      <c r="V248" s="20"/>
      <c r="W248" s="20"/>
      <c r="X248" s="20"/>
      <c r="Y248" s="20"/>
      <c r="Z248" s="20"/>
      <c r="AA248" s="20"/>
      <c r="AB248" s="20"/>
      <c r="AC248" s="20"/>
      <c r="AD248" s="20"/>
      <c r="AE248" s="20"/>
      <c r="AF248" s="20"/>
    </row>
    <row r="249">
      <c r="A249" s="21" t="s">
        <v>223</v>
      </c>
      <c r="B249" s="22" t="s">
        <v>760</v>
      </c>
      <c r="C249" s="23"/>
      <c r="D249" s="13" t="s">
        <v>1580</v>
      </c>
      <c r="E249" s="13" t="s">
        <v>752</v>
      </c>
      <c r="F249" s="14">
        <v>2012.0</v>
      </c>
      <c r="G249" s="13" t="s">
        <v>747</v>
      </c>
      <c r="H249" s="15" t="s">
        <v>1581</v>
      </c>
      <c r="I249" s="13" t="s">
        <v>89</v>
      </c>
      <c r="J249" s="13" t="s">
        <v>1582</v>
      </c>
      <c r="K249" s="16" t="s">
        <v>1583</v>
      </c>
      <c r="L249" s="16"/>
      <c r="M249" s="16"/>
      <c r="N249" s="16"/>
      <c r="O249" s="17" t="s">
        <v>1584</v>
      </c>
      <c r="P249" s="16"/>
      <c r="Q249" s="16"/>
      <c r="R249" s="16"/>
      <c r="S249" s="18" t="s">
        <v>1585</v>
      </c>
      <c r="T249" s="27" t="str">
        <f>HYPERLINK("https://www.ncbi.nlm.nih.gov/pubmed/22804869","PubMed")</f>
        <v>PubMed</v>
      </c>
      <c r="U249" s="20"/>
      <c r="V249" s="20"/>
      <c r="W249" s="20"/>
      <c r="X249" s="20"/>
      <c r="Y249" s="20"/>
      <c r="Z249" s="20"/>
      <c r="AA249" s="20"/>
      <c r="AB249" s="20"/>
      <c r="AC249" s="20"/>
      <c r="AD249" s="20"/>
      <c r="AE249" s="20"/>
      <c r="AF249" s="20"/>
    </row>
    <row r="250">
      <c r="A250" s="48" t="s">
        <v>780</v>
      </c>
      <c r="B250" s="49" t="s">
        <v>787</v>
      </c>
      <c r="C250" s="50"/>
      <c r="D250" s="32" t="s">
        <v>1586</v>
      </c>
      <c r="E250" s="14" t="s">
        <v>1587</v>
      </c>
      <c r="F250" s="32">
        <v>2012.0</v>
      </c>
      <c r="G250" s="32" t="s">
        <v>59</v>
      </c>
      <c r="H250" s="33" t="s">
        <v>1588</v>
      </c>
      <c r="I250" s="14" t="s">
        <v>89</v>
      </c>
      <c r="J250" s="14" t="s">
        <v>36</v>
      </c>
      <c r="K250" s="16">
        <v>620.0</v>
      </c>
      <c r="L250" s="87"/>
      <c r="M250" s="16" t="s">
        <v>1589</v>
      </c>
      <c r="N250" s="87"/>
      <c r="O250" s="17" t="s">
        <v>722</v>
      </c>
      <c r="P250" s="87"/>
      <c r="Q250" s="16" t="s">
        <v>1590</v>
      </c>
      <c r="R250" s="87"/>
      <c r="S250" s="34" t="s">
        <v>1591</v>
      </c>
      <c r="T250" s="37" t="str">
        <f>HYPERLINK("https://www.ncbi.nlm.nih.gov/pubmed/22016038","PubMed")</f>
        <v>PubMed</v>
      </c>
      <c r="U250" s="20"/>
      <c r="V250" s="20"/>
      <c r="W250" s="20"/>
      <c r="X250" s="20"/>
      <c r="Y250" s="20"/>
      <c r="Z250" s="20"/>
      <c r="AA250" s="20"/>
      <c r="AB250" s="20"/>
      <c r="AC250" s="20"/>
      <c r="AD250" s="20"/>
      <c r="AE250" s="20"/>
      <c r="AF250" s="20"/>
    </row>
    <row r="251">
      <c r="A251" s="21" t="s">
        <v>1262</v>
      </c>
      <c r="B251" s="22" t="s">
        <v>1263</v>
      </c>
      <c r="C251" s="63"/>
      <c r="D251" s="13" t="s">
        <v>1230</v>
      </c>
      <c r="E251" s="13" t="s">
        <v>122</v>
      </c>
      <c r="F251" s="14">
        <v>2012.0</v>
      </c>
      <c r="G251" s="13" t="s">
        <v>59</v>
      </c>
      <c r="H251" s="15" t="s">
        <v>1592</v>
      </c>
      <c r="I251" s="13" t="s">
        <v>25</v>
      </c>
      <c r="J251" s="13" t="s">
        <v>967</v>
      </c>
      <c r="K251" s="16" t="s">
        <v>1593</v>
      </c>
      <c r="L251" s="16"/>
      <c r="M251" s="16"/>
      <c r="N251" s="16"/>
      <c r="O251" s="17" t="s">
        <v>1594</v>
      </c>
      <c r="P251" s="16"/>
      <c r="Q251" s="16"/>
      <c r="R251" s="16"/>
      <c r="S251" s="18" t="s">
        <v>1595</v>
      </c>
      <c r="T251" s="27" t="str">
        <f>HYPERLINK("https://www.ncbi.nlm.nih.gov/pubmed/21484453","PubMed")</f>
        <v>PubMed</v>
      </c>
      <c r="U251" s="20"/>
      <c r="V251" s="20"/>
      <c r="W251" s="20"/>
      <c r="X251" s="20"/>
      <c r="Y251" s="20"/>
      <c r="Z251" s="20"/>
      <c r="AA251" s="20"/>
      <c r="AB251" s="20"/>
      <c r="AC251" s="20"/>
      <c r="AD251" s="20"/>
      <c r="AE251" s="20"/>
      <c r="AF251" s="20"/>
    </row>
    <row r="252">
      <c r="A252" s="21" t="s">
        <v>1596</v>
      </c>
      <c r="B252" s="22" t="s">
        <v>1597</v>
      </c>
      <c r="C252" s="63"/>
      <c r="D252" s="13" t="s">
        <v>1598</v>
      </c>
      <c r="E252" s="13" t="s">
        <v>86</v>
      </c>
      <c r="F252" s="14">
        <v>2012.0</v>
      </c>
      <c r="G252" s="13" t="s">
        <v>1045</v>
      </c>
      <c r="H252" s="15" t="s">
        <v>1599</v>
      </c>
      <c r="I252" s="13" t="s">
        <v>25</v>
      </c>
      <c r="J252" s="13" t="s">
        <v>1600</v>
      </c>
      <c r="K252" s="16" t="s">
        <v>1601</v>
      </c>
      <c r="L252" s="16"/>
      <c r="M252" s="16"/>
      <c r="N252" s="16"/>
      <c r="O252" s="17"/>
      <c r="P252" s="16"/>
      <c r="Q252" s="16"/>
      <c r="R252" s="16"/>
      <c r="S252" s="57" t="s">
        <v>1602</v>
      </c>
      <c r="T252" s="27" t="str">
        <f>HYPERLINK("https://www.ncbi.nlm.nih.gov/pubmed/22380691","PubMed")</f>
        <v>PubMed</v>
      </c>
      <c r="U252" s="20"/>
      <c r="V252" s="20"/>
      <c r="W252" s="20"/>
      <c r="X252" s="20"/>
      <c r="Y252" s="20"/>
      <c r="Z252" s="20"/>
      <c r="AA252" s="20"/>
      <c r="AB252" s="20"/>
      <c r="AC252" s="20"/>
      <c r="AD252" s="20"/>
      <c r="AE252" s="20"/>
      <c r="AF252" s="20"/>
    </row>
    <row r="253">
      <c r="A253" s="21" t="s">
        <v>237</v>
      </c>
      <c r="B253" s="49" t="s">
        <v>244</v>
      </c>
      <c r="C253" s="23"/>
      <c r="D253" s="13" t="s">
        <v>1107</v>
      </c>
      <c r="E253" s="13" t="s">
        <v>270</v>
      </c>
      <c r="F253" s="14">
        <v>2012.0</v>
      </c>
      <c r="G253" s="14" t="s">
        <v>1603</v>
      </c>
      <c r="H253" s="15" t="s">
        <v>1604</v>
      </c>
      <c r="I253" s="14" t="s">
        <v>96</v>
      </c>
      <c r="J253" s="13" t="s">
        <v>967</v>
      </c>
      <c r="K253" s="16" t="s">
        <v>1605</v>
      </c>
      <c r="L253" s="16" t="s">
        <v>1606</v>
      </c>
      <c r="M253" s="16"/>
      <c r="N253" s="16"/>
      <c r="O253" s="17" t="s">
        <v>1607</v>
      </c>
      <c r="P253" s="16" t="s">
        <v>1608</v>
      </c>
      <c r="Q253" s="16"/>
      <c r="R253" s="16"/>
      <c r="S253" s="18" t="s">
        <v>1609</v>
      </c>
      <c r="T253" s="27" t="str">
        <f>HYPERLINK("http://aip.scitation.org/doi/abs/10.1063/1.4757828","AIP")</f>
        <v>AIP</v>
      </c>
      <c r="U253" s="20"/>
      <c r="V253" s="20"/>
      <c r="W253" s="20"/>
      <c r="X253" s="20"/>
      <c r="Y253" s="20"/>
      <c r="Z253" s="20"/>
      <c r="AA253" s="20"/>
      <c r="AB253" s="20"/>
      <c r="AC253" s="20"/>
      <c r="AD253" s="20"/>
      <c r="AE253" s="20"/>
      <c r="AF253" s="20"/>
    </row>
    <row r="254">
      <c r="A254" s="48" t="s">
        <v>237</v>
      </c>
      <c r="B254" s="49" t="s">
        <v>466</v>
      </c>
      <c r="C254" s="50"/>
      <c r="D254" s="14" t="s">
        <v>1610</v>
      </c>
      <c r="E254" s="14" t="s">
        <v>105</v>
      </c>
      <c r="F254" s="14">
        <v>2012.0</v>
      </c>
      <c r="G254" s="14" t="s">
        <v>381</v>
      </c>
      <c r="H254" s="58" t="s">
        <v>1611</v>
      </c>
      <c r="I254" s="14" t="s">
        <v>1612</v>
      </c>
      <c r="J254" s="14" t="s">
        <v>1613</v>
      </c>
      <c r="K254" s="59">
        <v>830.0</v>
      </c>
      <c r="L254" s="59"/>
      <c r="M254" s="59"/>
      <c r="N254" s="59"/>
      <c r="O254" s="59"/>
      <c r="P254" s="60"/>
      <c r="Q254" s="59"/>
      <c r="R254" s="59"/>
      <c r="S254" s="34" t="s">
        <v>1614</v>
      </c>
      <c r="T254" s="61" t="str">
        <f>HYPERLINK("https://www.ncbi.nlm.nih.gov/pubmed/22373006","PubMed")</f>
        <v>PubMed</v>
      </c>
      <c r="U254" s="20"/>
      <c r="V254" s="20"/>
      <c r="W254" s="20"/>
      <c r="X254" s="20"/>
      <c r="Y254" s="20"/>
      <c r="Z254" s="20"/>
      <c r="AA254" s="20"/>
      <c r="AB254" s="20"/>
      <c r="AC254" s="20"/>
      <c r="AD254" s="20"/>
      <c r="AE254" s="20"/>
      <c r="AF254" s="20"/>
    </row>
    <row r="255">
      <c r="A255" s="48" t="s">
        <v>19</v>
      </c>
      <c r="B255" s="49" t="s">
        <v>1090</v>
      </c>
      <c r="C255" s="50"/>
      <c r="D255" s="13" t="s">
        <v>1091</v>
      </c>
      <c r="E255" s="14" t="s">
        <v>1615</v>
      </c>
      <c r="F255" s="103">
        <v>2011.0</v>
      </c>
      <c r="G255" s="104" t="s">
        <v>42</v>
      </c>
      <c r="H255" s="105" t="s">
        <v>1616</v>
      </c>
      <c r="I255" s="13" t="s">
        <v>371</v>
      </c>
      <c r="J255" s="13" t="s">
        <v>36</v>
      </c>
      <c r="K255" s="16" t="s">
        <v>1617</v>
      </c>
      <c r="L255" s="87"/>
      <c r="M255" s="87"/>
      <c r="N255" s="87"/>
      <c r="O255" s="107"/>
      <c r="P255" s="87"/>
      <c r="Q255" s="87"/>
      <c r="R255" s="87"/>
      <c r="S255" s="108" t="s">
        <v>1618</v>
      </c>
      <c r="T255" s="109" t="s">
        <v>1505</v>
      </c>
      <c r="U255" s="20"/>
      <c r="V255" s="20"/>
      <c r="W255" s="20"/>
      <c r="X255" s="20"/>
      <c r="Y255" s="20"/>
      <c r="Z255" s="20"/>
      <c r="AA255" s="20"/>
      <c r="AB255" s="20"/>
      <c r="AC255" s="20"/>
      <c r="AD255" s="20"/>
      <c r="AE255" s="20"/>
      <c r="AF255" s="20"/>
    </row>
    <row r="256">
      <c r="A256" s="21" t="s">
        <v>47</v>
      </c>
      <c r="B256" s="22" t="s">
        <v>48</v>
      </c>
      <c r="C256" s="23"/>
      <c r="D256" s="93" t="s">
        <v>1359</v>
      </c>
      <c r="E256" s="13" t="s">
        <v>539</v>
      </c>
      <c r="F256" s="93">
        <v>2011.0</v>
      </c>
      <c r="G256" s="93" t="s">
        <v>1350</v>
      </c>
      <c r="H256" s="94" t="s">
        <v>1619</v>
      </c>
      <c r="I256" s="14" t="s">
        <v>96</v>
      </c>
      <c r="J256" s="13" t="s">
        <v>542</v>
      </c>
      <c r="K256" s="16">
        <v>670.0</v>
      </c>
      <c r="L256" s="16"/>
      <c r="M256" s="16" t="s">
        <v>543</v>
      </c>
      <c r="N256" s="16"/>
      <c r="O256" s="17" t="s">
        <v>151</v>
      </c>
      <c r="P256" s="16"/>
      <c r="Q256" s="16">
        <v>180.0</v>
      </c>
      <c r="R256" s="16">
        <v>5.0</v>
      </c>
      <c r="S256" s="74" t="s">
        <v>1620</v>
      </c>
      <c r="T256" s="106" t="s">
        <v>1505</v>
      </c>
      <c r="U256" s="20"/>
      <c r="V256" s="20"/>
      <c r="W256" s="20"/>
      <c r="X256" s="20"/>
      <c r="Y256" s="20"/>
      <c r="Z256" s="20"/>
      <c r="AA256" s="20"/>
      <c r="AB256" s="20"/>
      <c r="AC256" s="20"/>
      <c r="AD256" s="20"/>
      <c r="AE256" s="20"/>
      <c r="AF256" s="20"/>
    </row>
    <row r="257">
      <c r="A257" s="21" t="s">
        <v>354</v>
      </c>
      <c r="B257" s="22" t="s">
        <v>355</v>
      </c>
      <c r="C257" s="23"/>
      <c r="D257" s="13" t="s">
        <v>1621</v>
      </c>
      <c r="E257" s="13" t="s">
        <v>226</v>
      </c>
      <c r="F257" s="14">
        <v>2011.0</v>
      </c>
      <c r="G257" s="13" t="s">
        <v>1622</v>
      </c>
      <c r="H257" s="15" t="s">
        <v>1623</v>
      </c>
      <c r="I257" s="13" t="s">
        <v>30</v>
      </c>
      <c r="J257" s="13" t="s">
        <v>36</v>
      </c>
      <c r="K257" s="70" t="s">
        <v>1624</v>
      </c>
      <c r="L257" s="25"/>
      <c r="M257" s="25"/>
      <c r="N257" s="25"/>
      <c r="O257" s="25"/>
      <c r="P257" s="25"/>
      <c r="Q257" s="25"/>
      <c r="R257" s="25"/>
      <c r="S257" s="26"/>
      <c r="T257" s="27" t="str">
        <f>HYPERLINK("http://onlinelibrary.wiley.com/doi/10.1889/JSID19.12.882/abstract","Wiley")</f>
        <v>Wiley</v>
      </c>
      <c r="U257" s="20"/>
      <c r="V257" s="20"/>
      <c r="W257" s="20"/>
      <c r="X257" s="20"/>
      <c r="Y257" s="20"/>
      <c r="Z257" s="20"/>
      <c r="AA257" s="20"/>
      <c r="AB257" s="20"/>
      <c r="AC257" s="20"/>
      <c r="AD257" s="20"/>
      <c r="AE257" s="20"/>
      <c r="AF257" s="20"/>
    </row>
    <row r="258">
      <c r="A258" s="21" t="s">
        <v>595</v>
      </c>
      <c r="B258" s="22" t="s">
        <v>1625</v>
      </c>
      <c r="C258" s="23"/>
      <c r="D258" s="13" t="s">
        <v>1626</v>
      </c>
      <c r="E258" s="13" t="s">
        <v>270</v>
      </c>
      <c r="F258" s="14">
        <v>2011.0</v>
      </c>
      <c r="G258" s="13" t="s">
        <v>42</v>
      </c>
      <c r="H258" s="15" t="s">
        <v>1627</v>
      </c>
      <c r="I258" s="13" t="s">
        <v>96</v>
      </c>
      <c r="J258" s="13" t="s">
        <v>36</v>
      </c>
      <c r="K258" s="16" t="s">
        <v>1628</v>
      </c>
      <c r="L258" s="16"/>
      <c r="M258" s="16"/>
      <c r="N258" s="16"/>
      <c r="O258" s="17" t="s">
        <v>1629</v>
      </c>
      <c r="P258" s="16"/>
      <c r="Q258" s="16">
        <v>73.0</v>
      </c>
      <c r="R258" s="16"/>
      <c r="S258" s="57" t="s">
        <v>1630</v>
      </c>
      <c r="T258" s="27" t="str">
        <f>HYPERLINK("https://www.ncbi.nlm.nih.gov/pubmed/21790272","PubMed")</f>
        <v>PubMed</v>
      </c>
      <c r="U258" s="20"/>
      <c r="V258" s="20"/>
      <c r="W258" s="20"/>
      <c r="X258" s="20"/>
      <c r="Y258" s="20"/>
      <c r="Z258" s="20"/>
      <c r="AA258" s="20"/>
      <c r="AB258" s="20"/>
      <c r="AC258" s="20"/>
      <c r="AD258" s="20"/>
      <c r="AE258" s="20"/>
      <c r="AF258" s="20"/>
    </row>
    <row r="259">
      <c r="A259" s="21" t="s">
        <v>595</v>
      </c>
      <c r="B259" s="22"/>
      <c r="C259" s="23"/>
      <c r="D259" s="13" t="s">
        <v>113</v>
      </c>
      <c r="E259" s="13" t="s">
        <v>105</v>
      </c>
      <c r="F259" s="14">
        <v>2011.0</v>
      </c>
      <c r="G259" s="13" t="s">
        <v>572</v>
      </c>
      <c r="H259" s="15" t="s">
        <v>1631</v>
      </c>
      <c r="I259" s="13" t="s">
        <v>25</v>
      </c>
      <c r="J259" s="13" t="s">
        <v>36</v>
      </c>
      <c r="K259" s="16">
        <v>1072.0</v>
      </c>
      <c r="L259" s="16"/>
      <c r="M259" s="16"/>
      <c r="N259" s="16"/>
      <c r="O259" s="17"/>
      <c r="P259" s="16"/>
      <c r="Q259" s="16"/>
      <c r="R259" s="16"/>
      <c r="S259" s="18" t="s">
        <v>1632</v>
      </c>
      <c r="T259" s="27" t="str">
        <f>HYPERLINK("https://www.ncbi.nlm.nih.gov/pubmed/21955546","PubMed")</f>
        <v>PubMed</v>
      </c>
      <c r="U259" s="20"/>
      <c r="V259" s="20"/>
      <c r="W259" s="20"/>
      <c r="X259" s="20"/>
      <c r="Y259" s="20"/>
      <c r="Z259" s="20"/>
      <c r="AA259" s="20"/>
      <c r="AB259" s="20"/>
      <c r="AC259" s="20"/>
      <c r="AD259" s="20"/>
      <c r="AE259" s="20"/>
      <c r="AF259" s="20"/>
    </row>
    <row r="260">
      <c r="A260" s="21" t="s">
        <v>1163</v>
      </c>
      <c r="B260" s="22" t="s">
        <v>1164</v>
      </c>
      <c r="C260" s="23"/>
      <c r="D260" s="13" t="s">
        <v>1633</v>
      </c>
      <c r="E260" s="13" t="s">
        <v>1634</v>
      </c>
      <c r="F260" s="14">
        <v>2011.0</v>
      </c>
      <c r="G260" s="13" t="s">
        <v>340</v>
      </c>
      <c r="H260" s="15" t="s">
        <v>1635</v>
      </c>
      <c r="I260" s="13" t="s">
        <v>410</v>
      </c>
      <c r="J260" s="13" t="s">
        <v>36</v>
      </c>
      <c r="K260" s="16" t="s">
        <v>1636</v>
      </c>
      <c r="L260" s="16"/>
      <c r="M260" s="16"/>
      <c r="N260" s="16" t="s">
        <v>1637</v>
      </c>
      <c r="O260" s="17" t="s">
        <v>136</v>
      </c>
      <c r="P260" s="16" t="s">
        <v>1638</v>
      </c>
      <c r="Q260" s="16">
        <v>600.0</v>
      </c>
      <c r="R260" s="16">
        <v>25.0</v>
      </c>
      <c r="S260" s="34" t="s">
        <v>1639</v>
      </c>
      <c r="T260" s="27" t="str">
        <f>HYPERLINK("https://www.ncbi.nlm.nih.gov/pubmed/21658899","PubMed")</f>
        <v>PubMed</v>
      </c>
      <c r="U260" s="20"/>
      <c r="V260" s="20"/>
      <c r="W260" s="20"/>
      <c r="X260" s="20"/>
      <c r="Y260" s="20"/>
      <c r="Z260" s="20"/>
      <c r="AA260" s="20"/>
      <c r="AB260" s="20"/>
      <c r="AC260" s="20"/>
      <c r="AD260" s="20"/>
      <c r="AE260" s="20"/>
      <c r="AF260" s="20"/>
    </row>
    <row r="261">
      <c r="A261" s="21" t="s">
        <v>1640</v>
      </c>
      <c r="B261" s="22" t="s">
        <v>1641</v>
      </c>
      <c r="C261" s="23"/>
      <c r="D261" s="13" t="s">
        <v>1065</v>
      </c>
      <c r="E261" s="13" t="s">
        <v>1642</v>
      </c>
      <c r="F261" s="14">
        <v>2011.0</v>
      </c>
      <c r="G261" s="13" t="s">
        <v>1643</v>
      </c>
      <c r="H261" s="15" t="s">
        <v>1644</v>
      </c>
      <c r="I261" s="13" t="s">
        <v>96</v>
      </c>
      <c r="J261" s="13" t="s">
        <v>1645</v>
      </c>
      <c r="K261" s="16" t="s">
        <v>1646</v>
      </c>
      <c r="L261" s="16"/>
      <c r="M261" s="97"/>
      <c r="N261" s="97"/>
      <c r="O261" s="97"/>
      <c r="P261" s="68"/>
      <c r="Q261" s="97"/>
      <c r="R261" s="97"/>
      <c r="S261" s="72" t="s">
        <v>1647</v>
      </c>
      <c r="T261" s="27" t="str">
        <f>HYPERLINK("https://www.ncbi.nlm.nih.gov/pubmed/22470396","PubMed")</f>
        <v>PubMed</v>
      </c>
      <c r="U261" s="20"/>
      <c r="V261" s="20"/>
      <c r="W261" s="20"/>
      <c r="X261" s="20"/>
      <c r="Y261" s="20"/>
      <c r="Z261" s="20"/>
      <c r="AA261" s="20"/>
      <c r="AB261" s="20"/>
      <c r="AC261" s="20"/>
      <c r="AD261" s="20"/>
      <c r="AE261" s="20"/>
      <c r="AF261" s="20"/>
    </row>
    <row r="262">
      <c r="A262" s="21" t="s">
        <v>55</v>
      </c>
      <c r="B262" s="110" t="s">
        <v>56</v>
      </c>
      <c r="C262" s="23"/>
      <c r="D262" s="13" t="s">
        <v>380</v>
      </c>
      <c r="E262" s="13" t="s">
        <v>122</v>
      </c>
      <c r="F262" s="14">
        <v>2011.0</v>
      </c>
      <c r="G262" s="13" t="s">
        <v>42</v>
      </c>
      <c r="H262" s="15" t="s">
        <v>1648</v>
      </c>
      <c r="I262" s="13" t="s">
        <v>165</v>
      </c>
      <c r="J262" s="13" t="s">
        <v>36</v>
      </c>
      <c r="K262" s="16">
        <v>850.0</v>
      </c>
      <c r="L262" s="16"/>
      <c r="M262" s="16" t="s">
        <v>1649</v>
      </c>
      <c r="N262" s="16">
        <v>14400.0</v>
      </c>
      <c r="O262" s="17" t="s">
        <v>1650</v>
      </c>
      <c r="P262" s="16"/>
      <c r="Q262" s="16">
        <v>1800.0</v>
      </c>
      <c r="R262" s="16"/>
      <c r="S262" s="18" t="s">
        <v>1651</v>
      </c>
      <c r="T262" s="27" t="str">
        <f>HYPERLINK("https://www.ncbi.nlm.nih.gov/pubmed/21749263","PubMed")</f>
        <v>PubMed</v>
      </c>
      <c r="U262" s="20"/>
      <c r="V262" s="20"/>
      <c r="W262" s="20"/>
      <c r="X262" s="20"/>
      <c r="Y262" s="20"/>
      <c r="Z262" s="20"/>
      <c r="AA262" s="20"/>
      <c r="AB262" s="20"/>
      <c r="AC262" s="20"/>
      <c r="AD262" s="20"/>
      <c r="AE262" s="20"/>
      <c r="AF262" s="20"/>
    </row>
    <row r="263">
      <c r="A263" s="21" t="s">
        <v>55</v>
      </c>
      <c r="B263" s="110" t="s">
        <v>56</v>
      </c>
      <c r="C263" s="23"/>
      <c r="D263" s="13" t="s">
        <v>1652</v>
      </c>
      <c r="E263" s="13" t="s">
        <v>122</v>
      </c>
      <c r="F263" s="14">
        <v>2011.0</v>
      </c>
      <c r="G263" s="13" t="s">
        <v>59</v>
      </c>
      <c r="H263" s="15" t="s">
        <v>1653</v>
      </c>
      <c r="I263" s="13" t="s">
        <v>61</v>
      </c>
      <c r="J263" s="13" t="s">
        <v>36</v>
      </c>
      <c r="K263" s="16" t="s">
        <v>174</v>
      </c>
      <c r="L263" s="16"/>
      <c r="M263" s="16"/>
      <c r="N263" s="16"/>
      <c r="O263" s="17"/>
      <c r="P263" s="16"/>
      <c r="Q263" s="16"/>
      <c r="R263" s="16"/>
      <c r="S263" s="57" t="s">
        <v>1654</v>
      </c>
      <c r="T263" s="27" t="str">
        <f>HYPERLINK("https://www.ncbi.nlm.nih.gov/pubmed/21088862","PubMed")</f>
        <v>PubMed</v>
      </c>
      <c r="U263" s="20"/>
      <c r="V263" s="20"/>
      <c r="W263" s="20"/>
      <c r="X263" s="20"/>
      <c r="Y263" s="20"/>
      <c r="Z263" s="20"/>
      <c r="AA263" s="20"/>
      <c r="AB263" s="20"/>
      <c r="AC263" s="20"/>
      <c r="AD263" s="20"/>
      <c r="AE263" s="20"/>
      <c r="AF263" s="20"/>
    </row>
    <row r="264">
      <c r="A264" s="21" t="s">
        <v>55</v>
      </c>
      <c r="B264" s="22" t="s">
        <v>379</v>
      </c>
      <c r="C264" s="23"/>
      <c r="D264" s="32" t="s">
        <v>380</v>
      </c>
      <c r="E264" s="13" t="s">
        <v>122</v>
      </c>
      <c r="F264" s="32">
        <v>2011.0</v>
      </c>
      <c r="G264" s="32" t="s">
        <v>381</v>
      </c>
      <c r="H264" s="33" t="s">
        <v>1655</v>
      </c>
      <c r="I264" s="14" t="s">
        <v>143</v>
      </c>
      <c r="J264" s="14" t="s">
        <v>36</v>
      </c>
      <c r="K264" s="16">
        <v>850.0</v>
      </c>
      <c r="L264" s="16"/>
      <c r="M264" s="16" t="s">
        <v>384</v>
      </c>
      <c r="N264" s="17"/>
      <c r="O264" s="17" t="s">
        <v>1656</v>
      </c>
      <c r="P264" s="16"/>
      <c r="Q264" s="16"/>
      <c r="R264" s="16"/>
      <c r="S264" s="55" t="s">
        <v>1657</v>
      </c>
      <c r="T264" s="71" t="str">
        <f>HYPERLINK("https://www.ncbi.nlm.nih.gov/pubmed/21740089","PubMed")</f>
        <v>PubMed</v>
      </c>
      <c r="U264" s="20"/>
      <c r="V264" s="20"/>
      <c r="W264" s="20"/>
      <c r="X264" s="20"/>
      <c r="Y264" s="20"/>
      <c r="Z264" s="20"/>
      <c r="AA264" s="20"/>
      <c r="AB264" s="20"/>
      <c r="AC264" s="20"/>
      <c r="AD264" s="20"/>
      <c r="AE264" s="20"/>
      <c r="AF264" s="20"/>
    </row>
    <row r="265">
      <c r="A265" s="21" t="s">
        <v>197</v>
      </c>
      <c r="B265" s="22" t="s">
        <v>1658</v>
      </c>
      <c r="C265" s="23"/>
      <c r="D265" s="13" t="s">
        <v>1659</v>
      </c>
      <c r="E265" s="13" t="s">
        <v>1660</v>
      </c>
      <c r="F265" s="14">
        <v>2011.0</v>
      </c>
      <c r="G265" s="13" t="s">
        <v>1661</v>
      </c>
      <c r="H265" s="15" t="s">
        <v>1662</v>
      </c>
      <c r="I265" s="13" t="s">
        <v>70</v>
      </c>
      <c r="J265" s="13" t="s">
        <v>1328</v>
      </c>
      <c r="K265" s="16">
        <v>890.0</v>
      </c>
      <c r="L265" s="16"/>
      <c r="M265" s="16"/>
      <c r="N265" s="16"/>
      <c r="O265" s="17"/>
      <c r="P265" s="88"/>
      <c r="Q265" s="16"/>
      <c r="R265" s="16">
        <v>12.0</v>
      </c>
      <c r="S265" s="72" t="s">
        <v>1663</v>
      </c>
      <c r="T265" s="67" t="str">
        <f>HYPERLINK("https://www.ncbi.nlm.nih.gov/pubmed/21947144","PubMed")</f>
        <v>PubMed</v>
      </c>
      <c r="U265" s="20"/>
      <c r="V265" s="20"/>
      <c r="W265" s="20"/>
      <c r="X265" s="20"/>
      <c r="Y265" s="20"/>
      <c r="Z265" s="20"/>
      <c r="AA265" s="20"/>
      <c r="AB265" s="20"/>
      <c r="AC265" s="20"/>
      <c r="AD265" s="20"/>
      <c r="AE265" s="20"/>
      <c r="AF265" s="20"/>
    </row>
    <row r="266">
      <c r="A266" s="21" t="s">
        <v>83</v>
      </c>
      <c r="B266" s="22" t="s">
        <v>991</v>
      </c>
      <c r="C266" s="23"/>
      <c r="D266" s="13" t="s">
        <v>1664</v>
      </c>
      <c r="E266" s="13" t="s">
        <v>68</v>
      </c>
      <c r="F266" s="14">
        <v>2011.0</v>
      </c>
      <c r="G266" s="13" t="s">
        <v>59</v>
      </c>
      <c r="H266" s="15" t="s">
        <v>1665</v>
      </c>
      <c r="I266" s="13" t="s">
        <v>165</v>
      </c>
      <c r="J266" s="13" t="s">
        <v>967</v>
      </c>
      <c r="K266" s="16" t="s">
        <v>1666</v>
      </c>
      <c r="L266" s="16" t="s">
        <v>1667</v>
      </c>
      <c r="M266" s="16"/>
      <c r="N266" s="16"/>
      <c r="O266" s="17" t="s">
        <v>1432</v>
      </c>
      <c r="P266" s="16"/>
      <c r="Q266" s="16" t="s">
        <v>1668</v>
      </c>
      <c r="R266" s="16"/>
      <c r="S266" s="57" t="s">
        <v>1669</v>
      </c>
      <c r="T266" s="27" t="str">
        <f>HYPERLINK("https://www.ncbi.nlm.nih.gov/pubmed/21626017","PubMed")</f>
        <v>PubMed</v>
      </c>
      <c r="U266" s="20"/>
      <c r="V266" s="20"/>
      <c r="W266" s="20"/>
      <c r="X266" s="20"/>
      <c r="Y266" s="20"/>
      <c r="Z266" s="20"/>
      <c r="AA266" s="20"/>
      <c r="AB266" s="20"/>
      <c r="AC266" s="20"/>
      <c r="AD266" s="20"/>
      <c r="AE266" s="20"/>
      <c r="AF266" s="20"/>
    </row>
    <row r="267">
      <c r="A267" s="21" t="s">
        <v>1670</v>
      </c>
      <c r="B267" s="22" t="s">
        <v>1671</v>
      </c>
      <c r="C267" s="23"/>
      <c r="D267" s="13" t="s">
        <v>1672</v>
      </c>
      <c r="E267" s="13" t="s">
        <v>1673</v>
      </c>
      <c r="F267" s="14">
        <v>2011.0</v>
      </c>
      <c r="G267" s="13" t="s">
        <v>572</v>
      </c>
      <c r="H267" s="15" t="s">
        <v>1674</v>
      </c>
      <c r="I267" s="13" t="s">
        <v>1675</v>
      </c>
      <c r="J267" s="13" t="s">
        <v>36</v>
      </c>
      <c r="K267" s="16">
        <v>880.0</v>
      </c>
      <c r="L267" s="16"/>
      <c r="M267" s="16"/>
      <c r="N267" s="16"/>
      <c r="O267" s="17" t="s">
        <v>229</v>
      </c>
      <c r="P267" s="16"/>
      <c r="Q267" s="16"/>
      <c r="R267" s="16"/>
      <c r="S267" s="18" t="s">
        <v>1676</v>
      </c>
      <c r="T267" s="27" t="str">
        <f>HYPERLINK("https://www.ncbi.nlm.nih.gov/pubmed/21146998","PubMed")</f>
        <v>PubMed</v>
      </c>
      <c r="U267" s="20"/>
      <c r="V267" s="20"/>
      <c r="W267" s="20"/>
      <c r="X267" s="20"/>
      <c r="Y267" s="20"/>
      <c r="Z267" s="20"/>
      <c r="AA267" s="20"/>
      <c r="AB267" s="20"/>
      <c r="AC267" s="20"/>
      <c r="AD267" s="20"/>
      <c r="AE267" s="20"/>
      <c r="AF267" s="20"/>
    </row>
    <row r="268">
      <c r="A268" s="48" t="s">
        <v>237</v>
      </c>
      <c r="B268" s="49" t="s">
        <v>466</v>
      </c>
      <c r="C268" s="50"/>
      <c r="D268" s="14" t="s">
        <v>1677</v>
      </c>
      <c r="E268" s="14" t="s">
        <v>1678</v>
      </c>
      <c r="F268" s="14">
        <v>2011.0</v>
      </c>
      <c r="G268" s="14" t="s">
        <v>381</v>
      </c>
      <c r="H268" s="58" t="s">
        <v>1679</v>
      </c>
      <c r="I268" s="14" t="s">
        <v>96</v>
      </c>
      <c r="J268" s="14" t="s">
        <v>1274</v>
      </c>
      <c r="K268" s="59">
        <v>640.0</v>
      </c>
      <c r="L268" s="59">
        <v>30.0</v>
      </c>
      <c r="M268" s="59"/>
      <c r="N268" s="59"/>
      <c r="O268" s="59">
        <v>4.0</v>
      </c>
      <c r="P268" s="60"/>
      <c r="Q268" s="59"/>
      <c r="R268" s="59" t="s">
        <v>1680</v>
      </c>
      <c r="S268" s="34" t="s">
        <v>1681</v>
      </c>
      <c r="T268" s="61" t="str">
        <f>HYPERLINK("https://www.ncbi.nlm.nih.gov/pubmed/21981305","PubMed")</f>
        <v>PubMed</v>
      </c>
      <c r="U268" s="20"/>
      <c r="V268" s="20"/>
      <c r="W268" s="20"/>
      <c r="X268" s="20"/>
      <c r="Y268" s="20"/>
      <c r="Z268" s="20"/>
      <c r="AA268" s="20"/>
      <c r="AB268" s="20"/>
      <c r="AC268" s="20"/>
      <c r="AD268" s="20"/>
      <c r="AE268" s="20"/>
      <c r="AF268" s="20"/>
    </row>
    <row r="269">
      <c r="A269" s="21" t="s">
        <v>119</v>
      </c>
      <c r="B269" s="22" t="s">
        <v>1682</v>
      </c>
      <c r="C269" s="23"/>
      <c r="D269" s="41" t="s">
        <v>1683</v>
      </c>
      <c r="E269" s="32" t="s">
        <v>1684</v>
      </c>
      <c r="F269" s="32">
        <v>2010.0</v>
      </c>
      <c r="G269" s="41" t="s">
        <v>59</v>
      </c>
      <c r="H269" s="42" t="s">
        <v>1685</v>
      </c>
      <c r="I269" s="13" t="s">
        <v>89</v>
      </c>
      <c r="J269" s="13" t="s">
        <v>1686</v>
      </c>
      <c r="K269" s="16">
        <v>627.0</v>
      </c>
      <c r="L269" s="16"/>
      <c r="M269" s="16"/>
      <c r="N269" s="16"/>
      <c r="O269" s="17" t="s">
        <v>372</v>
      </c>
      <c r="P269" s="16"/>
      <c r="Q269" s="16"/>
      <c r="R269" s="16"/>
      <c r="S269" s="46" t="s">
        <v>1687</v>
      </c>
      <c r="T269" s="51" t="str">
        <f>HYPERLINK("https://www.ncbi.nlm.nih.gov/pubmed/20162318","PubMed")</f>
        <v>PubMed</v>
      </c>
      <c r="U269" s="20"/>
      <c r="V269" s="20"/>
      <c r="W269" s="20"/>
      <c r="X269" s="20"/>
      <c r="Y269" s="20"/>
      <c r="Z269" s="20"/>
      <c r="AA269" s="20"/>
      <c r="AB269" s="20"/>
      <c r="AC269" s="20"/>
      <c r="AD269" s="20"/>
      <c r="AE269" s="20"/>
      <c r="AF269" s="20"/>
    </row>
    <row r="270">
      <c r="A270" s="48" t="s">
        <v>19</v>
      </c>
      <c r="B270" s="49" t="s">
        <v>303</v>
      </c>
      <c r="C270" s="50"/>
      <c r="D270" s="13" t="s">
        <v>1688</v>
      </c>
      <c r="E270" s="13" t="s">
        <v>1103</v>
      </c>
      <c r="F270" s="14">
        <v>2010.0</v>
      </c>
      <c r="G270" s="13" t="s">
        <v>1689</v>
      </c>
      <c r="H270" s="15" t="s">
        <v>1690</v>
      </c>
      <c r="I270" s="14" t="s">
        <v>25</v>
      </c>
      <c r="J270" s="14" t="s">
        <v>36</v>
      </c>
      <c r="K270" s="16">
        <v>670.0</v>
      </c>
      <c r="L270" s="97"/>
      <c r="M270" s="16" t="s">
        <v>1484</v>
      </c>
      <c r="N270" s="16"/>
      <c r="O270" s="17" t="s">
        <v>1485</v>
      </c>
      <c r="P270" s="16"/>
      <c r="Q270" s="16">
        <v>90.0</v>
      </c>
      <c r="R270" s="16">
        <v>4.0</v>
      </c>
      <c r="S270" s="18" t="s">
        <v>1691</v>
      </c>
      <c r="T270" s="27" t="str">
        <f>HYPERLINK("https://www.ncbi.nlm.nih.gov/pubmed/19882716","PubMed")</f>
        <v>PubMed</v>
      </c>
      <c r="U270" s="20"/>
      <c r="V270" s="20"/>
      <c r="W270" s="20"/>
      <c r="X270" s="20"/>
      <c r="Y270" s="20"/>
      <c r="Z270" s="20"/>
      <c r="AA270" s="20"/>
      <c r="AB270" s="20"/>
      <c r="AC270" s="20"/>
      <c r="AD270" s="20"/>
      <c r="AE270" s="20"/>
      <c r="AF270" s="20"/>
    </row>
    <row r="271">
      <c r="A271" s="21" t="s">
        <v>119</v>
      </c>
      <c r="B271" s="22" t="s">
        <v>120</v>
      </c>
      <c r="C271" s="23"/>
      <c r="D271" s="41" t="s">
        <v>1286</v>
      </c>
      <c r="E271" s="32" t="s">
        <v>270</v>
      </c>
      <c r="F271" s="32">
        <v>2010.0</v>
      </c>
      <c r="G271" s="41" t="s">
        <v>42</v>
      </c>
      <c r="H271" s="42" t="s">
        <v>1692</v>
      </c>
      <c r="I271" s="13" t="s">
        <v>89</v>
      </c>
      <c r="J271" s="13" t="s">
        <v>1693</v>
      </c>
      <c r="K271" s="16" t="s">
        <v>1694</v>
      </c>
      <c r="L271" s="16" t="s">
        <v>1695</v>
      </c>
      <c r="M271" s="54"/>
      <c r="N271" s="16"/>
      <c r="O271" s="17" t="s">
        <v>1696</v>
      </c>
      <c r="P271" s="16"/>
      <c r="Q271" s="16"/>
      <c r="R271" s="16" t="s">
        <v>1697</v>
      </c>
      <c r="S271" s="34" t="s">
        <v>1698</v>
      </c>
      <c r="T271" s="27" t="str">
        <f>HYPERLINK("https://www.ncbi.nlm.nih.gov/pubmed/20001321","PubMed")</f>
        <v>PubMed</v>
      </c>
      <c r="U271" s="20"/>
      <c r="V271" s="20"/>
      <c r="W271" s="20"/>
      <c r="X271" s="20"/>
      <c r="Y271" s="20"/>
      <c r="Z271" s="20"/>
      <c r="AA271" s="20"/>
      <c r="AB271" s="20"/>
      <c r="AC271" s="20"/>
      <c r="AD271" s="20"/>
      <c r="AE271" s="20"/>
      <c r="AF271" s="20"/>
    </row>
    <row r="272">
      <c r="A272" s="21" t="s">
        <v>29</v>
      </c>
      <c r="B272" s="22" t="s">
        <v>138</v>
      </c>
      <c r="C272" s="23"/>
      <c r="D272" s="13" t="s">
        <v>1699</v>
      </c>
      <c r="E272" s="13" t="s">
        <v>871</v>
      </c>
      <c r="F272" s="14">
        <v>2010.0</v>
      </c>
      <c r="G272" s="13" t="s">
        <v>747</v>
      </c>
      <c r="H272" s="15" t="s">
        <v>1700</v>
      </c>
      <c r="I272" s="13" t="s">
        <v>133</v>
      </c>
      <c r="J272" s="13" t="s">
        <v>36</v>
      </c>
      <c r="K272" s="16">
        <v>590.0</v>
      </c>
      <c r="L272" s="16"/>
      <c r="M272" s="16"/>
      <c r="N272" s="16"/>
      <c r="O272" s="17"/>
      <c r="P272" s="16"/>
      <c r="Q272" s="16">
        <v>35.0</v>
      </c>
      <c r="R272" s="16" t="s">
        <v>1701</v>
      </c>
      <c r="S272" s="72" t="s">
        <v>1702</v>
      </c>
      <c r="T272" s="27" t="str">
        <f>HYPERLINK("https://www.ncbi.nlm.nih.gov/pubmed/21070458","PubMed")</f>
        <v>PubMed</v>
      </c>
      <c r="U272" s="20"/>
      <c r="V272" s="20"/>
      <c r="W272" s="20"/>
      <c r="X272" s="20"/>
      <c r="Y272" s="20"/>
      <c r="Z272" s="20"/>
      <c r="AA272" s="20"/>
      <c r="AB272" s="20"/>
      <c r="AC272" s="20"/>
      <c r="AD272" s="20"/>
      <c r="AE272" s="20"/>
      <c r="AF272" s="20"/>
    </row>
    <row r="273">
      <c r="A273" s="21" t="s">
        <v>47</v>
      </c>
      <c r="B273" s="22" t="s">
        <v>1703</v>
      </c>
      <c r="C273" s="23"/>
      <c r="D273" s="93" t="s">
        <v>1365</v>
      </c>
      <c r="E273" s="14" t="s">
        <v>1704</v>
      </c>
      <c r="F273" s="93">
        <v>2010.0</v>
      </c>
      <c r="G273" s="93" t="s">
        <v>886</v>
      </c>
      <c r="H273" s="94" t="s">
        <v>1705</v>
      </c>
      <c r="I273" s="14" t="s">
        <v>96</v>
      </c>
      <c r="J273" s="14" t="s">
        <v>36</v>
      </c>
      <c r="K273" s="16">
        <v>670.0</v>
      </c>
      <c r="L273" s="16"/>
      <c r="M273" s="16" t="s">
        <v>543</v>
      </c>
      <c r="N273" s="16"/>
      <c r="O273" s="17" t="s">
        <v>151</v>
      </c>
      <c r="P273" s="16"/>
      <c r="Q273" s="16">
        <v>180.0</v>
      </c>
      <c r="R273" s="16">
        <v>5.0</v>
      </c>
      <c r="S273" s="74" t="s">
        <v>1706</v>
      </c>
      <c r="T273" s="35" t="str">
        <f>HYPERLINK("PubMed","PubMed")</f>
        <v>PubMed</v>
      </c>
      <c r="U273" s="20"/>
      <c r="V273" s="20"/>
      <c r="W273" s="20"/>
      <c r="X273" s="20"/>
      <c r="Y273" s="20"/>
      <c r="Z273" s="20"/>
      <c r="AA273" s="20"/>
      <c r="AB273" s="20"/>
      <c r="AC273" s="20"/>
      <c r="AD273" s="20"/>
      <c r="AE273" s="20"/>
      <c r="AF273" s="20"/>
    </row>
    <row r="274">
      <c r="A274" s="21" t="s">
        <v>47</v>
      </c>
      <c r="B274" s="22" t="s">
        <v>547</v>
      </c>
      <c r="C274" s="23"/>
      <c r="D274" s="93" t="s">
        <v>1707</v>
      </c>
      <c r="E274" s="14" t="s">
        <v>1372</v>
      </c>
      <c r="F274" s="93">
        <v>2010.0</v>
      </c>
      <c r="G274" s="93" t="s">
        <v>1092</v>
      </c>
      <c r="H274" s="94" t="s">
        <v>1708</v>
      </c>
      <c r="I274" s="14" t="s">
        <v>96</v>
      </c>
      <c r="J274" s="13" t="s">
        <v>36</v>
      </c>
      <c r="K274" s="16">
        <v>670.0</v>
      </c>
      <c r="L274" s="16"/>
      <c r="M274" s="16" t="s">
        <v>1709</v>
      </c>
      <c r="N274" s="16"/>
      <c r="O274" s="17"/>
      <c r="P274" s="16"/>
      <c r="Q274" s="16">
        <v>1800.0</v>
      </c>
      <c r="R274" s="16"/>
      <c r="S274" s="74" t="s">
        <v>1710</v>
      </c>
      <c r="T274" s="35" t="str">
        <f>HYPERLINK("https://www.ncbi.nlm.nih.gov/pubmed/20822460","PubMed")</f>
        <v>PubMed</v>
      </c>
      <c r="U274" s="20"/>
      <c r="V274" s="20"/>
      <c r="W274" s="20"/>
      <c r="X274" s="20"/>
      <c r="Y274" s="20"/>
      <c r="Z274" s="20"/>
      <c r="AA274" s="20"/>
      <c r="AB274" s="20"/>
      <c r="AC274" s="20"/>
      <c r="AD274" s="20"/>
      <c r="AE274" s="20"/>
      <c r="AF274" s="20"/>
    </row>
    <row r="275">
      <c r="A275" s="21" t="s">
        <v>47</v>
      </c>
      <c r="B275" s="22" t="s">
        <v>48</v>
      </c>
      <c r="C275" s="23"/>
      <c r="D275" s="93" t="s">
        <v>1711</v>
      </c>
      <c r="E275" s="14" t="s">
        <v>1712</v>
      </c>
      <c r="F275" s="93">
        <v>2010.0</v>
      </c>
      <c r="G275" s="93" t="s">
        <v>1502</v>
      </c>
      <c r="H275" s="94" t="s">
        <v>1713</v>
      </c>
      <c r="I275" s="14" t="s">
        <v>96</v>
      </c>
      <c r="J275" s="13" t="s">
        <v>542</v>
      </c>
      <c r="K275" s="16">
        <v>670.0</v>
      </c>
      <c r="L275" s="16">
        <v>50.0</v>
      </c>
      <c r="M275" s="16"/>
      <c r="N275" s="16"/>
      <c r="O275" s="17"/>
      <c r="P275" s="16"/>
      <c r="Q275" s="16"/>
      <c r="R275" s="16">
        <v>5.0</v>
      </c>
      <c r="S275" s="74" t="s">
        <v>1714</v>
      </c>
      <c r="T275" s="106" t="s">
        <v>1505</v>
      </c>
      <c r="U275" s="20"/>
      <c r="V275" s="20"/>
      <c r="W275" s="20"/>
      <c r="X275" s="20"/>
      <c r="Y275" s="20"/>
      <c r="Z275" s="20"/>
      <c r="AA275" s="20"/>
      <c r="AB275" s="20"/>
      <c r="AC275" s="20"/>
      <c r="AD275" s="20"/>
      <c r="AE275" s="20"/>
      <c r="AF275" s="20"/>
    </row>
    <row r="276">
      <c r="A276" s="21" t="s">
        <v>354</v>
      </c>
      <c r="B276" s="22" t="s">
        <v>355</v>
      </c>
      <c r="C276" s="23"/>
      <c r="D276" s="13" t="s">
        <v>1715</v>
      </c>
      <c r="E276" s="13" t="s">
        <v>1716</v>
      </c>
      <c r="F276" s="14">
        <v>2010.0</v>
      </c>
      <c r="G276" s="13" t="s">
        <v>1717</v>
      </c>
      <c r="H276" s="15" t="s">
        <v>1718</v>
      </c>
      <c r="I276" s="13" t="s">
        <v>30</v>
      </c>
      <c r="J276" s="13" t="s">
        <v>36</v>
      </c>
      <c r="K276" s="70" t="s">
        <v>1719</v>
      </c>
      <c r="L276" s="25"/>
      <c r="M276" s="25"/>
      <c r="N276" s="25"/>
      <c r="O276" s="25"/>
      <c r="P276" s="25"/>
      <c r="Q276" s="25"/>
      <c r="R276" s="25"/>
      <c r="S276" s="26"/>
      <c r="T276" s="27" t="str">
        <f>HYPERLINK("https://www.sciencedirect.com/science/article/pii/S1364032110000547","ScienceDirect")</f>
        <v>ScienceDirect</v>
      </c>
      <c r="U276" s="20"/>
      <c r="V276" s="20"/>
      <c r="W276" s="20"/>
      <c r="X276" s="20"/>
      <c r="Y276" s="20"/>
      <c r="Z276" s="20"/>
      <c r="AA276" s="20"/>
      <c r="AB276" s="20"/>
      <c r="AC276" s="20"/>
      <c r="AD276" s="20"/>
      <c r="AE276" s="20"/>
      <c r="AF276" s="20"/>
    </row>
    <row r="277">
      <c r="A277" s="21" t="s">
        <v>1163</v>
      </c>
      <c r="B277" s="22" t="s">
        <v>1720</v>
      </c>
      <c r="C277" s="23"/>
      <c r="D277" s="13" t="s">
        <v>1721</v>
      </c>
      <c r="E277" s="13" t="s">
        <v>68</v>
      </c>
      <c r="F277" s="14">
        <v>2010.0</v>
      </c>
      <c r="G277" s="32" t="s">
        <v>42</v>
      </c>
      <c r="H277" s="15" t="s">
        <v>1722</v>
      </c>
      <c r="I277" s="13" t="s">
        <v>96</v>
      </c>
      <c r="J277" s="13" t="s">
        <v>1723</v>
      </c>
      <c r="K277" s="16" t="s">
        <v>1724</v>
      </c>
      <c r="L277" s="16" t="s">
        <v>1725</v>
      </c>
      <c r="M277" s="16"/>
      <c r="N277" s="16"/>
      <c r="O277" s="17" t="s">
        <v>1726</v>
      </c>
      <c r="P277" s="16" t="s">
        <v>1727</v>
      </c>
      <c r="Q277" s="16" t="s">
        <v>1728</v>
      </c>
      <c r="R277" s="16"/>
      <c r="S277" s="18" t="s">
        <v>1729</v>
      </c>
      <c r="T277" s="27" t="str">
        <f>HYPERLINK("https://www.ncbi.nlm.nih.gov/pubmed/19780633","PubMed")</f>
        <v>PubMed</v>
      </c>
      <c r="U277" s="20"/>
      <c r="V277" s="20"/>
      <c r="W277" s="20"/>
      <c r="X277" s="20"/>
      <c r="Y277" s="20"/>
      <c r="Z277" s="20"/>
      <c r="AA277" s="20"/>
      <c r="AB277" s="20"/>
      <c r="AC277" s="20"/>
      <c r="AD277" s="20"/>
      <c r="AE277" s="20"/>
      <c r="AF277" s="20"/>
    </row>
    <row r="278">
      <c r="A278" s="21" t="s">
        <v>1640</v>
      </c>
      <c r="B278" s="22" t="s">
        <v>1730</v>
      </c>
      <c r="C278" s="23"/>
      <c r="D278" s="13" t="s">
        <v>1065</v>
      </c>
      <c r="E278" s="13" t="s">
        <v>1642</v>
      </c>
      <c r="F278" s="14">
        <v>2010.0</v>
      </c>
      <c r="G278" s="13" t="s">
        <v>572</v>
      </c>
      <c r="H278" s="15" t="s">
        <v>1731</v>
      </c>
      <c r="I278" s="13" t="s">
        <v>96</v>
      </c>
      <c r="J278" s="13" t="s">
        <v>36</v>
      </c>
      <c r="K278" s="16">
        <v>670.0</v>
      </c>
      <c r="L278" s="16"/>
      <c r="M278" s="16" t="s">
        <v>1732</v>
      </c>
      <c r="N278" s="16"/>
      <c r="O278" s="17" t="s">
        <v>1733</v>
      </c>
      <c r="P278" s="16"/>
      <c r="Q278" s="16">
        <v>300.0</v>
      </c>
      <c r="R278" s="16">
        <v>70.0</v>
      </c>
      <c r="S278" s="18" t="s">
        <v>1734</v>
      </c>
      <c r="T278" s="27" t="str">
        <f>HYPERLINK("https://www.ncbi.nlm.nih.gov/pubmed/20356759","PubMed")</f>
        <v>PubMed</v>
      </c>
      <c r="U278" s="20"/>
      <c r="V278" s="20"/>
      <c r="W278" s="20"/>
      <c r="X278" s="20"/>
      <c r="Y278" s="20"/>
      <c r="Z278" s="20"/>
      <c r="AA278" s="20"/>
      <c r="AB278" s="20"/>
      <c r="AC278" s="20"/>
      <c r="AD278" s="20"/>
      <c r="AE278" s="20"/>
      <c r="AF278" s="20"/>
    </row>
    <row r="279" ht="21.0" customHeight="1">
      <c r="A279" s="21" t="s">
        <v>55</v>
      </c>
      <c r="B279" s="22" t="s">
        <v>1735</v>
      </c>
      <c r="C279" s="23"/>
      <c r="D279" s="32" t="s">
        <v>1736</v>
      </c>
      <c r="E279" s="14" t="s">
        <v>1737</v>
      </c>
      <c r="F279" s="111" t="s">
        <v>1738</v>
      </c>
      <c r="G279" s="32" t="s">
        <v>247</v>
      </c>
      <c r="H279" s="33" t="s">
        <v>1739</v>
      </c>
      <c r="I279" s="14" t="s">
        <v>96</v>
      </c>
      <c r="J279" s="14" t="s">
        <v>1740</v>
      </c>
      <c r="K279" s="16">
        <v>660.0</v>
      </c>
      <c r="L279" s="16"/>
      <c r="M279" s="16"/>
      <c r="N279" s="16"/>
      <c r="O279" s="17" t="s">
        <v>1741</v>
      </c>
      <c r="P279" s="16"/>
      <c r="Q279" s="16" t="s">
        <v>1742</v>
      </c>
      <c r="R279" s="16"/>
      <c r="S279" s="55" t="s">
        <v>1743</v>
      </c>
      <c r="T279" s="37" t="str">
        <f>HYPERLINK("https://www.ncbi.nlm.nih.gov/pubmed/20408982","PubMed")</f>
        <v>PubMed</v>
      </c>
      <c r="U279" s="20"/>
      <c r="V279" s="20"/>
      <c r="W279" s="20"/>
      <c r="X279" s="20"/>
      <c r="Y279" s="20"/>
      <c r="Z279" s="20"/>
      <c r="AA279" s="20"/>
      <c r="AB279" s="20"/>
      <c r="AC279" s="20"/>
      <c r="AD279" s="20"/>
      <c r="AE279" s="20"/>
      <c r="AF279" s="20"/>
    </row>
    <row r="280">
      <c r="A280" s="21" t="s">
        <v>55</v>
      </c>
      <c r="B280" s="110" t="s">
        <v>56</v>
      </c>
      <c r="C280" s="23"/>
      <c r="D280" s="13" t="s">
        <v>1744</v>
      </c>
      <c r="E280" s="13" t="s">
        <v>588</v>
      </c>
      <c r="F280" s="14">
        <v>2010.0</v>
      </c>
      <c r="G280" s="13" t="s">
        <v>42</v>
      </c>
      <c r="H280" s="15" t="s">
        <v>1745</v>
      </c>
      <c r="I280" s="13" t="s">
        <v>61</v>
      </c>
      <c r="J280" s="13" t="s">
        <v>1746</v>
      </c>
      <c r="K280" s="16" t="s">
        <v>174</v>
      </c>
      <c r="L280" s="16" t="s">
        <v>175</v>
      </c>
      <c r="M280" s="16"/>
      <c r="N280" s="16"/>
      <c r="O280" s="17"/>
      <c r="P280" s="16"/>
      <c r="Q280" s="16"/>
      <c r="R280" s="16"/>
      <c r="S280" s="57" t="s">
        <v>1747</v>
      </c>
      <c r="T280" s="27" t="str">
        <f>HYPERLINK("https://www.ncbi.nlm.nih.gov/pubmed/20626264","PubMed")</f>
        <v>PubMed</v>
      </c>
      <c r="U280" s="20"/>
      <c r="V280" s="20"/>
      <c r="W280" s="20"/>
      <c r="X280" s="20"/>
      <c r="Y280" s="20"/>
      <c r="Z280" s="20"/>
      <c r="AA280" s="20"/>
      <c r="AB280" s="20"/>
      <c r="AC280" s="20"/>
      <c r="AD280" s="20"/>
      <c r="AE280" s="20"/>
      <c r="AF280" s="20"/>
    </row>
    <row r="281">
      <c r="A281" s="21" t="s">
        <v>55</v>
      </c>
      <c r="B281" s="22" t="s">
        <v>1748</v>
      </c>
      <c r="C281" s="23"/>
      <c r="D281" s="32" t="s">
        <v>1749</v>
      </c>
      <c r="E281" s="13" t="s">
        <v>1750</v>
      </c>
      <c r="F281" s="32">
        <v>2010.0</v>
      </c>
      <c r="G281" s="32" t="s">
        <v>42</v>
      </c>
      <c r="H281" s="33" t="s">
        <v>1751</v>
      </c>
      <c r="I281" s="14" t="s">
        <v>256</v>
      </c>
      <c r="J281" s="14" t="s">
        <v>36</v>
      </c>
      <c r="K281" s="16">
        <v>640.0</v>
      </c>
      <c r="L281" s="16">
        <v>116.0</v>
      </c>
      <c r="M281" s="16"/>
      <c r="N281" s="17" t="s">
        <v>1752</v>
      </c>
      <c r="O281" s="17"/>
      <c r="P281" s="16" t="s">
        <v>1753</v>
      </c>
      <c r="Q281" s="16"/>
      <c r="R281" s="79"/>
      <c r="S281" s="55" t="s">
        <v>1754</v>
      </c>
      <c r="T281" s="71" t="str">
        <f>HYPERLINK("https://www.ncbi.nlm.nih.gov/pubmed/20961231","PubMed")</f>
        <v>PubMed</v>
      </c>
      <c r="U281" s="20"/>
      <c r="V281" s="20"/>
      <c r="W281" s="20"/>
      <c r="X281" s="20"/>
      <c r="Y281" s="20"/>
      <c r="Z281" s="20"/>
      <c r="AA281" s="20"/>
      <c r="AB281" s="20"/>
      <c r="AC281" s="20"/>
      <c r="AD281" s="20"/>
      <c r="AE281" s="20"/>
      <c r="AF281" s="20"/>
    </row>
    <row r="282">
      <c r="A282" s="21" t="s">
        <v>197</v>
      </c>
      <c r="B282" s="22" t="s">
        <v>943</v>
      </c>
      <c r="C282" s="23"/>
      <c r="D282" s="13" t="s">
        <v>1755</v>
      </c>
      <c r="E282" s="13" t="s">
        <v>1684</v>
      </c>
      <c r="F282" s="14">
        <v>2010.0</v>
      </c>
      <c r="G282" s="13" t="s">
        <v>1756</v>
      </c>
      <c r="H282" s="15" t="s">
        <v>1757</v>
      </c>
      <c r="I282" s="13"/>
      <c r="J282" s="13" t="s">
        <v>36</v>
      </c>
      <c r="K282" s="16">
        <v>660.0</v>
      </c>
      <c r="L282" s="16"/>
      <c r="M282" s="16"/>
      <c r="N282" s="16"/>
      <c r="O282" s="17"/>
      <c r="P282" s="88"/>
      <c r="Q282" s="16"/>
      <c r="R282" s="16"/>
      <c r="S282" s="18" t="s">
        <v>1758</v>
      </c>
      <c r="T282" s="67" t="str">
        <f>HYPERLINK("https://www.ncbi.nlm.nih.gov/pubmed/20358337","PubMed")</f>
        <v>PubMed</v>
      </c>
      <c r="U282" s="20"/>
      <c r="V282" s="20"/>
      <c r="W282" s="20"/>
      <c r="X282" s="20"/>
      <c r="Y282" s="20"/>
      <c r="Z282" s="20"/>
      <c r="AA282" s="20"/>
      <c r="AB282" s="20"/>
      <c r="AC282" s="20"/>
      <c r="AD282" s="20"/>
      <c r="AE282" s="20"/>
      <c r="AF282" s="20"/>
    </row>
    <row r="283">
      <c r="A283" s="21" t="s">
        <v>197</v>
      </c>
      <c r="B283" s="22" t="s">
        <v>1658</v>
      </c>
      <c r="C283" s="23"/>
      <c r="D283" s="13" t="s">
        <v>1759</v>
      </c>
      <c r="E283" s="13" t="s">
        <v>1760</v>
      </c>
      <c r="F283" s="14">
        <v>2010.0</v>
      </c>
      <c r="G283" s="13" t="s">
        <v>1761</v>
      </c>
      <c r="H283" s="15" t="s">
        <v>1762</v>
      </c>
      <c r="I283" s="13" t="s">
        <v>165</v>
      </c>
      <c r="J283" s="13" t="s">
        <v>922</v>
      </c>
      <c r="K283" s="16">
        <v>870.0</v>
      </c>
      <c r="L283" s="16"/>
      <c r="M283" s="16"/>
      <c r="N283" s="16">
        <v>1800.0</v>
      </c>
      <c r="O283" s="17"/>
      <c r="P283" s="88"/>
      <c r="Q283" s="16">
        <v>420.0</v>
      </c>
      <c r="R283" s="16">
        <v>4.0</v>
      </c>
      <c r="S283" s="57" t="s">
        <v>1763</v>
      </c>
      <c r="T283" s="67" t="str">
        <f>HYPERLINK("https://www.ncbi.nlm.nih.gov/pubmed/19896325","PubMed")</f>
        <v>PubMed</v>
      </c>
      <c r="U283" s="20"/>
      <c r="V283" s="20"/>
      <c r="W283" s="20"/>
      <c r="X283" s="20"/>
      <c r="Y283" s="20"/>
      <c r="Z283" s="20"/>
      <c r="AA283" s="20"/>
      <c r="AB283" s="20"/>
      <c r="AC283" s="20"/>
      <c r="AD283" s="20"/>
      <c r="AE283" s="20"/>
      <c r="AF283" s="20"/>
    </row>
    <row r="284">
      <c r="A284" s="21" t="s">
        <v>83</v>
      </c>
      <c r="B284" s="22" t="s">
        <v>1764</v>
      </c>
      <c r="C284" s="23"/>
      <c r="D284" s="13" t="s">
        <v>1765</v>
      </c>
      <c r="E284" s="13" t="s">
        <v>207</v>
      </c>
      <c r="F284" s="14">
        <v>2010.0</v>
      </c>
      <c r="G284" s="13" t="s">
        <v>1766</v>
      </c>
      <c r="H284" s="15" t="s">
        <v>1767</v>
      </c>
      <c r="I284" s="13" t="s">
        <v>70</v>
      </c>
      <c r="J284" s="13" t="s">
        <v>967</v>
      </c>
      <c r="K284" s="16" t="s">
        <v>1768</v>
      </c>
      <c r="L284" s="16" t="s">
        <v>1769</v>
      </c>
      <c r="M284" s="16"/>
      <c r="N284" s="16"/>
      <c r="O284" s="17" t="s">
        <v>1770</v>
      </c>
      <c r="P284" s="16" t="s">
        <v>1771</v>
      </c>
      <c r="Q284" s="16"/>
      <c r="R284" s="16"/>
      <c r="S284" s="18" t="s">
        <v>1772</v>
      </c>
      <c r="T284" s="27" t="str">
        <f>HYPERLINK("https://onlinelibrary.wiley.com/doi/full/10.1002/lapl.201010060","Wiley")</f>
        <v>Wiley</v>
      </c>
      <c r="U284" s="20"/>
      <c r="V284" s="20"/>
      <c r="W284" s="20"/>
      <c r="X284" s="20"/>
      <c r="Y284" s="20"/>
      <c r="Z284" s="20"/>
      <c r="AA284" s="20"/>
      <c r="AB284" s="20"/>
      <c r="AC284" s="20"/>
      <c r="AD284" s="20"/>
      <c r="AE284" s="20"/>
      <c r="AF284" s="20"/>
    </row>
    <row r="285">
      <c r="A285" s="21" t="s">
        <v>223</v>
      </c>
      <c r="B285" s="22" t="s">
        <v>745</v>
      </c>
      <c r="C285" s="23"/>
      <c r="D285" s="13" t="s">
        <v>1773</v>
      </c>
      <c r="E285" s="13" t="s">
        <v>1774</v>
      </c>
      <c r="F285" s="14">
        <v>2010.0</v>
      </c>
      <c r="G285" s="13" t="s">
        <v>33</v>
      </c>
      <c r="H285" s="15" t="s">
        <v>1775</v>
      </c>
      <c r="I285" s="13" t="s">
        <v>371</v>
      </c>
      <c r="J285" s="13" t="s">
        <v>36</v>
      </c>
      <c r="K285" s="16">
        <v>805.0</v>
      </c>
      <c r="L285" s="16"/>
      <c r="M285" s="16" t="s">
        <v>582</v>
      </c>
      <c r="N285" s="16"/>
      <c r="O285" s="17"/>
      <c r="P285" s="16"/>
      <c r="Q285" s="16"/>
      <c r="R285" s="16"/>
      <c r="S285" s="18" t="s">
        <v>1776</v>
      </c>
      <c r="T285" s="27" t="str">
        <f>HYPERLINK("https://www.ncbi.nlm.nih.gov/pubmed/20662038","PubMed")</f>
        <v>PubMed</v>
      </c>
      <c r="U285" s="20"/>
      <c r="V285" s="20"/>
      <c r="W285" s="20"/>
      <c r="X285" s="20"/>
      <c r="Y285" s="20"/>
      <c r="Z285" s="20"/>
      <c r="AA285" s="20"/>
      <c r="AB285" s="20"/>
      <c r="AC285" s="20"/>
      <c r="AD285" s="20"/>
      <c r="AE285" s="20"/>
      <c r="AF285" s="20"/>
    </row>
    <row r="286">
      <c r="A286" s="21" t="s">
        <v>223</v>
      </c>
      <c r="B286" s="22" t="s">
        <v>1564</v>
      </c>
      <c r="C286" s="23"/>
      <c r="D286" s="13" t="s">
        <v>1777</v>
      </c>
      <c r="E286" s="13" t="s">
        <v>698</v>
      </c>
      <c r="F286" s="14">
        <v>2010.0</v>
      </c>
      <c r="G286" s="13" t="s">
        <v>42</v>
      </c>
      <c r="H286" s="15" t="s">
        <v>1778</v>
      </c>
      <c r="I286" s="13" t="s">
        <v>371</v>
      </c>
      <c r="J286" s="13" t="s">
        <v>1779</v>
      </c>
      <c r="K286" s="16" t="s">
        <v>1780</v>
      </c>
      <c r="L286" s="16"/>
      <c r="M286" s="16"/>
      <c r="N286" s="16"/>
      <c r="O286" s="17" t="s">
        <v>1781</v>
      </c>
      <c r="P286" s="16"/>
      <c r="Q286" s="16">
        <v>1200.0</v>
      </c>
      <c r="R286" s="16">
        <v>2.0</v>
      </c>
      <c r="S286" s="18" t="s">
        <v>1782</v>
      </c>
      <c r="T286" s="27" t="str">
        <f>HYPERLINK("https://www.ncbi.nlm.nih.gov/pubmed/19764893","PubMed")</f>
        <v>PubMed</v>
      </c>
      <c r="U286" s="20"/>
      <c r="V286" s="20"/>
      <c r="W286" s="20"/>
      <c r="X286" s="20"/>
      <c r="Y286" s="20"/>
      <c r="Z286" s="20"/>
      <c r="AA286" s="20"/>
      <c r="AB286" s="20"/>
      <c r="AC286" s="20"/>
      <c r="AD286" s="20"/>
      <c r="AE286" s="20"/>
      <c r="AF286" s="20"/>
    </row>
    <row r="287">
      <c r="A287" s="48" t="s">
        <v>780</v>
      </c>
      <c r="B287" s="49" t="s">
        <v>1425</v>
      </c>
      <c r="C287" s="50"/>
      <c r="D287" s="32" t="s">
        <v>448</v>
      </c>
      <c r="E287" s="14" t="s">
        <v>1426</v>
      </c>
      <c r="F287" s="32">
        <v>2010.0</v>
      </c>
      <c r="G287" s="32" t="s">
        <v>42</v>
      </c>
      <c r="H287" s="33" t="s">
        <v>1783</v>
      </c>
      <c r="I287" s="14" t="s">
        <v>89</v>
      </c>
      <c r="J287" s="14" t="s">
        <v>1784</v>
      </c>
      <c r="K287" s="16">
        <v>630.0</v>
      </c>
      <c r="L287" s="16"/>
      <c r="M287" s="16" t="s">
        <v>1785</v>
      </c>
      <c r="N287" s="87"/>
      <c r="O287" s="84" t="s">
        <v>1786</v>
      </c>
      <c r="P287" s="85"/>
      <c r="Q287" s="87"/>
      <c r="R287" s="97"/>
      <c r="S287" s="55" t="s">
        <v>1787</v>
      </c>
      <c r="T287" s="37" t="str">
        <f>HYPERLINK("https://www.ncbi.nlm.nih.gov/pubmed/20583914","PubMed")</f>
        <v>PubMed</v>
      </c>
      <c r="U287" s="20"/>
      <c r="V287" s="20"/>
      <c r="W287" s="20"/>
      <c r="X287" s="20"/>
      <c r="Y287" s="20"/>
      <c r="Z287" s="20"/>
      <c r="AA287" s="20"/>
      <c r="AB287" s="20"/>
      <c r="AC287" s="20"/>
      <c r="AD287" s="20"/>
      <c r="AE287" s="20"/>
      <c r="AF287" s="20"/>
    </row>
    <row r="288">
      <c r="A288" s="21" t="s">
        <v>791</v>
      </c>
      <c r="B288" s="22" t="s">
        <v>792</v>
      </c>
      <c r="C288" s="23"/>
      <c r="D288" s="13" t="s">
        <v>1258</v>
      </c>
      <c r="E288" s="13" t="s">
        <v>122</v>
      </c>
      <c r="F288" s="14">
        <v>2010.0</v>
      </c>
      <c r="G288" s="13" t="s">
        <v>33</v>
      </c>
      <c r="H288" s="15" t="s">
        <v>1788</v>
      </c>
      <c r="I288" s="13" t="s">
        <v>96</v>
      </c>
      <c r="J288" s="13" t="s">
        <v>36</v>
      </c>
      <c r="K288" s="16">
        <v>880.0</v>
      </c>
      <c r="L288" s="16">
        <v>22.0</v>
      </c>
      <c r="M288" s="16"/>
      <c r="N288" s="16"/>
      <c r="O288" s="17" t="s">
        <v>1789</v>
      </c>
      <c r="P288" s="16" t="s">
        <v>858</v>
      </c>
      <c r="Q288" s="16">
        <v>170.0</v>
      </c>
      <c r="R288" s="16" t="s">
        <v>1790</v>
      </c>
      <c r="S288" s="18" t="s">
        <v>1791</v>
      </c>
      <c r="T288" s="27" t="str">
        <f>HYPERLINK("https://www.ncbi.nlm.nih.gov/pubmed/20662032","PubMed")</f>
        <v>PubMed</v>
      </c>
      <c r="U288" s="20"/>
      <c r="V288" s="20"/>
      <c r="W288" s="20"/>
      <c r="X288" s="20"/>
      <c r="Y288" s="20"/>
      <c r="Z288" s="20"/>
      <c r="AA288" s="20"/>
      <c r="AB288" s="20"/>
      <c r="AC288" s="20"/>
      <c r="AD288" s="20"/>
      <c r="AE288" s="20"/>
      <c r="AF288" s="20"/>
    </row>
    <row r="289">
      <c r="A289" s="21" t="s">
        <v>323</v>
      </c>
      <c r="B289" s="22" t="s">
        <v>324</v>
      </c>
      <c r="C289" s="23"/>
      <c r="D289" s="13" t="s">
        <v>1792</v>
      </c>
      <c r="E289" s="13" t="s">
        <v>1793</v>
      </c>
      <c r="F289" s="14">
        <v>2009.0</v>
      </c>
      <c r="G289" s="13" t="s">
        <v>33</v>
      </c>
      <c r="H289" s="15" t="s">
        <v>1794</v>
      </c>
      <c r="I289" s="13" t="s">
        <v>133</v>
      </c>
      <c r="J289" s="13" t="s">
        <v>36</v>
      </c>
      <c r="K289" s="16" t="s">
        <v>1795</v>
      </c>
      <c r="L289" s="16">
        <v>500.0</v>
      </c>
      <c r="M289" s="16" t="s">
        <v>1796</v>
      </c>
      <c r="N289" s="16"/>
      <c r="O289" s="17"/>
      <c r="P289" s="16"/>
      <c r="Q289" s="16"/>
      <c r="R289" s="16"/>
      <c r="S289" s="69" t="s">
        <v>1797</v>
      </c>
      <c r="T289" s="27" t="str">
        <f>HYPERLINK("https://www.ncbi.nlm.nih.gov/pubmed/19588536","PubMed")</f>
        <v>PubMed</v>
      </c>
      <c r="U289" s="28"/>
      <c r="V289" s="28"/>
      <c r="W289" s="29"/>
      <c r="X289" s="28"/>
      <c r="Y289" s="28"/>
      <c r="Z289" s="30"/>
      <c r="AA289" s="31"/>
      <c r="AB289" s="28"/>
      <c r="AC289" s="20"/>
      <c r="AD289" s="20"/>
      <c r="AE289" s="20"/>
      <c r="AF289" s="20"/>
    </row>
    <row r="290">
      <c r="A290" s="48" t="s">
        <v>1148</v>
      </c>
      <c r="B290" s="49" t="s">
        <v>1149</v>
      </c>
      <c r="C290" s="50"/>
      <c r="D290" s="41" t="s">
        <v>1798</v>
      </c>
      <c r="E290" s="13" t="s">
        <v>1151</v>
      </c>
      <c r="F290" s="32">
        <v>2009.0</v>
      </c>
      <c r="G290" s="41" t="s">
        <v>1799</v>
      </c>
      <c r="H290" s="42" t="s">
        <v>1800</v>
      </c>
      <c r="I290" s="13" t="s">
        <v>410</v>
      </c>
      <c r="J290" s="13" t="s">
        <v>36</v>
      </c>
      <c r="K290" s="16">
        <v>670.0</v>
      </c>
      <c r="L290" s="16"/>
      <c r="M290" s="16" t="s">
        <v>1801</v>
      </c>
      <c r="N290" s="16" t="s">
        <v>1802</v>
      </c>
      <c r="O290" s="17"/>
      <c r="P290" s="16"/>
      <c r="Q290" s="16"/>
      <c r="R290" s="16"/>
      <c r="S290" s="112" t="s">
        <v>1803</v>
      </c>
      <c r="T290" s="51" t="str">
        <f>HYPERLINK("https://www.ncbi.nlm.nih.gov/pubmed/19328206","PubMed")</f>
        <v>PubMed</v>
      </c>
      <c r="U290" s="20"/>
      <c r="V290" s="20"/>
      <c r="W290" s="20"/>
      <c r="X290" s="20"/>
      <c r="Y290" s="20"/>
      <c r="Z290" s="20"/>
      <c r="AA290" s="20"/>
      <c r="AB290" s="20"/>
      <c r="AC290" s="20"/>
      <c r="AD290" s="20"/>
      <c r="AE290" s="20"/>
      <c r="AF290" s="20"/>
    </row>
    <row r="291">
      <c r="A291" s="21" t="s">
        <v>609</v>
      </c>
      <c r="B291" s="22" t="s">
        <v>348</v>
      </c>
      <c r="C291" s="23"/>
      <c r="D291" s="13" t="s">
        <v>1065</v>
      </c>
      <c r="E291" s="13" t="s">
        <v>1642</v>
      </c>
      <c r="F291" s="14">
        <v>2009.0</v>
      </c>
      <c r="G291" s="13" t="s">
        <v>1804</v>
      </c>
      <c r="H291" s="15" t="s">
        <v>1805</v>
      </c>
      <c r="I291" s="13" t="s">
        <v>96</v>
      </c>
      <c r="J291" s="13" t="s">
        <v>97</v>
      </c>
      <c r="K291" s="16">
        <v>670.0</v>
      </c>
      <c r="L291" s="16"/>
      <c r="M291" s="16" t="s">
        <v>234</v>
      </c>
      <c r="N291" s="16"/>
      <c r="O291" s="17" t="s">
        <v>151</v>
      </c>
      <c r="P291" s="16"/>
      <c r="Q291" s="16">
        <v>300.0</v>
      </c>
      <c r="R291" s="16" t="s">
        <v>1806</v>
      </c>
      <c r="S291" s="57" t="s">
        <v>1807</v>
      </c>
      <c r="T291" s="27" t="str">
        <f>HYPERLINK("https://www.ncbi.nlm.nih.gov/pubmed/19202557","PubMed")</f>
        <v>PubMed</v>
      </c>
      <c r="U291" s="20"/>
      <c r="V291" s="20"/>
      <c r="W291" s="20"/>
      <c r="X291" s="20"/>
      <c r="Y291" s="20"/>
      <c r="Z291" s="20"/>
      <c r="AA291" s="20"/>
      <c r="AB291" s="20"/>
      <c r="AC291" s="20"/>
      <c r="AD291" s="20"/>
      <c r="AE291" s="20"/>
      <c r="AF291" s="20"/>
    </row>
    <row r="292">
      <c r="A292" s="21" t="s">
        <v>55</v>
      </c>
      <c r="B292" s="22" t="s">
        <v>56</v>
      </c>
      <c r="C292" s="23"/>
      <c r="D292" s="13" t="s">
        <v>1652</v>
      </c>
      <c r="E292" s="13" t="s">
        <v>182</v>
      </c>
      <c r="F292" s="14">
        <v>2009.0</v>
      </c>
      <c r="G292" s="13" t="s">
        <v>33</v>
      </c>
      <c r="H292" s="15" t="s">
        <v>1808</v>
      </c>
      <c r="I292" s="13" t="s">
        <v>61</v>
      </c>
      <c r="J292" s="13" t="s">
        <v>144</v>
      </c>
      <c r="K292" s="16" t="s">
        <v>174</v>
      </c>
      <c r="L292" s="16"/>
      <c r="M292" s="16"/>
      <c r="N292" s="79"/>
      <c r="O292" s="17"/>
      <c r="P292" s="16"/>
      <c r="Q292" s="16"/>
      <c r="R292" s="16"/>
      <c r="S292" s="18" t="s">
        <v>1809</v>
      </c>
      <c r="T292" s="27" t="str">
        <f>HYPERLINK("https://www.ncbi.nlm.nih.gov/pubmed/19731300","PubMed")</f>
        <v>PubMed</v>
      </c>
      <c r="U292" s="20"/>
      <c r="V292" s="20"/>
      <c r="W292" s="20"/>
      <c r="X292" s="20"/>
      <c r="Y292" s="20"/>
      <c r="Z292" s="20"/>
      <c r="AA292" s="20"/>
      <c r="AB292" s="20"/>
      <c r="AC292" s="20"/>
      <c r="AD292" s="20"/>
      <c r="AE292" s="20"/>
      <c r="AF292" s="20"/>
    </row>
    <row r="293">
      <c r="A293" s="21" t="s">
        <v>55</v>
      </c>
      <c r="B293" s="22" t="s">
        <v>56</v>
      </c>
      <c r="C293" s="23"/>
      <c r="D293" s="13" t="s">
        <v>1652</v>
      </c>
      <c r="E293" s="13" t="s">
        <v>182</v>
      </c>
      <c r="F293" s="14">
        <v>2009.0</v>
      </c>
      <c r="G293" s="13" t="s">
        <v>42</v>
      </c>
      <c r="H293" s="15" t="s">
        <v>1810</v>
      </c>
      <c r="I293" s="13" t="s">
        <v>61</v>
      </c>
      <c r="J293" s="13" t="s">
        <v>1811</v>
      </c>
      <c r="K293" s="16" t="s">
        <v>1812</v>
      </c>
      <c r="L293" s="16"/>
      <c r="M293" s="16"/>
      <c r="N293" s="79"/>
      <c r="O293" s="17"/>
      <c r="P293" s="16"/>
      <c r="Q293" s="16"/>
      <c r="R293" s="16"/>
      <c r="S293" s="72" t="s">
        <v>1813</v>
      </c>
      <c r="T293" s="27" t="str">
        <f>HYPERLINK("https://www.ncbi.nlm.nih.gov/pubmed/19302015","PubMed")</f>
        <v>PubMed</v>
      </c>
      <c r="U293" s="20"/>
      <c r="V293" s="20"/>
      <c r="W293" s="20"/>
      <c r="X293" s="20"/>
      <c r="Y293" s="20"/>
      <c r="Z293" s="20"/>
      <c r="AA293" s="20"/>
      <c r="AB293" s="20"/>
      <c r="AC293" s="20"/>
      <c r="AD293" s="20"/>
      <c r="AE293" s="20"/>
      <c r="AF293" s="20"/>
    </row>
    <row r="294">
      <c r="A294" s="21" t="s">
        <v>223</v>
      </c>
      <c r="B294" s="22" t="s">
        <v>1814</v>
      </c>
      <c r="C294" s="23"/>
      <c r="D294" s="13" t="s">
        <v>1815</v>
      </c>
      <c r="E294" s="13" t="s">
        <v>681</v>
      </c>
      <c r="F294" s="14">
        <v>2009.0</v>
      </c>
      <c r="G294" s="13" t="s">
        <v>1816</v>
      </c>
      <c r="H294" s="15" t="s">
        <v>1817</v>
      </c>
      <c r="I294" s="13" t="s">
        <v>25</v>
      </c>
      <c r="J294" s="13" t="s">
        <v>36</v>
      </c>
      <c r="K294" s="16">
        <v>633.0</v>
      </c>
      <c r="L294" s="16">
        <v>4.0</v>
      </c>
      <c r="M294" s="16"/>
      <c r="N294" s="16"/>
      <c r="O294" s="17"/>
      <c r="P294" s="16"/>
      <c r="Q294" s="16">
        <v>1200.0</v>
      </c>
      <c r="R294" s="16" t="s">
        <v>1818</v>
      </c>
      <c r="S294" s="18" t="s">
        <v>1819</v>
      </c>
      <c r="T294" s="27" t="str">
        <f>HYPERLINK("https://www.ncbi.nlm.nih.gov/pubmed/19242517","PubMed")</f>
        <v>PubMed</v>
      </c>
      <c r="U294" s="20"/>
      <c r="V294" s="20"/>
      <c r="W294" s="20"/>
      <c r="X294" s="20"/>
      <c r="Y294" s="20"/>
      <c r="Z294" s="20"/>
      <c r="AA294" s="20"/>
      <c r="AB294" s="20"/>
      <c r="AC294" s="20"/>
      <c r="AD294" s="20"/>
      <c r="AE294" s="20"/>
      <c r="AF294" s="20"/>
    </row>
    <row r="295">
      <c r="A295" s="21" t="s">
        <v>223</v>
      </c>
      <c r="B295" s="13" t="s">
        <v>1418</v>
      </c>
      <c r="C295" s="23"/>
      <c r="D295" s="13" t="s">
        <v>1820</v>
      </c>
      <c r="E295" s="13" t="s">
        <v>1821</v>
      </c>
      <c r="F295" s="14">
        <v>2009.0</v>
      </c>
      <c r="G295" s="13" t="s">
        <v>747</v>
      </c>
      <c r="H295" s="15" t="s">
        <v>1822</v>
      </c>
      <c r="I295" s="13" t="s">
        <v>1421</v>
      </c>
      <c r="J295" s="13" t="s">
        <v>36</v>
      </c>
      <c r="K295" s="16">
        <v>590.0</v>
      </c>
      <c r="L295" s="16"/>
      <c r="M295" s="16"/>
      <c r="N295" s="16" t="s">
        <v>1823</v>
      </c>
      <c r="O295" s="17" t="s">
        <v>1824</v>
      </c>
      <c r="P295" s="16"/>
      <c r="Q295" s="16">
        <v>35.0</v>
      </c>
      <c r="R295" s="16"/>
      <c r="S295" s="34" t="s">
        <v>1825</v>
      </c>
      <c r="T295" s="27" t="str">
        <f>HYPERLINK("https://www.ncbi.nlm.nih.gov/pubmed/19397672","PubMed")</f>
        <v>PubMed</v>
      </c>
      <c r="U295" s="20"/>
      <c r="V295" s="20"/>
      <c r="W295" s="20"/>
      <c r="X295" s="20"/>
      <c r="Y295" s="20"/>
      <c r="Z295" s="20"/>
      <c r="AA295" s="20"/>
      <c r="AB295" s="20"/>
      <c r="AC295" s="20"/>
      <c r="AD295" s="20"/>
      <c r="AE295" s="20"/>
      <c r="AF295" s="20"/>
    </row>
    <row r="296">
      <c r="A296" s="21" t="s">
        <v>223</v>
      </c>
      <c r="B296" s="22" t="s">
        <v>447</v>
      </c>
      <c r="C296" s="23"/>
      <c r="D296" s="13" t="s">
        <v>1826</v>
      </c>
      <c r="E296" s="13" t="s">
        <v>1827</v>
      </c>
      <c r="F296" s="14">
        <v>2009.0</v>
      </c>
      <c r="G296" s="13" t="s">
        <v>381</v>
      </c>
      <c r="H296" s="15" t="s">
        <v>1828</v>
      </c>
      <c r="I296" s="13" t="s">
        <v>256</v>
      </c>
      <c r="J296" s="13" t="s">
        <v>1829</v>
      </c>
      <c r="K296" s="16" t="s">
        <v>1830</v>
      </c>
      <c r="L296" s="16"/>
      <c r="M296" s="16"/>
      <c r="N296" s="16"/>
      <c r="O296" s="17"/>
      <c r="P296" s="16"/>
      <c r="Q296" s="16"/>
      <c r="R296" s="16"/>
      <c r="S296" s="57" t="s">
        <v>1831</v>
      </c>
      <c r="T296" s="27" t="str">
        <f>HYPERLINK("https://www.ncbi.nlm.nih.gov/pubmed/19391058","PubMed")</f>
        <v>PubMed</v>
      </c>
      <c r="U296" s="20"/>
      <c r="V296" s="20"/>
      <c r="W296" s="20"/>
      <c r="X296" s="20"/>
      <c r="Y296" s="20"/>
      <c r="Z296" s="20"/>
      <c r="AA296" s="20"/>
      <c r="AB296" s="20"/>
      <c r="AC296" s="20"/>
      <c r="AD296" s="20"/>
      <c r="AE296" s="20"/>
      <c r="AF296" s="20"/>
    </row>
    <row r="297">
      <c r="A297" s="21" t="s">
        <v>791</v>
      </c>
      <c r="B297" s="22" t="s">
        <v>792</v>
      </c>
      <c r="C297" s="23"/>
      <c r="D297" s="13" t="s">
        <v>1832</v>
      </c>
      <c r="E297" s="13" t="s">
        <v>122</v>
      </c>
      <c r="F297" s="14">
        <v>2009.0</v>
      </c>
      <c r="G297" s="13" t="s">
        <v>59</v>
      </c>
      <c r="H297" s="15" t="s">
        <v>1833</v>
      </c>
      <c r="I297" s="13" t="s">
        <v>96</v>
      </c>
      <c r="J297" s="113" t="s">
        <v>36</v>
      </c>
      <c r="K297" s="85">
        <v>640.0</v>
      </c>
      <c r="L297" s="85">
        <v>100.0</v>
      </c>
      <c r="M297" s="85"/>
      <c r="N297" s="85"/>
      <c r="O297" s="84" t="s">
        <v>300</v>
      </c>
      <c r="P297" s="85" t="s">
        <v>858</v>
      </c>
      <c r="Q297" s="85">
        <v>120.0</v>
      </c>
      <c r="R297" s="85" t="s">
        <v>1834</v>
      </c>
      <c r="S297" s="18" t="s">
        <v>1835</v>
      </c>
      <c r="T297" s="27" t="str">
        <f>HYPERLINK("https://www.ncbi.nlm.nih.gov/pubmed/18795398","PubMed")</f>
        <v>PubMed</v>
      </c>
      <c r="U297" s="20"/>
      <c r="V297" s="20"/>
      <c r="W297" s="20"/>
      <c r="X297" s="20"/>
      <c r="Y297" s="20"/>
      <c r="Z297" s="20"/>
      <c r="AA297" s="20"/>
      <c r="AB297" s="20"/>
      <c r="AC297" s="20"/>
      <c r="AD297" s="20"/>
      <c r="AE297" s="20"/>
      <c r="AF297" s="20"/>
    </row>
    <row r="298">
      <c r="A298" s="21" t="s">
        <v>791</v>
      </c>
      <c r="B298" s="22" t="s">
        <v>792</v>
      </c>
      <c r="C298" s="23"/>
      <c r="D298" s="13" t="s">
        <v>1836</v>
      </c>
      <c r="E298" s="13" t="s">
        <v>207</v>
      </c>
      <c r="F298" s="14">
        <v>2009.0</v>
      </c>
      <c r="G298" s="13" t="s">
        <v>1837</v>
      </c>
      <c r="H298" s="15" t="s">
        <v>1838</v>
      </c>
      <c r="I298" s="13" t="s">
        <v>96</v>
      </c>
      <c r="J298" s="13" t="s">
        <v>1839</v>
      </c>
      <c r="K298" s="16" t="s">
        <v>1840</v>
      </c>
      <c r="L298" s="16"/>
      <c r="M298" s="114"/>
      <c r="N298" s="16"/>
      <c r="O298" s="17"/>
      <c r="P298" s="16"/>
      <c r="Q298" s="16"/>
      <c r="R298" s="16"/>
      <c r="S298" s="18" t="s">
        <v>1841</v>
      </c>
      <c r="T298" s="27" t="str">
        <f>HYPERLINK("https://link.springer.com/article/10.1134/S1054660X09170022","Springer")</f>
        <v>Springer</v>
      </c>
      <c r="U298" s="20"/>
      <c r="V298" s="20"/>
      <c r="W298" s="20"/>
      <c r="X298" s="20"/>
      <c r="Y298" s="20"/>
      <c r="Z298" s="20"/>
      <c r="AA298" s="20"/>
      <c r="AB298" s="20"/>
      <c r="AC298" s="20"/>
      <c r="AD298" s="20"/>
      <c r="AE298" s="20"/>
      <c r="AF298" s="20"/>
    </row>
    <row r="299">
      <c r="A299" s="21" t="s">
        <v>237</v>
      </c>
      <c r="B299" s="49" t="s">
        <v>244</v>
      </c>
      <c r="C299" s="23"/>
      <c r="D299" s="13" t="s">
        <v>1842</v>
      </c>
      <c r="E299" s="13" t="s">
        <v>68</v>
      </c>
      <c r="F299" s="14">
        <v>2009.0</v>
      </c>
      <c r="G299" s="13" t="s">
        <v>59</v>
      </c>
      <c r="H299" s="15" t="s">
        <v>1843</v>
      </c>
      <c r="I299" s="14" t="s">
        <v>96</v>
      </c>
      <c r="J299" s="14" t="s">
        <v>1844</v>
      </c>
      <c r="K299" s="16" t="s">
        <v>1845</v>
      </c>
      <c r="L299" s="16">
        <v>30.0</v>
      </c>
      <c r="M299" s="16"/>
      <c r="N299" s="16"/>
      <c r="O299" s="17" t="s">
        <v>230</v>
      </c>
      <c r="P299" s="16" t="s">
        <v>858</v>
      </c>
      <c r="Q299" s="16">
        <v>100.0</v>
      </c>
      <c r="R299" s="16">
        <v>1.0</v>
      </c>
      <c r="S299" s="18" t="s">
        <v>1846</v>
      </c>
      <c r="T299" s="27" t="str">
        <f>HYPERLINK("https://www.ncbi.nlm.nih.gov/pubmed/19238507","PubMed")</f>
        <v>PubMed</v>
      </c>
      <c r="U299" s="20"/>
      <c r="V299" s="20"/>
      <c r="W299" s="20"/>
      <c r="X299" s="20"/>
      <c r="Y299" s="20"/>
      <c r="Z299" s="20"/>
      <c r="AA299" s="20"/>
      <c r="AB299" s="20"/>
      <c r="AC299" s="20"/>
      <c r="AD299" s="20"/>
      <c r="AE299" s="20"/>
      <c r="AF299" s="20"/>
    </row>
    <row r="300">
      <c r="A300" s="21" t="s">
        <v>237</v>
      </c>
      <c r="B300" s="49" t="s">
        <v>244</v>
      </c>
      <c r="C300" s="23"/>
      <c r="D300" s="13" t="s">
        <v>1847</v>
      </c>
      <c r="E300" s="13" t="s">
        <v>1684</v>
      </c>
      <c r="F300" s="14">
        <v>2009.0</v>
      </c>
      <c r="G300" s="13" t="s">
        <v>1848</v>
      </c>
      <c r="H300" s="15" t="s">
        <v>1849</v>
      </c>
      <c r="I300" s="14" t="s">
        <v>96</v>
      </c>
      <c r="J300" s="14" t="s">
        <v>1850</v>
      </c>
      <c r="K300" s="16"/>
      <c r="L300" s="16"/>
      <c r="M300" s="16"/>
      <c r="N300" s="16"/>
      <c r="O300" s="17"/>
      <c r="P300" s="16"/>
      <c r="Q300" s="16"/>
      <c r="R300" s="16"/>
      <c r="S300" s="57" t="s">
        <v>1851</v>
      </c>
      <c r="T300" s="27" t="str">
        <f>HYPERLINK("https://www.ncbi.nlm.nih.gov/pubmed/19680158","PubMed")</f>
        <v>PubMed</v>
      </c>
      <c r="U300" s="20"/>
      <c r="V300" s="20"/>
      <c r="W300" s="20"/>
      <c r="X300" s="20"/>
      <c r="Y300" s="20"/>
      <c r="Z300" s="20"/>
      <c r="AA300" s="20"/>
      <c r="AB300" s="20"/>
      <c r="AC300" s="20"/>
      <c r="AD300" s="20"/>
      <c r="AE300" s="20"/>
      <c r="AF300" s="20"/>
    </row>
    <row r="301">
      <c r="A301" s="48" t="s">
        <v>19</v>
      </c>
      <c r="B301" s="49" t="s">
        <v>303</v>
      </c>
      <c r="C301" s="50"/>
      <c r="D301" s="13" t="s">
        <v>1852</v>
      </c>
      <c r="E301" s="13" t="s">
        <v>1297</v>
      </c>
      <c r="F301" s="14">
        <v>2008.0</v>
      </c>
      <c r="G301" s="13" t="s">
        <v>718</v>
      </c>
      <c r="H301" s="15" t="s">
        <v>1853</v>
      </c>
      <c r="I301" s="14" t="s">
        <v>89</v>
      </c>
      <c r="J301" s="14" t="s">
        <v>493</v>
      </c>
      <c r="K301" s="16">
        <v>670.0</v>
      </c>
      <c r="L301" s="16"/>
      <c r="M301" s="16" t="s">
        <v>234</v>
      </c>
      <c r="N301" s="16"/>
      <c r="O301" s="17" t="s">
        <v>372</v>
      </c>
      <c r="P301" s="16"/>
      <c r="Q301" s="16">
        <v>80.0</v>
      </c>
      <c r="R301" s="16" t="s">
        <v>1854</v>
      </c>
      <c r="S301" s="18" t="s">
        <v>1855</v>
      </c>
      <c r="T301" s="27" t="str">
        <f>HYPERLINK("https://www.ncbi.nlm.nih.gov/pubmed/18440709","PubMed")</f>
        <v>PubMed</v>
      </c>
      <c r="U301" s="20"/>
      <c r="V301" s="20"/>
      <c r="W301" s="20"/>
      <c r="X301" s="20"/>
      <c r="Y301" s="20"/>
      <c r="Z301" s="20"/>
      <c r="AA301" s="20"/>
      <c r="AB301" s="20"/>
      <c r="AC301" s="20"/>
      <c r="AD301" s="20"/>
      <c r="AE301" s="20"/>
      <c r="AF301" s="20"/>
    </row>
    <row r="302">
      <c r="A302" s="48" t="s">
        <v>19</v>
      </c>
      <c r="B302" s="49" t="s">
        <v>303</v>
      </c>
      <c r="C302" s="50"/>
      <c r="D302" s="13" t="s">
        <v>1856</v>
      </c>
      <c r="E302" s="13" t="s">
        <v>1297</v>
      </c>
      <c r="F302" s="14">
        <v>2008.0</v>
      </c>
      <c r="G302" s="13" t="s">
        <v>1857</v>
      </c>
      <c r="H302" s="15" t="s">
        <v>1858</v>
      </c>
      <c r="I302" s="14" t="s">
        <v>1859</v>
      </c>
      <c r="J302" s="14" t="s">
        <v>1860</v>
      </c>
      <c r="K302" s="16">
        <v>670.0</v>
      </c>
      <c r="L302" s="16"/>
      <c r="M302" s="16" t="s">
        <v>234</v>
      </c>
      <c r="N302" s="16"/>
      <c r="O302" s="17" t="s">
        <v>372</v>
      </c>
      <c r="P302" s="16"/>
      <c r="Q302" s="16">
        <v>80.0</v>
      </c>
      <c r="R302" s="16" t="s">
        <v>1861</v>
      </c>
      <c r="S302" s="18" t="s">
        <v>1862</v>
      </c>
      <c r="T302" s="27" t="str">
        <f>HYPERLINK("https://www.ncbi.nlm.nih.gov/pubmed/18848925","PubMed")</f>
        <v>PubMed</v>
      </c>
      <c r="U302" s="20"/>
      <c r="V302" s="20"/>
      <c r="W302" s="20"/>
      <c r="X302" s="20"/>
      <c r="Y302" s="20"/>
      <c r="Z302" s="20"/>
      <c r="AA302" s="20"/>
      <c r="AB302" s="20"/>
      <c r="AC302" s="20"/>
      <c r="AD302" s="20"/>
      <c r="AE302" s="20"/>
      <c r="AF302" s="20"/>
    </row>
    <row r="303">
      <c r="A303" s="21" t="s">
        <v>1863</v>
      </c>
      <c r="B303" s="22" t="s">
        <v>1864</v>
      </c>
      <c r="C303" s="23"/>
      <c r="D303" s="13" t="s">
        <v>1065</v>
      </c>
      <c r="E303" s="13" t="s">
        <v>1642</v>
      </c>
      <c r="F303" s="14">
        <v>2008.0</v>
      </c>
      <c r="G303" s="13" t="s">
        <v>1804</v>
      </c>
      <c r="H303" s="15" t="s">
        <v>1865</v>
      </c>
      <c r="I303" s="13" t="s">
        <v>1866</v>
      </c>
      <c r="J303" s="13" t="s">
        <v>36</v>
      </c>
      <c r="K303" s="16">
        <v>670.0</v>
      </c>
      <c r="L303" s="16"/>
      <c r="M303" s="16"/>
      <c r="N303" s="16"/>
      <c r="O303" s="17" t="s">
        <v>372</v>
      </c>
      <c r="P303" s="16"/>
      <c r="Q303" s="16"/>
      <c r="R303" s="16"/>
      <c r="S303" s="18" t="s">
        <v>1867</v>
      </c>
      <c r="T303" s="27" t="str">
        <f>HYPERLINK("https://www.ncbi.nlm.nih.gov/pubmed/18752309","PubMed")</f>
        <v>PubMed</v>
      </c>
      <c r="U303" s="28"/>
      <c r="V303" s="28"/>
      <c r="W303" s="29"/>
      <c r="X303" s="28"/>
      <c r="Y303" s="28"/>
      <c r="Z303" s="30"/>
      <c r="AA303" s="31"/>
      <c r="AB303" s="28"/>
      <c r="AC303" s="20"/>
      <c r="AD303" s="20"/>
      <c r="AE303" s="20"/>
      <c r="AF303" s="20"/>
    </row>
    <row r="304">
      <c r="A304" s="21" t="s">
        <v>47</v>
      </c>
      <c r="B304" s="22" t="s">
        <v>1868</v>
      </c>
      <c r="C304" s="23"/>
      <c r="D304" s="13" t="s">
        <v>1869</v>
      </c>
      <c r="E304" s="13" t="s">
        <v>1737</v>
      </c>
      <c r="F304" s="14">
        <v>2008.0</v>
      </c>
      <c r="G304" s="13" t="s">
        <v>1870</v>
      </c>
      <c r="H304" s="115" t="s">
        <v>1871</v>
      </c>
      <c r="I304" s="13" t="s">
        <v>96</v>
      </c>
      <c r="J304" s="14" t="s">
        <v>1872</v>
      </c>
      <c r="K304" s="16">
        <v>633.0</v>
      </c>
      <c r="L304" s="54"/>
      <c r="M304" s="16" t="s">
        <v>1873</v>
      </c>
      <c r="N304" s="16"/>
      <c r="O304" s="17" t="s">
        <v>1874</v>
      </c>
      <c r="P304" s="16" t="s">
        <v>1875</v>
      </c>
      <c r="Q304" s="16">
        <v>1800.0</v>
      </c>
      <c r="R304" s="79">
        <v>42554.0</v>
      </c>
      <c r="S304" s="74" t="s">
        <v>1876</v>
      </c>
      <c r="T304" s="35" t="str">
        <f>HYPERLINK("https://www.ncbi.nlm.nih.gov/pubmed/19074024","PubMed")</f>
        <v>PubMed</v>
      </c>
      <c r="U304" s="20"/>
      <c r="V304" s="20"/>
      <c r="W304" s="20"/>
      <c r="X304" s="20"/>
      <c r="Y304" s="20"/>
      <c r="Z304" s="20"/>
      <c r="AA304" s="20"/>
      <c r="AB304" s="20"/>
      <c r="AC304" s="20"/>
      <c r="AD304" s="20"/>
      <c r="AE304" s="20"/>
      <c r="AF304" s="20"/>
    </row>
    <row r="305">
      <c r="A305" s="21" t="s">
        <v>595</v>
      </c>
      <c r="B305" s="22" t="s">
        <v>1625</v>
      </c>
      <c r="C305" s="23"/>
      <c r="D305" s="13" t="s">
        <v>1025</v>
      </c>
      <c r="E305" s="13" t="s">
        <v>885</v>
      </c>
      <c r="F305" s="14">
        <v>2008.0</v>
      </c>
      <c r="G305" s="13" t="s">
        <v>636</v>
      </c>
      <c r="H305" s="15" t="s">
        <v>1877</v>
      </c>
      <c r="I305" s="13" t="s">
        <v>256</v>
      </c>
      <c r="J305" s="13" t="s">
        <v>36</v>
      </c>
      <c r="K305" s="16">
        <v>830.0</v>
      </c>
      <c r="L305" s="16"/>
      <c r="M305" s="16"/>
      <c r="N305" s="16"/>
      <c r="O305" s="17" t="s">
        <v>1878</v>
      </c>
      <c r="P305" s="16"/>
      <c r="Q305" s="16">
        <v>1200.0</v>
      </c>
      <c r="R305" s="16">
        <v>1.0</v>
      </c>
      <c r="S305" s="18" t="s">
        <v>1879</v>
      </c>
      <c r="T305" s="27" t="str">
        <f>HYPERLINK("https://www.jstage.jst.go.jp/article/islsm/17/3/17_3_141/_article/-char/ja/","J-STAGE")</f>
        <v>J-STAGE</v>
      </c>
      <c r="U305" s="20"/>
      <c r="V305" s="20"/>
      <c r="W305" s="20"/>
      <c r="X305" s="20"/>
      <c r="Y305" s="20"/>
      <c r="Z305" s="20"/>
      <c r="AA305" s="20"/>
      <c r="AB305" s="20"/>
      <c r="AC305" s="20"/>
      <c r="AD305" s="20"/>
      <c r="AE305" s="20"/>
      <c r="AF305" s="20"/>
    </row>
    <row r="306">
      <c r="A306" s="21" t="s">
        <v>197</v>
      </c>
      <c r="B306" s="22" t="s">
        <v>1658</v>
      </c>
      <c r="C306" s="23"/>
      <c r="D306" s="13" t="s">
        <v>1880</v>
      </c>
      <c r="E306" s="13" t="s">
        <v>1881</v>
      </c>
      <c r="F306" s="14">
        <v>2008.0</v>
      </c>
      <c r="G306" s="13" t="s">
        <v>1882</v>
      </c>
      <c r="H306" s="15" t="s">
        <v>1883</v>
      </c>
      <c r="I306" s="13" t="s">
        <v>133</v>
      </c>
      <c r="J306" s="13" t="s">
        <v>1328</v>
      </c>
      <c r="K306" s="16">
        <v>890.0</v>
      </c>
      <c r="L306" s="16"/>
      <c r="M306" s="16"/>
      <c r="N306" s="16"/>
      <c r="O306" s="17"/>
      <c r="P306" s="88"/>
      <c r="Q306" s="16"/>
      <c r="R306" s="16"/>
      <c r="S306" s="72" t="s">
        <v>1884</v>
      </c>
      <c r="T306" s="67" t="str">
        <f>HYPERLINK("https://www.ncbi.nlm.nih.gov/pubmed/17977931","PubMed")</f>
        <v>PubMed</v>
      </c>
      <c r="U306" s="20"/>
      <c r="V306" s="20"/>
      <c r="W306" s="20"/>
      <c r="X306" s="20"/>
      <c r="Y306" s="20"/>
      <c r="Z306" s="20"/>
      <c r="AA306" s="20"/>
      <c r="AB306" s="20"/>
      <c r="AC306" s="20"/>
      <c r="AD306" s="20"/>
      <c r="AE306" s="20"/>
      <c r="AF306" s="20"/>
    </row>
    <row r="307">
      <c r="A307" s="39" t="s">
        <v>83</v>
      </c>
      <c r="B307" s="40" t="s">
        <v>688</v>
      </c>
      <c r="C307" s="23"/>
      <c r="D307" s="13" t="s">
        <v>1885</v>
      </c>
      <c r="E307" s="13" t="s">
        <v>1886</v>
      </c>
      <c r="F307" s="14">
        <v>2008.0</v>
      </c>
      <c r="G307" s="13" t="s">
        <v>33</v>
      </c>
      <c r="H307" s="15" t="s">
        <v>1887</v>
      </c>
      <c r="I307" s="13" t="s">
        <v>691</v>
      </c>
      <c r="J307" s="13" t="s">
        <v>36</v>
      </c>
      <c r="K307" s="16">
        <v>630.0</v>
      </c>
      <c r="L307" s="16">
        <v>160.0</v>
      </c>
      <c r="M307" s="16" t="s">
        <v>1888</v>
      </c>
      <c r="N307" s="16"/>
      <c r="O307" s="17" t="s">
        <v>1889</v>
      </c>
      <c r="P307" s="16"/>
      <c r="Q307" s="16" t="s">
        <v>928</v>
      </c>
      <c r="R307" s="16">
        <v>7.0</v>
      </c>
      <c r="S307" s="34" t="s">
        <v>1890</v>
      </c>
      <c r="T307" s="27" t="str">
        <f>HYPERLINK("https://www.ncbi.nlm.nih.gov/pubmed/18951429","PubMed")</f>
        <v>PubMed</v>
      </c>
      <c r="U307" s="20"/>
      <c r="V307" s="20"/>
      <c r="W307" s="20"/>
      <c r="X307" s="20"/>
      <c r="Y307" s="20"/>
      <c r="Z307" s="20"/>
      <c r="AA307" s="20"/>
      <c r="AB307" s="20"/>
      <c r="AC307" s="20"/>
      <c r="AD307" s="20"/>
      <c r="AE307" s="20"/>
      <c r="AF307" s="20"/>
    </row>
    <row r="308">
      <c r="A308" s="21" t="s">
        <v>83</v>
      </c>
      <c r="B308" s="22" t="s">
        <v>688</v>
      </c>
      <c r="C308" s="23"/>
      <c r="D308" s="13" t="s">
        <v>1891</v>
      </c>
      <c r="E308" s="13" t="s">
        <v>122</v>
      </c>
      <c r="F308" s="14">
        <v>2008.0</v>
      </c>
      <c r="G308" s="13" t="s">
        <v>42</v>
      </c>
      <c r="H308" s="15" t="s">
        <v>1892</v>
      </c>
      <c r="I308" s="13" t="s">
        <v>44</v>
      </c>
      <c r="J308" s="13" t="s">
        <v>1893</v>
      </c>
      <c r="K308" s="16">
        <v>880.0</v>
      </c>
      <c r="L308" s="16">
        <v>74.0</v>
      </c>
      <c r="M308" s="16"/>
      <c r="N308" s="16"/>
      <c r="O308" s="17" t="s">
        <v>1874</v>
      </c>
      <c r="P308" s="16" t="s">
        <v>1894</v>
      </c>
      <c r="Q308" s="16">
        <v>1620.0</v>
      </c>
      <c r="R308" s="16" t="s">
        <v>1895</v>
      </c>
      <c r="S308" s="34" t="s">
        <v>1896</v>
      </c>
      <c r="T308" s="27" t="str">
        <f>HYPERLINK("https://www.ncbi.nlm.nih.gov/pubmed/19025412","PubMed")</f>
        <v>PubMed</v>
      </c>
      <c r="U308" s="20"/>
      <c r="V308" s="20"/>
      <c r="W308" s="20"/>
      <c r="X308" s="20"/>
      <c r="Y308" s="20"/>
      <c r="Z308" s="20"/>
      <c r="AA308" s="20"/>
      <c r="AB308" s="20"/>
      <c r="AC308" s="20"/>
      <c r="AD308" s="20"/>
      <c r="AE308" s="20"/>
      <c r="AF308" s="20"/>
    </row>
    <row r="309">
      <c r="A309" s="21" t="s">
        <v>83</v>
      </c>
      <c r="B309" s="22" t="s">
        <v>679</v>
      </c>
      <c r="C309" s="23"/>
      <c r="D309" s="13" t="s">
        <v>1897</v>
      </c>
      <c r="E309" s="13" t="s">
        <v>1898</v>
      </c>
      <c r="F309" s="14">
        <v>2008.0</v>
      </c>
      <c r="G309" s="13" t="s">
        <v>1899</v>
      </c>
      <c r="H309" s="15" t="s">
        <v>1900</v>
      </c>
      <c r="I309" s="13" t="s">
        <v>165</v>
      </c>
      <c r="J309" s="13" t="s">
        <v>1901</v>
      </c>
      <c r="K309" s="16">
        <v>588.0</v>
      </c>
      <c r="L309" s="16"/>
      <c r="M309" s="16"/>
      <c r="N309" s="16"/>
      <c r="O309" s="17" t="s">
        <v>372</v>
      </c>
      <c r="P309" s="16"/>
      <c r="Q309" s="16"/>
      <c r="R309" s="16">
        <v>5.0</v>
      </c>
      <c r="S309" s="18" t="s">
        <v>1902</v>
      </c>
      <c r="T309" s="27" t="str">
        <f>HYPERLINK("https://www.ncbi.nlm.nih.gov/pubmed/18081859","PubMed")</f>
        <v>PubMed</v>
      </c>
      <c r="U309" s="20"/>
      <c r="V309" s="20"/>
      <c r="W309" s="20"/>
      <c r="X309" s="20"/>
      <c r="Y309" s="20"/>
      <c r="Z309" s="20"/>
      <c r="AA309" s="20"/>
      <c r="AB309" s="20"/>
      <c r="AC309" s="20"/>
      <c r="AD309" s="20"/>
      <c r="AE309" s="20"/>
      <c r="AF309" s="20"/>
    </row>
    <row r="310">
      <c r="A310" s="21" t="s">
        <v>223</v>
      </c>
      <c r="B310" s="22" t="s">
        <v>447</v>
      </c>
      <c r="C310" s="23"/>
      <c r="D310" s="13" t="s">
        <v>1903</v>
      </c>
      <c r="E310" s="13" t="s">
        <v>1827</v>
      </c>
      <c r="F310" s="14">
        <v>2008.0</v>
      </c>
      <c r="G310" s="13" t="s">
        <v>1904</v>
      </c>
      <c r="H310" s="15" t="s">
        <v>1905</v>
      </c>
      <c r="I310" s="13" t="s">
        <v>256</v>
      </c>
      <c r="J310" s="13" t="s">
        <v>1829</v>
      </c>
      <c r="K310" s="16" t="s">
        <v>1906</v>
      </c>
      <c r="L310" s="16"/>
      <c r="M310" s="16"/>
      <c r="N310" s="16"/>
      <c r="O310" s="17"/>
      <c r="P310" s="16"/>
      <c r="Q310" s="16"/>
      <c r="R310" s="16"/>
      <c r="S310" s="18" t="s">
        <v>1907</v>
      </c>
      <c r="T310" s="27" t="str">
        <f>HYPERLINK("https://www.ncbi.nlm.nih.gov/pubmed/18459515","PubMed")</f>
        <v>PubMed</v>
      </c>
      <c r="U310" s="20"/>
      <c r="V310" s="20"/>
      <c r="W310" s="20"/>
      <c r="X310" s="20"/>
      <c r="Y310" s="20"/>
      <c r="Z310" s="20"/>
      <c r="AA310" s="20"/>
      <c r="AB310" s="20"/>
      <c r="AC310" s="20"/>
      <c r="AD310" s="20"/>
      <c r="AE310" s="20"/>
      <c r="AF310" s="20"/>
    </row>
    <row r="311">
      <c r="A311" s="21" t="s">
        <v>237</v>
      </c>
      <c r="B311" s="49" t="s">
        <v>244</v>
      </c>
      <c r="C311" s="23"/>
      <c r="D311" s="13" t="s">
        <v>1908</v>
      </c>
      <c r="E311" s="13" t="s">
        <v>1909</v>
      </c>
      <c r="F311" s="14">
        <v>2008.0</v>
      </c>
      <c r="G311" s="13" t="s">
        <v>747</v>
      </c>
      <c r="H311" s="15" t="s">
        <v>1910</v>
      </c>
      <c r="I311" s="14" t="s">
        <v>25</v>
      </c>
      <c r="J311" s="14" t="s">
        <v>1911</v>
      </c>
      <c r="K311" s="16">
        <v>670.0</v>
      </c>
      <c r="L311" s="16"/>
      <c r="M311" s="16" t="s">
        <v>1912</v>
      </c>
      <c r="N311" s="16"/>
      <c r="O311" s="17" t="s">
        <v>1913</v>
      </c>
      <c r="P311" s="16"/>
      <c r="Q311" s="16" t="s">
        <v>1914</v>
      </c>
      <c r="R311" s="16"/>
      <c r="S311" s="18" t="s">
        <v>1915</v>
      </c>
      <c r="T311" s="27" t="str">
        <f>HYPERLINK("https://www.ncbi.nlm.nih.gov/pubmed/18177400","PubMed")</f>
        <v>PubMed</v>
      </c>
      <c r="U311" s="20"/>
      <c r="V311" s="20"/>
      <c r="W311" s="20"/>
      <c r="X311" s="20"/>
      <c r="Y311" s="20"/>
      <c r="Z311" s="20"/>
      <c r="AA311" s="20"/>
      <c r="AB311" s="20"/>
      <c r="AC311" s="20"/>
      <c r="AD311" s="20"/>
      <c r="AE311" s="20"/>
      <c r="AF311" s="20"/>
    </row>
    <row r="312">
      <c r="A312" s="21" t="s">
        <v>119</v>
      </c>
      <c r="B312" s="22" t="s">
        <v>1916</v>
      </c>
      <c r="C312" s="23"/>
      <c r="D312" s="13" t="s">
        <v>814</v>
      </c>
      <c r="E312" s="13" t="s">
        <v>1917</v>
      </c>
      <c r="F312" s="14">
        <v>2007.0</v>
      </c>
      <c r="G312" s="13" t="s">
        <v>42</v>
      </c>
      <c r="H312" s="15" t="s">
        <v>1918</v>
      </c>
      <c r="I312" s="13" t="s">
        <v>89</v>
      </c>
      <c r="J312" s="13" t="s">
        <v>36</v>
      </c>
      <c r="K312" s="16">
        <v>630.0</v>
      </c>
      <c r="L312" s="16"/>
      <c r="M312" s="16"/>
      <c r="N312" s="16"/>
      <c r="O312" s="17"/>
      <c r="P312" s="16"/>
      <c r="Q312" s="16"/>
      <c r="R312" s="16"/>
      <c r="S312" s="18" t="s">
        <v>1919</v>
      </c>
      <c r="T312" s="27" t="str">
        <f>HYPERLINK("https://www.ncbi.nlm.nih.gov/pubmed/17603859","PubMed")</f>
        <v>PubMed</v>
      </c>
      <c r="U312" s="20"/>
      <c r="V312" s="20"/>
      <c r="W312" s="20"/>
      <c r="X312" s="20"/>
      <c r="Y312" s="20"/>
      <c r="Z312" s="20"/>
      <c r="AA312" s="20"/>
      <c r="AB312" s="20"/>
      <c r="AC312" s="20"/>
      <c r="AD312" s="20"/>
      <c r="AE312" s="20"/>
      <c r="AF312" s="20"/>
    </row>
    <row r="313">
      <c r="A313" s="21" t="s">
        <v>29</v>
      </c>
      <c r="B313" s="22" t="s">
        <v>138</v>
      </c>
      <c r="C313" s="23"/>
      <c r="D313" s="13" t="s">
        <v>1920</v>
      </c>
      <c r="E313" s="13" t="s">
        <v>1921</v>
      </c>
      <c r="F313" s="14">
        <v>2007.0</v>
      </c>
      <c r="G313" s="13" t="s">
        <v>33</v>
      </c>
      <c r="H313" s="15" t="s">
        <v>1922</v>
      </c>
      <c r="I313" s="13" t="s">
        <v>256</v>
      </c>
      <c r="J313" s="13" t="s">
        <v>36</v>
      </c>
      <c r="K313" s="16">
        <v>590.0</v>
      </c>
      <c r="L313" s="16"/>
      <c r="M313" s="16"/>
      <c r="N313" s="16"/>
      <c r="O313" s="17" t="s">
        <v>1923</v>
      </c>
      <c r="P313" s="16"/>
      <c r="Q313" s="16"/>
      <c r="R313" s="16"/>
      <c r="S313" s="18" t="s">
        <v>1924</v>
      </c>
      <c r="T313" s="27" t="str">
        <f>HYPERLINK("https://www.ncbi.nlm.nih.gov/pubmed/17311276","PubMed")</f>
        <v>PubMed</v>
      </c>
      <c r="U313" s="20"/>
      <c r="V313" s="20"/>
      <c r="W313" s="20"/>
      <c r="X313" s="20"/>
      <c r="Y313" s="20"/>
      <c r="Z313" s="20"/>
      <c r="AA313" s="20"/>
      <c r="AB313" s="20"/>
      <c r="AC313" s="20"/>
      <c r="AD313" s="20"/>
      <c r="AE313" s="20"/>
      <c r="AF313" s="20"/>
    </row>
    <row r="314">
      <c r="A314" s="21" t="s">
        <v>223</v>
      </c>
      <c r="B314" s="22" t="s">
        <v>447</v>
      </c>
      <c r="C314" s="23"/>
      <c r="D314" s="13" t="s">
        <v>1925</v>
      </c>
      <c r="E314" s="13" t="s">
        <v>105</v>
      </c>
      <c r="F314" s="14">
        <v>2007.0</v>
      </c>
      <c r="G314" s="13" t="s">
        <v>747</v>
      </c>
      <c r="H314" s="15" t="s">
        <v>1926</v>
      </c>
      <c r="I314" s="13" t="s">
        <v>1927</v>
      </c>
      <c r="J314" s="13" t="s">
        <v>36</v>
      </c>
      <c r="K314" s="16" t="s">
        <v>1928</v>
      </c>
      <c r="L314" s="16">
        <v>6.0</v>
      </c>
      <c r="M314" s="16"/>
      <c r="N314" s="16"/>
      <c r="O314" s="17" t="s">
        <v>1929</v>
      </c>
      <c r="P314" s="16"/>
      <c r="Q314" s="16">
        <v>900.0</v>
      </c>
      <c r="R314" s="16">
        <v>112.0</v>
      </c>
      <c r="S314" s="57" t="s">
        <v>1930</v>
      </c>
      <c r="T314" s="27" t="str">
        <f>HYPERLINK("https://www.ncbi.nlm.nih.gov/pubmed/17903156","PubMed")</f>
        <v>PubMed</v>
      </c>
      <c r="U314" s="20"/>
      <c r="V314" s="20"/>
      <c r="W314" s="20"/>
      <c r="X314" s="20"/>
      <c r="Y314" s="20"/>
      <c r="Z314" s="20"/>
      <c r="AA314" s="20"/>
      <c r="AB314" s="20"/>
      <c r="AC314" s="20"/>
      <c r="AD314" s="20"/>
      <c r="AE314" s="20"/>
      <c r="AF314" s="20"/>
    </row>
    <row r="315">
      <c r="A315" s="21" t="s">
        <v>223</v>
      </c>
      <c r="B315" s="22" t="s">
        <v>1931</v>
      </c>
      <c r="C315" s="23"/>
      <c r="D315" s="13" t="s">
        <v>1932</v>
      </c>
      <c r="E315" s="13" t="s">
        <v>1332</v>
      </c>
      <c r="F315" s="14">
        <v>2007.0</v>
      </c>
      <c r="G315" s="13" t="s">
        <v>381</v>
      </c>
      <c r="H315" s="15" t="s">
        <v>1933</v>
      </c>
      <c r="I315" s="13" t="s">
        <v>133</v>
      </c>
      <c r="J315" s="13" t="s">
        <v>36</v>
      </c>
      <c r="K315" s="16">
        <v>1072.0</v>
      </c>
      <c r="L315" s="16"/>
      <c r="M315" s="16"/>
      <c r="N315" s="16"/>
      <c r="O315" s="17"/>
      <c r="P315" s="16"/>
      <c r="Q315" s="16"/>
      <c r="R315" s="16" t="s">
        <v>1934</v>
      </c>
      <c r="S315" s="18" t="s">
        <v>1935</v>
      </c>
      <c r="T315" s="27" t="str">
        <f>HYPERLINK("https://www.ncbi.nlm.nih.gov/pubmed/17852628","PubMed")</f>
        <v>PubMed</v>
      </c>
      <c r="U315" s="20"/>
      <c r="V315" s="20"/>
      <c r="W315" s="20"/>
      <c r="X315" s="20"/>
      <c r="Y315" s="20"/>
      <c r="Z315" s="20"/>
      <c r="AA315" s="20"/>
      <c r="AB315" s="20"/>
      <c r="AC315" s="20"/>
      <c r="AD315" s="20"/>
      <c r="AE315" s="20"/>
      <c r="AF315" s="20"/>
    </row>
    <row r="316">
      <c r="A316" s="21" t="s">
        <v>223</v>
      </c>
      <c r="B316" s="22" t="s">
        <v>1931</v>
      </c>
      <c r="C316" s="23"/>
      <c r="D316" s="13" t="s">
        <v>1936</v>
      </c>
      <c r="E316" s="13" t="s">
        <v>1937</v>
      </c>
      <c r="F316" s="14">
        <v>2007.0</v>
      </c>
      <c r="G316" s="13" t="s">
        <v>381</v>
      </c>
      <c r="H316" s="15" t="s">
        <v>1938</v>
      </c>
      <c r="I316" s="13" t="s">
        <v>256</v>
      </c>
      <c r="J316" s="13" t="s">
        <v>1939</v>
      </c>
      <c r="K316" s="16" t="s">
        <v>1780</v>
      </c>
      <c r="L316" s="16"/>
      <c r="M316" s="16"/>
      <c r="N316" s="16" t="s">
        <v>1940</v>
      </c>
      <c r="O316" s="17"/>
      <c r="P316" s="16"/>
      <c r="Q316" s="16"/>
      <c r="R316" s="16">
        <v>9.0</v>
      </c>
      <c r="S316" s="18" t="s">
        <v>1941</v>
      </c>
      <c r="T316" s="27" t="str">
        <f>HYPERLINK("https://www.ncbi.nlm.nih.gov/pubmed/17760698","PubMed")</f>
        <v>PubMed</v>
      </c>
      <c r="U316" s="20"/>
      <c r="V316" s="20"/>
      <c r="W316" s="20"/>
      <c r="X316" s="20"/>
      <c r="Y316" s="20"/>
      <c r="Z316" s="20"/>
      <c r="AA316" s="20"/>
      <c r="AB316" s="20"/>
      <c r="AC316" s="20"/>
      <c r="AD316" s="20"/>
      <c r="AE316" s="20"/>
      <c r="AF316" s="20"/>
    </row>
    <row r="317">
      <c r="A317" s="21" t="s">
        <v>223</v>
      </c>
      <c r="B317" s="22" t="s">
        <v>447</v>
      </c>
      <c r="C317" s="23"/>
      <c r="D317" s="13" t="s">
        <v>113</v>
      </c>
      <c r="E317" s="13" t="s">
        <v>105</v>
      </c>
      <c r="F317" s="14">
        <v>2007.0</v>
      </c>
      <c r="G317" s="13" t="s">
        <v>33</v>
      </c>
      <c r="H317" s="15" t="s">
        <v>1942</v>
      </c>
      <c r="I317" s="13" t="s">
        <v>256</v>
      </c>
      <c r="J317" s="13" t="s">
        <v>1829</v>
      </c>
      <c r="K317" s="16" t="s">
        <v>1906</v>
      </c>
      <c r="L317" s="16"/>
      <c r="M317" s="16"/>
      <c r="N317" s="16"/>
      <c r="O317" s="17"/>
      <c r="P317" s="16"/>
      <c r="Q317" s="16"/>
      <c r="R317" s="16"/>
      <c r="S317" s="18" t="s">
        <v>1943</v>
      </c>
      <c r="T317" s="27" t="str">
        <f>HYPERLINK("https://www.ncbi.nlm.nih.gov/pubmed/17111415","PubMed")</f>
        <v>PubMed</v>
      </c>
      <c r="U317" s="20"/>
      <c r="V317" s="20"/>
      <c r="W317" s="20"/>
      <c r="X317" s="20"/>
      <c r="Y317" s="20"/>
      <c r="Z317" s="20"/>
      <c r="AA317" s="20"/>
      <c r="AB317" s="20"/>
      <c r="AC317" s="20"/>
      <c r="AD317" s="20"/>
      <c r="AE317" s="20"/>
      <c r="AF317" s="20"/>
    </row>
    <row r="318">
      <c r="A318" s="21" t="s">
        <v>223</v>
      </c>
      <c r="B318" s="22" t="s">
        <v>1931</v>
      </c>
      <c r="C318" s="23"/>
      <c r="D318" s="13" t="s">
        <v>113</v>
      </c>
      <c r="E318" s="13" t="s">
        <v>105</v>
      </c>
      <c r="F318" s="14">
        <v>2007.0</v>
      </c>
      <c r="G318" s="13" t="s">
        <v>572</v>
      </c>
      <c r="H318" s="15" t="s">
        <v>1944</v>
      </c>
      <c r="I318" s="13" t="s">
        <v>1945</v>
      </c>
      <c r="J318" s="13" t="s">
        <v>1946</v>
      </c>
      <c r="K318" s="16" t="s">
        <v>1947</v>
      </c>
      <c r="L318" s="16" t="s">
        <v>1948</v>
      </c>
      <c r="M318" s="16"/>
      <c r="N318" s="16"/>
      <c r="O318" s="17" t="s">
        <v>1949</v>
      </c>
      <c r="P318" s="16"/>
      <c r="Q318" s="16">
        <v>1200.0</v>
      </c>
      <c r="R318" s="16">
        <v>8.0</v>
      </c>
      <c r="S318" s="18" t="s">
        <v>1950</v>
      </c>
      <c r="T318" s="27" t="str">
        <f>HYPERLINK("https://www.ncbi.nlm.nih.gov/pubmed/17566756","PubMed")</f>
        <v>PubMed</v>
      </c>
      <c r="U318" s="20"/>
      <c r="V318" s="20"/>
      <c r="W318" s="20"/>
      <c r="X318" s="20"/>
      <c r="Y318" s="20"/>
      <c r="Z318" s="20"/>
      <c r="AA318" s="20"/>
      <c r="AB318" s="20"/>
      <c r="AC318" s="20"/>
      <c r="AD318" s="20"/>
      <c r="AE318" s="20"/>
      <c r="AF318" s="20"/>
    </row>
    <row r="319">
      <c r="A319" s="48" t="s">
        <v>780</v>
      </c>
      <c r="B319" s="49" t="s">
        <v>1425</v>
      </c>
      <c r="C319" s="50"/>
      <c r="D319" s="32" t="s">
        <v>1951</v>
      </c>
      <c r="E319" s="14" t="s">
        <v>1426</v>
      </c>
      <c r="F319" s="32">
        <v>2007.0</v>
      </c>
      <c r="G319" s="32" t="s">
        <v>1427</v>
      </c>
      <c r="H319" s="33" t="s">
        <v>1952</v>
      </c>
      <c r="I319" s="14" t="s">
        <v>89</v>
      </c>
      <c r="J319" s="14" t="s">
        <v>36</v>
      </c>
      <c r="K319" s="16">
        <v>630.0</v>
      </c>
      <c r="L319" s="16"/>
      <c r="M319" s="16" t="s">
        <v>1953</v>
      </c>
      <c r="N319" s="87"/>
      <c r="O319" s="84" t="s">
        <v>1954</v>
      </c>
      <c r="P319" s="85"/>
      <c r="Q319" s="87"/>
      <c r="R319" s="97"/>
      <c r="S319" s="55" t="s">
        <v>1955</v>
      </c>
      <c r="T319" s="37" t="str">
        <f>HYPERLINK("https://www.ncbi.nlm.nih.gov/pubmed/18003339","PubMed")</f>
        <v>PubMed</v>
      </c>
      <c r="U319" s="20"/>
      <c r="V319" s="20"/>
      <c r="W319" s="20"/>
      <c r="X319" s="20"/>
      <c r="Y319" s="20"/>
      <c r="Z319" s="20"/>
      <c r="AA319" s="20"/>
      <c r="AB319" s="20"/>
      <c r="AC319" s="20"/>
      <c r="AD319" s="20"/>
      <c r="AE319" s="20"/>
      <c r="AF319" s="20"/>
    </row>
    <row r="320">
      <c r="A320" s="48" t="s">
        <v>237</v>
      </c>
      <c r="B320" s="49" t="s">
        <v>244</v>
      </c>
      <c r="C320" s="50"/>
      <c r="D320" s="14" t="s">
        <v>1956</v>
      </c>
      <c r="E320" s="14" t="s">
        <v>207</v>
      </c>
      <c r="F320" s="14">
        <v>2007.0</v>
      </c>
      <c r="G320" s="14" t="s">
        <v>42</v>
      </c>
      <c r="H320" s="58" t="s">
        <v>1957</v>
      </c>
      <c r="I320" s="14" t="s">
        <v>96</v>
      </c>
      <c r="J320" s="14" t="s">
        <v>1958</v>
      </c>
      <c r="K320" s="16" t="s">
        <v>1959</v>
      </c>
      <c r="L320" s="16" t="s">
        <v>1960</v>
      </c>
      <c r="M320" s="16"/>
      <c r="N320" s="16"/>
      <c r="O320" s="17" t="s">
        <v>1961</v>
      </c>
      <c r="P320" s="16" t="s">
        <v>1962</v>
      </c>
      <c r="Q320" s="16"/>
      <c r="R320" s="16"/>
      <c r="S320" s="34" t="s">
        <v>1963</v>
      </c>
      <c r="T320" s="61" t="str">
        <f>HYPERLINK("https://www.ncbi.nlm.nih.gov/pubmed/17508845","PubMed")</f>
        <v>PubMed</v>
      </c>
      <c r="U320" s="20"/>
      <c r="V320" s="20"/>
      <c r="W320" s="20"/>
      <c r="X320" s="20"/>
      <c r="Y320" s="20"/>
      <c r="Z320" s="20"/>
      <c r="AA320" s="20"/>
      <c r="AB320" s="20"/>
      <c r="AC320" s="20"/>
      <c r="AD320" s="20"/>
      <c r="AE320" s="20"/>
      <c r="AF320" s="20"/>
    </row>
    <row r="321">
      <c r="A321" s="21" t="s">
        <v>119</v>
      </c>
      <c r="B321" s="22" t="s">
        <v>505</v>
      </c>
      <c r="C321" s="23"/>
      <c r="D321" s="41" t="s">
        <v>1852</v>
      </c>
      <c r="E321" s="32" t="s">
        <v>1297</v>
      </c>
      <c r="F321" s="32">
        <v>2006.0</v>
      </c>
      <c r="G321" s="41" t="s">
        <v>718</v>
      </c>
      <c r="H321" s="42" t="s">
        <v>1964</v>
      </c>
      <c r="I321" s="13" t="s">
        <v>89</v>
      </c>
      <c r="J321" s="13" t="s">
        <v>1860</v>
      </c>
      <c r="K321" s="16"/>
      <c r="L321" s="16"/>
      <c r="M321" s="16"/>
      <c r="N321" s="16"/>
      <c r="O321" s="17"/>
      <c r="P321" s="16"/>
      <c r="Q321" s="16"/>
      <c r="R321" s="16"/>
      <c r="S321" s="18" t="s">
        <v>1965</v>
      </c>
      <c r="T321" s="27" t="str">
        <f>HYPERLINK("https://www.ncbi.nlm.nih.gov/pubmed/16464535","PubMed")</f>
        <v>PubMed</v>
      </c>
      <c r="U321" s="20"/>
      <c r="V321" s="20"/>
      <c r="W321" s="20"/>
      <c r="X321" s="20"/>
      <c r="Y321" s="20"/>
      <c r="Z321" s="20"/>
      <c r="AA321" s="20"/>
      <c r="AB321" s="20"/>
      <c r="AC321" s="20"/>
      <c r="AD321" s="20"/>
      <c r="AE321" s="20"/>
      <c r="AF321" s="20"/>
    </row>
    <row r="322">
      <c r="A322" s="21" t="s">
        <v>29</v>
      </c>
      <c r="B322" s="22" t="s">
        <v>1330</v>
      </c>
      <c r="C322" s="63"/>
      <c r="D322" s="13" t="s">
        <v>1966</v>
      </c>
      <c r="E322" s="13" t="s">
        <v>1967</v>
      </c>
      <c r="F322" s="14">
        <v>2006.0</v>
      </c>
      <c r="G322" s="13" t="s">
        <v>1333</v>
      </c>
      <c r="H322" s="15" t="s">
        <v>1968</v>
      </c>
      <c r="I322" s="13" t="s">
        <v>133</v>
      </c>
      <c r="J322" s="13" t="s">
        <v>36</v>
      </c>
      <c r="K322" s="16">
        <v>1072.0</v>
      </c>
      <c r="L322" s="16"/>
      <c r="M322" s="16"/>
      <c r="N322" s="16"/>
      <c r="O322" s="17"/>
      <c r="P322" s="16"/>
      <c r="Q322" s="16"/>
      <c r="R322" s="16"/>
      <c r="S322" s="18" t="s">
        <v>1969</v>
      </c>
      <c r="T322" s="27" t="str">
        <f>HYPERLINK("https://www.ncbi.nlm.nih.gov/pubmed/16780494","PubMed")</f>
        <v>PubMed</v>
      </c>
      <c r="U322" s="20"/>
      <c r="V322" s="20"/>
      <c r="W322" s="20"/>
      <c r="X322" s="20"/>
      <c r="Y322" s="20"/>
      <c r="Z322" s="20"/>
      <c r="AA322" s="20"/>
      <c r="AB322" s="20"/>
      <c r="AC322" s="20"/>
      <c r="AD322" s="20"/>
      <c r="AE322" s="20"/>
      <c r="AF322" s="20"/>
    </row>
    <row r="323">
      <c r="A323" s="21" t="s">
        <v>1863</v>
      </c>
      <c r="B323" s="22" t="s">
        <v>1864</v>
      </c>
      <c r="C323" s="23"/>
      <c r="D323" s="13" t="s">
        <v>1970</v>
      </c>
      <c r="E323" s="13" t="s">
        <v>1642</v>
      </c>
      <c r="F323" s="14">
        <v>2006.0</v>
      </c>
      <c r="G323" s="13" t="s">
        <v>1804</v>
      </c>
      <c r="H323" s="15" t="s">
        <v>1971</v>
      </c>
      <c r="I323" s="13" t="s">
        <v>1972</v>
      </c>
      <c r="J323" s="13" t="s">
        <v>36</v>
      </c>
      <c r="K323" s="16">
        <v>670.0</v>
      </c>
      <c r="L323" s="16"/>
      <c r="M323" s="16"/>
      <c r="N323" s="16"/>
      <c r="O323" s="17"/>
      <c r="P323" s="16"/>
      <c r="Q323" s="16"/>
      <c r="R323" s="16"/>
      <c r="S323" s="57" t="s">
        <v>1973</v>
      </c>
      <c r="T323" s="27" t="str">
        <f>HYPERLINK("https://www.ncbi.nlm.nih.gov/pubmed/17163486","PubMed")</f>
        <v>PubMed</v>
      </c>
      <c r="U323" s="28"/>
      <c r="V323" s="28"/>
      <c r="W323" s="29"/>
      <c r="X323" s="28"/>
      <c r="Y323" s="28"/>
      <c r="Z323" s="30"/>
      <c r="AA323" s="31"/>
      <c r="AB323" s="28"/>
      <c r="AC323" s="20"/>
      <c r="AD323" s="20"/>
      <c r="AE323" s="20"/>
      <c r="AF323" s="20"/>
    </row>
    <row r="324">
      <c r="A324" s="21" t="s">
        <v>1863</v>
      </c>
      <c r="B324" s="22" t="s">
        <v>1864</v>
      </c>
      <c r="C324" s="23"/>
      <c r="D324" s="13" t="s">
        <v>1970</v>
      </c>
      <c r="E324" s="13" t="s">
        <v>1642</v>
      </c>
      <c r="F324" s="14">
        <v>2006.0</v>
      </c>
      <c r="G324" s="13" t="s">
        <v>42</v>
      </c>
      <c r="H324" s="15" t="s">
        <v>1974</v>
      </c>
      <c r="I324" s="13" t="s">
        <v>1866</v>
      </c>
      <c r="J324" s="13" t="s">
        <v>36</v>
      </c>
      <c r="K324" s="16">
        <v>670.0</v>
      </c>
      <c r="L324" s="16"/>
      <c r="M324" s="16"/>
      <c r="N324" s="16"/>
      <c r="O324" s="17"/>
      <c r="P324" s="16"/>
      <c r="Q324" s="16"/>
      <c r="R324" s="16"/>
      <c r="S324" s="18" t="s">
        <v>1975</v>
      </c>
      <c r="T324" s="27" t="str">
        <f>HYPERLINK("https://www.ncbi.nlm.nih.gov/pubmed/16503785","PubMed")</f>
        <v>PubMed</v>
      </c>
      <c r="U324" s="28"/>
      <c r="V324" s="28"/>
      <c r="W324" s="29"/>
      <c r="X324" s="28"/>
      <c r="Y324" s="28"/>
      <c r="Z324" s="30"/>
      <c r="AA324" s="31"/>
      <c r="AB324" s="28"/>
      <c r="AC324" s="20"/>
      <c r="AD324" s="20"/>
      <c r="AE324" s="20"/>
      <c r="AF324" s="20"/>
    </row>
    <row r="325">
      <c r="A325" s="21" t="s">
        <v>1863</v>
      </c>
      <c r="B325" s="22" t="s">
        <v>1864</v>
      </c>
      <c r="C325" s="23"/>
      <c r="D325" s="13" t="s">
        <v>1970</v>
      </c>
      <c r="E325" s="13" t="s">
        <v>1642</v>
      </c>
      <c r="F325" s="14">
        <v>2006.0</v>
      </c>
      <c r="G325" s="13" t="s">
        <v>42</v>
      </c>
      <c r="H325" s="15" t="s">
        <v>1976</v>
      </c>
      <c r="I325" s="13" t="s">
        <v>1866</v>
      </c>
      <c r="J325" s="13" t="s">
        <v>1977</v>
      </c>
      <c r="K325" s="16">
        <v>670.0</v>
      </c>
      <c r="L325" s="16" t="s">
        <v>1978</v>
      </c>
      <c r="M325" s="16" t="s">
        <v>1979</v>
      </c>
      <c r="N325" s="16"/>
      <c r="O325" s="17" t="s">
        <v>372</v>
      </c>
      <c r="P325" s="16" t="s">
        <v>1980</v>
      </c>
      <c r="Q325" s="16"/>
      <c r="R325" s="16">
        <v>20.0</v>
      </c>
      <c r="S325" s="57" t="s">
        <v>1981</v>
      </c>
      <c r="T325" s="27" t="str">
        <f>HYPERLINK("https://www.ncbi.nlm.nih.gov/pubmed/16875452","PubMed")</f>
        <v>PubMed</v>
      </c>
      <c r="U325" s="28"/>
      <c r="V325" s="28"/>
      <c r="W325" s="29"/>
      <c r="X325" s="28"/>
      <c r="Y325" s="28"/>
      <c r="Z325" s="30"/>
      <c r="AA325" s="31"/>
      <c r="AB325" s="28"/>
      <c r="AC325" s="20"/>
      <c r="AD325" s="20"/>
      <c r="AE325" s="20"/>
      <c r="AF325" s="20"/>
    </row>
    <row r="326">
      <c r="A326" s="21" t="s">
        <v>354</v>
      </c>
      <c r="B326" s="22" t="s">
        <v>355</v>
      </c>
      <c r="C326" s="23"/>
      <c r="D326" s="13" t="s">
        <v>1982</v>
      </c>
      <c r="E326" s="13" t="s">
        <v>1983</v>
      </c>
      <c r="F326" s="14">
        <v>2006.0</v>
      </c>
      <c r="G326" s="13" t="s">
        <v>636</v>
      </c>
      <c r="H326" s="15" t="s">
        <v>1984</v>
      </c>
      <c r="I326" s="13" t="s">
        <v>30</v>
      </c>
      <c r="J326" s="13" t="s">
        <v>36</v>
      </c>
      <c r="K326" s="70" t="s">
        <v>1985</v>
      </c>
      <c r="L326" s="25"/>
      <c r="M326" s="25"/>
      <c r="N326" s="25"/>
      <c r="O326" s="25"/>
      <c r="P326" s="25"/>
      <c r="Q326" s="25"/>
      <c r="R326" s="25"/>
      <c r="S326" s="26"/>
      <c r="T326" s="27" t="str">
        <f>HYPERLINK("https://www.jstage.jst.go.jp/article/islsm/15/4/15_4_161/_article/-char/en","J-STAGE")</f>
        <v>J-STAGE</v>
      </c>
      <c r="U326" s="20"/>
      <c r="V326" s="20"/>
      <c r="W326" s="20"/>
      <c r="X326" s="20"/>
      <c r="Y326" s="20"/>
      <c r="Z326" s="20"/>
      <c r="AA326" s="20"/>
      <c r="AB326" s="20"/>
      <c r="AC326" s="20"/>
      <c r="AD326" s="20"/>
      <c r="AE326" s="20"/>
      <c r="AF326" s="20"/>
    </row>
    <row r="327">
      <c r="A327" s="21" t="s">
        <v>354</v>
      </c>
      <c r="B327" s="22" t="s">
        <v>355</v>
      </c>
      <c r="C327" s="23"/>
      <c r="D327" s="13" t="s">
        <v>1986</v>
      </c>
      <c r="E327" s="13" t="s">
        <v>1297</v>
      </c>
      <c r="F327" s="14">
        <v>2006.0</v>
      </c>
      <c r="G327" s="13" t="s">
        <v>42</v>
      </c>
      <c r="H327" s="15" t="s">
        <v>1987</v>
      </c>
      <c r="I327" s="13" t="s">
        <v>30</v>
      </c>
      <c r="J327" s="13" t="s">
        <v>36</v>
      </c>
      <c r="K327" s="70" t="s">
        <v>1988</v>
      </c>
      <c r="L327" s="25"/>
      <c r="M327" s="25"/>
      <c r="N327" s="25"/>
      <c r="O327" s="25"/>
      <c r="P327" s="25"/>
      <c r="Q327" s="25"/>
      <c r="R327" s="25"/>
      <c r="S327" s="26"/>
      <c r="T327" s="27" t="str">
        <f>HYPERLINK("https://www.ncbi.nlm.nih.gov/pubmed/16706690","PubMed")</f>
        <v>PubMed</v>
      </c>
      <c r="U327" s="20"/>
      <c r="V327" s="20"/>
      <c r="W327" s="20"/>
      <c r="X327" s="20"/>
      <c r="Y327" s="20"/>
      <c r="Z327" s="20"/>
      <c r="AA327" s="20"/>
      <c r="AB327" s="20"/>
      <c r="AC327" s="20"/>
      <c r="AD327" s="20"/>
      <c r="AE327" s="20"/>
      <c r="AF327" s="20"/>
    </row>
    <row r="328">
      <c r="A328" s="21" t="s">
        <v>55</v>
      </c>
      <c r="B328" s="22" t="s">
        <v>56</v>
      </c>
      <c r="C328" s="23"/>
      <c r="D328" s="13" t="s">
        <v>1989</v>
      </c>
      <c r="E328" s="13" t="s">
        <v>1990</v>
      </c>
      <c r="F328" s="14">
        <v>2006.0</v>
      </c>
      <c r="G328" s="13" t="s">
        <v>59</v>
      </c>
      <c r="H328" s="15" t="s">
        <v>1991</v>
      </c>
      <c r="I328" s="13" t="s">
        <v>173</v>
      </c>
      <c r="J328" s="13" t="s">
        <v>36</v>
      </c>
      <c r="K328" s="16">
        <v>950.0</v>
      </c>
      <c r="L328" s="16">
        <v>160.0</v>
      </c>
      <c r="M328" s="16"/>
      <c r="N328" s="16"/>
      <c r="O328" s="17" t="s">
        <v>631</v>
      </c>
      <c r="P328" s="16" t="s">
        <v>1992</v>
      </c>
      <c r="Q328" s="16">
        <v>360.0</v>
      </c>
      <c r="R328" s="16"/>
      <c r="S328" s="18" t="s">
        <v>1993</v>
      </c>
      <c r="T328" s="27" t="str">
        <f>HYPERLINK("https://www.ncbi.nlm.nih.gov/pubmed/16538423","PubMed")</f>
        <v>PubMed</v>
      </c>
      <c r="U328" s="20"/>
      <c r="V328" s="20"/>
      <c r="W328" s="20"/>
      <c r="X328" s="20"/>
      <c r="Y328" s="20"/>
      <c r="Z328" s="20"/>
      <c r="AA328" s="20"/>
      <c r="AB328" s="20"/>
      <c r="AC328" s="20"/>
      <c r="AD328" s="20"/>
      <c r="AE328" s="20"/>
      <c r="AF328" s="20"/>
    </row>
    <row r="329">
      <c r="A329" s="21" t="s">
        <v>55</v>
      </c>
      <c r="B329" s="22" t="s">
        <v>56</v>
      </c>
      <c r="C329" s="23"/>
      <c r="D329" s="13" t="s">
        <v>1994</v>
      </c>
      <c r="E329" s="13" t="s">
        <v>1995</v>
      </c>
      <c r="F329" s="14">
        <v>2006.0</v>
      </c>
      <c r="G329" s="13" t="s">
        <v>42</v>
      </c>
      <c r="H329" s="15" t="s">
        <v>1996</v>
      </c>
      <c r="I329" s="13" t="s">
        <v>133</v>
      </c>
      <c r="J329" s="13" t="s">
        <v>1997</v>
      </c>
      <c r="K329" s="16" t="s">
        <v>1998</v>
      </c>
      <c r="L329" s="16"/>
      <c r="M329" s="16"/>
      <c r="N329" s="16"/>
      <c r="O329" s="17" t="s">
        <v>1999</v>
      </c>
      <c r="P329" s="16"/>
      <c r="Q329" s="16"/>
      <c r="R329" s="16">
        <v>5.0</v>
      </c>
      <c r="S329" s="18" t="s">
        <v>2000</v>
      </c>
      <c r="T329" s="27" t="str">
        <f>HYPERLINK("https://www.ncbi.nlm.nih.gov/pubmed/16875447","PubMed")</f>
        <v>PubMed</v>
      </c>
      <c r="U329" s="20"/>
      <c r="V329" s="20"/>
      <c r="W329" s="20"/>
      <c r="X329" s="20"/>
      <c r="Y329" s="20"/>
      <c r="Z329" s="20"/>
      <c r="AA329" s="20"/>
      <c r="AB329" s="20"/>
      <c r="AC329" s="20"/>
      <c r="AD329" s="20"/>
      <c r="AE329" s="20"/>
      <c r="AF329" s="20"/>
    </row>
    <row r="330">
      <c r="A330" s="21" t="s">
        <v>197</v>
      </c>
      <c r="B330" s="22" t="s">
        <v>1658</v>
      </c>
      <c r="C330" s="23"/>
      <c r="D330" s="13" t="s">
        <v>2001</v>
      </c>
      <c r="E330" s="13" t="s">
        <v>2002</v>
      </c>
      <c r="F330" s="14">
        <v>2006.0</v>
      </c>
      <c r="G330" s="13" t="s">
        <v>2003</v>
      </c>
      <c r="H330" s="15" t="s">
        <v>2004</v>
      </c>
      <c r="I330" s="13" t="s">
        <v>256</v>
      </c>
      <c r="J330" s="13" t="s">
        <v>922</v>
      </c>
      <c r="K330" s="16" t="s">
        <v>2005</v>
      </c>
      <c r="L330" s="16"/>
      <c r="M330" s="16"/>
      <c r="N330" s="16"/>
      <c r="O330" s="17"/>
      <c r="P330" s="88"/>
      <c r="Q330" s="16"/>
      <c r="R330" s="16"/>
      <c r="S330" s="18" t="s">
        <v>2006</v>
      </c>
      <c r="T330" s="67" t="str">
        <f>HYPERLINK("https://www.ncbi.nlm.nih.gov/pubmed/16710647","PubMed")</f>
        <v>PubMed</v>
      </c>
      <c r="U330" s="20"/>
      <c r="V330" s="20"/>
      <c r="W330" s="20"/>
      <c r="X330" s="20"/>
      <c r="Y330" s="20"/>
      <c r="Z330" s="20"/>
      <c r="AA330" s="20"/>
      <c r="AB330" s="20"/>
      <c r="AC330" s="20"/>
      <c r="AD330" s="20"/>
      <c r="AE330" s="20"/>
      <c r="AF330" s="20"/>
    </row>
    <row r="331">
      <c r="A331" s="21" t="s">
        <v>83</v>
      </c>
      <c r="B331" s="22" t="s">
        <v>688</v>
      </c>
      <c r="C331" s="23"/>
      <c r="D331" s="13" t="s">
        <v>2007</v>
      </c>
      <c r="E331" s="13" t="s">
        <v>2008</v>
      </c>
      <c r="F331" s="14">
        <v>2006.0</v>
      </c>
      <c r="G331" s="13" t="s">
        <v>42</v>
      </c>
      <c r="H331" s="15" t="s">
        <v>2009</v>
      </c>
      <c r="I331" s="13" t="s">
        <v>256</v>
      </c>
      <c r="J331" s="13" t="s">
        <v>2010</v>
      </c>
      <c r="K331" s="16">
        <v>645.0</v>
      </c>
      <c r="L331" s="54">
        <v>42954.0</v>
      </c>
      <c r="M331" s="16"/>
      <c r="N331" s="16"/>
      <c r="O331" s="17" t="s">
        <v>2011</v>
      </c>
      <c r="P331" s="16"/>
      <c r="Q331" s="16"/>
      <c r="R331" s="16" t="s">
        <v>2012</v>
      </c>
      <c r="S331" s="34" t="s">
        <v>2013</v>
      </c>
      <c r="T331" s="27" t="str">
        <f>HYPERLINK("https://www.ncbi.nlm.nih.gov/pubmed/16706701","PubMed")</f>
        <v>PubMed</v>
      </c>
      <c r="U331" s="20"/>
      <c r="V331" s="20"/>
      <c r="W331" s="20"/>
      <c r="X331" s="20"/>
      <c r="Y331" s="20"/>
      <c r="Z331" s="20"/>
      <c r="AA331" s="20"/>
      <c r="AB331" s="20"/>
      <c r="AC331" s="20"/>
      <c r="AD331" s="20"/>
      <c r="AE331" s="20"/>
      <c r="AF331" s="20"/>
    </row>
    <row r="332">
      <c r="A332" s="21" t="s">
        <v>223</v>
      </c>
      <c r="B332" s="13" t="s">
        <v>1418</v>
      </c>
      <c r="C332" s="23"/>
      <c r="D332" s="13" t="s">
        <v>2014</v>
      </c>
      <c r="E332" s="13" t="s">
        <v>2015</v>
      </c>
      <c r="F332" s="14">
        <v>2006.0</v>
      </c>
      <c r="G332" s="13" t="s">
        <v>381</v>
      </c>
      <c r="H332" s="15" t="s">
        <v>2016</v>
      </c>
      <c r="I332" s="13" t="s">
        <v>256</v>
      </c>
      <c r="J332" s="13" t="s">
        <v>36</v>
      </c>
      <c r="K332" s="16">
        <v>633.0</v>
      </c>
      <c r="L332" s="16"/>
      <c r="M332" s="16"/>
      <c r="N332" s="16"/>
      <c r="O332" s="17" t="s">
        <v>2017</v>
      </c>
      <c r="P332" s="16"/>
      <c r="Q332" s="16">
        <v>1200.0</v>
      </c>
      <c r="R332" s="16"/>
      <c r="S332" s="34" t="s">
        <v>2018</v>
      </c>
      <c r="T332" s="27" t="str">
        <f>HYPERLINK("https://www.ncbi.nlm.nih.gov/pubmed/16581685","PubMed")</f>
        <v>PubMed</v>
      </c>
      <c r="U332" s="20"/>
      <c r="V332" s="20"/>
      <c r="W332" s="20"/>
      <c r="X332" s="20"/>
      <c r="Y332" s="20"/>
      <c r="Z332" s="20"/>
      <c r="AA332" s="20"/>
      <c r="AB332" s="20"/>
      <c r="AC332" s="20"/>
      <c r="AD332" s="20"/>
      <c r="AE332" s="20"/>
      <c r="AF332" s="20"/>
    </row>
    <row r="333">
      <c r="A333" s="21" t="s">
        <v>223</v>
      </c>
      <c r="B333" s="22" t="s">
        <v>447</v>
      </c>
      <c r="C333" s="23"/>
      <c r="D333" s="13" t="s">
        <v>2019</v>
      </c>
      <c r="E333" s="13" t="s">
        <v>1827</v>
      </c>
      <c r="F333" s="14">
        <v>2006.0</v>
      </c>
      <c r="G333" s="13" t="s">
        <v>381</v>
      </c>
      <c r="H333" s="15" t="s">
        <v>2020</v>
      </c>
      <c r="I333" s="13" t="s">
        <v>256</v>
      </c>
      <c r="J333" s="13" t="s">
        <v>1829</v>
      </c>
      <c r="K333" s="16"/>
      <c r="L333" s="16"/>
      <c r="M333" s="16"/>
      <c r="N333" s="16"/>
      <c r="O333" s="17"/>
      <c r="P333" s="16"/>
      <c r="Q333" s="16"/>
      <c r="R333" s="16"/>
      <c r="S333" s="57"/>
      <c r="T333" s="27" t="str">
        <f>HYPERLINK("https://www.ncbi.nlm.nih.gov/pubmed/16766484","PubMed")</f>
        <v>PubMed</v>
      </c>
      <c r="U333" s="20"/>
      <c r="V333" s="20"/>
      <c r="W333" s="20"/>
      <c r="X333" s="20"/>
      <c r="Y333" s="20"/>
      <c r="Z333" s="20"/>
      <c r="AA333" s="20"/>
      <c r="AB333" s="20"/>
      <c r="AC333" s="20"/>
      <c r="AD333" s="20"/>
      <c r="AE333" s="20"/>
      <c r="AF333" s="20"/>
    </row>
    <row r="334">
      <c r="A334" s="48" t="s">
        <v>237</v>
      </c>
      <c r="B334" s="49" t="s">
        <v>244</v>
      </c>
      <c r="C334" s="50"/>
      <c r="D334" s="14" t="s">
        <v>2021</v>
      </c>
      <c r="E334" s="14" t="s">
        <v>2022</v>
      </c>
      <c r="F334" s="14">
        <v>2006.0</v>
      </c>
      <c r="G334" s="14" t="s">
        <v>42</v>
      </c>
      <c r="H334" s="58" t="s">
        <v>2023</v>
      </c>
      <c r="I334" s="14" t="s">
        <v>96</v>
      </c>
      <c r="J334" s="14" t="s">
        <v>2024</v>
      </c>
      <c r="K334" s="16" t="s">
        <v>2025</v>
      </c>
      <c r="L334" s="16">
        <v>272.0</v>
      </c>
      <c r="M334" s="16"/>
      <c r="N334" s="16"/>
      <c r="O334" s="17" t="s">
        <v>2026</v>
      </c>
      <c r="P334" s="16"/>
      <c r="Q334" s="16"/>
      <c r="R334" s="16"/>
      <c r="S334" s="34" t="s">
        <v>2027</v>
      </c>
      <c r="T334" s="61" t="str">
        <f>HYPERLINK("https://www.ncbi.nlm.nih.gov/pubmed/16503782","PubMed")</f>
        <v>PubMed</v>
      </c>
      <c r="U334" s="20"/>
      <c r="V334" s="20"/>
      <c r="W334" s="20"/>
      <c r="X334" s="20"/>
      <c r="Y334" s="20"/>
      <c r="Z334" s="20"/>
      <c r="AA334" s="20"/>
      <c r="AB334" s="20"/>
      <c r="AC334" s="20"/>
      <c r="AD334" s="20"/>
      <c r="AE334" s="20"/>
      <c r="AF334" s="20"/>
    </row>
    <row r="335">
      <c r="A335" s="48" t="s">
        <v>237</v>
      </c>
      <c r="B335" s="49" t="s">
        <v>244</v>
      </c>
      <c r="C335" s="50"/>
      <c r="D335" s="14" t="s">
        <v>2028</v>
      </c>
      <c r="E335" s="14" t="s">
        <v>2029</v>
      </c>
      <c r="F335" s="14">
        <v>2006.0</v>
      </c>
      <c r="G335" s="14" t="s">
        <v>2030</v>
      </c>
      <c r="H335" s="58" t="s">
        <v>2031</v>
      </c>
      <c r="I335" s="14" t="s">
        <v>96</v>
      </c>
      <c r="J335" s="14" t="s">
        <v>2032</v>
      </c>
      <c r="K335" s="16" t="s">
        <v>2033</v>
      </c>
      <c r="L335" s="16"/>
      <c r="M335" s="16"/>
      <c r="N335" s="16"/>
      <c r="O335" s="17"/>
      <c r="P335" s="16"/>
      <c r="Q335" s="16"/>
      <c r="R335" s="16"/>
      <c r="S335" s="34" t="s">
        <v>2034</v>
      </c>
      <c r="T335" s="61" t="str">
        <f>HYPERLINK("https://link.springer.com/article/10.1134/S0006350906020217","PubMed")</f>
        <v>PubMed</v>
      </c>
      <c r="U335" s="20"/>
      <c r="V335" s="20"/>
      <c r="W335" s="20"/>
      <c r="X335" s="20"/>
      <c r="Y335" s="20"/>
      <c r="Z335" s="20"/>
      <c r="AA335" s="20"/>
      <c r="AB335" s="20"/>
      <c r="AC335" s="20"/>
      <c r="AD335" s="20"/>
      <c r="AE335" s="20"/>
      <c r="AF335" s="20"/>
    </row>
    <row r="336">
      <c r="A336" s="21" t="s">
        <v>1863</v>
      </c>
      <c r="B336" s="22" t="s">
        <v>1864</v>
      </c>
      <c r="C336" s="23"/>
      <c r="D336" s="13" t="s">
        <v>1970</v>
      </c>
      <c r="E336" s="13" t="s">
        <v>1642</v>
      </c>
      <c r="F336" s="14">
        <v>2005.0</v>
      </c>
      <c r="G336" s="13" t="s">
        <v>42</v>
      </c>
      <c r="H336" s="15" t="s">
        <v>2035</v>
      </c>
      <c r="I336" s="13" t="s">
        <v>1866</v>
      </c>
      <c r="J336" s="13" t="s">
        <v>36</v>
      </c>
      <c r="K336" s="16">
        <v>670.0</v>
      </c>
      <c r="L336" s="16"/>
      <c r="M336" s="16"/>
      <c r="N336" s="16"/>
      <c r="O336" s="17" t="s">
        <v>372</v>
      </c>
      <c r="P336" s="16"/>
      <c r="Q336" s="16"/>
      <c r="R336" s="16">
        <v>20.0</v>
      </c>
      <c r="S336" s="18" t="s">
        <v>2036</v>
      </c>
      <c r="T336" s="27" t="str">
        <f>HYPERLINK("https://www.ncbi.nlm.nih.gov/pubmed/15954813","PubMed")</f>
        <v>PubMed</v>
      </c>
      <c r="U336" s="28"/>
      <c r="V336" s="28"/>
      <c r="W336" s="29"/>
      <c r="X336" s="28"/>
      <c r="Y336" s="28"/>
      <c r="Z336" s="30"/>
      <c r="AA336" s="31"/>
      <c r="AB336" s="28"/>
      <c r="AC336" s="20"/>
      <c r="AD336" s="20"/>
      <c r="AE336" s="20"/>
      <c r="AF336" s="20"/>
    </row>
    <row r="337">
      <c r="A337" s="21" t="s">
        <v>197</v>
      </c>
      <c r="B337" s="22" t="s">
        <v>2037</v>
      </c>
      <c r="C337" s="23"/>
      <c r="D337" s="13" t="s">
        <v>1989</v>
      </c>
      <c r="E337" s="13" t="s">
        <v>1990</v>
      </c>
      <c r="F337" s="14">
        <v>2005.0</v>
      </c>
      <c r="G337" s="13" t="s">
        <v>59</v>
      </c>
      <c r="H337" s="15" t="s">
        <v>2038</v>
      </c>
      <c r="I337" s="13" t="s">
        <v>165</v>
      </c>
      <c r="J337" s="13" t="s">
        <v>36</v>
      </c>
      <c r="K337" s="16">
        <v>950.0</v>
      </c>
      <c r="L337" s="16">
        <v>160.0</v>
      </c>
      <c r="M337" s="16"/>
      <c r="N337" s="16"/>
      <c r="O337" s="17"/>
      <c r="P337" s="88" t="s">
        <v>1992</v>
      </c>
      <c r="Q337" s="16"/>
      <c r="R337" s="16"/>
      <c r="S337" s="18" t="s">
        <v>2039</v>
      </c>
      <c r="T337" s="67" t="str">
        <f>HYPERLINK("https://www.ncbi.nlm.nih.gov/pubmed/15895289","PubMed")</f>
        <v>PubMed</v>
      </c>
      <c r="U337" s="20"/>
      <c r="V337" s="20"/>
      <c r="W337" s="20"/>
      <c r="X337" s="20"/>
      <c r="Y337" s="20"/>
      <c r="Z337" s="20"/>
      <c r="AA337" s="20"/>
      <c r="AB337" s="20"/>
      <c r="AC337" s="20"/>
      <c r="AD337" s="20"/>
      <c r="AE337" s="20"/>
      <c r="AF337" s="20"/>
    </row>
    <row r="338">
      <c r="A338" s="21" t="s">
        <v>197</v>
      </c>
      <c r="B338" s="22" t="s">
        <v>1658</v>
      </c>
      <c r="C338" s="23"/>
      <c r="D338" s="13" t="s">
        <v>2040</v>
      </c>
      <c r="E338" s="13" t="s">
        <v>2041</v>
      </c>
      <c r="F338" s="14">
        <v>2005.0</v>
      </c>
      <c r="G338" s="13" t="s">
        <v>1882</v>
      </c>
      <c r="H338" s="15" t="s">
        <v>2042</v>
      </c>
      <c r="I338" s="13" t="s">
        <v>133</v>
      </c>
      <c r="J338" s="13" t="s">
        <v>1328</v>
      </c>
      <c r="K338" s="16">
        <v>890.0</v>
      </c>
      <c r="L338" s="16"/>
      <c r="M338" s="16"/>
      <c r="N338" s="16"/>
      <c r="O338" s="17"/>
      <c r="P338" s="88"/>
      <c r="Q338" s="16"/>
      <c r="R338" s="16"/>
      <c r="S338" s="72" t="s">
        <v>2043</v>
      </c>
      <c r="T338" s="67" t="str">
        <f>HYPERLINK("https://www.ncbi.nlm.nih.gov/pubmed/16306551","PubMed")</f>
        <v>PubMed</v>
      </c>
      <c r="U338" s="20"/>
      <c r="V338" s="20"/>
      <c r="W338" s="20"/>
      <c r="X338" s="20"/>
      <c r="Y338" s="20"/>
      <c r="Z338" s="20"/>
      <c r="AA338" s="20"/>
      <c r="AB338" s="20"/>
      <c r="AC338" s="20"/>
      <c r="AD338" s="20"/>
      <c r="AE338" s="20"/>
      <c r="AF338" s="20"/>
    </row>
    <row r="339">
      <c r="A339" s="21" t="s">
        <v>223</v>
      </c>
      <c r="B339" s="22" t="s">
        <v>1931</v>
      </c>
      <c r="C339" s="23"/>
      <c r="D339" s="13" t="s">
        <v>2044</v>
      </c>
      <c r="E339" s="13" t="s">
        <v>2045</v>
      </c>
      <c r="F339" s="14">
        <v>2005.0</v>
      </c>
      <c r="G339" s="13" t="s">
        <v>33</v>
      </c>
      <c r="H339" s="15" t="s">
        <v>2046</v>
      </c>
      <c r="I339" s="13" t="s">
        <v>256</v>
      </c>
      <c r="J339" s="13" t="s">
        <v>36</v>
      </c>
      <c r="K339" s="16">
        <v>590.0</v>
      </c>
      <c r="L339" s="16"/>
      <c r="M339" s="16"/>
      <c r="N339" s="16"/>
      <c r="O339" s="17" t="s">
        <v>1796</v>
      </c>
      <c r="P339" s="16"/>
      <c r="Q339" s="16"/>
      <c r="R339" s="16"/>
      <c r="S339" s="18" t="s">
        <v>2047</v>
      </c>
      <c r="T339" s="27" t="str">
        <f>HYPERLINK("https://www.ncbi.nlm.nih.gov/pubmed/15654716","PubMed")</f>
        <v>PubMed</v>
      </c>
      <c r="U339" s="20"/>
      <c r="V339" s="20"/>
      <c r="W339" s="20"/>
      <c r="X339" s="20"/>
      <c r="Y339" s="20"/>
      <c r="Z339" s="20"/>
      <c r="AA339" s="20"/>
      <c r="AB339" s="20"/>
      <c r="AC339" s="20"/>
      <c r="AD339" s="20"/>
      <c r="AE339" s="20"/>
      <c r="AF339" s="20"/>
    </row>
    <row r="340">
      <c r="A340" s="21" t="s">
        <v>223</v>
      </c>
      <c r="B340" s="22"/>
      <c r="C340" s="23"/>
      <c r="D340" s="13" t="s">
        <v>2044</v>
      </c>
      <c r="E340" s="13" t="s">
        <v>2048</v>
      </c>
      <c r="F340" s="14">
        <v>2005.0</v>
      </c>
      <c r="G340" s="13" t="s">
        <v>747</v>
      </c>
      <c r="H340" s="15" t="s">
        <v>2049</v>
      </c>
      <c r="I340" s="13" t="s">
        <v>2050</v>
      </c>
      <c r="J340" s="13" t="s">
        <v>36</v>
      </c>
      <c r="K340" s="16">
        <v>590.0</v>
      </c>
      <c r="L340" s="16"/>
      <c r="M340" s="16"/>
      <c r="N340" s="16"/>
      <c r="O340" s="17"/>
      <c r="P340" s="16"/>
      <c r="Q340" s="16"/>
      <c r="R340" s="16"/>
      <c r="S340" s="34" t="s">
        <v>2051</v>
      </c>
      <c r="T340" s="27" t="str">
        <f>HYPERLINK("https://www.ncbi.nlm.nih.gov/pubmed/16176771/","PubMed")</f>
        <v>PubMed</v>
      </c>
      <c r="U340" s="20"/>
      <c r="V340" s="20"/>
      <c r="W340" s="20"/>
      <c r="X340" s="20"/>
      <c r="Y340" s="20"/>
      <c r="Z340" s="20"/>
      <c r="AA340" s="20"/>
      <c r="AB340" s="20"/>
      <c r="AC340" s="20"/>
      <c r="AD340" s="20"/>
      <c r="AE340" s="20"/>
      <c r="AF340" s="20"/>
    </row>
    <row r="341">
      <c r="A341" s="21" t="s">
        <v>223</v>
      </c>
      <c r="B341" s="22" t="s">
        <v>1931</v>
      </c>
      <c r="C341" s="23"/>
      <c r="D341" s="13" t="s">
        <v>2052</v>
      </c>
      <c r="E341" s="13" t="s">
        <v>2053</v>
      </c>
      <c r="F341" s="14">
        <v>2005.0</v>
      </c>
      <c r="G341" s="13" t="s">
        <v>381</v>
      </c>
      <c r="H341" s="15" t="s">
        <v>2054</v>
      </c>
      <c r="I341" s="13" t="s">
        <v>256</v>
      </c>
      <c r="J341" s="13" t="s">
        <v>1939</v>
      </c>
      <c r="K341" s="16" t="s">
        <v>1780</v>
      </c>
      <c r="L341" s="16"/>
      <c r="M341" s="16"/>
      <c r="N341" s="16" t="s">
        <v>1940</v>
      </c>
      <c r="O341" s="17"/>
      <c r="P341" s="16"/>
      <c r="Q341" s="16"/>
      <c r="R341" s="16"/>
      <c r="S341" s="18" t="s">
        <v>2055</v>
      </c>
      <c r="T341" s="27" t="str">
        <f>HYPERLINK("https://www.ncbi.nlm.nih.gov/pubmed/16414908","PubMed")</f>
        <v>PubMed</v>
      </c>
      <c r="U341" s="20"/>
      <c r="V341" s="20"/>
      <c r="W341" s="20"/>
      <c r="X341" s="20"/>
      <c r="Y341" s="20"/>
      <c r="Z341" s="20"/>
      <c r="AA341" s="20"/>
      <c r="AB341" s="20"/>
      <c r="AC341" s="20"/>
      <c r="AD341" s="20"/>
      <c r="AE341" s="20"/>
      <c r="AF341" s="20"/>
    </row>
    <row r="342">
      <c r="A342" s="21" t="s">
        <v>197</v>
      </c>
      <c r="B342" s="22" t="s">
        <v>1658</v>
      </c>
      <c r="C342" s="23"/>
      <c r="D342" s="13" t="s">
        <v>2056</v>
      </c>
      <c r="E342" s="13" t="s">
        <v>521</v>
      </c>
      <c r="F342" s="14">
        <v>2004.0</v>
      </c>
      <c r="G342" s="13" t="s">
        <v>1882</v>
      </c>
      <c r="H342" s="15" t="s">
        <v>2057</v>
      </c>
      <c r="I342" s="13" t="s">
        <v>133</v>
      </c>
      <c r="J342" s="13" t="s">
        <v>1328</v>
      </c>
      <c r="K342" s="80"/>
      <c r="L342" s="80"/>
      <c r="M342" s="80"/>
      <c r="N342" s="80"/>
      <c r="O342" s="81"/>
      <c r="P342" s="116"/>
      <c r="Q342" s="80"/>
      <c r="R342" s="80"/>
      <c r="S342" s="72" t="s">
        <v>2058</v>
      </c>
      <c r="T342" s="67" t="str">
        <f>HYPERLINK("https://www.ncbi.nlm.nih.gov/pubmed/15047649","PubMed")</f>
        <v>PubMed</v>
      </c>
      <c r="U342" s="20"/>
      <c r="V342" s="20"/>
      <c r="W342" s="20"/>
      <c r="X342" s="20"/>
      <c r="Y342" s="20"/>
      <c r="Z342" s="20"/>
      <c r="AA342" s="20"/>
      <c r="AB342" s="20"/>
      <c r="AC342" s="20"/>
      <c r="AD342" s="20"/>
      <c r="AE342" s="20"/>
      <c r="AF342" s="20"/>
    </row>
    <row r="343">
      <c r="A343" s="21" t="s">
        <v>197</v>
      </c>
      <c r="B343" s="22" t="s">
        <v>1658</v>
      </c>
      <c r="C343" s="23"/>
      <c r="D343" s="13" t="s">
        <v>2059</v>
      </c>
      <c r="E343" s="13" t="s">
        <v>2060</v>
      </c>
      <c r="F343" s="14">
        <v>2004.0</v>
      </c>
      <c r="G343" s="13" t="s">
        <v>2061</v>
      </c>
      <c r="H343" s="15" t="s">
        <v>2062</v>
      </c>
      <c r="I343" s="13" t="s">
        <v>2063</v>
      </c>
      <c r="J343" s="13" t="s">
        <v>1328</v>
      </c>
      <c r="K343" s="80"/>
      <c r="L343" s="80"/>
      <c r="M343" s="80"/>
      <c r="N343" s="80"/>
      <c r="O343" s="81"/>
      <c r="P343" s="116"/>
      <c r="Q343" s="80"/>
      <c r="R343" s="80"/>
      <c r="S343" s="18" t="s">
        <v>2064</v>
      </c>
      <c r="T343" s="67" t="str">
        <f>HYPERLINK("https://www.ncbi.nlm.nih.gov/pubmed/15289717","PubMed")</f>
        <v>PubMed</v>
      </c>
      <c r="U343" s="20"/>
      <c r="V343" s="20"/>
      <c r="W343" s="20"/>
      <c r="X343" s="20"/>
      <c r="Y343" s="20"/>
      <c r="Z343" s="20"/>
      <c r="AA343" s="20"/>
      <c r="AB343" s="20"/>
      <c r="AC343" s="20"/>
      <c r="AD343" s="20"/>
      <c r="AE343" s="20"/>
      <c r="AF343" s="20"/>
    </row>
    <row r="344">
      <c r="A344" s="21" t="s">
        <v>197</v>
      </c>
      <c r="B344" s="22" t="s">
        <v>1658</v>
      </c>
      <c r="C344" s="23"/>
      <c r="D344" s="13" t="s">
        <v>2065</v>
      </c>
      <c r="E344" s="13" t="s">
        <v>2066</v>
      </c>
      <c r="F344" s="14">
        <v>2004.0</v>
      </c>
      <c r="G344" s="13" t="s">
        <v>1882</v>
      </c>
      <c r="H344" s="15" t="s">
        <v>2067</v>
      </c>
      <c r="I344" s="13" t="s">
        <v>133</v>
      </c>
      <c r="J344" s="13" t="s">
        <v>1328</v>
      </c>
      <c r="K344" s="16">
        <v>890.0</v>
      </c>
      <c r="L344" s="16"/>
      <c r="M344" s="16"/>
      <c r="N344" s="16"/>
      <c r="O344" s="17"/>
      <c r="P344" s="88"/>
      <c r="Q344" s="16"/>
      <c r="R344" s="16"/>
      <c r="S344" s="72" t="s">
        <v>2068</v>
      </c>
      <c r="T344" s="67" t="str">
        <f>HYPERLINK("https://www.ncbi.nlm.nih.gov/pubmed/14693984","PubMed")</f>
        <v>PubMed</v>
      </c>
      <c r="U344" s="20"/>
      <c r="V344" s="20"/>
      <c r="W344" s="20"/>
      <c r="X344" s="20"/>
      <c r="Y344" s="20"/>
      <c r="Z344" s="20"/>
      <c r="AA344" s="20"/>
      <c r="AB344" s="20"/>
      <c r="AC344" s="20"/>
      <c r="AD344" s="20"/>
      <c r="AE344" s="20"/>
      <c r="AF344" s="20"/>
    </row>
    <row r="345">
      <c r="A345" s="21" t="s">
        <v>223</v>
      </c>
      <c r="B345" s="22" t="s">
        <v>1931</v>
      </c>
      <c r="C345" s="23"/>
      <c r="D345" s="13" t="s">
        <v>2044</v>
      </c>
      <c r="E345" s="13" t="s">
        <v>2045</v>
      </c>
      <c r="F345" s="14">
        <v>2004.0</v>
      </c>
      <c r="G345" s="13" t="s">
        <v>1904</v>
      </c>
      <c r="H345" s="15" t="s">
        <v>2069</v>
      </c>
      <c r="I345" s="13" t="s">
        <v>256</v>
      </c>
      <c r="J345" s="13" t="s">
        <v>2070</v>
      </c>
      <c r="K345" s="16">
        <v>590.0</v>
      </c>
      <c r="L345" s="16"/>
      <c r="M345" s="16"/>
      <c r="N345" s="16"/>
      <c r="O345" s="17"/>
      <c r="P345" s="16"/>
      <c r="Q345" s="16"/>
      <c r="R345" s="16"/>
      <c r="S345" s="18" t="s">
        <v>2071</v>
      </c>
      <c r="T345" s="27" t="str">
        <f>HYPERLINK("https://www.ncbi.nlm.nih.gov/pubmed/15624743","PubMed")</f>
        <v>PubMed</v>
      </c>
      <c r="U345" s="20"/>
      <c r="V345" s="20"/>
      <c r="W345" s="20"/>
      <c r="X345" s="20"/>
      <c r="Y345" s="20"/>
      <c r="Z345" s="20"/>
      <c r="AA345" s="20"/>
      <c r="AB345" s="20"/>
      <c r="AC345" s="20"/>
      <c r="AD345" s="20"/>
      <c r="AE345" s="20"/>
      <c r="AF345" s="20"/>
    </row>
    <row r="346">
      <c r="A346" s="21" t="s">
        <v>119</v>
      </c>
      <c r="B346" s="22" t="s">
        <v>120</v>
      </c>
      <c r="C346" s="23"/>
      <c r="D346" s="41" t="s">
        <v>1989</v>
      </c>
      <c r="E346" s="32" t="s">
        <v>1990</v>
      </c>
      <c r="F346" s="32">
        <v>2003.0</v>
      </c>
      <c r="G346" s="41" t="s">
        <v>59</v>
      </c>
      <c r="H346" s="42" t="s">
        <v>2072</v>
      </c>
      <c r="I346" s="13" t="s">
        <v>89</v>
      </c>
      <c r="J346" s="13" t="s">
        <v>2073</v>
      </c>
      <c r="K346" s="16" t="s">
        <v>2074</v>
      </c>
      <c r="L346" s="16"/>
      <c r="M346" s="16"/>
      <c r="N346" s="16"/>
      <c r="O346" s="17"/>
      <c r="P346" s="16"/>
      <c r="Q346" s="16"/>
      <c r="R346" s="16"/>
      <c r="S346" s="34" t="s">
        <v>2075</v>
      </c>
      <c r="T346" s="27" t="str">
        <f>HYPERLINK("https://www.ncbi.nlm.nih.gov/pubmed/12928819","PubMed")</f>
        <v>PubMed</v>
      </c>
      <c r="U346" s="20"/>
      <c r="V346" s="20"/>
      <c r="W346" s="20"/>
      <c r="X346" s="20"/>
      <c r="Y346" s="20"/>
      <c r="Z346" s="20"/>
      <c r="AA346" s="20"/>
      <c r="AB346" s="20"/>
      <c r="AC346" s="20"/>
      <c r="AD346" s="20"/>
      <c r="AE346" s="20"/>
      <c r="AF346" s="20"/>
    </row>
    <row r="347">
      <c r="A347" s="21" t="s">
        <v>323</v>
      </c>
      <c r="B347" s="22" t="s">
        <v>324</v>
      </c>
      <c r="C347" s="23"/>
      <c r="D347" s="13" t="s">
        <v>2021</v>
      </c>
      <c r="E347" s="13" t="s">
        <v>2076</v>
      </c>
      <c r="F347" s="14">
        <v>2003.0</v>
      </c>
      <c r="G347" s="13" t="s">
        <v>2077</v>
      </c>
      <c r="H347" s="15" t="s">
        <v>2078</v>
      </c>
      <c r="I347" s="13" t="s">
        <v>96</v>
      </c>
      <c r="J347" s="13" t="s">
        <v>97</v>
      </c>
      <c r="K347" s="16" t="s">
        <v>2025</v>
      </c>
      <c r="L347" s="16">
        <v>272.0</v>
      </c>
      <c r="M347" s="16"/>
      <c r="N347" s="16"/>
      <c r="O347" s="17"/>
      <c r="P347" s="16"/>
      <c r="Q347" s="16"/>
      <c r="R347" s="16"/>
      <c r="S347" s="34" t="s">
        <v>2079</v>
      </c>
      <c r="T347" s="27" t="str">
        <f>HYPERLINK("https://www.ncbi.nlm.nih.gov/pubmed/14651792","PubMed")</f>
        <v>PubMed</v>
      </c>
      <c r="U347" s="28"/>
      <c r="V347" s="28"/>
      <c r="W347" s="29"/>
      <c r="X347" s="28"/>
      <c r="Y347" s="28"/>
      <c r="Z347" s="30"/>
      <c r="AA347" s="31"/>
      <c r="AB347" s="28"/>
      <c r="AC347" s="20"/>
      <c r="AD347" s="20"/>
      <c r="AE347" s="20"/>
      <c r="AF347" s="20"/>
    </row>
    <row r="348">
      <c r="A348" s="21" t="s">
        <v>47</v>
      </c>
      <c r="B348" s="22" t="s">
        <v>2080</v>
      </c>
      <c r="C348" s="23"/>
      <c r="D348" s="93" t="s">
        <v>2081</v>
      </c>
      <c r="E348" s="13" t="s">
        <v>1297</v>
      </c>
      <c r="F348" s="93">
        <v>2003.0</v>
      </c>
      <c r="G348" s="93" t="s">
        <v>2082</v>
      </c>
      <c r="H348" s="94" t="s">
        <v>2083</v>
      </c>
      <c r="I348" s="14" t="s">
        <v>96</v>
      </c>
      <c r="J348" s="14" t="s">
        <v>2084</v>
      </c>
      <c r="K348" s="16">
        <v>670.0</v>
      </c>
      <c r="L348" s="16"/>
      <c r="M348" s="16"/>
      <c r="N348" s="16"/>
      <c r="O348" s="17" t="s">
        <v>372</v>
      </c>
      <c r="P348" s="16"/>
      <c r="Q348" s="16">
        <v>144.0</v>
      </c>
      <c r="R348" s="16">
        <v>3.0</v>
      </c>
      <c r="S348" s="18" t="s">
        <v>2085</v>
      </c>
      <c r="T348" s="106" t="s">
        <v>1505</v>
      </c>
      <c r="U348" s="20"/>
      <c r="V348" s="20"/>
      <c r="W348" s="20"/>
      <c r="X348" s="20"/>
      <c r="Y348" s="20"/>
      <c r="Z348" s="20"/>
      <c r="AA348" s="20"/>
      <c r="AB348" s="20"/>
      <c r="AC348" s="20"/>
      <c r="AD348" s="20"/>
      <c r="AE348" s="20"/>
      <c r="AF348" s="20"/>
    </row>
    <row r="349">
      <c r="A349" s="21" t="s">
        <v>83</v>
      </c>
      <c r="B349" s="22" t="s">
        <v>688</v>
      </c>
      <c r="C349" s="23"/>
      <c r="D349" s="13" t="s">
        <v>2086</v>
      </c>
      <c r="E349" s="13" t="s">
        <v>1151</v>
      </c>
      <c r="F349" s="14">
        <v>2002.0</v>
      </c>
      <c r="G349" s="13" t="s">
        <v>2077</v>
      </c>
      <c r="H349" s="15" t="s">
        <v>2087</v>
      </c>
      <c r="I349" s="13" t="s">
        <v>256</v>
      </c>
      <c r="J349" s="13" t="s">
        <v>36</v>
      </c>
      <c r="K349" s="16">
        <v>670.0</v>
      </c>
      <c r="L349" s="16"/>
      <c r="M349" s="16"/>
      <c r="N349" s="16"/>
      <c r="O349" s="17" t="s">
        <v>372</v>
      </c>
      <c r="P349" s="16"/>
      <c r="Q349" s="16"/>
      <c r="R349" s="16"/>
      <c r="S349" s="34" t="s">
        <v>2088</v>
      </c>
      <c r="T349" s="27" t="str">
        <f>HYPERLINK("https://www.ncbi.nlm.nih.gov/pubmed/12513918","PubMed")</f>
        <v>PubMed</v>
      </c>
      <c r="U349" s="20"/>
      <c r="V349" s="20"/>
      <c r="W349" s="20"/>
      <c r="X349" s="20"/>
      <c r="Y349" s="20"/>
      <c r="Z349" s="20"/>
      <c r="AA349" s="20"/>
      <c r="AB349" s="20"/>
      <c r="AC349" s="20"/>
      <c r="AD349" s="20"/>
      <c r="AE349" s="20"/>
      <c r="AF349" s="20"/>
    </row>
    <row r="350" ht="52.5" customHeight="1">
      <c r="A350" s="48" t="s">
        <v>237</v>
      </c>
      <c r="B350" s="49" t="s">
        <v>1052</v>
      </c>
      <c r="C350" s="50"/>
      <c r="D350" s="14" t="s">
        <v>2089</v>
      </c>
      <c r="E350" s="14" t="s">
        <v>2090</v>
      </c>
      <c r="F350" s="14">
        <v>2002.0</v>
      </c>
      <c r="G350" s="14" t="s">
        <v>2077</v>
      </c>
      <c r="H350" s="58" t="s">
        <v>2091</v>
      </c>
      <c r="I350" s="14" t="s">
        <v>1054</v>
      </c>
      <c r="J350" s="14" t="s">
        <v>2092</v>
      </c>
      <c r="K350" s="59" t="s">
        <v>2093</v>
      </c>
      <c r="L350" s="59">
        <v>532.0</v>
      </c>
      <c r="M350" s="59"/>
      <c r="N350" s="59"/>
      <c r="O350" s="59"/>
      <c r="P350" s="60"/>
      <c r="Q350" s="59"/>
      <c r="R350" s="59"/>
      <c r="S350" s="52" t="s">
        <v>2094</v>
      </c>
      <c r="T350" s="61" t="str">
        <f>HYPERLINK("https://www.ncbi.nlm.nih.gov/pubmed/12165122","PubMed")</f>
        <v>PubMed</v>
      </c>
      <c r="U350" s="20"/>
      <c r="V350" s="20"/>
      <c r="W350" s="20"/>
      <c r="X350" s="20"/>
      <c r="Y350" s="20"/>
      <c r="Z350" s="20"/>
      <c r="AA350" s="20"/>
      <c r="AB350" s="20"/>
      <c r="AC350" s="20"/>
      <c r="AD350" s="20"/>
      <c r="AE350" s="20"/>
      <c r="AF350" s="20"/>
    </row>
    <row r="351" ht="52.5" customHeight="1">
      <c r="A351" s="21" t="s">
        <v>237</v>
      </c>
      <c r="B351" s="49" t="s">
        <v>244</v>
      </c>
      <c r="C351" s="23"/>
      <c r="D351" s="113" t="s">
        <v>2086</v>
      </c>
      <c r="E351" s="13" t="s">
        <v>1151</v>
      </c>
      <c r="F351" s="14">
        <v>2002.0</v>
      </c>
      <c r="G351" s="13" t="s">
        <v>2077</v>
      </c>
      <c r="H351" s="15" t="s">
        <v>2095</v>
      </c>
      <c r="I351" s="13" t="s">
        <v>25</v>
      </c>
      <c r="J351" s="13" t="s">
        <v>2096</v>
      </c>
      <c r="K351" s="16">
        <v>670.0</v>
      </c>
      <c r="L351" s="16"/>
      <c r="M351" s="16"/>
      <c r="N351" s="16"/>
      <c r="O351" s="17"/>
      <c r="P351" s="16"/>
      <c r="Q351" s="16"/>
      <c r="R351" s="16"/>
      <c r="S351" s="18" t="s">
        <v>2097</v>
      </c>
      <c r="T351" s="27" t="str">
        <f>HYPERLINK("https://www.ncbi.nlm.nih.gov/pubmed/12737646","PubMed")</f>
        <v>PubMed</v>
      </c>
      <c r="U351" s="20"/>
      <c r="V351" s="20"/>
      <c r="W351" s="20"/>
      <c r="X351" s="20"/>
      <c r="Y351" s="20"/>
      <c r="Z351" s="20"/>
      <c r="AA351" s="20"/>
      <c r="AB351" s="20"/>
      <c r="AC351" s="20"/>
      <c r="AD351" s="20"/>
      <c r="AE351" s="20"/>
      <c r="AF351" s="20"/>
    </row>
    <row r="352">
      <c r="A352" s="21" t="s">
        <v>119</v>
      </c>
      <c r="B352" s="22" t="s">
        <v>505</v>
      </c>
      <c r="C352" s="23"/>
      <c r="D352" s="41" t="s">
        <v>2098</v>
      </c>
      <c r="E352" s="32" t="s">
        <v>1297</v>
      </c>
      <c r="F352" s="32">
        <v>2001.0</v>
      </c>
      <c r="G352" s="41" t="s">
        <v>2099</v>
      </c>
      <c r="H352" s="42" t="s">
        <v>2100</v>
      </c>
      <c r="I352" s="13" t="s">
        <v>89</v>
      </c>
      <c r="J352" s="13" t="s">
        <v>1860</v>
      </c>
      <c r="K352" s="16"/>
      <c r="L352" s="16"/>
      <c r="M352" s="16"/>
      <c r="N352" s="16"/>
      <c r="O352" s="17"/>
      <c r="P352" s="16"/>
      <c r="Q352" s="16"/>
      <c r="R352" s="16"/>
      <c r="S352" s="46" t="s">
        <v>2101</v>
      </c>
      <c r="T352" s="117" t="s">
        <v>1505</v>
      </c>
      <c r="U352" s="20"/>
      <c r="V352" s="20"/>
      <c r="W352" s="20"/>
      <c r="X352" s="20"/>
      <c r="Y352" s="20"/>
      <c r="Z352" s="20"/>
      <c r="AA352" s="20"/>
      <c r="AB352" s="20"/>
      <c r="AC352" s="20"/>
      <c r="AD352" s="20"/>
      <c r="AE352" s="20"/>
      <c r="AF352" s="20"/>
    </row>
    <row r="353">
      <c r="A353" s="21" t="s">
        <v>29</v>
      </c>
      <c r="B353" s="22" t="s">
        <v>1330</v>
      </c>
      <c r="C353" s="63"/>
      <c r="D353" s="13" t="s">
        <v>2102</v>
      </c>
      <c r="E353" s="13" t="s">
        <v>2103</v>
      </c>
      <c r="F353" s="14">
        <v>2001.0</v>
      </c>
      <c r="G353" s="13" t="s">
        <v>1333</v>
      </c>
      <c r="H353" s="15" t="s">
        <v>2104</v>
      </c>
      <c r="I353" s="13" t="s">
        <v>2105</v>
      </c>
      <c r="J353" s="13" t="s">
        <v>2106</v>
      </c>
      <c r="K353" s="16">
        <v>1072.0</v>
      </c>
      <c r="L353" s="16"/>
      <c r="M353" s="16"/>
      <c r="N353" s="16"/>
      <c r="O353" s="17"/>
      <c r="P353" s="16"/>
      <c r="Q353" s="16"/>
      <c r="R353" s="16">
        <v>1.0</v>
      </c>
      <c r="S353" s="18" t="s">
        <v>2107</v>
      </c>
      <c r="T353" s="27" t="str">
        <f>HYPERLINK("https://www.ncbi.nlm.nih.gov/pubmed/11298104","PubMed")</f>
        <v>PubMed</v>
      </c>
      <c r="U353" s="20"/>
      <c r="V353" s="20"/>
      <c r="W353" s="20"/>
      <c r="X353" s="20"/>
      <c r="Y353" s="20"/>
      <c r="Z353" s="20"/>
      <c r="AA353" s="20"/>
      <c r="AB353" s="20"/>
      <c r="AC353" s="20"/>
      <c r="AD353" s="20"/>
      <c r="AE353" s="20"/>
      <c r="AF353" s="20"/>
    </row>
    <row r="354">
      <c r="A354" s="21" t="s">
        <v>83</v>
      </c>
      <c r="B354" s="22" t="s">
        <v>688</v>
      </c>
      <c r="C354" s="23"/>
      <c r="D354" s="13" t="s">
        <v>2086</v>
      </c>
      <c r="E354" s="13" t="s">
        <v>1151</v>
      </c>
      <c r="F354" s="14">
        <v>2001.0</v>
      </c>
      <c r="G354" s="13" t="s">
        <v>2077</v>
      </c>
      <c r="H354" s="15" t="s">
        <v>2108</v>
      </c>
      <c r="I354" s="13" t="s">
        <v>256</v>
      </c>
      <c r="J354" s="13" t="s">
        <v>36</v>
      </c>
      <c r="K354" s="16">
        <v>670.0</v>
      </c>
      <c r="L354" s="16"/>
      <c r="M354" s="16"/>
      <c r="N354" s="16"/>
      <c r="O354" s="17"/>
      <c r="P354" s="16"/>
      <c r="Q354" s="16"/>
      <c r="R354" s="16"/>
      <c r="S354" s="34" t="s">
        <v>2109</v>
      </c>
      <c r="T354" s="27" t="str">
        <f>HYPERLINK("https://www.ncbi.nlm.nih.gov/pubmed/11776448","PubMed")</f>
        <v>PubMed</v>
      </c>
      <c r="U354" s="20"/>
      <c r="V354" s="20"/>
      <c r="W354" s="20"/>
      <c r="X354" s="20"/>
      <c r="Y354" s="20"/>
      <c r="Z354" s="20"/>
      <c r="AA354" s="20"/>
      <c r="AB354" s="20"/>
      <c r="AC354" s="20"/>
      <c r="AD354" s="20"/>
      <c r="AE354" s="20"/>
      <c r="AF354" s="20"/>
    </row>
    <row r="355">
      <c r="A355" s="21" t="s">
        <v>237</v>
      </c>
      <c r="B355" s="49" t="s">
        <v>244</v>
      </c>
      <c r="C355" s="23"/>
      <c r="D355" s="113" t="s">
        <v>2110</v>
      </c>
      <c r="E355" s="13" t="s">
        <v>2090</v>
      </c>
      <c r="F355" s="14">
        <v>1998.0</v>
      </c>
      <c r="G355" s="13" t="s">
        <v>33</v>
      </c>
      <c r="H355" s="15" t="s">
        <v>2111</v>
      </c>
      <c r="I355" s="13" t="s">
        <v>25</v>
      </c>
      <c r="J355" s="13" t="s">
        <v>2112</v>
      </c>
      <c r="K355" s="16">
        <v>890.0</v>
      </c>
      <c r="L355" s="16">
        <v>300.0</v>
      </c>
      <c r="M355" s="16"/>
      <c r="N355" s="16"/>
      <c r="O355" s="17" t="s">
        <v>2113</v>
      </c>
      <c r="P355" s="16"/>
      <c r="Q355" s="16"/>
      <c r="R355" s="16"/>
      <c r="S355" s="72" t="s">
        <v>2114</v>
      </c>
      <c r="T355" s="27" t="str">
        <f>HYPERLINK("https://www.ncbi.nlm.nih.gov/pubmed/9888325","PubMed")</f>
        <v>PubMed</v>
      </c>
      <c r="U355" s="20"/>
      <c r="V355" s="20"/>
      <c r="W355" s="20"/>
      <c r="X355" s="20"/>
      <c r="Y355" s="20"/>
      <c r="Z355" s="20"/>
      <c r="AA355" s="20"/>
      <c r="AB355" s="20"/>
      <c r="AC355" s="20"/>
      <c r="AD355" s="20"/>
      <c r="AE355" s="20"/>
      <c r="AF355" s="20"/>
    </row>
    <row r="356">
      <c r="A356" s="21" t="s">
        <v>213</v>
      </c>
      <c r="B356" s="22" t="s">
        <v>2115</v>
      </c>
      <c r="C356" s="23"/>
      <c r="D356" s="13" t="s">
        <v>2116</v>
      </c>
      <c r="E356" s="13" t="s">
        <v>2117</v>
      </c>
      <c r="F356" s="14">
        <v>1997.0</v>
      </c>
      <c r="G356" s="13" t="s">
        <v>2118</v>
      </c>
      <c r="H356" s="15" t="s">
        <v>2119</v>
      </c>
      <c r="I356" s="13" t="s">
        <v>473</v>
      </c>
      <c r="J356" s="13" t="s">
        <v>2120</v>
      </c>
      <c r="K356" s="16">
        <v>660.0</v>
      </c>
      <c r="L356" s="16">
        <v>4.0</v>
      </c>
      <c r="M356" s="16"/>
      <c r="N356" s="16">
        <v>1.0</v>
      </c>
      <c r="O356" s="17"/>
      <c r="P356" s="16"/>
      <c r="Q356" s="16">
        <v>260.0</v>
      </c>
      <c r="R356" s="16">
        <v>42.0</v>
      </c>
      <c r="S356" s="18" t="s">
        <v>2121</v>
      </c>
      <c r="T356" s="27" t="str">
        <f>HYPERLINK("https://www.ncbi.nlm.nih.gov/pubmed/9109708","PubMed")</f>
        <v>PubMed</v>
      </c>
      <c r="U356" s="20"/>
      <c r="V356" s="20"/>
      <c r="W356" s="20"/>
      <c r="X356" s="20"/>
      <c r="Y356" s="20"/>
      <c r="Z356" s="20"/>
      <c r="AA356" s="20"/>
      <c r="AB356" s="20"/>
      <c r="AC356" s="20"/>
      <c r="AD356" s="20"/>
      <c r="AE356" s="20"/>
      <c r="AF356" s="20"/>
    </row>
    <row r="357">
      <c r="A357" s="21" t="s">
        <v>418</v>
      </c>
      <c r="B357" s="22" t="s">
        <v>2122</v>
      </c>
      <c r="C357" s="23"/>
      <c r="D357" s="13" t="s">
        <v>2123</v>
      </c>
      <c r="E357" s="13"/>
      <c r="F357" s="14">
        <v>1994.0</v>
      </c>
      <c r="G357" s="32" t="s">
        <v>636</v>
      </c>
      <c r="H357" s="15" t="s">
        <v>2124</v>
      </c>
      <c r="I357" s="13" t="s">
        <v>256</v>
      </c>
      <c r="J357" s="13" t="s">
        <v>759</v>
      </c>
      <c r="K357" s="16" t="s">
        <v>2125</v>
      </c>
      <c r="L357" s="16"/>
      <c r="M357" s="16"/>
      <c r="N357" s="118">
        <v>43221.0</v>
      </c>
      <c r="O357" s="17"/>
      <c r="P357" s="16"/>
      <c r="Q357" s="16"/>
      <c r="R357" s="16"/>
      <c r="S357" s="18" t="s">
        <v>2126</v>
      </c>
      <c r="T357" s="27" t="str">
        <f>HYPERLINK("https://www.jstage.jst.go.jp/article/islsm/6/3/6_94-OR-07/_article","J-STAGE")</f>
        <v>J-STAGE</v>
      </c>
      <c r="U357" s="20"/>
      <c r="V357" s="20"/>
      <c r="W357" s="20"/>
      <c r="X357" s="20"/>
      <c r="Y357" s="20"/>
      <c r="Z357" s="20"/>
      <c r="AA357" s="20"/>
      <c r="AB357" s="20"/>
      <c r="AC357" s="20"/>
      <c r="AD357" s="20"/>
      <c r="AE357" s="20"/>
      <c r="AF357" s="20"/>
    </row>
    <row r="358">
      <c r="A358" s="21" t="s">
        <v>237</v>
      </c>
      <c r="B358" s="49" t="s">
        <v>244</v>
      </c>
      <c r="C358" s="23"/>
      <c r="D358" s="13" t="s">
        <v>2127</v>
      </c>
      <c r="E358" s="13" t="s">
        <v>2128</v>
      </c>
      <c r="F358" s="14">
        <v>1984.0</v>
      </c>
      <c r="G358" s="13" t="s">
        <v>2129</v>
      </c>
      <c r="H358" s="15" t="s">
        <v>2130</v>
      </c>
      <c r="I358" s="13" t="s">
        <v>2131</v>
      </c>
      <c r="J358" s="13" t="s">
        <v>1850</v>
      </c>
      <c r="K358" s="16">
        <v>803.0</v>
      </c>
      <c r="L358" s="16">
        <v>30.0</v>
      </c>
      <c r="M358" s="16"/>
      <c r="N358" s="16"/>
      <c r="O358" s="17"/>
      <c r="P358" s="87"/>
      <c r="Q358" s="16"/>
      <c r="R358" s="16"/>
      <c r="S358" s="57" t="s">
        <v>2132</v>
      </c>
      <c r="T358" s="27" t="str">
        <f>HYPERLINK("https://www.jstage.jst.go.jp/article/jslsm1980/4/1/4_187/_article","J-STAGE")</f>
        <v>J-STAGE</v>
      </c>
      <c r="U358" s="20"/>
      <c r="V358" s="20"/>
      <c r="W358" s="20"/>
      <c r="X358" s="20"/>
      <c r="Y358" s="20"/>
      <c r="Z358" s="20"/>
      <c r="AA358" s="20"/>
      <c r="AB358" s="20"/>
      <c r="AC358" s="20"/>
      <c r="AD358" s="20"/>
      <c r="AE358" s="20"/>
      <c r="AF358" s="20"/>
    </row>
    <row r="359">
      <c r="A359" s="21" t="s">
        <v>223</v>
      </c>
      <c r="B359" s="22" t="s">
        <v>1564</v>
      </c>
      <c r="C359" s="23"/>
      <c r="D359" s="13" t="s">
        <v>738</v>
      </c>
      <c r="E359" s="13" t="s">
        <v>2133</v>
      </c>
      <c r="F359" s="14"/>
      <c r="G359" s="13" t="s">
        <v>1904</v>
      </c>
      <c r="H359" s="15" t="s">
        <v>2134</v>
      </c>
      <c r="I359" s="13" t="s">
        <v>35</v>
      </c>
      <c r="J359" s="13" t="s">
        <v>36</v>
      </c>
      <c r="K359" s="95" t="s">
        <v>2135</v>
      </c>
      <c r="L359" s="25"/>
      <c r="M359" s="25"/>
      <c r="N359" s="25"/>
      <c r="O359" s="25"/>
      <c r="P359" s="25"/>
      <c r="Q359" s="25"/>
      <c r="R359" s="25"/>
      <c r="S359" s="26"/>
      <c r="T359" s="27" t="str">
        <f>HYPERLINK("https://www.ncbi.nlm.nih.gov/pubmed/28628685","PubMed")</f>
        <v>PubMed</v>
      </c>
      <c r="U359" s="20"/>
      <c r="V359" s="20"/>
      <c r="W359" s="20"/>
      <c r="X359" s="20"/>
      <c r="Y359" s="20"/>
      <c r="Z359" s="20"/>
      <c r="AA359" s="20"/>
      <c r="AB359" s="20"/>
      <c r="AC359" s="20"/>
      <c r="AD359" s="20"/>
      <c r="AE359" s="20"/>
      <c r="AF359" s="20"/>
    </row>
  </sheetData>
  <mergeCells count="10">
    <mergeCell ref="K46:S46"/>
    <mergeCell ref="K3:S3"/>
    <mergeCell ref="K148:S148"/>
    <mergeCell ref="K149:S149"/>
    <mergeCell ref="K359:S359"/>
    <mergeCell ref="K276:S276"/>
    <mergeCell ref="K327:S327"/>
    <mergeCell ref="K326:S326"/>
    <mergeCell ref="K47:S47"/>
    <mergeCell ref="K257:S257"/>
  </mergeCells>
  <hyperlinks>
    <hyperlink r:id="rId1" ref="T235"/>
    <hyperlink r:id="rId2" ref="T255"/>
    <hyperlink r:id="rId3" ref="T256"/>
    <hyperlink r:id="rId4" ref="T275"/>
    <hyperlink r:id="rId5" ref="T348"/>
    <hyperlink r:id="rId6" ref="T352"/>
  </hyperlinks>
  <printOptions gridLines="1" horizontalCentered="1"/>
  <pageMargins bottom="0.2" footer="0.0" header="0.0" left="0.25" right="0.25" top="0.2"/>
  <pageSetup fitToHeight="0" paperSize="9" cellComments="atEnd" orientation="landscape" pageOrder="overThenDown"/>
  <drawing r:id="rId7"/>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sheetData/>
  <drawing r:id="rId1"/>
</worksheet>
</file>