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E:\Lecturer\Research\Papers\MRSA Papers\Kotb 2\"/>
    </mc:Choice>
  </mc:AlternateContent>
  <bookViews>
    <workbookView xWindow="0" yWindow="0" windowWidth="19200" windowHeight="8010" activeTab="1"/>
  </bookViews>
  <sheets>
    <sheet name="Sheet2" sheetId="2" r:id="rId1"/>
    <sheet name="Sheet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J28" i="1" l="1"/>
  <c r="J29" i="1"/>
  <c r="J30" i="1"/>
  <c r="J31" i="1"/>
  <c r="J32" i="1"/>
  <c r="J33" i="1"/>
  <c r="J34" i="1"/>
  <c r="J35" i="1"/>
  <c r="J36" i="1"/>
  <c r="J37" i="1"/>
  <c r="J38" i="1"/>
  <c r="J27" i="1"/>
  <c r="H28" i="1" l="1"/>
  <c r="H29" i="1"/>
  <c r="H30" i="1"/>
  <c r="H31" i="1"/>
  <c r="H32" i="1"/>
  <c r="H33" i="1"/>
  <c r="H34" i="1"/>
  <c r="H35" i="1"/>
  <c r="H36" i="1"/>
  <c r="H37" i="1"/>
  <c r="H38" i="1"/>
  <c r="H27" i="1"/>
  <c r="D23" i="1" l="1"/>
  <c r="C28" i="1"/>
  <c r="C29" i="1"/>
  <c r="C30" i="1"/>
  <c r="C31" i="1"/>
  <c r="C32" i="1"/>
  <c r="C33" i="1"/>
  <c r="C34" i="1"/>
  <c r="C35" i="1"/>
  <c r="C36" i="1"/>
  <c r="F36" i="1" s="1"/>
  <c r="C37" i="1"/>
  <c r="F37" i="1" s="1"/>
  <c r="C38" i="1"/>
  <c r="F38" i="1" s="1"/>
  <c r="C27" i="1"/>
  <c r="B28" i="1"/>
  <c r="N28" i="1" s="1"/>
  <c r="B29" i="1"/>
  <c r="N29" i="1" s="1"/>
  <c r="B30" i="1"/>
  <c r="N30" i="1" s="1"/>
  <c r="B31" i="1"/>
  <c r="N31" i="1" s="1"/>
  <c r="B32" i="1"/>
  <c r="N32" i="1" s="1"/>
  <c r="B33" i="1"/>
  <c r="N33" i="1" s="1"/>
  <c r="B34" i="1"/>
  <c r="N34" i="1" s="1"/>
  <c r="B35" i="1"/>
  <c r="N35" i="1" s="1"/>
  <c r="B36" i="1"/>
  <c r="B37" i="1"/>
  <c r="N37" i="1" s="1"/>
  <c r="B38" i="1"/>
  <c r="N38" i="1" s="1"/>
  <c r="B27" i="1"/>
  <c r="N27" i="1" s="1"/>
  <c r="F34" i="1" l="1"/>
  <c r="F33" i="1"/>
  <c r="F32" i="1"/>
  <c r="F31" i="1"/>
  <c r="F30" i="1"/>
  <c r="F29" i="1"/>
  <c r="F28" i="1"/>
  <c r="N36" i="1"/>
  <c r="E42" i="1"/>
  <c r="E43" i="1" s="1"/>
  <c r="F35" i="1"/>
  <c r="E40" i="1"/>
  <c r="E41" i="1" s="1"/>
  <c r="P41" i="1" s="1"/>
  <c r="I29" i="1" l="1"/>
  <c r="K29" i="1" s="1"/>
  <c r="I31" i="1"/>
  <c r="K31" i="1" s="1"/>
  <c r="I33" i="1"/>
  <c r="K33" i="1" s="1"/>
  <c r="L33" i="1" s="1"/>
  <c r="P33" i="1" s="1"/>
  <c r="I35" i="1"/>
  <c r="K35" i="1" s="1"/>
  <c r="L35" i="1" s="1"/>
  <c r="I37" i="1"/>
  <c r="K37" i="1" s="1"/>
  <c r="L37" i="1" s="1"/>
  <c r="I27" i="1"/>
  <c r="K27" i="1" s="1"/>
  <c r="I28" i="1"/>
  <c r="K28" i="1" s="1"/>
  <c r="I30" i="1"/>
  <c r="K30" i="1" s="1"/>
  <c r="I32" i="1"/>
  <c r="K32" i="1" s="1"/>
  <c r="I34" i="1"/>
  <c r="K34" i="1" s="1"/>
  <c r="L34" i="1" s="1"/>
  <c r="P34" i="1" s="1"/>
  <c r="I36" i="1"/>
  <c r="K36" i="1" s="1"/>
  <c r="L36" i="1" s="1"/>
  <c r="I38" i="1"/>
  <c r="K38" i="1" s="1"/>
  <c r="L38" i="1" s="1"/>
  <c r="O35" i="1" l="1"/>
  <c r="O38" i="1"/>
  <c r="O36" i="1"/>
  <c r="O37" i="1"/>
  <c r="O34" i="1"/>
  <c r="O33" i="1" l="1"/>
  <c r="O32" i="1" l="1"/>
  <c r="L32" i="1"/>
  <c r="P32" i="1" s="1"/>
  <c r="O31" i="1" l="1"/>
  <c r="L31" i="1"/>
  <c r="P31" i="1" s="1"/>
  <c r="O30" i="1" l="1"/>
  <c r="L30" i="1"/>
  <c r="P30" i="1" s="1"/>
  <c r="O29" i="1" l="1"/>
  <c r="L29" i="1"/>
  <c r="P29" i="1" s="1"/>
  <c r="O28" i="1" l="1"/>
  <c r="L28" i="1"/>
  <c r="P28" i="1" s="1"/>
  <c r="O27" i="1"/>
  <c r="L27" i="1"/>
  <c r="K40" i="1" l="1"/>
  <c r="K41" i="1" s="1"/>
  <c r="P27" i="1"/>
  <c r="K42" i="1"/>
  <c r="K43" i="1" s="1"/>
  <c r="P43" i="1" s="1"/>
  <c r="P44" i="1" s="1"/>
  <c r="P42" i="1" l="1"/>
</calcChain>
</file>

<file path=xl/sharedStrings.xml><?xml version="1.0" encoding="utf-8"?>
<sst xmlns="http://schemas.openxmlformats.org/spreadsheetml/2006/main" count="53" uniqueCount="42">
  <si>
    <t>Given data</t>
  </si>
  <si>
    <t>Dose (mg)</t>
  </si>
  <si>
    <t>Cp (mg/mL)</t>
  </si>
  <si>
    <t>Time (hr)</t>
  </si>
  <si>
    <t>ln Cp</t>
  </si>
  <si>
    <t>CONDITION</t>
  </si>
  <si>
    <t>LN SCALE</t>
  </si>
  <si>
    <t>Time</t>
  </si>
  <si>
    <t>Cp'</t>
  </si>
  <si>
    <t>Isolating Distribution Exponent</t>
  </si>
  <si>
    <t xml:space="preserve">Time </t>
  </si>
  <si>
    <t>LnCp-Cp'</t>
  </si>
  <si>
    <t>LnCp'</t>
  </si>
  <si>
    <t>Calculation area</t>
  </si>
  <si>
    <t>Givin data</t>
  </si>
  <si>
    <t>Parameters</t>
  </si>
  <si>
    <t>T1/2</t>
  </si>
  <si>
    <t>ElinSlope (1/hr)</t>
  </si>
  <si>
    <t>k (1/hr)</t>
  </si>
  <si>
    <t>LnI</t>
  </si>
  <si>
    <t>I mg/mL</t>
  </si>
  <si>
    <t>Absp Slope (1/hr)</t>
  </si>
  <si>
    <t>ka (1/hr)</t>
  </si>
  <si>
    <t>Cp'=I*(e-k*t)</t>
  </si>
  <si>
    <t>Vd/F L</t>
  </si>
  <si>
    <t>AUC</t>
  </si>
  <si>
    <t>Cl/F L/hr AUC</t>
  </si>
  <si>
    <t>Cmax</t>
  </si>
  <si>
    <t>Tmax</t>
  </si>
  <si>
    <t>Cp'-Cp</t>
  </si>
  <si>
    <t>LnCp'-Cp</t>
  </si>
  <si>
    <t>Sum</t>
  </si>
  <si>
    <t>Average</t>
  </si>
  <si>
    <t>Running Total</t>
  </si>
  <si>
    <t>Count</t>
  </si>
  <si>
    <t>5.5 h</t>
  </si>
  <si>
    <t>1.9 L</t>
  </si>
  <si>
    <t>0.24 L/h</t>
  </si>
  <si>
    <r>
      <t xml:space="preserve">8.3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g/mL</t>
    </r>
  </si>
  <si>
    <t>1.8 h</t>
  </si>
  <si>
    <t>CL L/hr</t>
  </si>
  <si>
    <t>Vd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</si>
</sst>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0" fontId="0" fillId="0" borderId="0" xfId="0" applyFont="1"/>
    <xf numFmtId="2" fontId="0" fillId="0" borderId="0" xfId="0" applyNumberFormat="1" applyFont="1"/>
    <xf numFmtId="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8575">
              <a:solidFill>
                <a:schemeClr val="accent2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Sheet1!$B$7:$B$18</c:f>
              <c:numCache>
                <c:formatCode>General</c:formatCode>
                <c:ptCount val="12"/>
                <c:pt idx="0">
                  <c:v>0</c:v>
                </c:pt>
                <c:pt idx="1">
                  <c:v>0.6</c:v>
                </c:pt>
                <c:pt idx="2">
                  <c:v>0.8</c:v>
                </c:pt>
                <c:pt idx="3">
                  <c:v>1</c:v>
                </c:pt>
                <c:pt idx="4">
                  <c:v>1.4</c:v>
                </c:pt>
                <c:pt idx="5">
                  <c:v>1.8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12</c:v>
                </c:pt>
                <c:pt idx="11">
                  <c:v>24</c:v>
                </c:pt>
              </c:numCache>
            </c:numRef>
          </c:xVal>
          <c:yVal>
            <c:numRef>
              <c:f>Sheet1!$C$7:$C$18</c:f>
              <c:numCache>
                <c:formatCode>General</c:formatCode>
                <c:ptCount val="12"/>
                <c:pt idx="0">
                  <c:v>0</c:v>
                </c:pt>
                <c:pt idx="1">
                  <c:v>6.03</c:v>
                </c:pt>
                <c:pt idx="2">
                  <c:v>6.9</c:v>
                </c:pt>
                <c:pt idx="3">
                  <c:v>7.4</c:v>
                </c:pt>
                <c:pt idx="4">
                  <c:v>8.1</c:v>
                </c:pt>
                <c:pt idx="5">
                  <c:v>8.3000000000000007</c:v>
                </c:pt>
                <c:pt idx="6">
                  <c:v>7.8</c:v>
                </c:pt>
                <c:pt idx="7">
                  <c:v>7.1</c:v>
                </c:pt>
                <c:pt idx="8">
                  <c:v>6.1</c:v>
                </c:pt>
                <c:pt idx="9">
                  <c:v>5.0999999999999996</c:v>
                </c:pt>
                <c:pt idx="10">
                  <c:v>3.5</c:v>
                </c:pt>
                <c:pt idx="11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1B-419D-8D2B-76A85BE64327}"/>
            </c:ext>
          </c:extLst>
        </c:ser>
        <c:ser>
          <c:idx val="0"/>
          <c:order val="1"/>
          <c:spPr>
            <a:ln w="28575">
              <a:solidFill>
                <a:schemeClr val="tx1">
                  <a:alpha val="6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Sheet1!$B$7:$B$18</c:f>
              <c:numCache>
                <c:formatCode>General</c:formatCode>
                <c:ptCount val="12"/>
                <c:pt idx="0">
                  <c:v>0</c:v>
                </c:pt>
                <c:pt idx="1">
                  <c:v>0.6</c:v>
                </c:pt>
                <c:pt idx="2">
                  <c:v>0.8</c:v>
                </c:pt>
                <c:pt idx="3">
                  <c:v>1</c:v>
                </c:pt>
                <c:pt idx="4">
                  <c:v>1.4</c:v>
                </c:pt>
                <c:pt idx="5">
                  <c:v>1.8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12</c:v>
                </c:pt>
                <c:pt idx="11">
                  <c:v>24</c:v>
                </c:pt>
              </c:numCache>
            </c:numRef>
          </c:xVal>
          <c:yVal>
            <c:numRef>
              <c:f>Sheet1!$C$7:$C$18</c:f>
              <c:numCache>
                <c:formatCode>General</c:formatCode>
                <c:ptCount val="12"/>
                <c:pt idx="0">
                  <c:v>0</c:v>
                </c:pt>
                <c:pt idx="1">
                  <c:v>6.03</c:v>
                </c:pt>
                <c:pt idx="2">
                  <c:v>6.9</c:v>
                </c:pt>
                <c:pt idx="3">
                  <c:v>7.4</c:v>
                </c:pt>
                <c:pt idx="4">
                  <c:v>8.1</c:v>
                </c:pt>
                <c:pt idx="5">
                  <c:v>8.3000000000000007</c:v>
                </c:pt>
                <c:pt idx="6">
                  <c:v>7.8</c:v>
                </c:pt>
                <c:pt idx="7">
                  <c:v>7.1</c:v>
                </c:pt>
                <c:pt idx="8">
                  <c:v>6.1</c:v>
                </c:pt>
                <c:pt idx="9">
                  <c:v>5.0999999999999996</c:v>
                </c:pt>
                <c:pt idx="10">
                  <c:v>3.5</c:v>
                </c:pt>
                <c:pt idx="11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1B-419D-8D2B-76A85BE64327}"/>
            </c:ext>
          </c:extLst>
        </c:ser>
        <c:ser>
          <c:idx val="2"/>
          <c:order val="2"/>
          <c:tx>
            <c:strRef>
              <c:f>Sheet1!$S$41:$S$45</c:f>
              <c:strCache>
                <c:ptCount val="5"/>
                <c:pt idx="0">
                  <c:v>5.5 h</c:v>
                </c:pt>
                <c:pt idx="1">
                  <c:v>1.9 L</c:v>
                </c:pt>
                <c:pt idx="2">
                  <c:v>102.50</c:v>
                </c:pt>
                <c:pt idx="3">
                  <c:v>0.24 L/h</c:v>
                </c:pt>
                <c:pt idx="4">
                  <c:v>8.3 mg/mL</c:v>
                </c:pt>
              </c:strCache>
            </c:strRef>
          </c:tx>
          <c:spPr>
            <a:ln w="28575">
              <a:solidFill>
                <a:schemeClr val="accent3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marker>
          <c:xVal>
            <c:strRef>
              <c:f>Sheet1!$R$46</c:f>
              <c:strCache>
                <c:ptCount val="1"/>
                <c:pt idx="0">
                  <c:v>Tmax</c:v>
                </c:pt>
              </c:strCache>
            </c:strRef>
          </c:xVal>
          <c:yVal>
            <c:numRef>
              <c:f>Sheet1!$S$46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F2-4BD0-971E-07E0FED6E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98912"/>
        <c:axId val="387896944"/>
      </c:scatterChart>
      <c:valAx>
        <c:axId val="38789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896944"/>
        <c:crosses val="autoZero"/>
        <c:crossBetween val="midCat"/>
      </c:valAx>
      <c:valAx>
        <c:axId val="38789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Plasma  concentration </a:t>
                </a:r>
              </a:p>
              <a:p>
                <a:pPr>
                  <a:defRPr sz="1200"/>
                </a:pPr>
                <a:r>
                  <a:rPr lang="en-US" sz="1200">
                    <a:latin typeface="Symbol" panose="05050102010706020507" pitchFamily="18" charset="2"/>
                  </a:rPr>
                  <a:t>(m</a:t>
                </a:r>
                <a:r>
                  <a:rPr lang="en-US" sz="1200"/>
                  <a:t>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898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LnCp</a:t>
            </a:r>
            <a:r>
              <a:rPr lang="en-US" baseline="0"/>
              <a:t> against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Sheet1!$B$7:$B$18</c:f>
              <c:numCache>
                <c:formatCode>General</c:formatCode>
                <c:ptCount val="12"/>
                <c:pt idx="0">
                  <c:v>0</c:v>
                </c:pt>
                <c:pt idx="1">
                  <c:v>0.6</c:v>
                </c:pt>
                <c:pt idx="2">
                  <c:v>0.8</c:v>
                </c:pt>
                <c:pt idx="3">
                  <c:v>1</c:v>
                </c:pt>
                <c:pt idx="4">
                  <c:v>1.4</c:v>
                </c:pt>
                <c:pt idx="5">
                  <c:v>1.8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12</c:v>
                </c:pt>
                <c:pt idx="11">
                  <c:v>24</c:v>
                </c:pt>
              </c:numCache>
            </c:numRef>
          </c:xVal>
          <c:yVal>
            <c:numRef>
              <c:f>Sheet1!$C$7:$C$18</c:f>
              <c:numCache>
                <c:formatCode>General</c:formatCode>
                <c:ptCount val="12"/>
                <c:pt idx="0">
                  <c:v>0</c:v>
                </c:pt>
                <c:pt idx="1">
                  <c:v>6.03</c:v>
                </c:pt>
                <c:pt idx="2">
                  <c:v>6.9</c:v>
                </c:pt>
                <c:pt idx="3">
                  <c:v>7.4</c:v>
                </c:pt>
                <c:pt idx="4">
                  <c:v>8.1</c:v>
                </c:pt>
                <c:pt idx="5">
                  <c:v>8.3000000000000007</c:v>
                </c:pt>
                <c:pt idx="6">
                  <c:v>7.8</c:v>
                </c:pt>
                <c:pt idx="7">
                  <c:v>7.1</c:v>
                </c:pt>
                <c:pt idx="8">
                  <c:v>6.1</c:v>
                </c:pt>
                <c:pt idx="9">
                  <c:v>5.0999999999999996</c:v>
                </c:pt>
                <c:pt idx="10">
                  <c:v>3.5</c:v>
                </c:pt>
                <c:pt idx="11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B3-4526-9C18-FDB120120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98912"/>
        <c:axId val="387896944"/>
      </c:scatterChart>
      <c:valAx>
        <c:axId val="38789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896944"/>
        <c:crosses val="autoZero"/>
        <c:crossBetween val="midCat"/>
      </c:valAx>
      <c:valAx>
        <c:axId val="387896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898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3</xdr:row>
      <xdr:rowOff>75334</xdr:rowOff>
    </xdr:from>
    <xdr:to>
      <xdr:col>11</xdr:col>
      <xdr:colOff>246784</xdr:colOff>
      <xdr:row>17</xdr:row>
      <xdr:rowOff>151534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0</xdr:row>
      <xdr:rowOff>142874</xdr:rowOff>
    </xdr:from>
    <xdr:to>
      <xdr:col>20</xdr:col>
      <xdr:colOff>38100</xdr:colOff>
      <xdr:row>21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5"/>
  <sheetViews>
    <sheetView tabSelected="1" topLeftCell="D31" zoomScale="110" zoomScaleNormal="110" workbookViewId="0">
      <selection activeCell="R41" sqref="R41:S46"/>
    </sheetView>
  </sheetViews>
  <sheetFormatPr defaultRowHeight="15" x14ac:dyDescent="0.25"/>
  <cols>
    <col min="3" max="3" width="11.28515625" bestFit="1" customWidth="1"/>
    <col min="4" max="4" width="12.7109375" bestFit="1" customWidth="1"/>
    <col min="8" max="8" width="17.42578125" bestFit="1" customWidth="1"/>
    <col min="11" max="11" width="9.140625" customWidth="1"/>
    <col min="15" max="15" width="11.28515625" bestFit="1" customWidth="1"/>
  </cols>
  <sheetData>
    <row r="3" spans="1:4" x14ac:dyDescent="0.25">
      <c r="A3" t="s">
        <v>0</v>
      </c>
    </row>
    <row r="4" spans="1:4" x14ac:dyDescent="0.25">
      <c r="C4" t="s">
        <v>1</v>
      </c>
      <c r="D4">
        <v>25</v>
      </c>
    </row>
    <row r="6" spans="1:4" x14ac:dyDescent="0.25">
      <c r="B6" t="s">
        <v>3</v>
      </c>
      <c r="C6" t="s">
        <v>2</v>
      </c>
    </row>
    <row r="7" spans="1:4" x14ac:dyDescent="0.25">
      <c r="B7" s="1">
        <v>0</v>
      </c>
      <c r="C7" s="1">
        <v>0</v>
      </c>
    </row>
    <row r="8" spans="1:4" x14ac:dyDescent="0.25">
      <c r="B8" s="1">
        <v>0.6</v>
      </c>
      <c r="C8" s="1">
        <v>6.03</v>
      </c>
    </row>
    <row r="9" spans="1:4" x14ac:dyDescent="0.25">
      <c r="B9" s="1">
        <v>0.8</v>
      </c>
      <c r="C9" s="1">
        <v>6.9</v>
      </c>
    </row>
    <row r="10" spans="1:4" x14ac:dyDescent="0.25">
      <c r="B10" s="1">
        <v>1</v>
      </c>
      <c r="C10" s="1">
        <v>7.4</v>
      </c>
    </row>
    <row r="11" spans="1:4" x14ac:dyDescent="0.25">
      <c r="B11" s="1">
        <v>1.4</v>
      </c>
      <c r="C11" s="1">
        <v>8.1</v>
      </c>
    </row>
    <row r="12" spans="1:4" x14ac:dyDescent="0.25">
      <c r="B12" s="1">
        <v>1.8</v>
      </c>
      <c r="C12" s="1">
        <v>8.3000000000000007</v>
      </c>
    </row>
    <row r="13" spans="1:4" x14ac:dyDescent="0.25">
      <c r="B13" s="1">
        <v>3</v>
      </c>
      <c r="C13" s="1">
        <v>7.8</v>
      </c>
    </row>
    <row r="14" spans="1:4" x14ac:dyDescent="0.25">
      <c r="B14" s="1">
        <v>4</v>
      </c>
      <c r="C14" s="1">
        <v>7.1</v>
      </c>
    </row>
    <row r="15" spans="1:4" x14ac:dyDescent="0.25">
      <c r="B15" s="1">
        <v>6</v>
      </c>
      <c r="C15" s="1">
        <v>6.1</v>
      </c>
    </row>
    <row r="16" spans="1:4" x14ac:dyDescent="0.25">
      <c r="B16" s="1">
        <v>8</v>
      </c>
      <c r="C16" s="1">
        <v>5.0999999999999996</v>
      </c>
    </row>
    <row r="17" spans="1:16" x14ac:dyDescent="0.25">
      <c r="B17" s="1">
        <v>12</v>
      </c>
      <c r="C17" s="1">
        <v>3.5</v>
      </c>
    </row>
    <row r="18" spans="1:16" x14ac:dyDescent="0.25">
      <c r="B18" s="1">
        <v>24</v>
      </c>
      <c r="C18" s="1">
        <v>0.7</v>
      </c>
    </row>
    <row r="22" spans="1:16" x14ac:dyDescent="0.25">
      <c r="A22" t="s">
        <v>13</v>
      </c>
    </row>
    <row r="23" spans="1:16" x14ac:dyDescent="0.25">
      <c r="C23" t="s">
        <v>1</v>
      </c>
      <c r="D23">
        <f>D4</f>
        <v>25</v>
      </c>
    </row>
    <row r="24" spans="1:16" x14ac:dyDescent="0.25">
      <c r="A24" t="s">
        <v>14</v>
      </c>
    </row>
    <row r="25" spans="1:16" x14ac:dyDescent="0.25">
      <c r="B25" t="s">
        <v>3</v>
      </c>
      <c r="C25" t="s">
        <v>2</v>
      </c>
      <c r="E25" t="s">
        <v>6</v>
      </c>
      <c r="H25" s="2" t="s">
        <v>23</v>
      </c>
      <c r="I25" s="2"/>
      <c r="J25" s="2" t="s">
        <v>9</v>
      </c>
      <c r="K25" s="2"/>
      <c r="L25" s="2"/>
    </row>
    <row r="26" spans="1:16" x14ac:dyDescent="0.25">
      <c r="A26" t="s">
        <v>5</v>
      </c>
      <c r="E26" t="s">
        <v>3</v>
      </c>
      <c r="F26" t="s">
        <v>4</v>
      </c>
      <c r="H26" s="2" t="s">
        <v>7</v>
      </c>
      <c r="I26" s="2" t="s">
        <v>8</v>
      </c>
      <c r="J26" s="2" t="s">
        <v>10</v>
      </c>
      <c r="K26" s="2" t="s">
        <v>29</v>
      </c>
      <c r="L26" s="2" t="s">
        <v>30</v>
      </c>
      <c r="N26" t="s">
        <v>7</v>
      </c>
      <c r="O26" t="s">
        <v>12</v>
      </c>
      <c r="P26" t="s">
        <v>11</v>
      </c>
    </row>
    <row r="27" spans="1:16" x14ac:dyDescent="0.25">
      <c r="B27">
        <f>B7</f>
        <v>0</v>
      </c>
      <c r="C27">
        <f>C7</f>
        <v>0</v>
      </c>
      <c r="E27" s="1">
        <v>0</v>
      </c>
      <c r="F27" s="3" t="e">
        <f>-LN(E27)</f>
        <v>#NUM!</v>
      </c>
      <c r="G27" s="3"/>
      <c r="H27" s="3">
        <f>B7</f>
        <v>0</v>
      </c>
      <c r="I27" s="3">
        <f>$E$43*EXP(-$E$41*H27)</f>
        <v>14.821002093328261</v>
      </c>
      <c r="J27" s="3">
        <f>B7</f>
        <v>0</v>
      </c>
      <c r="K27" s="3">
        <f>I27-C27</f>
        <v>14.821002093328261</v>
      </c>
      <c r="L27" s="3">
        <f>LN(K27)</f>
        <v>2.6960452352154576</v>
      </c>
      <c r="N27">
        <f>B27</f>
        <v>0</v>
      </c>
      <c r="O27" s="3">
        <f>LN(I27)</f>
        <v>2.6960452352154576</v>
      </c>
      <c r="P27" s="3">
        <f>L27</f>
        <v>2.6960452352154576</v>
      </c>
    </row>
    <row r="28" spans="1:16" x14ac:dyDescent="0.25">
      <c r="B28">
        <f t="shared" ref="B28:C38" si="0">B8</f>
        <v>0.6</v>
      </c>
      <c r="C28">
        <f t="shared" si="0"/>
        <v>6.03</v>
      </c>
      <c r="E28" s="1">
        <v>0.6</v>
      </c>
      <c r="F28" s="3">
        <f t="shared" ref="F28:F38" si="1">LN(C28)</f>
        <v>1.7967470107390942</v>
      </c>
      <c r="G28" s="3"/>
      <c r="H28" s="3">
        <f t="shared" ref="H28:H38" si="2">B8</f>
        <v>0.6</v>
      </c>
      <c r="I28" s="3">
        <f t="shared" ref="I28:I38" si="3">$E$43*EXP(-$E$41*H28)</f>
        <v>13.738316780023252</v>
      </c>
      <c r="J28" s="3">
        <f t="shared" ref="J28:J38" si="4">B8</f>
        <v>0.6</v>
      </c>
      <c r="K28" s="3">
        <f t="shared" ref="K28:K38" si="5">I28-C28</f>
        <v>7.7083167800232522</v>
      </c>
      <c r="L28" s="3">
        <f t="shared" ref="L28:L31" si="6">LN(K28)</f>
        <v>2.0422998472716305</v>
      </c>
      <c r="N28">
        <f t="shared" ref="N28:N38" si="7">B28</f>
        <v>0.6</v>
      </c>
      <c r="O28" s="3">
        <f t="shared" ref="O28:O38" si="8">LN(I28)</f>
        <v>2.6201887741969196</v>
      </c>
      <c r="P28" s="3">
        <f t="shared" ref="P28:P34" si="9">L28</f>
        <v>2.0422998472716305</v>
      </c>
    </row>
    <row r="29" spans="1:16" x14ac:dyDescent="0.25">
      <c r="B29">
        <f t="shared" si="0"/>
        <v>0.8</v>
      </c>
      <c r="C29">
        <f t="shared" si="0"/>
        <v>6.9</v>
      </c>
      <c r="E29" s="1">
        <v>0.8</v>
      </c>
      <c r="F29" s="3">
        <f t="shared" si="1"/>
        <v>1.9315214116032138</v>
      </c>
      <c r="G29" s="3"/>
      <c r="H29" s="3">
        <f t="shared" si="2"/>
        <v>0.8</v>
      </c>
      <c r="I29" s="3">
        <f t="shared" si="3"/>
        <v>13.39529180245921</v>
      </c>
      <c r="J29" s="3">
        <f t="shared" si="4"/>
        <v>0.8</v>
      </c>
      <c r="K29" s="3">
        <f t="shared" si="5"/>
        <v>6.4952918024592101</v>
      </c>
      <c r="L29" s="3">
        <f t="shared" si="6"/>
        <v>1.8710775763588163</v>
      </c>
      <c r="N29">
        <f t="shared" si="7"/>
        <v>0.8</v>
      </c>
      <c r="O29" s="3">
        <f t="shared" si="8"/>
        <v>2.59490328719074</v>
      </c>
      <c r="P29" s="3">
        <f t="shared" si="9"/>
        <v>1.8710775763588163</v>
      </c>
    </row>
    <row r="30" spans="1:16" x14ac:dyDescent="0.25">
      <c r="B30">
        <f t="shared" si="0"/>
        <v>1</v>
      </c>
      <c r="C30">
        <f t="shared" si="0"/>
        <v>7.4</v>
      </c>
      <c r="E30" s="1">
        <v>1</v>
      </c>
      <c r="F30" s="3">
        <f t="shared" si="1"/>
        <v>2.0014800002101243</v>
      </c>
      <c r="G30" s="3"/>
      <c r="H30" s="3">
        <f t="shared" si="2"/>
        <v>1</v>
      </c>
      <c r="I30" s="3">
        <f t="shared" si="3"/>
        <v>13.060831639429358</v>
      </c>
      <c r="J30" s="3">
        <f t="shared" si="4"/>
        <v>1</v>
      </c>
      <c r="K30" s="3">
        <f t="shared" si="5"/>
        <v>5.6608316394293574</v>
      </c>
      <c r="L30" s="3">
        <f t="shared" si="6"/>
        <v>1.7335708141829012</v>
      </c>
      <c r="N30">
        <f t="shared" si="7"/>
        <v>1</v>
      </c>
      <c r="O30" s="3">
        <f t="shared" si="8"/>
        <v>2.5696178001845609</v>
      </c>
      <c r="P30" s="3">
        <f t="shared" si="9"/>
        <v>1.7335708141829012</v>
      </c>
    </row>
    <row r="31" spans="1:16" x14ac:dyDescent="0.25">
      <c r="B31">
        <f t="shared" si="0"/>
        <v>1.4</v>
      </c>
      <c r="C31">
        <f t="shared" si="0"/>
        <v>8.1</v>
      </c>
      <c r="E31" s="1">
        <v>1.4</v>
      </c>
      <c r="F31" s="3">
        <f t="shared" si="1"/>
        <v>2.0918640616783932</v>
      </c>
      <c r="G31" s="3"/>
      <c r="H31" s="3">
        <f t="shared" si="2"/>
        <v>1.4</v>
      </c>
      <c r="I31" s="3">
        <f t="shared" si="3"/>
        <v>12.416755694668895</v>
      </c>
      <c r="J31" s="3">
        <f t="shared" si="4"/>
        <v>1.4</v>
      </c>
      <c r="K31" s="3">
        <f t="shared" si="5"/>
        <v>4.3167556946688954</v>
      </c>
      <c r="L31" s="3">
        <f t="shared" si="6"/>
        <v>1.4625041235123808</v>
      </c>
      <c r="N31">
        <f t="shared" si="7"/>
        <v>1.4</v>
      </c>
      <c r="O31" s="3">
        <f t="shared" si="8"/>
        <v>2.5190468261722021</v>
      </c>
      <c r="P31" s="3">
        <f t="shared" si="9"/>
        <v>1.4625041235123808</v>
      </c>
    </row>
    <row r="32" spans="1:16" x14ac:dyDescent="0.25">
      <c r="B32">
        <f t="shared" si="0"/>
        <v>1.8</v>
      </c>
      <c r="C32">
        <f t="shared" si="0"/>
        <v>8.3000000000000007</v>
      </c>
      <c r="E32" s="1">
        <v>1.8</v>
      </c>
      <c r="F32" s="3">
        <f t="shared" si="1"/>
        <v>2.1162555148025524</v>
      </c>
      <c r="G32" s="3"/>
      <c r="H32" s="3">
        <f t="shared" si="2"/>
        <v>1.8</v>
      </c>
      <c r="I32" s="3">
        <f t="shared" si="3"/>
        <v>11.804441419767704</v>
      </c>
      <c r="J32" s="3">
        <f t="shared" si="4"/>
        <v>1.8</v>
      </c>
      <c r="K32" s="3">
        <f t="shared" si="5"/>
        <v>3.5044414197677032</v>
      </c>
      <c r="L32" s="3">
        <f>LN(K32)</f>
        <v>1.2540311411009424</v>
      </c>
      <c r="N32">
        <f t="shared" si="7"/>
        <v>1.8</v>
      </c>
      <c r="O32" s="3">
        <f t="shared" si="8"/>
        <v>2.4684758521598433</v>
      </c>
      <c r="P32" s="3">
        <f t="shared" si="9"/>
        <v>1.2540311411009424</v>
      </c>
    </row>
    <row r="33" spans="2:19" x14ac:dyDescent="0.25">
      <c r="B33">
        <f t="shared" si="0"/>
        <v>3</v>
      </c>
      <c r="C33">
        <f t="shared" si="0"/>
        <v>7.8</v>
      </c>
      <c r="E33" s="1">
        <v>2</v>
      </c>
      <c r="F33" s="3">
        <f t="shared" si="1"/>
        <v>2.0541237336955462</v>
      </c>
      <c r="G33" s="3"/>
      <c r="H33" s="3">
        <f t="shared" si="2"/>
        <v>3</v>
      </c>
      <c r="I33" s="3">
        <f t="shared" si="3"/>
        <v>10.14278819333583</v>
      </c>
      <c r="J33" s="3">
        <f t="shared" si="4"/>
        <v>3</v>
      </c>
      <c r="K33" s="3">
        <f t="shared" si="5"/>
        <v>2.3427881933358305</v>
      </c>
      <c r="L33" s="3">
        <f t="shared" ref="L33:L38" si="10">LN(K33)</f>
        <v>0.85134175566804726</v>
      </c>
      <c r="N33">
        <f t="shared" si="7"/>
        <v>3</v>
      </c>
      <c r="O33" s="3">
        <f t="shared" si="8"/>
        <v>2.3167629301227675</v>
      </c>
      <c r="P33" s="3">
        <f t="shared" si="9"/>
        <v>0.85134175566804726</v>
      </c>
    </row>
    <row r="34" spans="2:19" x14ac:dyDescent="0.25">
      <c r="B34">
        <f t="shared" si="0"/>
        <v>4</v>
      </c>
      <c r="C34">
        <f t="shared" si="0"/>
        <v>7.1</v>
      </c>
      <c r="E34" s="1">
        <v>2.6</v>
      </c>
      <c r="F34" s="3">
        <f t="shared" si="1"/>
        <v>1.9600947840472698</v>
      </c>
      <c r="G34" s="3"/>
      <c r="H34" s="3">
        <f t="shared" si="2"/>
        <v>4</v>
      </c>
      <c r="I34" s="3">
        <f t="shared" si="3"/>
        <v>8.9382113377599843</v>
      </c>
      <c r="J34" s="3">
        <f t="shared" si="4"/>
        <v>4</v>
      </c>
      <c r="K34" s="3">
        <f t="shared" si="5"/>
        <v>1.8382113377599847</v>
      </c>
      <c r="L34" s="3">
        <f t="shared" si="10"/>
        <v>0.60879299978270551</v>
      </c>
      <c r="N34">
        <f t="shared" si="7"/>
        <v>4</v>
      </c>
      <c r="O34" s="3">
        <f t="shared" si="8"/>
        <v>2.1903354950918703</v>
      </c>
      <c r="P34" s="3">
        <f t="shared" si="9"/>
        <v>0.60879299978270551</v>
      </c>
    </row>
    <row r="35" spans="2:19" x14ac:dyDescent="0.25">
      <c r="B35">
        <f t="shared" si="0"/>
        <v>6</v>
      </c>
      <c r="C35">
        <f t="shared" si="0"/>
        <v>6.1</v>
      </c>
      <c r="E35" s="1">
        <v>3</v>
      </c>
      <c r="F35" s="3">
        <f t="shared" si="1"/>
        <v>1.8082887711792655</v>
      </c>
      <c r="G35" s="3"/>
      <c r="H35" s="3">
        <f t="shared" si="2"/>
        <v>6</v>
      </c>
      <c r="I35" s="3">
        <f t="shared" si="3"/>
        <v>6.941241333552127</v>
      </c>
      <c r="J35" s="3">
        <f t="shared" si="4"/>
        <v>6</v>
      </c>
      <c r="K35" s="3">
        <f>I35-C35</f>
        <v>0.84124133355212738</v>
      </c>
      <c r="L35" s="3">
        <f t="shared" si="10"/>
        <v>-0.17287669994594926</v>
      </c>
      <c r="N35">
        <f t="shared" si="7"/>
        <v>6</v>
      </c>
      <c r="O35" s="3">
        <f t="shared" si="8"/>
        <v>1.9374806250300771</v>
      </c>
    </row>
    <row r="36" spans="2:19" x14ac:dyDescent="0.25">
      <c r="B36">
        <f t="shared" si="0"/>
        <v>8</v>
      </c>
      <c r="C36">
        <f t="shared" si="0"/>
        <v>5.0999999999999996</v>
      </c>
      <c r="E36" s="1">
        <v>4</v>
      </c>
      <c r="F36" s="3">
        <f t="shared" si="1"/>
        <v>1.62924053973028</v>
      </c>
      <c r="G36" s="3"/>
      <c r="H36" s="3">
        <f t="shared" si="2"/>
        <v>8</v>
      </c>
      <c r="I36" s="3">
        <f t="shared" si="3"/>
        <v>5.3904332119637655</v>
      </c>
      <c r="J36" s="3">
        <f t="shared" si="4"/>
        <v>8</v>
      </c>
      <c r="K36" s="3">
        <f t="shared" si="5"/>
        <v>0.29043321196376581</v>
      </c>
      <c r="L36" s="3">
        <f t="shared" si="10"/>
        <v>-1.2363816363044078</v>
      </c>
      <c r="N36">
        <f t="shared" si="7"/>
        <v>8</v>
      </c>
      <c r="O36" s="3">
        <f t="shared" si="8"/>
        <v>1.6846257549682835</v>
      </c>
    </row>
    <row r="37" spans="2:19" x14ac:dyDescent="0.25">
      <c r="B37">
        <f t="shared" si="0"/>
        <v>12</v>
      </c>
      <c r="C37">
        <f t="shared" si="0"/>
        <v>3.5</v>
      </c>
      <c r="E37" s="1">
        <v>7</v>
      </c>
      <c r="F37" s="3">
        <f t="shared" si="1"/>
        <v>1.2527629684953681</v>
      </c>
      <c r="G37" s="3"/>
      <c r="H37" s="3">
        <f t="shared" si="2"/>
        <v>12</v>
      </c>
      <c r="I37" s="3">
        <f t="shared" si="3"/>
        <v>3.250848420856868</v>
      </c>
      <c r="J37" s="3">
        <f t="shared" si="4"/>
        <v>12</v>
      </c>
      <c r="K37" s="3">
        <f t="shared" si="5"/>
        <v>-0.24915157914313202</v>
      </c>
      <c r="L37" s="3" t="e">
        <f t="shared" si="10"/>
        <v>#NUM!</v>
      </c>
      <c r="N37">
        <f t="shared" si="7"/>
        <v>12</v>
      </c>
      <c r="O37" s="3">
        <f t="shared" si="8"/>
        <v>1.1789160148446967</v>
      </c>
    </row>
    <row r="38" spans="2:19" x14ac:dyDescent="0.25">
      <c r="B38">
        <f t="shared" si="0"/>
        <v>24</v>
      </c>
      <c r="C38">
        <f t="shared" si="0"/>
        <v>0.7</v>
      </c>
      <c r="E38" s="1">
        <v>12</v>
      </c>
      <c r="F38" s="3">
        <f t="shared" si="1"/>
        <v>-0.35667494393873245</v>
      </c>
      <c r="G38" s="3"/>
      <c r="H38" s="3">
        <f t="shared" si="2"/>
        <v>24</v>
      </c>
      <c r="I38" s="3">
        <f t="shared" si="3"/>
        <v>0.7130432469303023</v>
      </c>
      <c r="J38" s="3">
        <f t="shared" si="4"/>
        <v>24</v>
      </c>
      <c r="K38" s="3">
        <f t="shared" si="5"/>
        <v>1.3043246930302344E-2</v>
      </c>
      <c r="L38" s="3">
        <f t="shared" si="10"/>
        <v>-4.339484755755846</v>
      </c>
      <c r="N38">
        <f t="shared" si="7"/>
        <v>24</v>
      </c>
      <c r="O38" s="3">
        <f t="shared" si="8"/>
        <v>-0.33821320552606465</v>
      </c>
    </row>
    <row r="39" spans="2:19" x14ac:dyDescent="0.25">
      <c r="O39" s="3"/>
    </row>
    <row r="40" spans="2:19" x14ac:dyDescent="0.25">
      <c r="D40" s="5" t="s">
        <v>17</v>
      </c>
      <c r="E40" s="3">
        <f>SLOPE(F36:F38,B36:B38)</f>
        <v>-0.12642743503089676</v>
      </c>
      <c r="J40" s="5" t="s">
        <v>21</v>
      </c>
      <c r="K40" s="3">
        <f>SLOPE(L27:L29,J27:J29)</f>
        <v>-1.0446786673405501</v>
      </c>
      <c r="O40" s="4" t="s">
        <v>15</v>
      </c>
    </row>
    <row r="41" spans="2:19" x14ac:dyDescent="0.25">
      <c r="D41" s="5" t="s">
        <v>18</v>
      </c>
      <c r="E41" s="3">
        <f>-E40</f>
        <v>0.12642743503089676</v>
      </c>
      <c r="H41" s="3"/>
      <c r="I41" s="3"/>
      <c r="J41" s="6" t="s">
        <v>22</v>
      </c>
      <c r="K41" s="3">
        <f>-K40</f>
        <v>1.0446786673405501</v>
      </c>
      <c r="L41" s="3"/>
      <c r="M41" s="3"/>
      <c r="N41" s="3"/>
      <c r="O41" s="3" t="s">
        <v>16</v>
      </c>
      <c r="P41" s="3">
        <f>0.693/E41</f>
        <v>5.4814052015738692</v>
      </c>
      <c r="R41" s="3" t="s">
        <v>16</v>
      </c>
      <c r="S41" s="3" t="s">
        <v>35</v>
      </c>
    </row>
    <row r="42" spans="2:19" x14ac:dyDescent="0.25">
      <c r="D42" t="s">
        <v>19</v>
      </c>
      <c r="E42" s="3">
        <f>INTERCEPT(F36:F38,B36:B38)</f>
        <v>2.6960452352154576</v>
      </c>
      <c r="H42" s="3"/>
      <c r="I42" s="3"/>
      <c r="J42" s="3" t="s">
        <v>19</v>
      </c>
      <c r="K42" s="3">
        <f>INTERCEPT(L27:L29,J27:J29)</f>
        <v>2.690657597707558</v>
      </c>
      <c r="L42" s="3"/>
      <c r="M42" s="3"/>
      <c r="N42" s="3"/>
      <c r="O42" s="3" t="s">
        <v>24</v>
      </c>
      <c r="P42" s="3">
        <f>D23*K41/(K43*(K41-E41))</f>
        <v>1.9294053028325728</v>
      </c>
      <c r="R42" s="3" t="s">
        <v>41</v>
      </c>
      <c r="S42" s="3" t="s">
        <v>36</v>
      </c>
    </row>
    <row r="43" spans="2:19" x14ac:dyDescent="0.25">
      <c r="D43" t="s">
        <v>20</v>
      </c>
      <c r="E43" s="3">
        <f>EXP(E42)</f>
        <v>14.821002093328261</v>
      </c>
      <c r="H43" s="3"/>
      <c r="I43" s="3"/>
      <c r="J43" s="3" t="s">
        <v>20</v>
      </c>
      <c r="K43" s="3">
        <f>EXP(K42)</f>
        <v>14.741366622698919</v>
      </c>
      <c r="L43" s="3"/>
      <c r="M43" s="3"/>
      <c r="N43" s="3"/>
      <c r="O43" s="3" t="s">
        <v>25</v>
      </c>
      <c r="P43" s="3">
        <f>K43*((1/E41)-(1/K41))</f>
        <v>102.4885181451308</v>
      </c>
      <c r="R43" s="3" t="s">
        <v>25</v>
      </c>
      <c r="S43" s="7">
        <v>102.5</v>
      </c>
    </row>
    <row r="44" spans="2:19" x14ac:dyDescent="0.25">
      <c r="H44" s="3"/>
      <c r="I44" s="3"/>
      <c r="J44" s="3"/>
      <c r="K44" s="3"/>
      <c r="L44" s="3"/>
      <c r="M44" s="3"/>
      <c r="N44" s="3"/>
      <c r="O44" s="3" t="s">
        <v>26</v>
      </c>
      <c r="P44" s="3">
        <f>D23/P43</f>
        <v>0.24392976357213284</v>
      </c>
      <c r="R44" s="3" t="s">
        <v>40</v>
      </c>
      <c r="S44" s="3" t="s">
        <v>37</v>
      </c>
    </row>
    <row r="45" spans="2:19" x14ac:dyDescent="0.25">
      <c r="H45" s="3"/>
      <c r="I45" s="3"/>
      <c r="J45" s="3"/>
      <c r="K45" s="3"/>
      <c r="L45" s="3"/>
      <c r="M45" s="3"/>
      <c r="N45" s="3"/>
      <c r="O45" s="3" t="s">
        <v>27</v>
      </c>
      <c r="P45" s="3"/>
      <c r="R45" s="3" t="s">
        <v>27</v>
      </c>
      <c r="S45" s="3" t="s">
        <v>38</v>
      </c>
    </row>
    <row r="46" spans="2:19" x14ac:dyDescent="0.25">
      <c r="H46" s="3"/>
      <c r="I46" s="3"/>
      <c r="J46" s="3"/>
      <c r="K46" s="3"/>
      <c r="L46" s="3"/>
      <c r="M46" s="3"/>
      <c r="N46" s="3"/>
      <c r="O46" s="3" t="s">
        <v>28</v>
      </c>
      <c r="P46" s="3"/>
      <c r="R46" s="3" t="s">
        <v>28</v>
      </c>
      <c r="S46" s="3" t="s">
        <v>39</v>
      </c>
    </row>
    <row r="47" spans="2:19" x14ac:dyDescent="0.25">
      <c r="H47" s="3"/>
      <c r="O47" s="3"/>
      <c r="P47" s="3"/>
    </row>
    <row r="48" spans="2:19" x14ac:dyDescent="0.25">
      <c r="O48" s="3"/>
      <c r="P48" s="3"/>
    </row>
    <row r="49" spans="15:16" x14ac:dyDescent="0.25">
      <c r="O49" s="3"/>
      <c r="P49" s="3"/>
    </row>
    <row r="50" spans="15:16" x14ac:dyDescent="0.25">
      <c r="O50" s="3"/>
      <c r="P50" s="3"/>
    </row>
    <row r="51" spans="15:16" x14ac:dyDescent="0.25">
      <c r="O51" s="3"/>
      <c r="P51" s="3"/>
    </row>
    <row r="52" spans="15:16" x14ac:dyDescent="0.25">
      <c r="O52" s="3"/>
    </row>
    <row r="53" spans="15:16" x14ac:dyDescent="0.25">
      <c r="O53" s="3"/>
    </row>
    <row r="54" spans="15:16" x14ac:dyDescent="0.25">
      <c r="O54" s="3"/>
    </row>
    <row r="55" spans="15:16" x14ac:dyDescent="0.25">
      <c r="O55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AM</cp:lastModifiedBy>
  <dcterms:created xsi:type="dcterms:W3CDTF">2017-01-23T19:09:28Z</dcterms:created>
  <dcterms:modified xsi:type="dcterms:W3CDTF">2018-04-14T19:40:08Z</dcterms:modified>
</cp:coreProperties>
</file>