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ka\Desktop\Submission JIM Transglucosidases\"/>
    </mc:Choice>
  </mc:AlternateContent>
  <bookViews>
    <workbookView xWindow="0" yWindow="0" windowWidth="20490" windowHeight="7545"/>
  </bookViews>
  <sheets>
    <sheet name="Initial screening" sheetId="3" r:id="rId1"/>
    <sheet name="Epistasis" sheetId="4" r:id="rId2"/>
  </sheets>
  <calcPr calcId="179017" concurrentCalc="0"/>
</workbook>
</file>

<file path=xl/calcChain.xml><?xml version="1.0" encoding="utf-8"?>
<calcChain xmlns="http://schemas.openxmlformats.org/spreadsheetml/2006/main">
  <c r="B31" i="3" l="1"/>
  <c r="AQ18" i="3"/>
  <c r="T17" i="4"/>
  <c r="AQ25" i="3"/>
  <c r="T24" i="4"/>
  <c r="AQ22" i="3"/>
  <c r="T21" i="4"/>
  <c r="AQ20" i="3"/>
  <c r="T19" i="4"/>
  <c r="AQ16" i="3"/>
  <c r="T15" i="4"/>
  <c r="AQ15" i="3"/>
  <c r="T14" i="4"/>
  <c r="AQ11" i="3"/>
  <c r="T10" i="4"/>
  <c r="AQ9" i="3"/>
  <c r="T8" i="4"/>
  <c r="AQ8" i="3"/>
  <c r="T7" i="4"/>
  <c r="AQ4" i="3"/>
  <c r="T3" i="4"/>
  <c r="AO5" i="3"/>
  <c r="L4" i="4"/>
  <c r="AO8" i="3"/>
  <c r="L7" i="4"/>
  <c r="AO11" i="3"/>
  <c r="L10" i="4"/>
  <c r="AO13" i="3"/>
  <c r="L12" i="4"/>
  <c r="AO15" i="3"/>
  <c r="L14" i="4"/>
  <c r="AO19" i="3"/>
  <c r="L18" i="4"/>
  <c r="AO20" i="3"/>
  <c r="L19" i="4"/>
  <c r="AO21" i="3"/>
  <c r="L20" i="4"/>
  <c r="AO25" i="3"/>
  <c r="L24" i="4"/>
  <c r="AM5" i="3"/>
  <c r="AB4" i="4"/>
  <c r="AM7" i="3"/>
  <c r="AB6" i="4"/>
  <c r="AM10" i="3"/>
  <c r="AB9" i="4"/>
  <c r="AM13" i="3"/>
  <c r="AB12" i="4"/>
  <c r="AM14" i="3"/>
  <c r="AB13" i="4"/>
  <c r="AM18" i="3"/>
  <c r="AB17" i="4"/>
  <c r="AM19" i="3"/>
  <c r="AB18" i="4"/>
  <c r="AM21" i="3"/>
  <c r="AB20" i="4"/>
  <c r="AM25" i="3"/>
  <c r="AB24" i="4"/>
  <c r="AM4" i="3"/>
  <c r="AB3" i="4"/>
  <c r="AK23" i="3"/>
  <c r="F22" i="4"/>
  <c r="AK21" i="3"/>
  <c r="F20" i="4"/>
  <c r="AK18" i="3"/>
  <c r="F17" i="4"/>
  <c r="AK17" i="3"/>
  <c r="F16" i="4"/>
  <c r="AK13" i="3"/>
  <c r="F12" i="4"/>
  <c r="AK11" i="3"/>
  <c r="F10" i="4"/>
  <c r="AK10" i="3"/>
  <c r="F9" i="4"/>
  <c r="AK6" i="3"/>
  <c r="F5" i="4"/>
  <c r="AK5" i="3"/>
  <c r="F4" i="4"/>
  <c r="AI6" i="3"/>
  <c r="D5" i="4"/>
  <c r="AI9" i="3"/>
  <c r="D8" i="4"/>
  <c r="AI11" i="3"/>
  <c r="D10" i="4"/>
  <c r="C11" i="3"/>
  <c r="C10" i="4"/>
  <c r="E10" i="4"/>
  <c r="AI13" i="3"/>
  <c r="D12" i="4"/>
  <c r="AI17" i="3"/>
  <c r="D16" i="4"/>
  <c r="AI18" i="3"/>
  <c r="D17" i="4"/>
  <c r="AI19" i="3"/>
  <c r="D18" i="4"/>
  <c r="AI23" i="3"/>
  <c r="D22" i="4"/>
  <c r="AI25" i="3"/>
  <c r="D24" i="4"/>
  <c r="AG5" i="3"/>
  <c r="H4" i="4"/>
  <c r="AG8" i="3"/>
  <c r="H7" i="4"/>
  <c r="AG11" i="3"/>
  <c r="H10" i="4"/>
  <c r="AG12" i="3"/>
  <c r="H11" i="4"/>
  <c r="AG16" i="3"/>
  <c r="H15" i="4"/>
  <c r="AG17" i="3"/>
  <c r="H16" i="4"/>
  <c r="AG19" i="3"/>
  <c r="H18" i="4"/>
  <c r="AG23" i="3"/>
  <c r="H22" i="4"/>
  <c r="AG24" i="3"/>
  <c r="H23" i="4"/>
  <c r="AE5" i="3"/>
  <c r="AE7" i="3"/>
  <c r="AE10" i="3"/>
  <c r="AE11" i="3"/>
  <c r="AE15" i="3"/>
  <c r="AE17" i="3"/>
  <c r="AE18" i="3"/>
  <c r="AE22" i="3"/>
  <c r="AE23" i="3"/>
  <c r="AE4" i="3"/>
  <c r="AC6" i="3"/>
  <c r="AC8" i="3"/>
  <c r="AC10" i="3"/>
  <c r="AC14" i="3"/>
  <c r="AC15" i="3"/>
  <c r="AC16" i="3"/>
  <c r="AC21" i="3"/>
  <c r="AC23" i="3"/>
  <c r="AC25" i="3"/>
  <c r="AA6" i="3"/>
  <c r="AA9" i="3"/>
  <c r="AA10" i="3"/>
  <c r="AA14" i="3"/>
  <c r="AA15" i="3"/>
  <c r="AA17" i="3"/>
  <c r="AA21" i="3"/>
  <c r="AA22" i="3"/>
  <c r="AA25" i="3"/>
  <c r="Y18" i="3"/>
  <c r="Y7" i="3"/>
  <c r="Y8" i="3"/>
  <c r="Y12" i="3"/>
  <c r="Y14" i="3"/>
  <c r="Y15" i="3"/>
  <c r="Y20" i="3"/>
  <c r="Y21" i="3"/>
  <c r="Y24" i="3"/>
  <c r="W18" i="3"/>
  <c r="W6" i="3"/>
  <c r="W8" i="3"/>
  <c r="W12" i="3"/>
  <c r="W13" i="3"/>
  <c r="W14" i="3"/>
  <c r="W19" i="3"/>
  <c r="W21" i="3"/>
  <c r="W23" i="3"/>
  <c r="W4" i="3"/>
  <c r="U6" i="3"/>
  <c r="U7" i="3"/>
  <c r="U11" i="3"/>
  <c r="U12" i="3"/>
  <c r="U14" i="3"/>
  <c r="U19" i="3"/>
  <c r="U20" i="3"/>
  <c r="U23" i="3"/>
  <c r="U25" i="3"/>
  <c r="S5" i="3"/>
  <c r="J4" i="4"/>
  <c r="S6" i="3"/>
  <c r="J5" i="4"/>
  <c r="S10" i="3"/>
  <c r="J9" i="4"/>
  <c r="S12" i="3"/>
  <c r="J11" i="4"/>
  <c r="S13" i="3"/>
  <c r="J12" i="4"/>
  <c r="S17" i="3"/>
  <c r="J16" i="4"/>
  <c r="S19" i="3"/>
  <c r="J18" i="4"/>
  <c r="S22" i="3"/>
  <c r="J21" i="4"/>
  <c r="S25" i="3"/>
  <c r="J24" i="4"/>
  <c r="Q18" i="3"/>
  <c r="Q24" i="3"/>
  <c r="Q20" i="3"/>
  <c r="Q19" i="3"/>
  <c r="Q17" i="3"/>
  <c r="Q13" i="3"/>
  <c r="Q11" i="3"/>
  <c r="Q9" i="3"/>
  <c r="Q6" i="3"/>
  <c r="O18" i="3"/>
  <c r="O5" i="3"/>
  <c r="O9" i="3"/>
  <c r="O10" i="3"/>
  <c r="O12" i="3"/>
  <c r="O16" i="3"/>
  <c r="O17" i="3"/>
  <c r="O21" i="3"/>
  <c r="O23" i="3"/>
  <c r="O4" i="3"/>
  <c r="M18" i="3"/>
  <c r="M8" i="3"/>
  <c r="M10" i="3"/>
  <c r="M11" i="3"/>
  <c r="M15" i="3"/>
  <c r="M16" i="3"/>
  <c r="M19" i="3"/>
  <c r="M21" i="3"/>
  <c r="M23" i="3"/>
  <c r="M24" i="3"/>
  <c r="K5" i="3"/>
  <c r="K6" i="3"/>
  <c r="K7" i="3"/>
  <c r="K10" i="3"/>
  <c r="K11" i="3"/>
  <c r="K13" i="3"/>
  <c r="K15" i="3"/>
  <c r="K17" i="3"/>
  <c r="K18" i="3"/>
  <c r="K21" i="3"/>
  <c r="K22" i="3"/>
  <c r="K23" i="3"/>
  <c r="K4" i="3"/>
  <c r="I5" i="3"/>
  <c r="I7" i="3"/>
  <c r="I9" i="3"/>
  <c r="I11" i="3"/>
  <c r="I12" i="3"/>
  <c r="I15" i="3"/>
  <c r="I16" i="3"/>
  <c r="I17" i="3"/>
  <c r="I20" i="3"/>
  <c r="I21" i="3"/>
  <c r="I23" i="3"/>
  <c r="I25" i="3"/>
  <c r="G18" i="3"/>
  <c r="E18" i="3"/>
  <c r="C6" i="3"/>
  <c r="C5" i="4"/>
  <c r="C10" i="3"/>
  <c r="C9" i="4"/>
  <c r="C14" i="3"/>
  <c r="C13" i="4"/>
  <c r="C22" i="3"/>
  <c r="C21" i="4"/>
  <c r="G4" i="3"/>
  <c r="G22" i="3"/>
  <c r="G10" i="3"/>
  <c r="G6" i="3"/>
  <c r="E24" i="3"/>
  <c r="E16" i="3"/>
  <c r="E12" i="3"/>
  <c r="E8" i="3"/>
  <c r="C15" i="3"/>
  <c r="C14" i="4"/>
  <c r="C19" i="3"/>
  <c r="C18" i="4"/>
  <c r="G25" i="3"/>
  <c r="G21" i="3"/>
  <c r="G17" i="3"/>
  <c r="G9" i="3"/>
  <c r="G5" i="3"/>
  <c r="E23" i="3"/>
  <c r="E19" i="3"/>
  <c r="E15" i="3"/>
  <c r="E11" i="3"/>
  <c r="E7" i="3"/>
  <c r="C4" i="3"/>
  <c r="C3" i="4"/>
  <c r="U3" i="4"/>
  <c r="C8" i="3"/>
  <c r="C7" i="4"/>
  <c r="C12" i="3"/>
  <c r="C11" i="4"/>
  <c r="C16" i="3"/>
  <c r="C15" i="4"/>
  <c r="C20" i="3"/>
  <c r="C19" i="4"/>
  <c r="U19" i="4"/>
  <c r="C24" i="3"/>
  <c r="C23" i="4"/>
  <c r="G24" i="3"/>
  <c r="G20" i="3"/>
  <c r="G16" i="3"/>
  <c r="G12" i="3"/>
  <c r="G8" i="3"/>
  <c r="E4" i="3"/>
  <c r="E22" i="3"/>
  <c r="E14" i="3"/>
  <c r="E10" i="3"/>
  <c r="E6" i="3"/>
  <c r="C5" i="3"/>
  <c r="C4" i="4"/>
  <c r="C9" i="3"/>
  <c r="C8" i="4"/>
  <c r="C13" i="3"/>
  <c r="C12" i="4"/>
  <c r="C17" i="3"/>
  <c r="C16" i="4"/>
  <c r="C21" i="3"/>
  <c r="C20" i="4"/>
  <c r="C25" i="3"/>
  <c r="C24" i="4"/>
  <c r="G23" i="3"/>
  <c r="G19" i="3"/>
  <c r="G15" i="3"/>
  <c r="G11" i="3"/>
  <c r="G7" i="3"/>
  <c r="E25" i="3"/>
  <c r="E21" i="3"/>
  <c r="E17" i="3"/>
  <c r="E13" i="3"/>
  <c r="E9" i="3"/>
  <c r="I15" i="4"/>
  <c r="AQ23" i="3"/>
  <c r="T22" i="4"/>
  <c r="C23" i="3"/>
  <c r="C22" i="4"/>
  <c r="U22" i="4"/>
  <c r="AQ19" i="3"/>
  <c r="T18" i="4"/>
  <c r="U18" i="4"/>
  <c r="AQ14" i="3"/>
  <c r="T13" i="4"/>
  <c r="AQ10" i="3"/>
  <c r="T9" i="4"/>
  <c r="AQ6" i="3"/>
  <c r="T5" i="4"/>
  <c r="AO6" i="3"/>
  <c r="L5" i="4"/>
  <c r="AO10" i="3"/>
  <c r="L9" i="4"/>
  <c r="AO14" i="3"/>
  <c r="L13" i="4"/>
  <c r="AO18" i="3"/>
  <c r="L17" i="4"/>
  <c r="AO22" i="3"/>
  <c r="L21" i="4"/>
  <c r="AO4" i="3"/>
  <c r="L3" i="4"/>
  <c r="AM8" i="3"/>
  <c r="AB7" i="4"/>
  <c r="AM12" i="3"/>
  <c r="AB11" i="4"/>
  <c r="AC11" i="4"/>
  <c r="AM16" i="3"/>
  <c r="AB15" i="4"/>
  <c r="AC15" i="4"/>
  <c r="AM20" i="3"/>
  <c r="AB19" i="4"/>
  <c r="AC19" i="4"/>
  <c r="AM24" i="3"/>
  <c r="AB23" i="4"/>
  <c r="AK24" i="3"/>
  <c r="F23" i="4"/>
  <c r="AK20" i="3"/>
  <c r="F19" i="4"/>
  <c r="AK16" i="3"/>
  <c r="F15" i="4"/>
  <c r="G15" i="4"/>
  <c r="AK12" i="3"/>
  <c r="F11" i="4"/>
  <c r="G11" i="4"/>
  <c r="AK8" i="3"/>
  <c r="F7" i="4"/>
  <c r="AK4" i="3"/>
  <c r="F3" i="4"/>
  <c r="G3" i="4"/>
  <c r="S4" i="3"/>
  <c r="J3" i="4"/>
  <c r="K3" i="4"/>
  <c r="Y3" i="4"/>
  <c r="AI8" i="3"/>
  <c r="D7" i="4"/>
  <c r="AI12" i="3"/>
  <c r="D11" i="4"/>
  <c r="E11" i="4"/>
  <c r="AI16" i="3"/>
  <c r="D15" i="4"/>
  <c r="E15" i="4"/>
  <c r="AI20" i="3"/>
  <c r="D19" i="4"/>
  <c r="E19" i="4"/>
  <c r="AI24" i="3"/>
  <c r="D23" i="4"/>
  <c r="AG6" i="3"/>
  <c r="H5" i="4"/>
  <c r="AG10" i="3"/>
  <c r="H9" i="4"/>
  <c r="AG14" i="3"/>
  <c r="H13" i="4"/>
  <c r="I13" i="4"/>
  <c r="AG18" i="3"/>
  <c r="H17" i="4"/>
  <c r="AG22" i="3"/>
  <c r="H21" i="4"/>
  <c r="AG4" i="3"/>
  <c r="H3" i="4"/>
  <c r="AE8" i="3"/>
  <c r="AE12" i="3"/>
  <c r="AE16" i="3"/>
  <c r="AE20" i="3"/>
  <c r="AE24" i="3"/>
  <c r="AC5" i="3"/>
  <c r="AC9" i="3"/>
  <c r="AC13" i="3"/>
  <c r="AC17" i="3"/>
  <c r="AC22" i="3"/>
  <c r="AC4" i="3"/>
  <c r="AA8" i="3"/>
  <c r="AA12" i="3"/>
  <c r="AA16" i="3"/>
  <c r="AA20" i="3"/>
  <c r="AA24" i="3"/>
  <c r="Y5" i="3"/>
  <c r="Y9" i="3"/>
  <c r="Y13" i="3"/>
  <c r="Y17" i="3"/>
  <c r="Y22" i="3"/>
  <c r="Y4" i="3"/>
  <c r="W7" i="3"/>
  <c r="W11" i="3"/>
  <c r="W15" i="3"/>
  <c r="W20" i="3"/>
  <c r="W24" i="3"/>
  <c r="U5" i="3"/>
  <c r="U9" i="3"/>
  <c r="U13" i="3"/>
  <c r="U17" i="3"/>
  <c r="U22" i="3"/>
  <c r="U4" i="3"/>
  <c r="S7" i="3"/>
  <c r="J6" i="4"/>
  <c r="S11" i="3"/>
  <c r="J10" i="4"/>
  <c r="S15" i="3"/>
  <c r="J14" i="4"/>
  <c r="K14" i="4"/>
  <c r="AI15" i="3"/>
  <c r="D14" i="4"/>
  <c r="E14" i="4"/>
  <c r="N14" i="4"/>
  <c r="S20" i="3"/>
  <c r="J19" i="4"/>
  <c r="K19" i="4"/>
  <c r="N19" i="4"/>
  <c r="S24" i="3"/>
  <c r="J23" i="4"/>
  <c r="Q25" i="3"/>
  <c r="Q21" i="3"/>
  <c r="Q16" i="3"/>
  <c r="Q12" i="3"/>
  <c r="Q8" i="3"/>
  <c r="Q4" i="3"/>
  <c r="O7" i="3"/>
  <c r="O11" i="3"/>
  <c r="O15" i="3"/>
  <c r="O20" i="3"/>
  <c r="O24" i="3"/>
  <c r="M5" i="3"/>
  <c r="M9" i="3"/>
  <c r="M13" i="3"/>
  <c r="AQ24" i="3"/>
  <c r="T23" i="4"/>
  <c r="AQ17" i="3"/>
  <c r="T16" i="4"/>
  <c r="AQ12" i="3"/>
  <c r="T11" i="4"/>
  <c r="U11" i="4"/>
  <c r="AQ7" i="3"/>
  <c r="T6" i="4"/>
  <c r="AO7" i="3"/>
  <c r="L6" i="4"/>
  <c r="C7" i="3"/>
  <c r="C6" i="4"/>
  <c r="M6" i="4"/>
  <c r="AO12" i="3"/>
  <c r="L11" i="4"/>
  <c r="M11" i="4"/>
  <c r="AO17" i="3"/>
  <c r="L16" i="4"/>
  <c r="AO23" i="3"/>
  <c r="L22" i="4"/>
  <c r="AM6" i="3"/>
  <c r="AB5" i="4"/>
  <c r="AC5" i="4"/>
  <c r="AM11" i="3"/>
  <c r="AB10" i="4"/>
  <c r="AM17" i="3"/>
  <c r="AB16" i="4"/>
  <c r="AM22" i="3"/>
  <c r="AB21" i="4"/>
  <c r="AC21" i="4"/>
  <c r="AK25" i="3"/>
  <c r="F24" i="4"/>
  <c r="AK19" i="3"/>
  <c r="F18" i="4"/>
  <c r="AK14" i="3"/>
  <c r="F13" i="4"/>
  <c r="AK9" i="3"/>
  <c r="F8" i="4"/>
  <c r="AI5" i="3"/>
  <c r="D4" i="4"/>
  <c r="AI10" i="3"/>
  <c r="D9" i="4"/>
  <c r="AI21" i="3"/>
  <c r="D20" i="4"/>
  <c r="E20" i="4"/>
  <c r="AI4" i="3"/>
  <c r="D3" i="4"/>
  <c r="E3" i="4"/>
  <c r="AG9" i="3"/>
  <c r="H8" i="4"/>
  <c r="AG15" i="3"/>
  <c r="H14" i="4"/>
  <c r="AG20" i="3"/>
  <c r="H19" i="4"/>
  <c r="I19" i="4"/>
  <c r="AG25" i="3"/>
  <c r="H24" i="4"/>
  <c r="AE9" i="3"/>
  <c r="AE14" i="3"/>
  <c r="AE19" i="3"/>
  <c r="AE25" i="3"/>
  <c r="AC7" i="3"/>
  <c r="AC12" i="3"/>
  <c r="AC19" i="3"/>
  <c r="AC24" i="3"/>
  <c r="AA7" i="3"/>
  <c r="AA13" i="3"/>
  <c r="AA18" i="3"/>
  <c r="AA23" i="3"/>
  <c r="Y6" i="3"/>
  <c r="Y11" i="3"/>
  <c r="Y16" i="3"/>
  <c r="Y23" i="3"/>
  <c r="W5" i="3"/>
  <c r="W10" i="3"/>
  <c r="W16" i="3"/>
  <c r="W22" i="3"/>
  <c r="U18" i="3"/>
  <c r="U10" i="3"/>
  <c r="U15" i="3"/>
  <c r="U21" i="3"/>
  <c r="S18" i="3"/>
  <c r="J17" i="4"/>
  <c r="S9" i="3"/>
  <c r="J8" i="4"/>
  <c r="S14" i="3"/>
  <c r="J13" i="4"/>
  <c r="K13" i="4"/>
  <c r="S21" i="3"/>
  <c r="J20" i="4"/>
  <c r="K20" i="4"/>
  <c r="Q22" i="3"/>
  <c r="Q15" i="3"/>
  <c r="Q10" i="3"/>
  <c r="Q5" i="3"/>
  <c r="O8" i="3"/>
  <c r="O13" i="3"/>
  <c r="O19" i="3"/>
  <c r="O25" i="3"/>
  <c r="M7" i="3"/>
  <c r="M12" i="3"/>
  <c r="M17" i="3"/>
  <c r="M22" i="3"/>
  <c r="M4" i="3"/>
  <c r="K8" i="3"/>
  <c r="K12" i="3"/>
  <c r="K16" i="3"/>
  <c r="K20" i="3"/>
  <c r="K24" i="3"/>
  <c r="I6" i="3"/>
  <c r="I10" i="3"/>
  <c r="I14" i="3"/>
  <c r="I18" i="3"/>
  <c r="I22" i="3"/>
  <c r="I4" i="3"/>
  <c r="E5" i="3"/>
  <c r="C18" i="3"/>
  <c r="C17" i="4"/>
  <c r="K17" i="4"/>
  <c r="G14" i="3"/>
  <c r="E20" i="3"/>
  <c r="E22" i="4"/>
  <c r="G13" i="3"/>
  <c r="I24" i="3"/>
  <c r="I19" i="3"/>
  <c r="I13" i="3"/>
  <c r="I8" i="3"/>
  <c r="K25" i="3"/>
  <c r="K19" i="3"/>
  <c r="K14" i="3"/>
  <c r="K9" i="3"/>
  <c r="M25" i="3"/>
  <c r="M20" i="3"/>
  <c r="M14" i="3"/>
  <c r="M6" i="3"/>
  <c r="O22" i="3"/>
  <c r="O14" i="3"/>
  <c r="O6" i="3"/>
  <c r="Q7" i="3"/>
  <c r="Q14" i="3"/>
  <c r="Q23" i="3"/>
  <c r="S23" i="3"/>
  <c r="J22" i="4"/>
  <c r="K22" i="4"/>
  <c r="S16" i="3"/>
  <c r="J15" i="4"/>
  <c r="K15" i="4"/>
  <c r="S8" i="3"/>
  <c r="J7" i="4"/>
  <c r="U24" i="3"/>
  <c r="U16" i="3"/>
  <c r="U8" i="3"/>
  <c r="W25" i="3"/>
  <c r="W17" i="3"/>
  <c r="W9" i="3"/>
  <c r="Y25" i="3"/>
  <c r="Y19" i="3"/>
  <c r="Y10" i="3"/>
  <c r="AA4" i="3"/>
  <c r="AA19" i="3"/>
  <c r="AA11" i="3"/>
  <c r="AA5" i="3"/>
  <c r="AC20" i="3"/>
  <c r="AC11" i="3"/>
  <c r="AC18" i="3"/>
  <c r="AE21" i="3"/>
  <c r="AE13" i="3"/>
  <c r="AE6" i="3"/>
  <c r="AG21" i="3"/>
  <c r="H20" i="4"/>
  <c r="AG13" i="3"/>
  <c r="H12" i="4"/>
  <c r="AG7" i="3"/>
  <c r="H6" i="4"/>
  <c r="AI22" i="3"/>
  <c r="D21" i="4"/>
  <c r="E21" i="4"/>
  <c r="AI14" i="3"/>
  <c r="D13" i="4"/>
  <c r="AI7" i="3"/>
  <c r="D6" i="4"/>
  <c r="E6" i="4"/>
  <c r="AK7" i="3"/>
  <c r="F6" i="4"/>
  <c r="G6" i="4"/>
  <c r="AK15" i="3"/>
  <c r="F14" i="4"/>
  <c r="G14" i="4"/>
  <c r="AK22" i="3"/>
  <c r="F21" i="4"/>
  <c r="AM23" i="3"/>
  <c r="AB22" i="4"/>
  <c r="AM15" i="3"/>
  <c r="AB14" i="4"/>
  <c r="AM9" i="3"/>
  <c r="AB8" i="4"/>
  <c r="AC8" i="4"/>
  <c r="AO24" i="3"/>
  <c r="L23" i="4"/>
  <c r="AO16" i="3"/>
  <c r="L15" i="4"/>
  <c r="M15" i="4"/>
  <c r="AO9" i="3"/>
  <c r="L8" i="4"/>
  <c r="M8" i="4"/>
  <c r="AQ5" i="3"/>
  <c r="T4" i="4"/>
  <c r="U4" i="4"/>
  <c r="AQ13" i="3"/>
  <c r="T12" i="4"/>
  <c r="AQ21" i="3"/>
  <c r="T20" i="4"/>
  <c r="U15" i="4"/>
  <c r="G19" i="4"/>
  <c r="AC14" i="4"/>
  <c r="I11" i="4"/>
  <c r="K11" i="4"/>
  <c r="AD11" i="4"/>
  <c r="AE11" i="4"/>
  <c r="AF11" i="4"/>
  <c r="M22" i="4"/>
  <c r="M19" i="4"/>
  <c r="N11" i="4"/>
  <c r="K7" i="4"/>
  <c r="I18" i="4"/>
  <c r="I14" i="4"/>
  <c r="AD14" i="4"/>
  <c r="AE14" i="4"/>
  <c r="AF14" i="4"/>
  <c r="I6" i="4"/>
  <c r="E16" i="4"/>
  <c r="E12" i="4"/>
  <c r="E4" i="4"/>
  <c r="G18" i="4"/>
  <c r="G22" i="4"/>
  <c r="Y22" i="4"/>
  <c r="AC20" i="4"/>
  <c r="AC16" i="4"/>
  <c r="AC12" i="4"/>
  <c r="AC4" i="4"/>
  <c r="M18" i="4"/>
  <c r="M14" i="4"/>
  <c r="U12" i="4"/>
  <c r="U16" i="4"/>
  <c r="R14" i="4"/>
  <c r="Q14" i="4"/>
  <c r="Z3" i="4"/>
  <c r="Z11" i="4"/>
  <c r="R11" i="4"/>
  <c r="K12" i="4"/>
  <c r="K9" i="4"/>
  <c r="K24" i="4"/>
  <c r="K8" i="4"/>
  <c r="K10" i="4"/>
  <c r="R10" i="4"/>
  <c r="K21" i="4"/>
  <c r="K5" i="4"/>
  <c r="K4" i="4"/>
  <c r="K6" i="4"/>
  <c r="K16" i="4"/>
  <c r="R16" i="4"/>
  <c r="K18" i="4"/>
  <c r="Y18" i="4"/>
  <c r="U23" i="4"/>
  <c r="K23" i="4"/>
  <c r="I23" i="4"/>
  <c r="AD23" i="4"/>
  <c r="AC23" i="4"/>
  <c r="G23" i="4"/>
  <c r="AC7" i="4"/>
  <c r="G7" i="4"/>
  <c r="M7" i="4"/>
  <c r="E7" i="4"/>
  <c r="I7" i="4"/>
  <c r="I10" i="4"/>
  <c r="AD10" i="4"/>
  <c r="E24" i="4"/>
  <c r="Q16" i="4"/>
  <c r="E8" i="4"/>
  <c r="G10" i="4"/>
  <c r="AC24" i="4"/>
  <c r="M10" i="4"/>
  <c r="U8" i="4"/>
  <c r="U21" i="4"/>
  <c r="M23" i="4"/>
  <c r="U7" i="4"/>
  <c r="E17" i="4"/>
  <c r="E13" i="4"/>
  <c r="E9" i="4"/>
  <c r="E5" i="4"/>
  <c r="G5" i="4"/>
  <c r="G9" i="4"/>
  <c r="G13" i="4"/>
  <c r="G21" i="4"/>
  <c r="AC3" i="4"/>
  <c r="AC13" i="4"/>
  <c r="AC9" i="4"/>
  <c r="U20" i="4"/>
  <c r="U24" i="4"/>
  <c r="I3" i="4"/>
  <c r="AD3" i="4"/>
  <c r="I21" i="4"/>
  <c r="I9" i="4"/>
  <c r="I5" i="4"/>
  <c r="E23" i="4"/>
  <c r="M3" i="4"/>
  <c r="M21" i="4"/>
  <c r="M13" i="4"/>
  <c r="M9" i="4"/>
  <c r="M5" i="4"/>
  <c r="U5" i="4"/>
  <c r="U9" i="4"/>
  <c r="U13" i="4"/>
  <c r="I24" i="4"/>
  <c r="AD24" i="4"/>
  <c r="I20" i="4"/>
  <c r="I16" i="4"/>
  <c r="I12" i="4"/>
  <c r="I8" i="4"/>
  <c r="AD8" i="4"/>
  <c r="I4" i="4"/>
  <c r="E18" i="4"/>
  <c r="G4" i="4"/>
  <c r="G8" i="4"/>
  <c r="G12" i="4"/>
  <c r="G16" i="4"/>
  <c r="G20" i="4"/>
  <c r="G24" i="4"/>
  <c r="AC18" i="4"/>
  <c r="AC10" i="4"/>
  <c r="AC6" i="4"/>
  <c r="M24" i="4"/>
  <c r="M20" i="4"/>
  <c r="M16" i="4"/>
  <c r="M12" i="4"/>
  <c r="M4" i="4"/>
  <c r="U10" i="4"/>
  <c r="U14" i="4"/>
  <c r="V14" i="4"/>
  <c r="Z14" i="4"/>
  <c r="Y14" i="4"/>
  <c r="AD15" i="4"/>
  <c r="AE15" i="4"/>
  <c r="AF15" i="4"/>
  <c r="Z15" i="4"/>
  <c r="V15" i="4"/>
  <c r="W15" i="4"/>
  <c r="X15" i="4"/>
  <c r="R15" i="4"/>
  <c r="N15" i="4"/>
  <c r="O15" i="4"/>
  <c r="P15" i="4"/>
  <c r="Q15" i="4"/>
  <c r="S15" i="4"/>
  <c r="Y15" i="4"/>
  <c r="R19" i="4"/>
  <c r="V6" i="4"/>
  <c r="U6" i="4"/>
  <c r="W6" i="4"/>
  <c r="X6" i="4"/>
  <c r="Y6" i="4"/>
  <c r="Z22" i="4"/>
  <c r="Q22" i="4"/>
  <c r="R22" i="4"/>
  <c r="AD19" i="4"/>
  <c r="AE19" i="4"/>
  <c r="AF19" i="4"/>
  <c r="Z19" i="4"/>
  <c r="Q19" i="4"/>
  <c r="V3" i="4"/>
  <c r="W3" i="4"/>
  <c r="X3" i="4"/>
  <c r="O11" i="4"/>
  <c r="P11" i="4"/>
  <c r="U17" i="4"/>
  <c r="I17" i="4"/>
  <c r="AD17" i="4"/>
  <c r="AC17" i="4"/>
  <c r="AE17" i="4"/>
  <c r="AF17" i="4"/>
  <c r="G17" i="4"/>
  <c r="N22" i="4"/>
  <c r="N12" i="4"/>
  <c r="O12" i="4"/>
  <c r="P12" i="4"/>
  <c r="AC22" i="4"/>
  <c r="AD20" i="4"/>
  <c r="AE20" i="4"/>
  <c r="AF20" i="4"/>
  <c r="M17" i="4"/>
  <c r="AD5" i="4"/>
  <c r="AE5" i="4"/>
  <c r="AF5" i="4"/>
  <c r="AD7" i="4"/>
  <c r="V11" i="4"/>
  <c r="W11" i="4"/>
  <c r="X11" i="4"/>
  <c r="Q11" i="4"/>
  <c r="I22" i="4"/>
  <c r="AD22" i="4"/>
  <c r="AE22" i="4"/>
  <c r="AF22" i="4"/>
  <c r="Q20" i="4"/>
  <c r="AD13" i="4"/>
  <c r="AE13" i="4"/>
  <c r="AF13" i="4"/>
  <c r="AD18" i="4"/>
  <c r="AE18" i="4"/>
  <c r="AF18" i="4"/>
  <c r="Y19" i="4"/>
  <c r="V19" i="4"/>
  <c r="W19" i="4"/>
  <c r="X19" i="4"/>
  <c r="AA19" i="4"/>
  <c r="O22" i="4"/>
  <c r="P22" i="4"/>
  <c r="S22" i="4"/>
  <c r="Q10" i="4"/>
  <c r="R4" i="4"/>
  <c r="Y11" i="4"/>
  <c r="N10" i="4"/>
  <c r="O10" i="4"/>
  <c r="P10" i="4"/>
  <c r="S10" i="4"/>
  <c r="R20" i="4"/>
  <c r="S11" i="4"/>
  <c r="AE10" i="4"/>
  <c r="AF10" i="4"/>
  <c r="AD12" i="4"/>
  <c r="AE12" i="4"/>
  <c r="AF12" i="4"/>
  <c r="N20" i="4"/>
  <c r="R12" i="4"/>
  <c r="AA3" i="4"/>
  <c r="Q12" i="4"/>
  <c r="AA11" i="4"/>
  <c r="O19" i="4"/>
  <c r="P19" i="4"/>
  <c r="O14" i="4"/>
  <c r="P14" i="4"/>
  <c r="S14" i="4"/>
  <c r="V22" i="4"/>
  <c r="W22" i="4"/>
  <c r="X22" i="4"/>
  <c r="AA22" i="4"/>
  <c r="Q4" i="4"/>
  <c r="AD16" i="4"/>
  <c r="AE16" i="4"/>
  <c r="AF16" i="4"/>
  <c r="AD4" i="4"/>
  <c r="AE4" i="4"/>
  <c r="AF4" i="4"/>
  <c r="AD21" i="4"/>
  <c r="AE21" i="4"/>
  <c r="AF21" i="4"/>
  <c r="AE8" i="4"/>
  <c r="AF8" i="4"/>
  <c r="N4" i="4"/>
  <c r="O4" i="4"/>
  <c r="P4" i="4"/>
  <c r="AD9" i="4"/>
  <c r="AE9" i="4"/>
  <c r="AF9" i="4"/>
  <c r="AE24" i="4"/>
  <c r="AF24" i="4"/>
  <c r="N16" i="4"/>
  <c r="O16" i="4"/>
  <c r="P16" i="4"/>
  <c r="S16" i="4"/>
  <c r="AE23" i="4"/>
  <c r="AF23" i="4"/>
  <c r="Z18" i="4"/>
  <c r="V18" i="4"/>
  <c r="W18" i="4"/>
  <c r="X18" i="4"/>
  <c r="AA18" i="4"/>
  <c r="R6" i="4"/>
  <c r="Z6" i="4"/>
  <c r="Q6" i="4"/>
  <c r="N6" i="4"/>
  <c r="O6" i="4"/>
  <c r="P6" i="4"/>
  <c r="AD6" i="4"/>
  <c r="AE6" i="4"/>
  <c r="AF6" i="4"/>
  <c r="V4" i="4"/>
  <c r="W4" i="4"/>
  <c r="X4" i="4"/>
  <c r="Y4" i="4"/>
  <c r="Z4" i="4"/>
  <c r="Y21" i="4"/>
  <c r="Z21" i="4"/>
  <c r="V21" i="4"/>
  <c r="W21" i="4"/>
  <c r="X21" i="4"/>
  <c r="N17" i="4"/>
  <c r="O17" i="4"/>
  <c r="P17" i="4"/>
  <c r="R17" i="4"/>
  <c r="Q17" i="4"/>
  <c r="R24" i="4"/>
  <c r="N24" i="4"/>
  <c r="O24" i="4"/>
  <c r="P24" i="4"/>
  <c r="S24" i="4"/>
  <c r="Q24" i="4"/>
  <c r="O20" i="4"/>
  <c r="P20" i="4"/>
  <c r="Z16" i="4"/>
  <c r="Y16" i="4"/>
  <c r="V16" i="4"/>
  <c r="W16" i="4"/>
  <c r="X16" i="4"/>
  <c r="R18" i="4"/>
  <c r="N18" i="4"/>
  <c r="O18" i="4"/>
  <c r="P18" i="4"/>
  <c r="Q18" i="4"/>
  <c r="Q23" i="4"/>
  <c r="R23" i="4"/>
  <c r="N23" i="4"/>
  <c r="Y17" i="4"/>
  <c r="V17" i="4"/>
  <c r="W17" i="4"/>
  <c r="X17" i="4"/>
  <c r="Z17" i="4"/>
  <c r="R5" i="4"/>
  <c r="Q5" i="4"/>
  <c r="N5" i="4"/>
  <c r="O5" i="4"/>
  <c r="P5" i="4"/>
  <c r="Q21" i="4"/>
  <c r="R21" i="4"/>
  <c r="N21" i="4"/>
  <c r="O21" i="4"/>
  <c r="P21" i="4"/>
  <c r="O23" i="4"/>
  <c r="P23" i="4"/>
  <c r="Q8" i="4"/>
  <c r="N8" i="4"/>
  <c r="R8" i="4"/>
  <c r="V7" i="4"/>
  <c r="W7" i="4"/>
  <c r="X7" i="4"/>
  <c r="Z7" i="4"/>
  <c r="Y7" i="4"/>
  <c r="Y20" i="4"/>
  <c r="Z20" i="4"/>
  <c r="V20" i="4"/>
  <c r="W20" i="4"/>
  <c r="X20" i="4"/>
  <c r="Y5" i="4"/>
  <c r="V5" i="4"/>
  <c r="W5" i="4"/>
  <c r="X5" i="4"/>
  <c r="Z5" i="4"/>
  <c r="O8" i="4"/>
  <c r="P8" i="4"/>
  <c r="Y12" i="4"/>
  <c r="Z12" i="4"/>
  <c r="V12" i="4"/>
  <c r="W12" i="4"/>
  <c r="X12" i="4"/>
  <c r="Y13" i="4"/>
  <c r="V13" i="4"/>
  <c r="W13" i="4"/>
  <c r="X13" i="4"/>
  <c r="Z13" i="4"/>
  <c r="R9" i="4"/>
  <c r="N9" i="4"/>
  <c r="O9" i="4"/>
  <c r="P9" i="4"/>
  <c r="Q9" i="4"/>
  <c r="R3" i="4"/>
  <c r="Q3" i="4"/>
  <c r="N3" i="4"/>
  <c r="O3" i="4"/>
  <c r="P3" i="4"/>
  <c r="AE7" i="4"/>
  <c r="AF7" i="4"/>
  <c r="W14" i="4"/>
  <c r="X14" i="4"/>
  <c r="AA14" i="4"/>
  <c r="AH14" i="4"/>
  <c r="V24" i="4"/>
  <c r="W24" i="4"/>
  <c r="X24" i="4"/>
  <c r="Z24" i="4"/>
  <c r="Y24" i="4"/>
  <c r="V8" i="4"/>
  <c r="W8" i="4"/>
  <c r="X8" i="4"/>
  <c r="Z8" i="4"/>
  <c r="Y8" i="4"/>
  <c r="AE3" i="4"/>
  <c r="AF3" i="4"/>
  <c r="V9" i="4"/>
  <c r="W9" i="4"/>
  <c r="X9" i="4"/>
  <c r="Z9" i="4"/>
  <c r="Y9" i="4"/>
  <c r="Q13" i="4"/>
  <c r="N13" i="4"/>
  <c r="O13" i="4"/>
  <c r="P13" i="4"/>
  <c r="R13" i="4"/>
  <c r="V10" i="4"/>
  <c r="W10" i="4"/>
  <c r="X10" i="4"/>
  <c r="Y10" i="4"/>
  <c r="Z10" i="4"/>
  <c r="R7" i="4"/>
  <c r="Q7" i="4"/>
  <c r="N7" i="4"/>
  <c r="O7" i="4"/>
  <c r="P7" i="4"/>
  <c r="Z23" i="4"/>
  <c r="Y23" i="4"/>
  <c r="V23" i="4"/>
  <c r="W23" i="4"/>
  <c r="X23" i="4"/>
  <c r="AA23" i="4"/>
  <c r="AH23" i="4"/>
  <c r="AA15" i="4"/>
  <c r="AA6" i="4"/>
  <c r="S4" i="4"/>
  <c r="S19" i="4"/>
  <c r="AA13" i="4"/>
  <c r="AG13" i="4"/>
  <c r="S3" i="4"/>
  <c r="AH22" i="4"/>
  <c r="AG22" i="4"/>
  <c r="AG6" i="4"/>
  <c r="AH6" i="4"/>
  <c r="AG3" i="4"/>
  <c r="AH3" i="4"/>
  <c r="AI3" i="4"/>
  <c r="S6" i="4"/>
  <c r="S12" i="4"/>
  <c r="AA5" i="4"/>
  <c r="AH5" i="4"/>
  <c r="S13" i="4"/>
  <c r="AA9" i="4"/>
  <c r="AG9" i="4"/>
  <c r="S21" i="4"/>
  <c r="S20" i="4"/>
  <c r="AH19" i="4"/>
  <c r="AG19" i="4"/>
  <c r="S9" i="4"/>
  <c r="AA7" i="4"/>
  <c r="AH7" i="4"/>
  <c r="AA17" i="4"/>
  <c r="AG17" i="4"/>
  <c r="AA4" i="4"/>
  <c r="S7" i="4"/>
  <c r="AA12" i="4"/>
  <c r="AG12" i="4"/>
  <c r="S8" i="4"/>
  <c r="AA16" i="4"/>
  <c r="AH16" i="4"/>
  <c r="AH11" i="4"/>
  <c r="AG11" i="4"/>
  <c r="AG23" i="4"/>
  <c r="AI23" i="4"/>
  <c r="AA24" i="4"/>
  <c r="AH24" i="4"/>
  <c r="S23" i="4"/>
  <c r="S5" i="4"/>
  <c r="AG18" i="4"/>
  <c r="AH18" i="4"/>
  <c r="AA8" i="4"/>
  <c r="AG8" i="4"/>
  <c r="AH8" i="4"/>
  <c r="AA10" i="4"/>
  <c r="AG16" i="4"/>
  <c r="AA20" i="4"/>
  <c r="AA21" i="4"/>
  <c r="AH4" i="4"/>
  <c r="AG4" i="4"/>
  <c r="AI4" i="4"/>
  <c r="AG14" i="4"/>
  <c r="AI14" i="4"/>
  <c r="AH13" i="4"/>
  <c r="AI13" i="4"/>
  <c r="AH9" i="4"/>
  <c r="AI9" i="4"/>
  <c r="S18" i="4"/>
  <c r="S17" i="4"/>
  <c r="AG7" i="4"/>
  <c r="AG15" i="4"/>
  <c r="AH15" i="4"/>
  <c r="AI15" i="4"/>
  <c r="AG5" i="4"/>
  <c r="AI5" i="4"/>
  <c r="AH17" i="4"/>
  <c r="AI17" i="4"/>
  <c r="AI11" i="4"/>
  <c r="AI7" i="4"/>
  <c r="AI22" i="4"/>
  <c r="AH12" i="4"/>
  <c r="AI19" i="4"/>
  <c r="AI16" i="4"/>
  <c r="AI6" i="4"/>
  <c r="AI18" i="4"/>
  <c r="AG24" i="4"/>
  <c r="AI24" i="4"/>
  <c r="AG10" i="4"/>
  <c r="AH10" i="4"/>
  <c r="AI12" i="4"/>
  <c r="AG20" i="4"/>
  <c r="AH20" i="4"/>
  <c r="AH21" i="4"/>
  <c r="AG21" i="4"/>
  <c r="AI8" i="4"/>
  <c r="AI21" i="4"/>
  <c r="AI20" i="4"/>
  <c r="AI10" i="4"/>
</calcChain>
</file>

<file path=xl/sharedStrings.xml><?xml version="1.0" encoding="utf-8"?>
<sst xmlns="http://schemas.openxmlformats.org/spreadsheetml/2006/main" count="173" uniqueCount="89">
  <si>
    <t>1-Naphthaleneacetic acid</t>
  </si>
  <si>
    <t>1-Naphthol</t>
  </si>
  <si>
    <t>4-Coumaric acid</t>
  </si>
  <si>
    <t>4-Hydroxybenzoic acid</t>
  </si>
  <si>
    <t>6-Hydroxyflavone</t>
  </si>
  <si>
    <t>Abscisic acid</t>
  </si>
  <si>
    <t>Apiginin</t>
  </si>
  <si>
    <t>Caffeic acid</t>
  </si>
  <si>
    <t>Chloramphenicol</t>
  </si>
  <si>
    <t>Chrysin</t>
  </si>
  <si>
    <t>Ferulic acid</t>
  </si>
  <si>
    <t>Gibberellin A4</t>
  </si>
  <si>
    <t>Hesperetin</t>
  </si>
  <si>
    <t>Indole-1-acetic acid</t>
  </si>
  <si>
    <t>Kaempferol</t>
  </si>
  <si>
    <t>Luteolin</t>
  </si>
  <si>
    <t>Salicylic acid</t>
  </si>
  <si>
    <t>Sinapic acid</t>
  </si>
  <si>
    <t>Syringic acid</t>
  </si>
  <si>
    <t>Water</t>
  </si>
  <si>
    <t>WT</t>
  </si>
  <si>
    <t>W243G</t>
  </si>
  <si>
    <t>W243H</t>
  </si>
  <si>
    <t>W243Q</t>
  </si>
  <si>
    <t>W243S</t>
  </si>
  <si>
    <t>W243V</t>
  </si>
  <si>
    <t xml:space="preserve">W243C </t>
  </si>
  <si>
    <t xml:space="preserve">W243E </t>
  </si>
  <si>
    <t xml:space="preserve">W243I </t>
  </si>
  <si>
    <t xml:space="preserve">W243L </t>
  </si>
  <si>
    <t xml:space="preserve">W243N </t>
  </si>
  <si>
    <t xml:space="preserve">W243P </t>
  </si>
  <si>
    <t>W243T</t>
  </si>
  <si>
    <t>I172T</t>
  </si>
  <si>
    <t>L183Q</t>
  </si>
  <si>
    <t>L241D</t>
  </si>
  <si>
    <t>I172TW243N</t>
  </si>
  <si>
    <t>L183QW243N</t>
  </si>
  <si>
    <t>L241DW24N</t>
  </si>
  <si>
    <t>W243K</t>
  </si>
  <si>
    <t>W243R</t>
  </si>
  <si>
    <t>Protein</t>
  </si>
  <si>
    <t>W243I, W243L, W243N, L241DW243N</t>
  </si>
  <si>
    <t>W243C, W243T</t>
  </si>
  <si>
    <t>Wild type, W243P</t>
  </si>
  <si>
    <t>W243R, W243K</t>
  </si>
  <si>
    <t>I172T, I172TW243N</t>
  </si>
  <si>
    <t>Note:</t>
  </si>
  <si>
    <t>Vanillic acid</t>
  </si>
  <si>
    <t>Acceptor</t>
  </si>
  <si>
    <t>Wild type</t>
  </si>
  <si>
    <t>W243N</t>
  </si>
  <si>
    <t>trans-cinnamic acid</t>
  </si>
  <si>
    <t xml:space="preserve">L183QW243N </t>
  </si>
  <si>
    <t>L241DW243N</t>
  </si>
  <si>
    <t>Delta</t>
  </si>
  <si>
    <t>Delta obs</t>
  </si>
  <si>
    <t>Delta expected</t>
  </si>
  <si>
    <t>Delta exp</t>
  </si>
  <si>
    <t>Epistasis type</t>
  </si>
  <si>
    <t>Sign epistasis?</t>
  </si>
  <si>
    <t>MAX</t>
  </si>
  <si>
    <t>MIN</t>
  </si>
  <si>
    <t>Dif relative</t>
  </si>
  <si>
    <t>Area</t>
  </si>
  <si>
    <t>Enzyme</t>
  </si>
  <si>
    <t>Apigenin</t>
  </si>
  <si>
    <t>For Kaempferol we increased the amount of protein in W243C, E,I, L, N, P, T, and L241DW243N</t>
  </si>
  <si>
    <t>Calibration curve</t>
  </si>
  <si>
    <t>Area = a*Concentration (mM)+b</t>
  </si>
  <si>
    <t>a</t>
  </si>
  <si>
    <t>b</t>
  </si>
  <si>
    <t>Reaction time (min)</t>
  </si>
  <si>
    <t xml:space="preserve">WT, W243G, H, Q, S, V, I172T, L183Q, L241D, I172TW243N, L183QW243N, L241DW243N, </t>
  </si>
  <si>
    <t>W243C, E, I, K, L, N, P, R, T</t>
  </si>
  <si>
    <t>L183Q, W243E, W243G, W243H, W243Q, W243S, W243V, L183QW243N</t>
  </si>
  <si>
    <t>water</t>
  </si>
  <si>
    <t>apigenin, hesperetin, kaempferol, luteoline</t>
  </si>
  <si>
    <t>W243E</t>
  </si>
  <si>
    <t>W243P</t>
  </si>
  <si>
    <t>W243C, I, L,N, T and L241DW243N</t>
  </si>
  <si>
    <t>DMSO concentration (wt.%)</t>
  </si>
  <si>
    <r>
      <t>Rate / nmol 4NP min</t>
    </r>
    <r>
      <rPr>
        <b/>
        <vertAlign val="superscript"/>
        <sz val="10"/>
        <color indexed="8"/>
        <rFont val="Arial"/>
        <family val="2"/>
      </rPr>
      <t>-1</t>
    </r>
    <r>
      <rPr>
        <b/>
        <sz val="10"/>
        <color indexed="8"/>
        <rFont val="Arial"/>
        <family val="2"/>
      </rPr>
      <t xml:space="preserve"> mg</t>
    </r>
    <r>
      <rPr>
        <b/>
        <vertAlign val="superscript"/>
        <sz val="10"/>
        <color indexed="8"/>
        <rFont val="Arial"/>
        <family val="2"/>
      </rPr>
      <t>-1</t>
    </r>
  </si>
  <si>
    <r>
      <rPr>
        <i/>
        <sz val="10"/>
        <color indexed="8"/>
        <rFont val="Arial"/>
        <family val="2"/>
      </rPr>
      <t>trans</t>
    </r>
    <r>
      <rPr>
        <sz val="10"/>
        <color indexed="8"/>
        <rFont val="Arial"/>
        <family val="2"/>
      </rPr>
      <t>-Cinnamic acid</t>
    </r>
  </si>
  <si>
    <r>
      <t>Load Enzyme (</t>
    </r>
    <r>
      <rPr>
        <sz val="10"/>
        <color indexed="8"/>
        <rFont val="Arial"/>
        <family val="2"/>
      </rPr>
      <t>µg)</t>
    </r>
  </si>
  <si>
    <r>
      <t>Reaction temperature (</t>
    </r>
    <r>
      <rPr>
        <sz val="10"/>
        <color indexed="8"/>
        <rFont val="Arial"/>
        <family val="2"/>
      </rPr>
      <t>°C)</t>
    </r>
  </si>
  <si>
    <r>
      <t>Volume injected (</t>
    </r>
    <r>
      <rPr>
        <sz val="10"/>
        <color indexed="8"/>
        <rFont val="Arial"/>
        <family val="2"/>
      </rPr>
      <t>µL)</t>
    </r>
  </si>
  <si>
    <r>
      <t>Reaction volume (</t>
    </r>
    <r>
      <rPr>
        <sz val="10"/>
        <color indexed="8"/>
        <rFont val="Arial"/>
        <family val="2"/>
      </rPr>
      <t>µL)</t>
    </r>
  </si>
  <si>
    <r>
      <t xml:space="preserve">4-coumaric acid, ferulic acid, caffeic acid, </t>
    </r>
    <r>
      <rPr>
        <i/>
        <sz val="10"/>
        <color theme="1"/>
        <rFont val="Arial"/>
        <family val="2"/>
      </rPr>
      <t>trans</t>
    </r>
    <r>
      <rPr>
        <sz val="10"/>
        <color theme="1"/>
        <rFont val="Arial"/>
        <family val="2"/>
      </rPr>
      <t>-cinnamic acid, 4-hydroxybenzoic acid, vanillic acid, syringic acid, sinapic acid, salicylic acid, 1-naphthaleneacetic acid, 1-naphthol, 6-hydroxyflavone, chrysin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</si>
</sst>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;[Red]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252525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right" vertical="center"/>
    </xf>
    <xf numFmtId="166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4" fontId="1" fillId="0" borderId="6" xfId="0" applyNumberFormat="1" applyFont="1" applyFill="1" applyBorder="1" applyAlignment="1">
      <alignment horizontal="left" vertical="center"/>
    </xf>
    <xf numFmtId="164" fontId="1" fillId="0" borderId="6" xfId="0" applyNumberFormat="1" applyFont="1" applyFill="1" applyBorder="1" applyAlignment="1">
      <alignment horizontal="right" vertical="center"/>
    </xf>
    <xf numFmtId="166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64" fontId="1" fillId="0" borderId="9" xfId="0" applyNumberFormat="1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166" fontId="1" fillId="0" borderId="7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2"/>
  <sheetViews>
    <sheetView showGridLines="0" tabSelected="1" zoomScaleNormal="100" workbookViewId="0">
      <pane xSplit="1" topLeftCell="B1" activePane="topRight" state="frozen"/>
      <selection pane="topRight"/>
    </sheetView>
  </sheetViews>
  <sheetFormatPr baseColWidth="10" defaultColWidth="9.140625" defaultRowHeight="12.75" x14ac:dyDescent="0.25"/>
  <cols>
    <col min="1" max="1" width="36.28515625" style="22" bestFit="1" customWidth="1"/>
    <col min="2" max="2" width="13.42578125" style="22" customWidth="1"/>
    <col min="3" max="3" width="32.5703125" style="22" bestFit="1" customWidth="1"/>
    <col min="4" max="5" width="9.140625" style="22"/>
    <col min="6" max="6" width="13.7109375" style="22" customWidth="1"/>
    <col min="7" max="32" width="9.140625" style="22"/>
    <col min="33" max="33" width="5.140625" style="22" bestFit="1" customWidth="1"/>
    <col min="34" max="37" width="9.140625" style="22"/>
    <col min="38" max="38" width="14.140625" style="22" bestFit="1" customWidth="1"/>
    <col min="39" max="39" width="14.140625" style="22" customWidth="1"/>
    <col min="40" max="40" width="15" style="22" bestFit="1" customWidth="1"/>
    <col min="41" max="41" width="15" style="22" customWidth="1"/>
    <col min="42" max="42" width="9.140625" style="22"/>
    <col min="43" max="43" width="39.85546875" style="22" bestFit="1" customWidth="1"/>
    <col min="44" max="16384" width="9.140625" style="22"/>
  </cols>
  <sheetData>
    <row r="1" spans="1:43" ht="37.5" customHeight="1" x14ac:dyDescent="0.25"/>
    <row r="2" spans="1:43" s="28" customFormat="1" x14ac:dyDescent="0.25">
      <c r="A2" s="23" t="s">
        <v>65</v>
      </c>
      <c r="B2" s="24" t="s">
        <v>20</v>
      </c>
      <c r="C2" s="25"/>
      <c r="D2" s="26" t="s">
        <v>26</v>
      </c>
      <c r="E2" s="27"/>
      <c r="F2" s="26" t="s">
        <v>27</v>
      </c>
      <c r="G2" s="27"/>
      <c r="H2" s="24" t="s">
        <v>21</v>
      </c>
      <c r="I2" s="25"/>
      <c r="J2" s="24" t="s">
        <v>22</v>
      </c>
      <c r="K2" s="25"/>
      <c r="L2" s="26" t="s">
        <v>28</v>
      </c>
      <c r="M2" s="27"/>
      <c r="N2" s="24" t="s">
        <v>39</v>
      </c>
      <c r="O2" s="25"/>
      <c r="P2" s="26" t="s">
        <v>29</v>
      </c>
      <c r="Q2" s="27"/>
      <c r="R2" s="26" t="s">
        <v>30</v>
      </c>
      <c r="S2" s="27"/>
      <c r="T2" s="26" t="s">
        <v>31</v>
      </c>
      <c r="U2" s="27"/>
      <c r="V2" s="24" t="s">
        <v>23</v>
      </c>
      <c r="W2" s="25"/>
      <c r="X2" s="24" t="s">
        <v>40</v>
      </c>
      <c r="Y2" s="25"/>
      <c r="Z2" s="24" t="s">
        <v>24</v>
      </c>
      <c r="AA2" s="25"/>
      <c r="AB2" s="26" t="s">
        <v>32</v>
      </c>
      <c r="AC2" s="27"/>
      <c r="AD2" s="24" t="s">
        <v>25</v>
      </c>
      <c r="AE2" s="25"/>
      <c r="AF2" s="26" t="s">
        <v>33</v>
      </c>
      <c r="AG2" s="27"/>
      <c r="AH2" s="26" t="s">
        <v>34</v>
      </c>
      <c r="AI2" s="27"/>
      <c r="AJ2" s="26" t="s">
        <v>35</v>
      </c>
      <c r="AK2" s="27"/>
      <c r="AL2" s="26" t="s">
        <v>36</v>
      </c>
      <c r="AM2" s="27"/>
      <c r="AN2" s="26" t="s">
        <v>37</v>
      </c>
      <c r="AO2" s="27"/>
      <c r="AP2" s="26" t="s">
        <v>38</v>
      </c>
      <c r="AQ2" s="27"/>
    </row>
    <row r="3" spans="1:43" s="28" customFormat="1" ht="14.25" x14ac:dyDescent="0.25">
      <c r="A3" s="29" t="s">
        <v>49</v>
      </c>
      <c r="B3" s="30" t="s">
        <v>64</v>
      </c>
      <c r="C3" s="31" t="s">
        <v>82</v>
      </c>
      <c r="D3" s="30" t="s">
        <v>64</v>
      </c>
      <c r="E3" s="31" t="s">
        <v>82</v>
      </c>
      <c r="F3" s="30" t="s">
        <v>64</v>
      </c>
      <c r="G3" s="31" t="s">
        <v>82</v>
      </c>
      <c r="H3" s="30" t="s">
        <v>64</v>
      </c>
      <c r="I3" s="31" t="s">
        <v>82</v>
      </c>
      <c r="J3" s="30" t="s">
        <v>64</v>
      </c>
      <c r="K3" s="31" t="s">
        <v>82</v>
      </c>
      <c r="L3" s="30" t="s">
        <v>64</v>
      </c>
      <c r="M3" s="31" t="s">
        <v>82</v>
      </c>
      <c r="N3" s="30" t="s">
        <v>64</v>
      </c>
      <c r="O3" s="31" t="s">
        <v>82</v>
      </c>
      <c r="P3" s="30" t="s">
        <v>64</v>
      </c>
      <c r="Q3" s="31" t="s">
        <v>82</v>
      </c>
      <c r="R3" s="30" t="s">
        <v>64</v>
      </c>
      <c r="S3" s="31" t="s">
        <v>82</v>
      </c>
      <c r="T3" s="30" t="s">
        <v>64</v>
      </c>
      <c r="U3" s="31" t="s">
        <v>82</v>
      </c>
      <c r="V3" s="30" t="s">
        <v>64</v>
      </c>
      <c r="W3" s="31" t="s">
        <v>82</v>
      </c>
      <c r="X3" s="30" t="s">
        <v>64</v>
      </c>
      <c r="Y3" s="31" t="s">
        <v>82</v>
      </c>
      <c r="Z3" s="30" t="s">
        <v>64</v>
      </c>
      <c r="AA3" s="31" t="s">
        <v>82</v>
      </c>
      <c r="AB3" s="30" t="s">
        <v>64</v>
      </c>
      <c r="AC3" s="31" t="s">
        <v>82</v>
      </c>
      <c r="AD3" s="30" t="s">
        <v>64</v>
      </c>
      <c r="AE3" s="31" t="s">
        <v>82</v>
      </c>
      <c r="AF3" s="30" t="s">
        <v>64</v>
      </c>
      <c r="AG3" s="31" t="s">
        <v>82</v>
      </c>
      <c r="AH3" s="30" t="s">
        <v>64</v>
      </c>
      <c r="AI3" s="31" t="s">
        <v>82</v>
      </c>
      <c r="AJ3" s="30" t="s">
        <v>64</v>
      </c>
      <c r="AK3" s="31" t="s">
        <v>82</v>
      </c>
      <c r="AL3" s="30" t="s">
        <v>64</v>
      </c>
      <c r="AM3" s="31" t="s">
        <v>82</v>
      </c>
      <c r="AN3" s="30" t="s">
        <v>64</v>
      </c>
      <c r="AO3" s="31" t="s">
        <v>82</v>
      </c>
      <c r="AP3" s="30" t="s">
        <v>64</v>
      </c>
      <c r="AQ3" s="31" t="s">
        <v>82</v>
      </c>
    </row>
    <row r="4" spans="1:43" s="28" customFormat="1" x14ac:dyDescent="0.25">
      <c r="A4" s="32" t="s">
        <v>0</v>
      </c>
      <c r="B4" s="33">
        <v>15.5</v>
      </c>
      <c r="C4" s="34">
        <f t="shared" ref="C4:C25" si="0">(B4-$B$31)/$B$30*(1000/$A$38)*$A$55/$B$49</f>
        <v>185.34458695637329</v>
      </c>
      <c r="D4" s="35">
        <v>39.700000000000003</v>
      </c>
      <c r="E4" s="34">
        <f t="shared" ref="E4:E17" si="1">(D4-$B$31)/$B$30*(1000/$A$36)*$A$56/$B$49</f>
        <v>1898.4742693014393</v>
      </c>
      <c r="F4" s="35">
        <v>51.3</v>
      </c>
      <c r="G4" s="34">
        <f t="shared" ref="G4:G17" si="2">(F4-$B$31)/$B$30*(1000/$A$37)*$A$56/$B$49</f>
        <v>981.2461158052198</v>
      </c>
      <c r="H4" s="33">
        <v>40.1</v>
      </c>
      <c r="I4" s="34">
        <f t="shared" ref="I4:I25" si="3">(H4-$B$31)/$B$30*(1000/$A$37)*$A$55/$B$49</f>
        <v>958.79991086126461</v>
      </c>
      <c r="J4" s="33">
        <v>20.399999999999999</v>
      </c>
      <c r="K4" s="34">
        <f t="shared" ref="K4:K25" si="4">(J4-$B$31)/$B$30*(1000/$A$37)*$A$55/$B$49</f>
        <v>487.83318249192286</v>
      </c>
      <c r="L4" s="35">
        <v>22.6</v>
      </c>
      <c r="M4" s="34">
        <f t="shared" ref="M4:M17" si="5">(L4-$B$31)/$B$30*(1000/$A$35)*$A$56/$B$49</f>
        <v>2161.7138065996819</v>
      </c>
      <c r="N4" s="35">
        <v>28.6</v>
      </c>
      <c r="O4" s="34">
        <f t="shared" ref="O4:O25" si="6">(N4-$B$31)/$B$30*(1000/$A$39)*$A$56/$B$49</f>
        <v>91.182679307746085</v>
      </c>
      <c r="P4" s="35">
        <v>45.4</v>
      </c>
      <c r="Q4" s="34">
        <f t="shared" ref="Q4:Q17" si="7">(P4-$B$31)/$B$30*(1000/$A$35)*$A$56/$B$49</f>
        <v>4342.0267826039444</v>
      </c>
      <c r="R4" s="35">
        <v>34.5</v>
      </c>
      <c r="S4" s="34">
        <f t="shared" ref="S4:S17" si="8">(R4-$B$31)/$B$30*(1000/$A$35)*$A$56/$B$49</f>
        <v>3299.6841756545382</v>
      </c>
      <c r="T4" s="35">
        <v>29.4</v>
      </c>
      <c r="U4" s="34">
        <f t="shared" ref="U4:U17" si="9">(T4-$B$31)/$B$30*(1000/$A$38)*$A$56/$B$49</f>
        <v>281.1982588916743</v>
      </c>
      <c r="V4" s="33">
        <v>36.799999999999997</v>
      </c>
      <c r="W4" s="34">
        <f t="shared" ref="W4:W25" si="10">(V4-$B$31)/$B$30*(1000/$A$37)*$A$55/$B$49</f>
        <v>879.90700712426826</v>
      </c>
      <c r="X4" s="35">
        <v>37.1</v>
      </c>
      <c r="Y4" s="34">
        <f t="shared" ref="Y4:Y25" si="11">(X4-$B$31)/$B$30*(1000/$A$39)*$A$56/$B$49</f>
        <v>118.27721190429028</v>
      </c>
      <c r="Z4" s="33">
        <v>28.5</v>
      </c>
      <c r="AA4" s="34">
        <f t="shared" ref="AA4:AA25" si="12">(Z4-$B$31)/$B$30*(1000/$A$37)*$A$55/$B$49</f>
        <v>681.47940075545944</v>
      </c>
      <c r="AB4" s="35">
        <v>62.5</v>
      </c>
      <c r="AC4" s="34">
        <f t="shared" ref="AC4:AC17" si="13">(AB4-$B$31)/$B$30*(1000/$A$36)*$A$56/$B$49</f>
        <v>2988.6307573035706</v>
      </c>
      <c r="AD4" s="33">
        <v>46.8</v>
      </c>
      <c r="AE4" s="34">
        <f t="shared" ref="AE4:AE25" si="14">(AD4-$B$31)/$B$30*(1000/$A$37)*$A$55/$B$49</f>
        <v>1118.9764123878933</v>
      </c>
      <c r="AF4" s="35">
        <v>28.6</v>
      </c>
      <c r="AG4" s="34">
        <f t="shared" ref="AG4:AG25" si="15">(AF4-$B$31)/$B$30*(1000/$A$40)*$A$55/$B$49</f>
        <v>68.387009480809567</v>
      </c>
      <c r="AH4" s="35">
        <v>17.399999999999999</v>
      </c>
      <c r="AI4" s="34">
        <f t="shared" ref="AI4:AI25" si="16">(AH4-$B$31)/$B$30*(1000/$A$37)*$A$55/$B$49</f>
        <v>416.1123609128353</v>
      </c>
      <c r="AJ4" s="35">
        <v>10.8</v>
      </c>
      <c r="AK4" s="34">
        <f t="shared" ref="AK4:AK25" si="17">(AJ4-$B$31)/$B$30*(1000/$A$41)*$A$55/$B$49</f>
        <v>16.14540958992767</v>
      </c>
      <c r="AL4" s="35">
        <v>45.1</v>
      </c>
      <c r="AM4" s="34">
        <f t="shared" ref="AM4:AM25" si="18">(AL4-$B$31)/$B$30*(1000/$A$40)*$A$55/$B$49</f>
        <v>107.83346134930773</v>
      </c>
      <c r="AN4" s="35">
        <v>56.2</v>
      </c>
      <c r="AO4" s="34">
        <f t="shared" ref="AO4:AO25" si="19">(AN4-$B$31)/$B$30*(1000/$A$37)*$A$55/$B$49</f>
        <v>1343.7016533357014</v>
      </c>
      <c r="AP4" s="35">
        <v>23</v>
      </c>
      <c r="AQ4" s="34">
        <f t="shared" ref="AQ4:AQ17" si="20">(AP4-$B$31)/$B$30*(1000/$A$35)*$A$55/$B$49</f>
        <v>2749.9561393023268</v>
      </c>
    </row>
    <row r="5" spans="1:43" s="28" customFormat="1" x14ac:dyDescent="0.25">
      <c r="A5" s="36" t="s">
        <v>1</v>
      </c>
      <c r="B5" s="33">
        <v>7</v>
      </c>
      <c r="C5" s="34">
        <f t="shared" si="0"/>
        <v>83.740089719332516</v>
      </c>
      <c r="D5" s="35">
        <v>12.2</v>
      </c>
      <c r="E5" s="34">
        <f t="shared" si="1"/>
        <v>583.59254035150036</v>
      </c>
      <c r="F5" s="35">
        <v>32.6</v>
      </c>
      <c r="G5" s="34">
        <f t="shared" si="2"/>
        <v>623.59828553083673</v>
      </c>
      <c r="H5" s="33">
        <v>14.8</v>
      </c>
      <c r="I5" s="34">
        <f t="shared" si="3"/>
        <v>353.95431554429274</v>
      </c>
      <c r="J5" s="33">
        <v>18.100000000000001</v>
      </c>
      <c r="K5" s="34">
        <f t="shared" si="4"/>
        <v>432.84721928128909</v>
      </c>
      <c r="L5" s="35">
        <v>5.9</v>
      </c>
      <c r="M5" s="34">
        <f t="shared" si="5"/>
        <v>564.73017943866512</v>
      </c>
      <c r="N5" s="35">
        <v>35.799999999999997</v>
      </c>
      <c r="O5" s="34">
        <f t="shared" si="6"/>
        <v>114.13334221305409</v>
      </c>
      <c r="P5" s="35">
        <v>22.7</v>
      </c>
      <c r="Q5" s="34">
        <f t="shared" si="7"/>
        <v>2171.276582810227</v>
      </c>
      <c r="R5" s="35">
        <v>12.4</v>
      </c>
      <c r="S5" s="34">
        <f t="shared" si="8"/>
        <v>1186.3106331240908</v>
      </c>
      <c r="T5" s="35">
        <v>14.4</v>
      </c>
      <c r="U5" s="34">
        <f t="shared" si="9"/>
        <v>137.7566157334991</v>
      </c>
      <c r="V5" s="33">
        <v>24.1</v>
      </c>
      <c r="W5" s="34">
        <f t="shared" si="10"/>
        <v>576.2888624394642</v>
      </c>
      <c r="X5" s="35">
        <v>37</v>
      </c>
      <c r="Y5" s="34">
        <f t="shared" si="11"/>
        <v>117.95845269727211</v>
      </c>
      <c r="Z5" s="33">
        <v>16.8</v>
      </c>
      <c r="AA5" s="34">
        <f t="shared" si="12"/>
        <v>401.76819659701778</v>
      </c>
      <c r="AB5" s="35">
        <v>21.2</v>
      </c>
      <c r="AC5" s="34">
        <f t="shared" si="13"/>
        <v>1013.9174698260259</v>
      </c>
      <c r="AD5" s="33">
        <v>24.6</v>
      </c>
      <c r="AE5" s="34">
        <f t="shared" si="14"/>
        <v>588.24233270264563</v>
      </c>
      <c r="AF5" s="35">
        <v>13.6</v>
      </c>
      <c r="AG5" s="34">
        <f t="shared" si="15"/>
        <v>32.526598691265775</v>
      </c>
      <c r="AH5" s="35">
        <v>5.6</v>
      </c>
      <c r="AI5" s="34">
        <f t="shared" si="16"/>
        <v>134.01046270175749</v>
      </c>
      <c r="AJ5" s="35">
        <v>3</v>
      </c>
      <c r="AK5" s="34">
        <f t="shared" si="17"/>
        <v>4.490776083325934</v>
      </c>
      <c r="AL5" s="35">
        <v>36.9</v>
      </c>
      <c r="AM5" s="34">
        <f t="shared" si="18"/>
        <v>88.229770117690435</v>
      </c>
      <c r="AN5" s="35">
        <v>88</v>
      </c>
      <c r="AO5" s="34">
        <f t="shared" si="19"/>
        <v>2103.9423620740295</v>
      </c>
      <c r="AP5" s="35">
        <v>11</v>
      </c>
      <c r="AQ5" s="34">
        <f t="shared" si="20"/>
        <v>1315.5397077205757</v>
      </c>
    </row>
    <row r="6" spans="1:43" s="28" customFormat="1" x14ac:dyDescent="0.25">
      <c r="A6" s="36" t="s">
        <v>2</v>
      </c>
      <c r="B6" s="33">
        <v>23</v>
      </c>
      <c r="C6" s="34">
        <f t="shared" si="0"/>
        <v>274.99561393023276</v>
      </c>
      <c r="D6" s="35">
        <v>26.4</v>
      </c>
      <c r="E6" s="34">
        <f t="shared" si="1"/>
        <v>1262.549651300196</v>
      </c>
      <c r="F6" s="35">
        <v>38.700000000000003</v>
      </c>
      <c r="G6" s="34">
        <f t="shared" si="2"/>
        <v>740.26415529948588</v>
      </c>
      <c r="H6" s="33">
        <v>37.6</v>
      </c>
      <c r="I6" s="34">
        <f t="shared" si="3"/>
        <v>899.03255954535837</v>
      </c>
      <c r="J6" s="33">
        <v>24.2</v>
      </c>
      <c r="K6" s="34">
        <f t="shared" si="4"/>
        <v>578.67955649210057</v>
      </c>
      <c r="L6" s="35">
        <v>10.1</v>
      </c>
      <c r="M6" s="34">
        <f t="shared" si="5"/>
        <v>966.36678028155563</v>
      </c>
      <c r="N6" s="35">
        <v>23.3</v>
      </c>
      <c r="O6" s="34">
        <f t="shared" si="6"/>
        <v>74.288441335783233</v>
      </c>
      <c r="P6" s="35">
        <v>21.2</v>
      </c>
      <c r="Q6" s="34">
        <f t="shared" si="7"/>
        <v>2027.8349396520518</v>
      </c>
      <c r="R6" s="35">
        <v>32.5</v>
      </c>
      <c r="S6" s="34">
        <f t="shared" si="8"/>
        <v>3108.428651443638</v>
      </c>
      <c r="T6" s="35">
        <v>40.200000000000003</v>
      </c>
      <c r="U6" s="34">
        <f t="shared" si="9"/>
        <v>384.4762419655604</v>
      </c>
      <c r="V6" s="33">
        <v>41.5</v>
      </c>
      <c r="W6" s="34">
        <f t="shared" si="10"/>
        <v>992.26962759817218</v>
      </c>
      <c r="X6" s="35">
        <v>37.6</v>
      </c>
      <c r="Y6" s="34">
        <f t="shared" si="11"/>
        <v>119.87100793938112</v>
      </c>
      <c r="Z6" s="33">
        <v>30.6</v>
      </c>
      <c r="AA6" s="34">
        <f t="shared" si="12"/>
        <v>731.68397586082062</v>
      </c>
      <c r="AB6" s="35">
        <v>38.4</v>
      </c>
      <c r="AC6" s="34">
        <f t="shared" si="13"/>
        <v>1836.3162239328967</v>
      </c>
      <c r="AD6" s="33">
        <v>53.4</v>
      </c>
      <c r="AE6" s="34">
        <f t="shared" si="14"/>
        <v>1276.762219861886</v>
      </c>
      <c r="AF6" s="35">
        <v>34.1</v>
      </c>
      <c r="AG6" s="34">
        <f t="shared" si="15"/>
        <v>81.535826770308944</v>
      </c>
      <c r="AH6" s="35">
        <v>25.4</v>
      </c>
      <c r="AI6" s="34">
        <f t="shared" si="16"/>
        <v>607.36788512373562</v>
      </c>
      <c r="AJ6" s="35">
        <v>10</v>
      </c>
      <c r="AK6" s="34">
        <f t="shared" si="17"/>
        <v>14.95006256360954</v>
      </c>
      <c r="AL6" s="35">
        <v>35.700000000000003</v>
      </c>
      <c r="AM6" s="34">
        <f t="shared" si="18"/>
        <v>85.360937254526959</v>
      </c>
      <c r="AN6" s="35">
        <v>62</v>
      </c>
      <c r="AO6" s="34">
        <f t="shared" si="19"/>
        <v>1482.361908388604</v>
      </c>
      <c r="AP6" s="35">
        <v>29.4</v>
      </c>
      <c r="AQ6" s="34">
        <f t="shared" si="20"/>
        <v>3514.9782361459283</v>
      </c>
    </row>
    <row r="7" spans="1:43" s="28" customFormat="1" x14ac:dyDescent="0.25">
      <c r="A7" s="36" t="s">
        <v>3</v>
      </c>
      <c r="B7" s="33">
        <v>27.1</v>
      </c>
      <c r="C7" s="34">
        <f t="shared" si="0"/>
        <v>324.00484200927599</v>
      </c>
      <c r="D7" s="35">
        <v>29.1</v>
      </c>
      <c r="E7" s="34">
        <f t="shared" si="1"/>
        <v>1391.6471301425538</v>
      </c>
      <c r="F7" s="35">
        <v>48.2</v>
      </c>
      <c r="G7" s="34">
        <f t="shared" si="2"/>
        <v>921.95690329984097</v>
      </c>
      <c r="H7" s="33">
        <v>40.799999999999997</v>
      </c>
      <c r="I7" s="34">
        <f t="shared" si="3"/>
        <v>975.53476922971834</v>
      </c>
      <c r="J7" s="33">
        <v>20.3</v>
      </c>
      <c r="K7" s="34">
        <f t="shared" si="4"/>
        <v>485.44248843928671</v>
      </c>
      <c r="L7" s="35">
        <v>15.1</v>
      </c>
      <c r="M7" s="34">
        <f t="shared" si="5"/>
        <v>1444.5055908088063</v>
      </c>
      <c r="N7" s="35">
        <v>24</v>
      </c>
      <c r="O7" s="34">
        <f t="shared" si="6"/>
        <v>76.519755784910387</v>
      </c>
      <c r="P7" s="35">
        <v>26.5</v>
      </c>
      <c r="Q7" s="34">
        <f t="shared" si="7"/>
        <v>2534.6620788109371</v>
      </c>
      <c r="R7" s="35">
        <v>27.1</v>
      </c>
      <c r="S7" s="34">
        <f t="shared" si="8"/>
        <v>2592.0387360742079</v>
      </c>
      <c r="T7" s="35">
        <v>34.5</v>
      </c>
      <c r="U7" s="34">
        <f t="shared" si="9"/>
        <v>329.96841756545382</v>
      </c>
      <c r="V7" s="33">
        <v>39.1</v>
      </c>
      <c r="W7" s="34">
        <f t="shared" si="10"/>
        <v>934.8929703349022</v>
      </c>
      <c r="X7" s="35">
        <v>43</v>
      </c>
      <c r="Y7" s="34">
        <f t="shared" si="11"/>
        <v>137.08400511836214</v>
      </c>
      <c r="Z7" s="33">
        <v>24.4</v>
      </c>
      <c r="AA7" s="34">
        <f t="shared" si="12"/>
        <v>583.46094459737299</v>
      </c>
      <c r="AB7" s="35">
        <v>42.2</v>
      </c>
      <c r="AC7" s="34">
        <f t="shared" si="13"/>
        <v>2018.0089719332523</v>
      </c>
      <c r="AD7" s="33">
        <v>46.7</v>
      </c>
      <c r="AE7" s="34">
        <f t="shared" si="14"/>
        <v>1116.5857183352573</v>
      </c>
      <c r="AF7" s="35">
        <v>34.1</v>
      </c>
      <c r="AG7" s="34">
        <f t="shared" si="15"/>
        <v>81.535826770308944</v>
      </c>
      <c r="AH7" s="35">
        <v>25.4</v>
      </c>
      <c r="AI7" s="34">
        <f t="shared" si="16"/>
        <v>607.36788512373562</v>
      </c>
      <c r="AJ7" s="35">
        <v>10</v>
      </c>
      <c r="AK7" s="34">
        <f t="shared" si="17"/>
        <v>14.95006256360954</v>
      </c>
      <c r="AL7" s="35">
        <v>35.700000000000003</v>
      </c>
      <c r="AM7" s="34">
        <f t="shared" si="18"/>
        <v>85.360937254526959</v>
      </c>
      <c r="AN7" s="35">
        <v>44.6</v>
      </c>
      <c r="AO7" s="34">
        <f t="shared" si="19"/>
        <v>1066.3811432298962</v>
      </c>
      <c r="AP7" s="35">
        <v>24</v>
      </c>
      <c r="AQ7" s="34">
        <f t="shared" si="20"/>
        <v>2869.49084193414</v>
      </c>
    </row>
    <row r="8" spans="1:43" s="28" customFormat="1" x14ac:dyDescent="0.25">
      <c r="A8" s="36" t="s">
        <v>4</v>
      </c>
      <c r="B8" s="33">
        <v>23.9</v>
      </c>
      <c r="C8" s="34">
        <f t="shared" si="0"/>
        <v>285.75373716709589</v>
      </c>
      <c r="D8" s="35">
        <v>14.4</v>
      </c>
      <c r="E8" s="34">
        <f t="shared" si="1"/>
        <v>688.78307866749549</v>
      </c>
      <c r="F8" s="35">
        <v>28.7</v>
      </c>
      <c r="G8" s="34">
        <f t="shared" si="2"/>
        <v>549.00863108858539</v>
      </c>
      <c r="H8" s="33">
        <v>34.299999999999997</v>
      </c>
      <c r="I8" s="34">
        <f t="shared" si="3"/>
        <v>820.13965580836191</v>
      </c>
      <c r="J8" s="33">
        <v>18.399999999999999</v>
      </c>
      <c r="K8" s="34">
        <f t="shared" si="4"/>
        <v>440.01930143919782</v>
      </c>
      <c r="L8" s="35">
        <v>6.7</v>
      </c>
      <c r="M8" s="34">
        <f t="shared" si="5"/>
        <v>641.2323891230252</v>
      </c>
      <c r="N8" s="35">
        <v>38.200000000000003</v>
      </c>
      <c r="O8" s="34">
        <f t="shared" si="6"/>
        <v>121.78356318149011</v>
      </c>
      <c r="P8" s="35">
        <v>13.8</v>
      </c>
      <c r="Q8" s="34">
        <f t="shared" si="7"/>
        <v>1320.1895000717209</v>
      </c>
      <c r="R8" s="35">
        <v>17.8</v>
      </c>
      <c r="S8" s="34">
        <f t="shared" si="8"/>
        <v>1702.7005484935214</v>
      </c>
      <c r="T8" s="35">
        <v>11.9</v>
      </c>
      <c r="U8" s="34">
        <f t="shared" si="9"/>
        <v>113.84967520713658</v>
      </c>
      <c r="V8" s="33">
        <v>35.799999999999997</v>
      </c>
      <c r="W8" s="34">
        <f t="shared" si="10"/>
        <v>856.00006659790574</v>
      </c>
      <c r="X8" s="35">
        <v>44</v>
      </c>
      <c r="Y8" s="34">
        <f t="shared" si="11"/>
        <v>140.27159718854378</v>
      </c>
      <c r="Z8" s="33">
        <v>32.5</v>
      </c>
      <c r="AA8" s="34">
        <f t="shared" si="12"/>
        <v>777.10716286090963</v>
      </c>
      <c r="AB8" s="35">
        <v>22.3</v>
      </c>
      <c r="AC8" s="34">
        <f t="shared" si="13"/>
        <v>1066.5127389840236</v>
      </c>
      <c r="AD8" s="33">
        <v>55.2</v>
      </c>
      <c r="AE8" s="34">
        <f t="shared" si="14"/>
        <v>1319.794712809339</v>
      </c>
      <c r="AF8" s="35">
        <v>18</v>
      </c>
      <c r="AG8" s="34">
        <f t="shared" si="15"/>
        <v>43.045652522865289</v>
      </c>
      <c r="AH8" s="35">
        <v>7.8</v>
      </c>
      <c r="AI8" s="34">
        <f t="shared" si="16"/>
        <v>186.60573185975505</v>
      </c>
      <c r="AJ8" s="35">
        <v>9.6</v>
      </c>
      <c r="AK8" s="34">
        <f t="shared" si="17"/>
        <v>14.352389050450478</v>
      </c>
      <c r="AL8" s="35">
        <v>56.1</v>
      </c>
      <c r="AM8" s="34">
        <f t="shared" si="18"/>
        <v>134.13109592830654</v>
      </c>
      <c r="AN8" s="35">
        <v>83.5</v>
      </c>
      <c r="AO8" s="34">
        <f t="shared" si="19"/>
        <v>1996.3611297053981</v>
      </c>
      <c r="AP8" s="35">
        <v>15.7</v>
      </c>
      <c r="AQ8" s="34">
        <f t="shared" si="20"/>
        <v>1877.3528100900951</v>
      </c>
    </row>
    <row r="9" spans="1:43" s="28" customFormat="1" x14ac:dyDescent="0.25">
      <c r="A9" s="36" t="s">
        <v>5</v>
      </c>
      <c r="B9" s="33">
        <v>5</v>
      </c>
      <c r="C9" s="34">
        <f t="shared" si="0"/>
        <v>59.833149192969991</v>
      </c>
      <c r="D9" s="35">
        <v>16.7</v>
      </c>
      <c r="E9" s="34">
        <f t="shared" si="1"/>
        <v>798.75500508876314</v>
      </c>
      <c r="F9" s="35">
        <v>36.4</v>
      </c>
      <c r="G9" s="34">
        <f t="shared" si="2"/>
        <v>696.27538473097854</v>
      </c>
      <c r="H9" s="33">
        <v>37.200000000000003</v>
      </c>
      <c r="I9" s="34">
        <f t="shared" si="3"/>
        <v>889.46978333481343</v>
      </c>
      <c r="J9" s="33">
        <v>8.1999999999999993</v>
      </c>
      <c r="K9" s="34">
        <f t="shared" si="4"/>
        <v>196.16850807030008</v>
      </c>
      <c r="L9" s="35">
        <v>7.3</v>
      </c>
      <c r="M9" s="34">
        <f t="shared" si="5"/>
        <v>698.60904638629518</v>
      </c>
      <c r="N9" s="35">
        <v>22.2</v>
      </c>
      <c r="O9" s="34">
        <f t="shared" si="6"/>
        <v>70.782090058583393</v>
      </c>
      <c r="P9" s="35">
        <v>9.4</v>
      </c>
      <c r="Q9" s="34">
        <f t="shared" si="7"/>
        <v>899.42734680774049</v>
      </c>
      <c r="R9" s="35">
        <v>9</v>
      </c>
      <c r="S9" s="34">
        <f t="shared" si="8"/>
        <v>861.17624196556051</v>
      </c>
      <c r="T9" s="35">
        <v>28.1</v>
      </c>
      <c r="U9" s="34">
        <f t="shared" si="9"/>
        <v>268.7666498179658</v>
      </c>
      <c r="V9" s="33">
        <v>30.9</v>
      </c>
      <c r="W9" s="34">
        <f t="shared" si="10"/>
        <v>738.85605801872941</v>
      </c>
      <c r="X9" s="35">
        <v>17.8</v>
      </c>
      <c r="Y9" s="34">
        <f t="shared" si="11"/>
        <v>56.756684949784045</v>
      </c>
      <c r="Z9" s="33">
        <v>17.600000000000001</v>
      </c>
      <c r="AA9" s="34">
        <f t="shared" si="12"/>
        <v>420.89374901810788</v>
      </c>
      <c r="AB9" s="35">
        <v>20.7</v>
      </c>
      <c r="AC9" s="34">
        <f t="shared" si="13"/>
        <v>990.01052929966318</v>
      </c>
      <c r="AD9" s="33">
        <v>41</v>
      </c>
      <c r="AE9" s="34">
        <f t="shared" si="14"/>
        <v>980.31615733499109</v>
      </c>
      <c r="AF9" s="35">
        <v>19</v>
      </c>
      <c r="AG9" s="34">
        <f t="shared" si="15"/>
        <v>45.436346575501538</v>
      </c>
      <c r="AH9" s="35">
        <v>6.9</v>
      </c>
      <c r="AI9" s="34">
        <f t="shared" si="16"/>
        <v>165.0894853860288</v>
      </c>
      <c r="AJ9" s="35">
        <v>10</v>
      </c>
      <c r="AK9" s="34">
        <f t="shared" si="17"/>
        <v>14.95006256360954</v>
      </c>
      <c r="AL9" s="35">
        <v>32.799999999999997</v>
      </c>
      <c r="AM9" s="34">
        <f t="shared" si="18"/>
        <v>78.427924501881805</v>
      </c>
      <c r="AN9" s="35">
        <v>38.1</v>
      </c>
      <c r="AO9" s="34">
        <f t="shared" si="19"/>
        <v>910.98602980853968</v>
      </c>
      <c r="AP9" s="35">
        <v>10.1</v>
      </c>
      <c r="AQ9" s="34">
        <f t="shared" si="20"/>
        <v>1207.9584753519446</v>
      </c>
    </row>
    <row r="10" spans="1:43" s="28" customFormat="1" x14ac:dyDescent="0.25">
      <c r="A10" s="36" t="s">
        <v>66</v>
      </c>
      <c r="B10" s="33">
        <v>13.8</v>
      </c>
      <c r="C10" s="34">
        <f t="shared" si="0"/>
        <v>165.02368750896511</v>
      </c>
      <c r="D10" s="35">
        <v>11.6</v>
      </c>
      <c r="E10" s="34">
        <f t="shared" si="1"/>
        <v>554.90421171986532</v>
      </c>
      <c r="F10" s="35">
        <v>12.5</v>
      </c>
      <c r="G10" s="34">
        <f t="shared" si="2"/>
        <v>239.17468186692716</v>
      </c>
      <c r="H10" s="33">
        <v>19.7</v>
      </c>
      <c r="I10" s="34">
        <f t="shared" si="3"/>
        <v>471.09832412346907</v>
      </c>
      <c r="J10" s="33">
        <v>2.8</v>
      </c>
      <c r="K10" s="34">
        <f t="shared" si="4"/>
        <v>67.071029227942432</v>
      </c>
      <c r="L10" s="35">
        <v>3.3</v>
      </c>
      <c r="M10" s="34">
        <f t="shared" si="5"/>
        <v>316.09799796449471</v>
      </c>
      <c r="N10" s="35">
        <v>21.5</v>
      </c>
      <c r="O10" s="34">
        <f t="shared" si="6"/>
        <v>68.55077560945621</v>
      </c>
      <c r="P10" s="35">
        <v>4.4000000000000004</v>
      </c>
      <c r="Q10" s="34">
        <f t="shared" si="7"/>
        <v>421.28853628048995</v>
      </c>
      <c r="R10" s="35">
        <v>6.3</v>
      </c>
      <c r="S10" s="34">
        <f t="shared" si="8"/>
        <v>602.98128428084499</v>
      </c>
      <c r="T10" s="35">
        <v>18.2</v>
      </c>
      <c r="U10" s="34">
        <f t="shared" si="9"/>
        <v>174.09516533357015</v>
      </c>
      <c r="V10" s="33">
        <v>16.3</v>
      </c>
      <c r="W10" s="34">
        <f t="shared" si="10"/>
        <v>389.81472633383663</v>
      </c>
      <c r="X10" s="35">
        <v>22.7</v>
      </c>
      <c r="Y10" s="34">
        <f t="shared" si="11"/>
        <v>72.375886093674211</v>
      </c>
      <c r="Z10" s="33">
        <v>14</v>
      </c>
      <c r="AA10" s="34">
        <f t="shared" si="12"/>
        <v>334.82876312320275</v>
      </c>
      <c r="AB10" s="35">
        <v>19.7</v>
      </c>
      <c r="AC10" s="34">
        <f t="shared" si="13"/>
        <v>942.19664824693825</v>
      </c>
      <c r="AD10" s="33">
        <v>21.6</v>
      </c>
      <c r="AE10" s="34">
        <f t="shared" si="14"/>
        <v>516.52151112355796</v>
      </c>
      <c r="AF10" s="35">
        <v>13.8</v>
      </c>
      <c r="AG10" s="34">
        <f t="shared" si="15"/>
        <v>33.004737501793024</v>
      </c>
      <c r="AH10" s="35">
        <v>8.5</v>
      </c>
      <c r="AI10" s="34">
        <f t="shared" si="16"/>
        <v>203.34059022820887</v>
      </c>
      <c r="AJ10" s="35"/>
      <c r="AK10" s="34">
        <f t="shared" si="17"/>
        <v>8.2247346329601574E-3</v>
      </c>
      <c r="AL10" s="35">
        <v>34.700000000000003</v>
      </c>
      <c r="AM10" s="34">
        <f t="shared" si="18"/>
        <v>82.970243201890725</v>
      </c>
      <c r="AN10" s="35">
        <v>42</v>
      </c>
      <c r="AO10" s="34">
        <f t="shared" si="19"/>
        <v>1004.2230978613535</v>
      </c>
      <c r="AP10" s="35">
        <v>3.4</v>
      </c>
      <c r="AQ10" s="34">
        <f t="shared" si="20"/>
        <v>407.07596771879975</v>
      </c>
    </row>
    <row r="11" spans="1:43" s="28" customFormat="1" x14ac:dyDescent="0.25">
      <c r="A11" s="36" t="s">
        <v>7</v>
      </c>
      <c r="B11" s="33">
        <v>21.1</v>
      </c>
      <c r="C11" s="34">
        <f t="shared" si="0"/>
        <v>252.28402043018835</v>
      </c>
      <c r="D11" s="35">
        <v>28.7</v>
      </c>
      <c r="E11" s="34">
        <f t="shared" si="1"/>
        <v>1372.5215777214639</v>
      </c>
      <c r="F11" s="35">
        <v>77.099999999999994</v>
      </c>
      <c r="G11" s="34">
        <f t="shared" si="2"/>
        <v>1474.6853682693425</v>
      </c>
      <c r="H11" s="33">
        <v>40.6</v>
      </c>
      <c r="I11" s="34">
        <f t="shared" si="3"/>
        <v>970.75338112444604</v>
      </c>
      <c r="J11" s="33">
        <v>23</v>
      </c>
      <c r="K11" s="34">
        <f t="shared" si="4"/>
        <v>549.99122786046553</v>
      </c>
      <c r="L11" s="35">
        <v>14.2</v>
      </c>
      <c r="M11" s="34">
        <f t="shared" si="5"/>
        <v>1358.4406049139009</v>
      </c>
      <c r="N11" s="35">
        <v>14.8</v>
      </c>
      <c r="O11" s="34">
        <f t="shared" si="6"/>
        <v>47.193908739239035</v>
      </c>
      <c r="P11" s="35">
        <v>35.4</v>
      </c>
      <c r="Q11" s="34">
        <f t="shared" si="7"/>
        <v>3385.7491615494432</v>
      </c>
      <c r="R11" s="35">
        <v>26.6</v>
      </c>
      <c r="S11" s="34">
        <f t="shared" si="8"/>
        <v>2544.2248550214822</v>
      </c>
      <c r="T11" s="35">
        <v>42</v>
      </c>
      <c r="U11" s="34">
        <f t="shared" si="9"/>
        <v>401.68923914454143</v>
      </c>
      <c r="V11" s="33">
        <v>45.6</v>
      </c>
      <c r="W11" s="34">
        <f t="shared" si="10"/>
        <v>1090.2880837562586</v>
      </c>
      <c r="X11" s="35">
        <v>24.5</v>
      </c>
      <c r="Y11" s="34">
        <f t="shared" si="11"/>
        <v>78.11355182000122</v>
      </c>
      <c r="Z11" s="33">
        <v>29.4</v>
      </c>
      <c r="AA11" s="34">
        <f t="shared" si="12"/>
        <v>702.99564722918569</v>
      </c>
      <c r="AB11" s="35">
        <v>31.1</v>
      </c>
      <c r="AC11" s="34">
        <f t="shared" si="13"/>
        <v>1487.2748922480039</v>
      </c>
      <c r="AD11" s="33">
        <v>45.5</v>
      </c>
      <c r="AE11" s="34">
        <f t="shared" si="14"/>
        <v>1087.8973897036221</v>
      </c>
      <c r="AF11" s="35">
        <v>47.5</v>
      </c>
      <c r="AG11" s="34">
        <f t="shared" si="15"/>
        <v>113.57112707563473</v>
      </c>
      <c r="AH11" s="35">
        <v>28.1</v>
      </c>
      <c r="AI11" s="34">
        <f t="shared" si="16"/>
        <v>671.91662454491438</v>
      </c>
      <c r="AJ11" s="35">
        <v>9.8000000000000007</v>
      </c>
      <c r="AK11" s="34">
        <f t="shared" si="17"/>
        <v>14.651225807030009</v>
      </c>
      <c r="AL11" s="35">
        <v>39.4</v>
      </c>
      <c r="AM11" s="34">
        <f t="shared" si="18"/>
        <v>94.206505249281079</v>
      </c>
      <c r="AN11" s="35">
        <v>45.2</v>
      </c>
      <c r="AO11" s="34">
        <f t="shared" si="19"/>
        <v>1080.7253075457136</v>
      </c>
      <c r="AP11" s="35">
        <v>33.1</v>
      </c>
      <c r="AQ11" s="34">
        <f t="shared" si="20"/>
        <v>3957.2566358836352</v>
      </c>
    </row>
    <row r="12" spans="1:43" s="28" customFormat="1" x14ac:dyDescent="0.25">
      <c r="A12" s="36" t="s">
        <v>8</v>
      </c>
      <c r="B12" s="33">
        <v>4.5999999999999996</v>
      </c>
      <c r="C12" s="34">
        <f t="shared" si="0"/>
        <v>55.051761087697486</v>
      </c>
      <c r="D12" s="35">
        <v>10.4</v>
      </c>
      <c r="E12" s="34">
        <f t="shared" si="1"/>
        <v>497.52755445659534</v>
      </c>
      <c r="F12" s="35">
        <v>18.399999999999999</v>
      </c>
      <c r="G12" s="34">
        <f t="shared" si="2"/>
        <v>352.01544115135823</v>
      </c>
      <c r="H12" s="33">
        <v>8.4</v>
      </c>
      <c r="I12" s="34">
        <f t="shared" si="3"/>
        <v>200.94989617557258</v>
      </c>
      <c r="J12" s="33">
        <v>4.7</v>
      </c>
      <c r="K12" s="34">
        <f t="shared" si="4"/>
        <v>112.49421622803123</v>
      </c>
      <c r="L12" s="35">
        <v>4.7</v>
      </c>
      <c r="M12" s="34">
        <f t="shared" si="5"/>
        <v>449.97686491212494</v>
      </c>
      <c r="N12" s="33">
        <v>53.22</v>
      </c>
      <c r="O12" s="34">
        <f t="shared" si="6"/>
        <v>169.66119607561876</v>
      </c>
      <c r="P12" s="35">
        <v>5.0999999999999996</v>
      </c>
      <c r="Q12" s="34">
        <f t="shared" si="7"/>
        <v>488.22796975430487</v>
      </c>
      <c r="R12" s="35">
        <v>10.5</v>
      </c>
      <c r="S12" s="34">
        <f t="shared" si="8"/>
        <v>1004.6178851237357</v>
      </c>
      <c r="T12" s="35">
        <v>11.4</v>
      </c>
      <c r="U12" s="34">
        <f t="shared" si="9"/>
        <v>109.06828710186409</v>
      </c>
      <c r="V12" s="33">
        <v>16.2</v>
      </c>
      <c r="W12" s="34">
        <f t="shared" si="10"/>
        <v>387.42403228120031</v>
      </c>
      <c r="X12" s="33">
        <v>20.9</v>
      </c>
      <c r="Y12" s="34">
        <f t="shared" si="11"/>
        <v>66.638220367347216</v>
      </c>
      <c r="Z12" s="33">
        <v>8.3000000000000007</v>
      </c>
      <c r="AA12" s="34">
        <f t="shared" si="12"/>
        <v>198.55920212293637</v>
      </c>
      <c r="AB12" s="35">
        <v>16.600000000000001</v>
      </c>
      <c r="AC12" s="34">
        <f t="shared" si="13"/>
        <v>793.97361698349073</v>
      </c>
      <c r="AD12" s="33">
        <v>19.8</v>
      </c>
      <c r="AE12" s="34">
        <f t="shared" si="14"/>
        <v>473.48901817610545</v>
      </c>
      <c r="AF12" s="35">
        <v>25.5</v>
      </c>
      <c r="AG12" s="34">
        <f t="shared" si="15"/>
        <v>60.975857917637185</v>
      </c>
      <c r="AH12" s="35">
        <v>6.6</v>
      </c>
      <c r="AI12" s="34">
        <f t="shared" si="16"/>
        <v>157.91740322812001</v>
      </c>
      <c r="AJ12" s="35"/>
      <c r="AK12" s="34">
        <f t="shared" si="17"/>
        <v>8.2247346329601574E-3</v>
      </c>
      <c r="AL12" s="35">
        <v>65.099999999999994</v>
      </c>
      <c r="AM12" s="34">
        <f t="shared" si="18"/>
        <v>155.64734240203276</v>
      </c>
      <c r="AN12" s="35">
        <v>58.6</v>
      </c>
      <c r="AO12" s="34">
        <f t="shared" si="19"/>
        <v>1401.0783105989717</v>
      </c>
      <c r="AP12" s="35">
        <v>8.3000000000000007</v>
      </c>
      <c r="AQ12" s="34">
        <f t="shared" si="20"/>
        <v>992.7960106146819</v>
      </c>
    </row>
    <row r="13" spans="1:43" s="28" customFormat="1" x14ac:dyDescent="0.25">
      <c r="A13" s="36" t="s">
        <v>9</v>
      </c>
      <c r="B13" s="33">
        <v>5.6</v>
      </c>
      <c r="C13" s="34">
        <f t="shared" si="0"/>
        <v>67.005231350878745</v>
      </c>
      <c r="D13" s="35">
        <v>18.2</v>
      </c>
      <c r="E13" s="34">
        <f t="shared" si="1"/>
        <v>870.4758266678507</v>
      </c>
      <c r="F13" s="35">
        <v>36.5</v>
      </c>
      <c r="G13" s="34">
        <f t="shared" si="2"/>
        <v>698.18793997308774</v>
      </c>
      <c r="H13" s="33">
        <v>19.600000000000001</v>
      </c>
      <c r="I13" s="34">
        <f t="shared" si="3"/>
        <v>468.70763007083292</v>
      </c>
      <c r="J13" s="33">
        <v>11.2</v>
      </c>
      <c r="K13" s="34">
        <f t="shared" si="4"/>
        <v>267.88932964938766</v>
      </c>
      <c r="L13" s="35">
        <v>9.3000000000000007</v>
      </c>
      <c r="M13" s="34">
        <f t="shared" si="5"/>
        <v>889.86457059719555</v>
      </c>
      <c r="N13" s="33">
        <v>67.849999999999994</v>
      </c>
      <c r="O13" s="34">
        <f t="shared" si="6"/>
        <v>216.29566806237662</v>
      </c>
      <c r="P13" s="35">
        <v>19.899999999999999</v>
      </c>
      <c r="Q13" s="34">
        <f t="shared" si="7"/>
        <v>1903.5188489149664</v>
      </c>
      <c r="R13" s="35">
        <v>17.3</v>
      </c>
      <c r="S13" s="34">
        <f t="shared" si="8"/>
        <v>1654.8866674407966</v>
      </c>
      <c r="T13" s="35">
        <v>22.9</v>
      </c>
      <c r="U13" s="34">
        <f t="shared" si="9"/>
        <v>219.04021352313168</v>
      </c>
      <c r="V13" s="33">
        <v>21.6</v>
      </c>
      <c r="W13" s="34">
        <f t="shared" si="10"/>
        <v>516.52151112355796</v>
      </c>
      <c r="X13" s="33">
        <v>21.11</v>
      </c>
      <c r="Y13" s="34">
        <f t="shared" si="11"/>
        <v>67.307614702085374</v>
      </c>
      <c r="Z13" s="33">
        <v>15.3</v>
      </c>
      <c r="AA13" s="34">
        <f t="shared" si="12"/>
        <v>365.90778580747406</v>
      </c>
      <c r="AB13" s="35">
        <v>26</v>
      </c>
      <c r="AC13" s="34">
        <f t="shared" si="13"/>
        <v>1243.4240988791059</v>
      </c>
      <c r="AD13" s="33">
        <v>24.1</v>
      </c>
      <c r="AE13" s="34">
        <f t="shared" si="14"/>
        <v>576.2888624394642</v>
      </c>
      <c r="AF13" s="35">
        <v>18</v>
      </c>
      <c r="AG13" s="34">
        <f t="shared" si="15"/>
        <v>43.045652522865289</v>
      </c>
      <c r="AH13" s="35">
        <v>7.8</v>
      </c>
      <c r="AI13" s="34">
        <f t="shared" si="16"/>
        <v>186.60573185975505</v>
      </c>
      <c r="AJ13" s="35">
        <v>9.6</v>
      </c>
      <c r="AK13" s="34">
        <f t="shared" si="17"/>
        <v>14.352389050450478</v>
      </c>
      <c r="AL13" s="35">
        <v>56.1</v>
      </c>
      <c r="AM13" s="34">
        <f t="shared" si="18"/>
        <v>134.13109592830654</v>
      </c>
      <c r="AN13" s="35">
        <v>83.5</v>
      </c>
      <c r="AO13" s="34">
        <f t="shared" si="19"/>
        <v>1996.3611297053981</v>
      </c>
      <c r="AP13" s="35">
        <v>15.7</v>
      </c>
      <c r="AQ13" s="34">
        <f t="shared" si="20"/>
        <v>1877.3528100900951</v>
      </c>
    </row>
    <row r="14" spans="1:43" s="28" customFormat="1" x14ac:dyDescent="0.25">
      <c r="A14" s="36" t="s">
        <v>10</v>
      </c>
      <c r="B14" s="33">
        <v>46</v>
      </c>
      <c r="C14" s="34">
        <f t="shared" si="0"/>
        <v>549.92542998340173</v>
      </c>
      <c r="D14" s="35">
        <v>37</v>
      </c>
      <c r="E14" s="34">
        <f t="shared" si="1"/>
        <v>1769.3767904590818</v>
      </c>
      <c r="F14" s="35">
        <v>47.6</v>
      </c>
      <c r="G14" s="34">
        <f t="shared" si="2"/>
        <v>910.48157184718696</v>
      </c>
      <c r="H14" s="33">
        <v>51.3</v>
      </c>
      <c r="I14" s="34">
        <f t="shared" si="3"/>
        <v>1226.557644756525</v>
      </c>
      <c r="J14" s="33">
        <v>33.700000000000003</v>
      </c>
      <c r="K14" s="34">
        <f t="shared" si="4"/>
        <v>805.79549149254456</v>
      </c>
      <c r="L14" s="35">
        <v>22.6</v>
      </c>
      <c r="M14" s="34">
        <f t="shared" si="5"/>
        <v>2161.7138065996819</v>
      </c>
      <c r="N14" s="35">
        <v>25.1</v>
      </c>
      <c r="O14" s="34">
        <f t="shared" si="6"/>
        <v>80.026107062110242</v>
      </c>
      <c r="P14" s="35">
        <v>53.4</v>
      </c>
      <c r="Q14" s="34">
        <f t="shared" si="7"/>
        <v>5107.0488794475441</v>
      </c>
      <c r="R14" s="35">
        <v>39.299999999999997</v>
      </c>
      <c r="S14" s="34">
        <f t="shared" si="8"/>
        <v>3758.6974337606985</v>
      </c>
      <c r="T14" s="35">
        <v>47</v>
      </c>
      <c r="U14" s="34">
        <f t="shared" si="9"/>
        <v>449.50312019726641</v>
      </c>
      <c r="V14" s="33">
        <v>51.3</v>
      </c>
      <c r="W14" s="34">
        <f t="shared" si="10"/>
        <v>1226.557644756525</v>
      </c>
      <c r="X14" s="35">
        <v>55.1</v>
      </c>
      <c r="Y14" s="34">
        <f t="shared" si="11"/>
        <v>175.65386916756034</v>
      </c>
      <c r="Z14" s="33">
        <v>33.299999999999997</v>
      </c>
      <c r="AA14" s="34">
        <f t="shared" si="12"/>
        <v>796.23271528199962</v>
      </c>
      <c r="AB14" s="35">
        <v>47.2</v>
      </c>
      <c r="AC14" s="34">
        <f t="shared" si="13"/>
        <v>2257.0783771968772</v>
      </c>
      <c r="AD14" s="33">
        <v>58.6</v>
      </c>
      <c r="AE14" s="34">
        <f t="shared" si="14"/>
        <v>1401.0783105989717</v>
      </c>
      <c r="AF14" s="35">
        <v>41.5</v>
      </c>
      <c r="AG14" s="34">
        <f t="shared" si="15"/>
        <v>99.226962759817212</v>
      </c>
      <c r="AH14" s="35">
        <v>28.4</v>
      </c>
      <c r="AI14" s="34">
        <f t="shared" si="16"/>
        <v>679.08870670282306</v>
      </c>
      <c r="AJ14" s="35">
        <v>16.100000000000001</v>
      </c>
      <c r="AK14" s="34">
        <f t="shared" si="17"/>
        <v>24.064583639285253</v>
      </c>
      <c r="AL14" s="35">
        <v>48</v>
      </c>
      <c r="AM14" s="34">
        <f t="shared" si="18"/>
        <v>114.76647410195285</v>
      </c>
      <c r="AN14" s="35">
        <v>45.5</v>
      </c>
      <c r="AO14" s="34">
        <f t="shared" si="19"/>
        <v>1087.8973897036221</v>
      </c>
      <c r="AP14" s="35">
        <v>39.1</v>
      </c>
      <c r="AQ14" s="34">
        <f t="shared" si="20"/>
        <v>4674.4648516745101</v>
      </c>
    </row>
    <row r="15" spans="1:43" s="28" customFormat="1" x14ac:dyDescent="0.25">
      <c r="A15" s="37" t="s">
        <v>11</v>
      </c>
      <c r="B15" s="33">
        <v>6.4</v>
      </c>
      <c r="C15" s="34">
        <f t="shared" si="0"/>
        <v>76.568007561423784</v>
      </c>
      <c r="D15" s="35">
        <v>8.1</v>
      </c>
      <c r="E15" s="34">
        <f t="shared" si="1"/>
        <v>387.55562803532763</v>
      </c>
      <c r="F15" s="35">
        <v>27.9</v>
      </c>
      <c r="G15" s="34">
        <f t="shared" si="2"/>
        <v>533.70818915171344</v>
      </c>
      <c r="H15" s="33">
        <v>7.6</v>
      </c>
      <c r="I15" s="34">
        <f t="shared" si="3"/>
        <v>181.8243437544825</v>
      </c>
      <c r="J15" s="33">
        <v>8.6999999999999993</v>
      </c>
      <c r="K15" s="34">
        <f t="shared" si="4"/>
        <v>208.12197833348134</v>
      </c>
      <c r="L15" s="35">
        <v>4</v>
      </c>
      <c r="M15" s="34">
        <f t="shared" si="5"/>
        <v>383.03743143830991</v>
      </c>
      <c r="N15" s="35">
        <v>16.2</v>
      </c>
      <c r="O15" s="34">
        <f t="shared" si="6"/>
        <v>51.656537637493365</v>
      </c>
      <c r="P15" s="35">
        <v>7.8</v>
      </c>
      <c r="Q15" s="34">
        <f t="shared" si="7"/>
        <v>746.42292743902021</v>
      </c>
      <c r="R15" s="35">
        <v>5</v>
      </c>
      <c r="S15" s="34">
        <f t="shared" si="8"/>
        <v>478.66519354375993</v>
      </c>
      <c r="T15" s="35">
        <v>13.4</v>
      </c>
      <c r="U15" s="34">
        <f t="shared" si="9"/>
        <v>128.19383952295411</v>
      </c>
      <c r="V15" s="33">
        <v>12.9</v>
      </c>
      <c r="W15" s="34">
        <f t="shared" si="10"/>
        <v>308.53112854420397</v>
      </c>
      <c r="X15" s="35">
        <v>14.8</v>
      </c>
      <c r="Y15" s="34">
        <f t="shared" si="11"/>
        <v>47.193908739239035</v>
      </c>
      <c r="Z15" s="33">
        <v>1.2</v>
      </c>
      <c r="AA15" s="34">
        <f t="shared" si="12"/>
        <v>28.819924385762395</v>
      </c>
      <c r="AB15" s="35">
        <v>11</v>
      </c>
      <c r="AC15" s="34">
        <f t="shared" si="13"/>
        <v>526.21588308823038</v>
      </c>
      <c r="AD15" s="33">
        <v>19.899999999999999</v>
      </c>
      <c r="AE15" s="34">
        <f t="shared" si="14"/>
        <v>475.87971222874165</v>
      </c>
      <c r="AF15" s="35">
        <v>14.2</v>
      </c>
      <c r="AG15" s="34">
        <f t="shared" si="15"/>
        <v>33.96101512284752</v>
      </c>
      <c r="AH15" s="35">
        <v>6.2</v>
      </c>
      <c r="AI15" s="34">
        <f t="shared" si="16"/>
        <v>148.35462701757504</v>
      </c>
      <c r="AJ15" s="35">
        <v>9.9</v>
      </c>
      <c r="AK15" s="34">
        <f t="shared" si="17"/>
        <v>14.800644185319776</v>
      </c>
      <c r="AL15" s="35">
        <v>45.8</v>
      </c>
      <c r="AM15" s="34">
        <f t="shared" si="18"/>
        <v>109.50694718615311</v>
      </c>
      <c r="AN15" s="35">
        <v>24.7</v>
      </c>
      <c r="AO15" s="34">
        <f t="shared" si="19"/>
        <v>590.63302675528178</v>
      </c>
      <c r="AP15" s="35">
        <v>8.6</v>
      </c>
      <c r="AQ15" s="34">
        <f t="shared" si="20"/>
        <v>1028.6564214042255</v>
      </c>
    </row>
    <row r="16" spans="1:43" s="28" customFormat="1" x14ac:dyDescent="0.25">
      <c r="A16" s="36" t="s">
        <v>12</v>
      </c>
      <c r="B16" s="33">
        <v>7.7</v>
      </c>
      <c r="C16" s="34">
        <f t="shared" si="0"/>
        <v>92.107518903559395</v>
      </c>
      <c r="D16" s="35">
        <v>24.2</v>
      </c>
      <c r="E16" s="34">
        <f t="shared" si="1"/>
        <v>1157.3591129842011</v>
      </c>
      <c r="F16" s="35">
        <v>25.9</v>
      </c>
      <c r="G16" s="34">
        <f t="shared" si="2"/>
        <v>495.45708430953346</v>
      </c>
      <c r="H16" s="33">
        <v>6.3</v>
      </c>
      <c r="I16" s="34">
        <f t="shared" si="3"/>
        <v>150.74532107021125</v>
      </c>
      <c r="J16" s="33">
        <v>2.7</v>
      </c>
      <c r="K16" s="34">
        <f t="shared" si="4"/>
        <v>64.680335175306197</v>
      </c>
      <c r="L16" s="35">
        <v>8</v>
      </c>
      <c r="M16" s="34">
        <f t="shared" si="5"/>
        <v>765.54847986011032</v>
      </c>
      <c r="N16" s="35">
        <v>29.7</v>
      </c>
      <c r="O16" s="34">
        <f t="shared" si="6"/>
        <v>94.689030584945911</v>
      </c>
      <c r="P16" s="35">
        <v>20.8</v>
      </c>
      <c r="Q16" s="34">
        <f t="shared" si="7"/>
        <v>1989.5838348098719</v>
      </c>
      <c r="R16" s="35">
        <v>15.9</v>
      </c>
      <c r="S16" s="34">
        <f t="shared" si="8"/>
        <v>1521.0078004931663</v>
      </c>
      <c r="T16" s="35">
        <v>19.7</v>
      </c>
      <c r="U16" s="34">
        <f t="shared" si="9"/>
        <v>188.43932964938764</v>
      </c>
      <c r="V16" s="33">
        <v>6.4</v>
      </c>
      <c r="W16" s="34">
        <f t="shared" si="10"/>
        <v>153.13601512284757</v>
      </c>
      <c r="X16" s="35">
        <v>33.6</v>
      </c>
      <c r="Y16" s="34">
        <f t="shared" si="11"/>
        <v>107.12063965865443</v>
      </c>
      <c r="Z16" s="33">
        <v>4.0999999999999996</v>
      </c>
      <c r="AA16" s="34">
        <f t="shared" si="12"/>
        <v>98.150051912213698</v>
      </c>
      <c r="AB16" s="35">
        <v>29.6</v>
      </c>
      <c r="AC16" s="34">
        <f t="shared" si="13"/>
        <v>1415.5540706689164</v>
      </c>
      <c r="AD16" s="33">
        <v>4.4000000000000004</v>
      </c>
      <c r="AE16" s="34">
        <f t="shared" si="14"/>
        <v>105.32213407012249</v>
      </c>
      <c r="AF16" s="35">
        <v>14.1</v>
      </c>
      <c r="AG16" s="34">
        <f t="shared" si="15"/>
        <v>33.7219457175839</v>
      </c>
      <c r="AH16" s="35">
        <v>5.7</v>
      </c>
      <c r="AI16" s="34">
        <f t="shared" si="16"/>
        <v>136.40115675439375</v>
      </c>
      <c r="AJ16" s="35"/>
      <c r="AK16" s="34">
        <f t="shared" si="17"/>
        <v>8.2247346329601574E-3</v>
      </c>
      <c r="AL16" s="35">
        <v>35</v>
      </c>
      <c r="AM16" s="34">
        <f t="shared" si="18"/>
        <v>83.687451417681572</v>
      </c>
      <c r="AN16" s="35">
        <v>48.8</v>
      </c>
      <c r="AO16" s="34">
        <f t="shared" si="19"/>
        <v>1166.7902934406186</v>
      </c>
      <c r="AP16" s="35">
        <v>8</v>
      </c>
      <c r="AQ16" s="34">
        <f t="shared" si="20"/>
        <v>956.93559982513796</v>
      </c>
    </row>
    <row r="17" spans="1:43" s="28" customFormat="1" x14ac:dyDescent="0.25">
      <c r="A17" s="36" t="s">
        <v>13</v>
      </c>
      <c r="B17" s="33">
        <v>24.7</v>
      </c>
      <c r="C17" s="34">
        <f t="shared" si="0"/>
        <v>295.31651337764089</v>
      </c>
      <c r="D17" s="35">
        <v>27.3</v>
      </c>
      <c r="E17" s="34">
        <f t="shared" si="1"/>
        <v>1305.5821442476486</v>
      </c>
      <c r="F17" s="35">
        <v>45.2</v>
      </c>
      <c r="G17" s="34">
        <f t="shared" si="2"/>
        <v>864.58024603657088</v>
      </c>
      <c r="H17" s="33">
        <v>46.9</v>
      </c>
      <c r="I17" s="34">
        <f t="shared" si="3"/>
        <v>1121.3671064405301</v>
      </c>
      <c r="J17" s="33">
        <v>27.6</v>
      </c>
      <c r="K17" s="34">
        <f t="shared" si="4"/>
        <v>659.96315428173307</v>
      </c>
      <c r="L17" s="35">
        <v>13.8</v>
      </c>
      <c r="M17" s="34">
        <f t="shared" si="5"/>
        <v>1320.1895000717209</v>
      </c>
      <c r="N17" s="35">
        <v>32.200000000000003</v>
      </c>
      <c r="O17" s="34">
        <f t="shared" si="6"/>
        <v>102.6580107604001</v>
      </c>
      <c r="P17" s="35">
        <v>31.7</v>
      </c>
      <c r="Q17" s="34">
        <f t="shared" si="7"/>
        <v>3031.9264417592781</v>
      </c>
      <c r="R17" s="35">
        <v>22.5</v>
      </c>
      <c r="S17" s="34">
        <f t="shared" si="8"/>
        <v>2152.1510303891368</v>
      </c>
      <c r="T17" s="35">
        <v>32.299999999999997</v>
      </c>
      <c r="U17" s="34">
        <f t="shared" si="9"/>
        <v>308.93030990225475</v>
      </c>
      <c r="V17" s="33">
        <v>54</v>
      </c>
      <c r="W17" s="34">
        <f t="shared" si="10"/>
        <v>1291.1063841777036</v>
      </c>
      <c r="X17" s="35">
        <v>39.700000000000003</v>
      </c>
      <c r="Y17" s="34">
        <f t="shared" si="11"/>
        <v>126.56495128676262</v>
      </c>
      <c r="Z17" s="33">
        <v>33</v>
      </c>
      <c r="AA17" s="34">
        <f t="shared" si="12"/>
        <v>789.0606331240906</v>
      </c>
      <c r="AB17" s="35">
        <v>40.5</v>
      </c>
      <c r="AC17" s="34">
        <f t="shared" si="13"/>
        <v>1936.7253741436193</v>
      </c>
      <c r="AD17" s="33">
        <v>50</v>
      </c>
      <c r="AE17" s="34">
        <f t="shared" si="14"/>
        <v>1195.4786220722535</v>
      </c>
      <c r="AF17" s="35">
        <v>37.299999999999997</v>
      </c>
      <c r="AG17" s="34">
        <f t="shared" si="15"/>
        <v>89.186047738744961</v>
      </c>
      <c r="AH17" s="35">
        <v>36.4</v>
      </c>
      <c r="AI17" s="34">
        <f t="shared" si="16"/>
        <v>870.34423091372321</v>
      </c>
      <c r="AJ17" s="35"/>
      <c r="AK17" s="34">
        <f t="shared" si="17"/>
        <v>8.2247346329601574E-3</v>
      </c>
      <c r="AL17" s="35">
        <v>56.5</v>
      </c>
      <c r="AM17" s="34">
        <f t="shared" si="18"/>
        <v>135.08737354936102</v>
      </c>
      <c r="AN17" s="35">
        <v>87.5</v>
      </c>
      <c r="AO17" s="34">
        <f t="shared" si="19"/>
        <v>2091.9888918108486</v>
      </c>
      <c r="AP17" s="35">
        <v>24.9</v>
      </c>
      <c r="AQ17" s="34">
        <f t="shared" si="20"/>
        <v>2977.0720743027714</v>
      </c>
    </row>
    <row r="18" spans="1:43" s="42" customFormat="1" x14ac:dyDescent="0.25">
      <c r="A18" s="38" t="s">
        <v>14</v>
      </c>
      <c r="B18" s="39">
        <v>17.600000000000001</v>
      </c>
      <c r="C18" s="40">
        <f t="shared" si="0"/>
        <v>210.44687450905394</v>
      </c>
      <c r="D18" s="41">
        <v>12.4</v>
      </c>
      <c r="E18" s="40">
        <f>(D18-$B$31)/$B$30*(1000/$A$44)*$A$56/$B$49</f>
        <v>237.26212662481819</v>
      </c>
      <c r="F18" s="41">
        <v>16.8</v>
      </c>
      <c r="G18" s="40">
        <f>(F18-$B$31)/$B$30*(1000/$A$45)*$A$56/$B$49</f>
        <v>160.70727863880711</v>
      </c>
      <c r="H18" s="39">
        <v>8.5</v>
      </c>
      <c r="I18" s="40">
        <f t="shared" si="3"/>
        <v>203.34059022820887</v>
      </c>
      <c r="J18" s="39">
        <v>3.5</v>
      </c>
      <c r="K18" s="40">
        <f t="shared" si="4"/>
        <v>83.805887596396204</v>
      </c>
      <c r="L18" s="41">
        <v>5.6</v>
      </c>
      <c r="M18" s="40">
        <f>(L18-$B$31)/$B$30*(1000/$A$44)*$A$56/$B$49</f>
        <v>107.20837016140599</v>
      </c>
      <c r="N18" s="41">
        <v>15.4</v>
      </c>
      <c r="O18" s="40">
        <f t="shared" si="6"/>
        <v>49.106463981348035</v>
      </c>
      <c r="P18" s="41">
        <v>11.6</v>
      </c>
      <c r="Q18" s="40">
        <f>(P18-$B$31)/$B$30*(1000/$A$44)*$A$56/$B$49</f>
        <v>221.96168468794616</v>
      </c>
      <c r="R18" s="41">
        <v>16.8</v>
      </c>
      <c r="S18" s="40">
        <f>(R18-$B$31)/$B$30*(1000/$A$44)*$A$56/$B$49</f>
        <v>321.41455727761422</v>
      </c>
      <c r="T18" s="41">
        <v>20</v>
      </c>
      <c r="U18" s="40">
        <f>(T18-$B$31)/$B$30*(1000/$A$46)*$A$56/$B$49</f>
        <v>95.654081256275575</v>
      </c>
      <c r="V18" s="39">
        <v>14.1</v>
      </c>
      <c r="W18" s="40">
        <f t="shared" si="10"/>
        <v>337.21945717583901</v>
      </c>
      <c r="X18" s="41">
        <v>22.8</v>
      </c>
      <c r="Y18" s="40">
        <f t="shared" si="11"/>
        <v>72.6946453006924</v>
      </c>
      <c r="Z18" s="39">
        <v>10.1</v>
      </c>
      <c r="AA18" s="40">
        <f t="shared" si="12"/>
        <v>241.59169507038891</v>
      </c>
      <c r="AB18" s="41">
        <v>18.3</v>
      </c>
      <c r="AC18" s="40">
        <f>(AB18-$B$31)/$B$30*(1000/$A$44)*$A$56/$B$49</f>
        <v>350.10288590924932</v>
      </c>
      <c r="AD18" s="39">
        <v>20.7</v>
      </c>
      <c r="AE18" s="40">
        <f t="shared" si="14"/>
        <v>495.00526464983164</v>
      </c>
      <c r="AF18" s="41">
        <v>10.4</v>
      </c>
      <c r="AG18" s="40">
        <f t="shared" si="15"/>
        <v>24.876377722829766</v>
      </c>
      <c r="AH18" s="41">
        <v>4.8</v>
      </c>
      <c r="AI18" s="40">
        <f t="shared" si="16"/>
        <v>114.88491028066748</v>
      </c>
      <c r="AJ18" s="41"/>
      <c r="AK18" s="40">
        <f t="shared" si="17"/>
        <v>8.2247346329601574E-3</v>
      </c>
      <c r="AL18" s="41">
        <v>26.7</v>
      </c>
      <c r="AM18" s="40">
        <f t="shared" si="18"/>
        <v>63.844690780800676</v>
      </c>
      <c r="AN18" s="41">
        <v>27.3</v>
      </c>
      <c r="AO18" s="40">
        <f t="shared" si="19"/>
        <v>652.79107212382428</v>
      </c>
      <c r="AP18" s="41">
        <v>4.4000000000000004</v>
      </c>
      <c r="AQ18" s="40">
        <f>(AP18-$B$31)/$B$30*(1000/$A$44)*$A$55/$B$49</f>
        <v>105.32213407012249</v>
      </c>
    </row>
    <row r="19" spans="1:43" s="28" customFormat="1" x14ac:dyDescent="0.25">
      <c r="A19" s="36" t="s">
        <v>15</v>
      </c>
      <c r="B19" s="33">
        <v>11.8</v>
      </c>
      <c r="C19" s="34">
        <f t="shared" si="0"/>
        <v>141.11674698260262</v>
      </c>
      <c r="D19" s="35">
        <v>19.2</v>
      </c>
      <c r="E19" s="34">
        <f t="shared" ref="E19:E25" si="21">(D19-$B$31)/$B$30*(1000/$A$36)*$A$56/$B$49</f>
        <v>918.28970772057573</v>
      </c>
      <c r="F19" s="35">
        <v>22.9</v>
      </c>
      <c r="G19" s="34">
        <f t="shared" ref="G19:G25" si="22">(F19-$B$31)/$B$30*(1000/$A$37)*$A$56/$B$49</f>
        <v>438.08042704626337</v>
      </c>
      <c r="H19" s="33">
        <v>20.100000000000001</v>
      </c>
      <c r="I19" s="34">
        <f t="shared" si="3"/>
        <v>480.66110033401418</v>
      </c>
      <c r="J19" s="33">
        <v>3.4</v>
      </c>
      <c r="K19" s="34">
        <f t="shared" si="4"/>
        <v>81.415193543759941</v>
      </c>
      <c r="L19" s="35">
        <v>3.3</v>
      </c>
      <c r="M19" s="34">
        <f t="shared" ref="M19:M25" si="23">(L19-$B$31)/$B$30*(1000/$A$35)*$A$56/$B$49</f>
        <v>316.09799796449471</v>
      </c>
      <c r="N19" s="35">
        <v>17.600000000000001</v>
      </c>
      <c r="O19" s="34">
        <f t="shared" si="6"/>
        <v>56.119166535747709</v>
      </c>
      <c r="P19" s="35">
        <v>3.7</v>
      </c>
      <c r="Q19" s="34">
        <f t="shared" ref="Q19:Q25" si="24">(P19-$B$31)/$B$30*(1000/$A$35)*$A$56/$B$49</f>
        <v>354.34910280667481</v>
      </c>
      <c r="R19" s="35">
        <v>7.4</v>
      </c>
      <c r="S19" s="34">
        <f t="shared" ref="S19:S25" si="25">(R19-$B$31)/$B$30*(1000/$A$35)*$A$56/$B$49</f>
        <v>708.17182259684023</v>
      </c>
      <c r="T19" s="35">
        <v>29.7</v>
      </c>
      <c r="U19" s="34">
        <f t="shared" ref="U19:U25" si="26">(T19-$B$31)/$B$30*(1000/$A$38)*$A$56/$B$49</f>
        <v>284.06709175483775</v>
      </c>
      <c r="V19" s="33">
        <v>13.7</v>
      </c>
      <c r="W19" s="34">
        <f t="shared" si="10"/>
        <v>327.65668096529396</v>
      </c>
      <c r="X19" s="35">
        <v>28.8</v>
      </c>
      <c r="Y19" s="34">
        <f t="shared" si="11"/>
        <v>91.820197721782421</v>
      </c>
      <c r="Z19" s="33">
        <v>13.3</v>
      </c>
      <c r="AA19" s="34">
        <f t="shared" si="12"/>
        <v>318.09390475474902</v>
      </c>
      <c r="AB19" s="35">
        <v>35.6</v>
      </c>
      <c r="AC19" s="34">
        <f t="shared" ref="AC19:AC25" si="27">(AB19-$B$31)/$B$30*(1000/$A$36)*$A$56/$B$49</f>
        <v>1702.4373569852667</v>
      </c>
      <c r="AD19" s="33">
        <v>34.299999999999997</v>
      </c>
      <c r="AE19" s="34">
        <f t="shared" si="14"/>
        <v>820.13965580836191</v>
      </c>
      <c r="AF19" s="35">
        <v>22.2</v>
      </c>
      <c r="AG19" s="34">
        <f t="shared" si="15"/>
        <v>53.086567543937548</v>
      </c>
      <c r="AH19" s="35">
        <v>13.9</v>
      </c>
      <c r="AI19" s="34">
        <f t="shared" si="16"/>
        <v>332.43806907056654</v>
      </c>
      <c r="AJ19" s="35"/>
      <c r="AK19" s="34">
        <f t="shared" si="17"/>
        <v>8.2247346329601574E-3</v>
      </c>
      <c r="AL19" s="35">
        <v>94</v>
      </c>
      <c r="AM19" s="34">
        <f t="shared" si="18"/>
        <v>224.73840052322049</v>
      </c>
      <c r="AN19" s="35">
        <v>80</v>
      </c>
      <c r="AO19" s="34">
        <f t="shared" si="19"/>
        <v>1912.6868378631295</v>
      </c>
      <c r="AP19" s="35">
        <v>28</v>
      </c>
      <c r="AQ19" s="34">
        <f t="shared" ref="AQ19:AQ25" si="28">(AP19-$B$31)/$B$30*(1000/$A$35)*$A$55/$B$49</f>
        <v>3347.6296524613913</v>
      </c>
    </row>
    <row r="20" spans="1:43" s="28" customFormat="1" x14ac:dyDescent="0.25">
      <c r="A20" s="36" t="s">
        <v>16</v>
      </c>
      <c r="B20" s="33">
        <v>11.5</v>
      </c>
      <c r="C20" s="34">
        <f t="shared" si="0"/>
        <v>137.5307059036482</v>
      </c>
      <c r="D20" s="35">
        <v>17.2</v>
      </c>
      <c r="E20" s="34">
        <f t="shared" si="21"/>
        <v>822.66194561512566</v>
      </c>
      <c r="F20" s="35">
        <v>29</v>
      </c>
      <c r="G20" s="34">
        <f t="shared" si="22"/>
        <v>554.7462968149124</v>
      </c>
      <c r="H20" s="33">
        <v>15.9</v>
      </c>
      <c r="I20" s="34">
        <f t="shared" si="3"/>
        <v>380.25195012329158</v>
      </c>
      <c r="J20" s="33">
        <v>26.8</v>
      </c>
      <c r="K20" s="34">
        <f t="shared" si="4"/>
        <v>640.83760186064308</v>
      </c>
      <c r="L20" s="35">
        <v>11.6</v>
      </c>
      <c r="M20" s="34">
        <f t="shared" si="23"/>
        <v>1109.8084234397306</v>
      </c>
      <c r="N20" s="35">
        <v>31.8</v>
      </c>
      <c r="O20" s="34">
        <f t="shared" si="6"/>
        <v>101.3829739323274</v>
      </c>
      <c r="P20" s="35">
        <v>16.8</v>
      </c>
      <c r="Q20" s="34">
        <f t="shared" si="24"/>
        <v>1607.0727863880713</v>
      </c>
      <c r="R20" s="35">
        <v>17.5</v>
      </c>
      <c r="S20" s="34">
        <f t="shared" si="25"/>
        <v>1674.0122198618863</v>
      </c>
      <c r="T20" s="35">
        <v>12.9</v>
      </c>
      <c r="U20" s="34">
        <f t="shared" si="26"/>
        <v>123.41245141768158</v>
      </c>
      <c r="V20" s="33">
        <v>26.1</v>
      </c>
      <c r="W20" s="34">
        <f t="shared" si="10"/>
        <v>624.10274349218935</v>
      </c>
      <c r="X20" s="35">
        <v>27.8</v>
      </c>
      <c r="Y20" s="34">
        <f t="shared" si="11"/>
        <v>88.632605651600727</v>
      </c>
      <c r="Z20" s="33">
        <v>19.7</v>
      </c>
      <c r="AA20" s="34">
        <f t="shared" si="12"/>
        <v>471.09832412346907</v>
      </c>
      <c r="AB20" s="35">
        <v>20.2</v>
      </c>
      <c r="AC20" s="34">
        <f t="shared" si="27"/>
        <v>966.10358877330088</v>
      </c>
      <c r="AD20" s="33">
        <v>35.9</v>
      </c>
      <c r="AE20" s="34">
        <f t="shared" si="14"/>
        <v>858.39076065054201</v>
      </c>
      <c r="AF20" s="35">
        <v>14.7</v>
      </c>
      <c r="AG20" s="34">
        <f t="shared" si="15"/>
        <v>35.156362149165652</v>
      </c>
      <c r="AH20" s="35">
        <v>6.1</v>
      </c>
      <c r="AI20" s="34">
        <f t="shared" si="16"/>
        <v>145.96393296493878</v>
      </c>
      <c r="AJ20" s="35">
        <v>10</v>
      </c>
      <c r="AK20" s="34">
        <f t="shared" si="17"/>
        <v>14.95006256360954</v>
      </c>
      <c r="AL20" s="35">
        <v>32.5</v>
      </c>
      <c r="AM20" s="34">
        <f t="shared" si="18"/>
        <v>77.710716286090957</v>
      </c>
      <c r="AN20" s="35">
        <v>43.9</v>
      </c>
      <c r="AO20" s="34">
        <f t="shared" si="19"/>
        <v>1049.6462848614422</v>
      </c>
      <c r="AP20" s="35">
        <v>13.7</v>
      </c>
      <c r="AQ20" s="34">
        <f t="shared" si="28"/>
        <v>1638.2834048264697</v>
      </c>
    </row>
    <row r="21" spans="1:43" s="28" customFormat="1" x14ac:dyDescent="0.25">
      <c r="A21" s="36" t="s">
        <v>17</v>
      </c>
      <c r="B21" s="33">
        <v>21</v>
      </c>
      <c r="C21" s="34">
        <f t="shared" si="0"/>
        <v>251.08867340387025</v>
      </c>
      <c r="D21" s="35">
        <v>31.5</v>
      </c>
      <c r="E21" s="34">
        <f t="shared" si="21"/>
        <v>1506.4004446690935</v>
      </c>
      <c r="F21" s="35">
        <v>47.5</v>
      </c>
      <c r="G21" s="34">
        <f t="shared" si="22"/>
        <v>908.56901660507788</v>
      </c>
      <c r="H21" s="33">
        <v>35.4</v>
      </c>
      <c r="I21" s="34">
        <f t="shared" si="3"/>
        <v>846.43729038736069</v>
      </c>
      <c r="J21" s="33">
        <v>24.1</v>
      </c>
      <c r="K21" s="34">
        <f t="shared" si="4"/>
        <v>576.2888624394642</v>
      </c>
      <c r="L21" s="35">
        <v>12</v>
      </c>
      <c r="M21" s="34">
        <f t="shared" si="23"/>
        <v>1148.0595282819106</v>
      </c>
      <c r="N21" s="35">
        <v>23.5</v>
      </c>
      <c r="O21" s="34">
        <f t="shared" si="6"/>
        <v>74.925959749819569</v>
      </c>
      <c r="P21" s="35">
        <v>31.2</v>
      </c>
      <c r="Q21" s="34">
        <f t="shared" si="24"/>
        <v>2984.1125607065528</v>
      </c>
      <c r="R21" s="35">
        <v>23.8</v>
      </c>
      <c r="S21" s="34">
        <f t="shared" si="25"/>
        <v>2276.4671211262221</v>
      </c>
      <c r="T21" s="35">
        <v>50.2</v>
      </c>
      <c r="U21" s="34">
        <f t="shared" si="26"/>
        <v>480.10400407101048</v>
      </c>
      <c r="V21" s="33">
        <v>42</v>
      </c>
      <c r="W21" s="34">
        <f t="shared" si="10"/>
        <v>1004.2230978613535</v>
      </c>
      <c r="X21" s="35">
        <v>48.3</v>
      </c>
      <c r="Y21" s="34">
        <f t="shared" si="11"/>
        <v>153.97824309032498</v>
      </c>
      <c r="Z21" s="33">
        <v>29.1</v>
      </c>
      <c r="AA21" s="34">
        <f t="shared" si="12"/>
        <v>695.82356507127702</v>
      </c>
      <c r="AB21" s="35">
        <v>31.6</v>
      </c>
      <c r="AC21" s="34">
        <f t="shared" si="27"/>
        <v>1511.1818327743665</v>
      </c>
      <c r="AD21" s="33">
        <v>53</v>
      </c>
      <c r="AE21" s="34">
        <f t="shared" si="14"/>
        <v>1267.1994436513414</v>
      </c>
      <c r="AF21" s="35">
        <v>34.5</v>
      </c>
      <c r="AG21" s="34">
        <f t="shared" si="15"/>
        <v>82.492104391363455</v>
      </c>
      <c r="AH21" s="35">
        <v>26.2</v>
      </c>
      <c r="AI21" s="34">
        <f t="shared" si="16"/>
        <v>626.4934375448255</v>
      </c>
      <c r="AJ21" s="35"/>
      <c r="AK21" s="34">
        <f t="shared" si="17"/>
        <v>8.2247346329601574E-3</v>
      </c>
      <c r="AL21" s="35">
        <v>34.4</v>
      </c>
      <c r="AM21" s="34">
        <f t="shared" si="18"/>
        <v>82.253034986099834</v>
      </c>
      <c r="AN21" s="35">
        <v>50.1</v>
      </c>
      <c r="AO21" s="34">
        <f t="shared" si="19"/>
        <v>1197.8693161248898</v>
      </c>
      <c r="AP21" s="35">
        <v>35.299999999999997</v>
      </c>
      <c r="AQ21" s="34">
        <f t="shared" si="28"/>
        <v>4220.2329816736228</v>
      </c>
    </row>
    <row r="22" spans="1:43" s="28" customFormat="1" x14ac:dyDescent="0.25">
      <c r="A22" s="36" t="s">
        <v>18</v>
      </c>
      <c r="B22" s="33">
        <v>26.1</v>
      </c>
      <c r="C22" s="34">
        <f t="shared" si="0"/>
        <v>312.05137174609467</v>
      </c>
      <c r="D22" s="35">
        <v>27.7</v>
      </c>
      <c r="E22" s="34">
        <f t="shared" si="21"/>
        <v>1324.7076966687387</v>
      </c>
      <c r="F22" s="35">
        <v>49.7</v>
      </c>
      <c r="G22" s="34">
        <f t="shared" si="22"/>
        <v>950.64523193147602</v>
      </c>
      <c r="H22" s="33">
        <v>47.4</v>
      </c>
      <c r="I22" s="34">
        <f t="shared" si="3"/>
        <v>1133.3205767037111</v>
      </c>
      <c r="J22" s="33">
        <v>19.5</v>
      </c>
      <c r="K22" s="34">
        <f t="shared" si="4"/>
        <v>466.31693601819666</v>
      </c>
      <c r="L22" s="35">
        <v>15.3</v>
      </c>
      <c r="M22" s="34">
        <f t="shared" si="23"/>
        <v>1463.6311432298962</v>
      </c>
      <c r="N22" s="35">
        <v>28.2</v>
      </c>
      <c r="O22" s="34">
        <f t="shared" si="6"/>
        <v>89.907642479673413</v>
      </c>
      <c r="P22" s="35">
        <v>40.5</v>
      </c>
      <c r="Q22" s="34">
        <f t="shared" si="24"/>
        <v>3873.4507482872386</v>
      </c>
      <c r="R22" s="35">
        <v>31.9</v>
      </c>
      <c r="S22" s="34">
        <f t="shared" si="25"/>
        <v>3051.0519941803677</v>
      </c>
      <c r="T22" s="35">
        <v>40.299999999999997</v>
      </c>
      <c r="U22" s="34">
        <f t="shared" si="26"/>
        <v>385.43251958661483</v>
      </c>
      <c r="V22" s="33">
        <v>29.1</v>
      </c>
      <c r="W22" s="34">
        <f t="shared" si="10"/>
        <v>695.82356507127702</v>
      </c>
      <c r="X22" s="35">
        <v>40.5</v>
      </c>
      <c r="Y22" s="34">
        <f t="shared" si="11"/>
        <v>129.11502494290795</v>
      </c>
      <c r="Z22" s="33">
        <v>29.2</v>
      </c>
      <c r="AA22" s="34">
        <f t="shared" si="12"/>
        <v>698.21425912391305</v>
      </c>
      <c r="AB22" s="35">
        <v>50</v>
      </c>
      <c r="AC22" s="34">
        <f t="shared" si="27"/>
        <v>2390.9572441445071</v>
      </c>
      <c r="AD22" s="33">
        <v>36.4</v>
      </c>
      <c r="AE22" s="34">
        <f t="shared" si="14"/>
        <v>870.34423091372321</v>
      </c>
      <c r="AF22" s="35">
        <v>33.799999999999997</v>
      </c>
      <c r="AG22" s="34">
        <f t="shared" si="15"/>
        <v>80.818618554518068</v>
      </c>
      <c r="AH22" s="35">
        <v>44.5</v>
      </c>
      <c r="AI22" s="34">
        <f t="shared" si="16"/>
        <v>1063.99044917726</v>
      </c>
      <c r="AJ22" s="35">
        <v>4.0999999999999996</v>
      </c>
      <c r="AK22" s="34">
        <f t="shared" si="17"/>
        <v>6.1343782445133561</v>
      </c>
      <c r="AL22" s="35">
        <v>26.1</v>
      </c>
      <c r="AM22" s="34">
        <f t="shared" si="18"/>
        <v>62.410274349218938</v>
      </c>
      <c r="AN22" s="35">
        <v>37.5</v>
      </c>
      <c r="AO22" s="34">
        <f t="shared" si="19"/>
        <v>896.64186549272199</v>
      </c>
      <c r="AP22" s="35">
        <v>32.9</v>
      </c>
      <c r="AQ22" s="34">
        <f t="shared" si="28"/>
        <v>3933.3496953572726</v>
      </c>
    </row>
    <row r="23" spans="1:43" s="28" customFormat="1" x14ac:dyDescent="0.25">
      <c r="A23" s="36" t="s">
        <v>83</v>
      </c>
      <c r="B23" s="33">
        <v>23</v>
      </c>
      <c r="C23" s="34">
        <f t="shared" si="0"/>
        <v>274.99561393023276</v>
      </c>
      <c r="D23" s="35">
        <v>19.7</v>
      </c>
      <c r="E23" s="34">
        <f t="shared" si="21"/>
        <v>942.19664824693825</v>
      </c>
      <c r="F23" s="35">
        <v>46.1</v>
      </c>
      <c r="G23" s="34">
        <f t="shared" si="22"/>
        <v>881.79324321555191</v>
      </c>
      <c r="H23" s="33">
        <v>34.4</v>
      </c>
      <c r="I23" s="34">
        <f t="shared" si="3"/>
        <v>822.5303498609984</v>
      </c>
      <c r="J23" s="33">
        <v>19.600000000000001</v>
      </c>
      <c r="K23" s="34">
        <f t="shared" si="4"/>
        <v>468.70763007083292</v>
      </c>
      <c r="L23" s="35">
        <v>10.3</v>
      </c>
      <c r="M23" s="34">
        <f t="shared" si="23"/>
        <v>985.49233270264574</v>
      </c>
      <c r="N23" s="35">
        <v>24.8</v>
      </c>
      <c r="O23" s="34">
        <f t="shared" si="6"/>
        <v>79.069829441055745</v>
      </c>
      <c r="P23" s="35">
        <v>22.2</v>
      </c>
      <c r="Q23" s="34">
        <f t="shared" si="24"/>
        <v>2123.4627017575017</v>
      </c>
      <c r="R23" s="35">
        <v>16.899999999999999</v>
      </c>
      <c r="S23" s="34">
        <f t="shared" si="25"/>
        <v>1616.6355625986159</v>
      </c>
      <c r="T23" s="35">
        <v>17.5</v>
      </c>
      <c r="U23" s="34">
        <f t="shared" si="26"/>
        <v>167.40122198618866</v>
      </c>
      <c r="V23" s="33">
        <v>35.6</v>
      </c>
      <c r="W23" s="34">
        <f t="shared" si="10"/>
        <v>851.21867849263322</v>
      </c>
      <c r="X23" s="35">
        <v>38.1</v>
      </c>
      <c r="Y23" s="34">
        <f t="shared" si="11"/>
        <v>121.46480397447193</v>
      </c>
      <c r="Z23" s="33">
        <v>24.2</v>
      </c>
      <c r="AA23" s="34">
        <f t="shared" si="12"/>
        <v>578.67955649210057</v>
      </c>
      <c r="AB23" s="35">
        <v>30.3</v>
      </c>
      <c r="AC23" s="34">
        <f t="shared" si="27"/>
        <v>1449.0237874058241</v>
      </c>
      <c r="AD23" s="33">
        <v>40.5</v>
      </c>
      <c r="AE23" s="34">
        <f t="shared" si="14"/>
        <v>968.36268707180977</v>
      </c>
      <c r="AF23" s="35">
        <v>30.1</v>
      </c>
      <c r="AG23" s="34">
        <f t="shared" si="15"/>
        <v>71.973050559763948</v>
      </c>
      <c r="AH23" s="35">
        <v>23.6</v>
      </c>
      <c r="AI23" s="34">
        <f t="shared" si="16"/>
        <v>564.33539217628299</v>
      </c>
      <c r="AJ23" s="35">
        <v>4.0999999999999996</v>
      </c>
      <c r="AK23" s="34">
        <f t="shared" si="17"/>
        <v>6.1343782445133561</v>
      </c>
      <c r="AL23" s="35">
        <v>38.4</v>
      </c>
      <c r="AM23" s="34">
        <f t="shared" si="18"/>
        <v>91.81581119664483</v>
      </c>
      <c r="AN23" s="35">
        <v>47.3</v>
      </c>
      <c r="AO23" s="34">
        <f t="shared" si="19"/>
        <v>1130.9298826510746</v>
      </c>
      <c r="AP23" s="35">
        <v>18.3</v>
      </c>
      <c r="AQ23" s="34">
        <f t="shared" si="28"/>
        <v>2188.1430369328082</v>
      </c>
    </row>
    <row r="24" spans="1:43" s="28" customFormat="1" x14ac:dyDescent="0.25">
      <c r="A24" s="36" t="s">
        <v>48</v>
      </c>
      <c r="B24" s="33">
        <v>26.6</v>
      </c>
      <c r="C24" s="34">
        <f t="shared" si="0"/>
        <v>318.02810687768527</v>
      </c>
      <c r="D24" s="35">
        <v>36.200000000000003</v>
      </c>
      <c r="E24" s="34">
        <f t="shared" si="21"/>
        <v>1731.1256856169018</v>
      </c>
      <c r="F24" s="35">
        <v>50.6</v>
      </c>
      <c r="G24" s="34">
        <f t="shared" si="22"/>
        <v>967.85822911045716</v>
      </c>
      <c r="H24" s="33">
        <v>47.1</v>
      </c>
      <c r="I24" s="34">
        <f t="shared" si="3"/>
        <v>1126.1484945458024</v>
      </c>
      <c r="J24" s="33">
        <v>22.1</v>
      </c>
      <c r="K24" s="34">
        <f t="shared" si="4"/>
        <v>528.47498138673916</v>
      </c>
      <c r="L24" s="35">
        <v>21.6</v>
      </c>
      <c r="M24" s="34">
        <f t="shared" si="23"/>
        <v>2066.0860444942318</v>
      </c>
      <c r="N24" s="35">
        <v>30.7</v>
      </c>
      <c r="O24" s="34">
        <f t="shared" si="6"/>
        <v>97.876622655127591</v>
      </c>
      <c r="P24" s="35">
        <v>39.5</v>
      </c>
      <c r="Q24" s="34">
        <f t="shared" si="24"/>
        <v>3777.8229861817886</v>
      </c>
      <c r="R24" s="35">
        <v>29.4</v>
      </c>
      <c r="S24" s="34">
        <f t="shared" si="25"/>
        <v>2811.9825889167428</v>
      </c>
      <c r="T24" s="35">
        <v>42.6</v>
      </c>
      <c r="U24" s="34">
        <f t="shared" si="26"/>
        <v>407.42690487086844</v>
      </c>
      <c r="V24" s="33">
        <v>45.2</v>
      </c>
      <c r="W24" s="34">
        <f t="shared" si="10"/>
        <v>1080.7253075457136</v>
      </c>
      <c r="X24" s="35">
        <v>37.700000000000003</v>
      </c>
      <c r="Y24" s="34">
        <f t="shared" si="11"/>
        <v>120.18976714639929</v>
      </c>
      <c r="Z24" s="33">
        <v>31.8</v>
      </c>
      <c r="AA24" s="34">
        <f t="shared" si="12"/>
        <v>760.37230449245567</v>
      </c>
      <c r="AB24" s="35">
        <v>63</v>
      </c>
      <c r="AC24" s="34">
        <f t="shared" si="27"/>
        <v>3012.5376978299332</v>
      </c>
      <c r="AD24" s="33">
        <v>50</v>
      </c>
      <c r="AE24" s="34">
        <f t="shared" si="14"/>
        <v>1195.4786220722535</v>
      </c>
      <c r="AF24" s="35">
        <v>38.4</v>
      </c>
      <c r="AG24" s="34">
        <f t="shared" si="15"/>
        <v>91.81581119664483</v>
      </c>
      <c r="AH24" s="35">
        <v>24.8</v>
      </c>
      <c r="AI24" s="34">
        <f t="shared" si="16"/>
        <v>593.02372080791804</v>
      </c>
      <c r="AJ24" s="35">
        <v>10.199999999999999</v>
      </c>
      <c r="AK24" s="34">
        <f t="shared" si="17"/>
        <v>15.248899320189071</v>
      </c>
      <c r="AL24" s="35">
        <v>35.700000000000003</v>
      </c>
      <c r="AM24" s="34">
        <f t="shared" si="18"/>
        <v>85.360937254526959</v>
      </c>
      <c r="AN24" s="35">
        <v>62</v>
      </c>
      <c r="AO24" s="34">
        <f t="shared" si="19"/>
        <v>1482.361908388604</v>
      </c>
      <c r="AP24" s="35">
        <v>29.4</v>
      </c>
      <c r="AQ24" s="34">
        <f t="shared" si="28"/>
        <v>3514.9782361459283</v>
      </c>
    </row>
    <row r="25" spans="1:43" s="28" customFormat="1" x14ac:dyDescent="0.25">
      <c r="A25" s="43" t="s">
        <v>19</v>
      </c>
      <c r="B25" s="44">
        <v>8.6</v>
      </c>
      <c r="C25" s="45">
        <f t="shared" si="0"/>
        <v>102.86564214042254</v>
      </c>
      <c r="D25" s="46">
        <v>11.2</v>
      </c>
      <c r="E25" s="45">
        <f t="shared" si="21"/>
        <v>535.77865929877532</v>
      </c>
      <c r="F25" s="46">
        <v>22.5</v>
      </c>
      <c r="G25" s="45">
        <f t="shared" si="22"/>
        <v>430.43020607782734</v>
      </c>
      <c r="H25" s="44">
        <v>17</v>
      </c>
      <c r="I25" s="45">
        <f t="shared" si="3"/>
        <v>406.54958470229036</v>
      </c>
      <c r="J25" s="44">
        <v>4.7</v>
      </c>
      <c r="K25" s="45">
        <f t="shared" si="4"/>
        <v>112.49421622803123</v>
      </c>
      <c r="L25" s="46">
        <v>3.7</v>
      </c>
      <c r="M25" s="45">
        <f t="shared" si="23"/>
        <v>354.34910280667481</v>
      </c>
      <c r="N25" s="46">
        <v>29.3</v>
      </c>
      <c r="O25" s="45">
        <f t="shared" si="6"/>
        <v>93.413993756873239</v>
      </c>
      <c r="P25" s="46">
        <v>5.9</v>
      </c>
      <c r="Q25" s="45">
        <f t="shared" si="24"/>
        <v>564.73017943866512</v>
      </c>
      <c r="R25" s="46">
        <v>7.6</v>
      </c>
      <c r="S25" s="45">
        <f t="shared" si="25"/>
        <v>727.29737501793011</v>
      </c>
      <c r="T25" s="46">
        <v>10</v>
      </c>
      <c r="U25" s="45">
        <f t="shared" si="26"/>
        <v>95.680400407101061</v>
      </c>
      <c r="V25" s="44">
        <v>11</v>
      </c>
      <c r="W25" s="45">
        <f t="shared" si="10"/>
        <v>263.10794154411519</v>
      </c>
      <c r="X25" s="46">
        <v>44.5</v>
      </c>
      <c r="Y25" s="45">
        <f t="shared" si="11"/>
        <v>141.86539322363464</v>
      </c>
      <c r="Z25" s="44">
        <v>13.1</v>
      </c>
      <c r="AA25" s="45">
        <f t="shared" si="12"/>
        <v>313.31251664947649</v>
      </c>
      <c r="AB25" s="46">
        <v>24.7</v>
      </c>
      <c r="AC25" s="45">
        <f t="shared" si="27"/>
        <v>1181.2660535105633</v>
      </c>
      <c r="AD25" s="44">
        <v>16.8</v>
      </c>
      <c r="AE25" s="45">
        <f t="shared" si="14"/>
        <v>401.76819659701778</v>
      </c>
      <c r="AF25" s="46">
        <v>17.2</v>
      </c>
      <c r="AG25" s="45">
        <f t="shared" si="15"/>
        <v>41.133097280756282</v>
      </c>
      <c r="AH25" s="46">
        <v>5.9</v>
      </c>
      <c r="AI25" s="45">
        <f t="shared" si="16"/>
        <v>141.18254485966628</v>
      </c>
      <c r="AJ25" s="46">
        <v>4.0999999999999996</v>
      </c>
      <c r="AK25" s="45">
        <f t="shared" si="17"/>
        <v>6.1343782445133561</v>
      </c>
      <c r="AL25" s="46">
        <v>31.3</v>
      </c>
      <c r="AM25" s="45">
        <f t="shared" si="18"/>
        <v>74.841883422927438</v>
      </c>
      <c r="AN25" s="46">
        <v>40.5</v>
      </c>
      <c r="AO25" s="45">
        <f t="shared" si="19"/>
        <v>968.36268707180977</v>
      </c>
      <c r="AP25" s="46">
        <v>11</v>
      </c>
      <c r="AQ25" s="45">
        <f t="shared" si="28"/>
        <v>1315.5397077205757</v>
      </c>
    </row>
    <row r="26" spans="1:43" x14ac:dyDescent="0.25">
      <c r="C26" s="47"/>
      <c r="D26" s="47"/>
      <c r="E26" s="47"/>
      <c r="F26" s="47"/>
      <c r="G26" s="48"/>
    </row>
    <row r="28" spans="1:43" x14ac:dyDescent="0.25">
      <c r="A28" s="49" t="s">
        <v>68</v>
      </c>
    </row>
    <row r="29" spans="1:43" x14ac:dyDescent="0.25">
      <c r="A29" s="50" t="s">
        <v>69</v>
      </c>
      <c r="L29" s="51"/>
      <c r="M29" s="51"/>
      <c r="N29" s="51"/>
      <c r="O29" s="52"/>
    </row>
    <row r="30" spans="1:43" x14ac:dyDescent="0.25">
      <c r="A30" s="53" t="s">
        <v>70</v>
      </c>
      <c r="B30" s="54">
        <v>878.40599999999995</v>
      </c>
      <c r="L30" s="52"/>
      <c r="M30" s="52"/>
      <c r="N30" s="52"/>
      <c r="O30" s="52"/>
    </row>
    <row r="31" spans="1:43" x14ac:dyDescent="0.25">
      <c r="A31" s="53" t="s">
        <v>71</v>
      </c>
      <c r="B31" s="53">
        <f>-0.0055045</f>
        <v>-5.5044999999999998E-3</v>
      </c>
    </row>
    <row r="34" spans="1:2" x14ac:dyDescent="0.25">
      <c r="A34" s="55" t="s">
        <v>84</v>
      </c>
      <c r="B34" s="56" t="s">
        <v>41</v>
      </c>
    </row>
    <row r="35" spans="1:2" x14ac:dyDescent="0.25">
      <c r="A35" s="57">
        <v>0.1</v>
      </c>
      <c r="B35" s="58" t="s">
        <v>42</v>
      </c>
    </row>
    <row r="36" spans="1:2" x14ac:dyDescent="0.25">
      <c r="A36" s="57">
        <v>0.2</v>
      </c>
      <c r="B36" s="58" t="s">
        <v>43</v>
      </c>
    </row>
    <row r="37" spans="1:2" x14ac:dyDescent="0.25">
      <c r="A37" s="57">
        <v>0.5</v>
      </c>
      <c r="B37" s="58" t="s">
        <v>75</v>
      </c>
    </row>
    <row r="38" spans="1:2" x14ac:dyDescent="0.25">
      <c r="A38" s="57">
        <v>1</v>
      </c>
      <c r="B38" s="58" t="s">
        <v>44</v>
      </c>
    </row>
    <row r="39" spans="1:2" x14ac:dyDescent="0.25">
      <c r="A39" s="57">
        <v>3</v>
      </c>
      <c r="B39" s="58" t="s">
        <v>45</v>
      </c>
    </row>
    <row r="40" spans="1:2" x14ac:dyDescent="0.25">
      <c r="A40" s="57">
        <v>5</v>
      </c>
      <c r="B40" s="58" t="s">
        <v>46</v>
      </c>
    </row>
    <row r="41" spans="1:2" x14ac:dyDescent="0.25">
      <c r="A41" s="59">
        <v>8</v>
      </c>
      <c r="B41" s="60" t="s">
        <v>35</v>
      </c>
    </row>
    <row r="42" spans="1:2" x14ac:dyDescent="0.25">
      <c r="A42" s="61" t="s">
        <v>47</v>
      </c>
      <c r="B42" s="58"/>
    </row>
    <row r="43" spans="1:2" x14ac:dyDescent="0.25">
      <c r="A43" s="61" t="s">
        <v>67</v>
      </c>
      <c r="B43" s="58"/>
    </row>
    <row r="44" spans="1:2" x14ac:dyDescent="0.25">
      <c r="A44" s="57">
        <v>0.5</v>
      </c>
      <c r="B44" s="61" t="s">
        <v>80</v>
      </c>
    </row>
    <row r="45" spans="1:2" x14ac:dyDescent="0.25">
      <c r="A45" s="57">
        <v>1</v>
      </c>
      <c r="B45" s="61" t="s">
        <v>78</v>
      </c>
    </row>
    <row r="46" spans="1:2" x14ac:dyDescent="0.25">
      <c r="A46" s="59">
        <v>2</v>
      </c>
      <c r="B46" s="62" t="s">
        <v>79</v>
      </c>
    </row>
    <row r="49" spans="1:2" x14ac:dyDescent="0.25">
      <c r="A49" s="53" t="s">
        <v>72</v>
      </c>
      <c r="B49" s="53">
        <v>15</v>
      </c>
    </row>
    <row r="50" spans="1:2" x14ac:dyDescent="0.25">
      <c r="A50" s="53" t="s">
        <v>85</v>
      </c>
      <c r="B50" s="53">
        <v>30</v>
      </c>
    </row>
    <row r="51" spans="1:2" x14ac:dyDescent="0.25">
      <c r="A51" s="53" t="s">
        <v>86</v>
      </c>
      <c r="B51" s="53">
        <v>2</v>
      </c>
    </row>
    <row r="54" spans="1:2" x14ac:dyDescent="0.25">
      <c r="A54" s="55" t="s">
        <v>87</v>
      </c>
      <c r="B54" s="56" t="s">
        <v>41</v>
      </c>
    </row>
    <row r="55" spans="1:2" x14ac:dyDescent="0.25">
      <c r="A55" s="57">
        <v>157.5</v>
      </c>
      <c r="B55" s="63" t="s">
        <v>73</v>
      </c>
    </row>
    <row r="56" spans="1:2" x14ac:dyDescent="0.25">
      <c r="A56" s="59">
        <v>126</v>
      </c>
      <c r="B56" s="64" t="s">
        <v>74</v>
      </c>
    </row>
    <row r="59" spans="1:2" x14ac:dyDescent="0.25">
      <c r="A59" s="53" t="s">
        <v>81</v>
      </c>
      <c r="B59" s="53" t="s">
        <v>49</v>
      </c>
    </row>
    <row r="60" spans="1:2" x14ac:dyDescent="0.25">
      <c r="A60" s="50">
        <v>0</v>
      </c>
      <c r="B60" s="50" t="s">
        <v>76</v>
      </c>
    </row>
    <row r="61" spans="1:2" x14ac:dyDescent="0.25">
      <c r="A61" s="50">
        <v>0.25</v>
      </c>
      <c r="B61" s="50" t="s">
        <v>88</v>
      </c>
    </row>
    <row r="62" spans="1:2" x14ac:dyDescent="0.25">
      <c r="A62" s="65">
        <v>1.25</v>
      </c>
      <c r="B62" s="65" t="s">
        <v>77</v>
      </c>
    </row>
  </sheetData>
  <mergeCells count="21">
    <mergeCell ref="X2:Y2"/>
    <mergeCell ref="B2:C2"/>
    <mergeCell ref="D2:E2"/>
    <mergeCell ref="F2:G2"/>
    <mergeCell ref="H2:I2"/>
    <mergeCell ref="J2:K2"/>
    <mergeCell ref="L2:M2"/>
    <mergeCell ref="P2:Q2"/>
    <mergeCell ref="N2:O2"/>
    <mergeCell ref="R2:S2"/>
    <mergeCell ref="T2:U2"/>
    <mergeCell ref="V2:W2"/>
    <mergeCell ref="AL2:AM2"/>
    <mergeCell ref="AN2:AO2"/>
    <mergeCell ref="AP2:AQ2"/>
    <mergeCell ref="Z2:AA2"/>
    <mergeCell ref="AB2:AC2"/>
    <mergeCell ref="AD2:AE2"/>
    <mergeCell ref="AF2:AG2"/>
    <mergeCell ref="AH2:AI2"/>
    <mergeCell ref="AJ2:A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4"/>
  <sheetViews>
    <sheetView showGridLines="0" zoomScaleNormal="100" workbookViewId="0"/>
  </sheetViews>
  <sheetFormatPr baseColWidth="10" defaultColWidth="9.140625" defaultRowHeight="12.75" x14ac:dyDescent="0.25"/>
  <cols>
    <col min="1" max="1" width="7.28515625" style="1" customWidth="1"/>
    <col min="2" max="2" width="26.42578125" style="1" bestFit="1" customWidth="1"/>
    <col min="3" max="3" width="9.7109375" style="1" bestFit="1" customWidth="1"/>
    <col min="4" max="4" width="7.42578125" style="1" bestFit="1" customWidth="1"/>
    <col min="5" max="5" width="6.28515625" style="1" bestFit="1" customWidth="1"/>
    <col min="6" max="6" width="7.28515625" style="1" bestFit="1" customWidth="1"/>
    <col min="7" max="9" width="6.28515625" style="1" bestFit="1" customWidth="1"/>
    <col min="10" max="10" width="8.28515625" style="1" bestFit="1" customWidth="1"/>
    <col min="11" max="11" width="6.28515625" style="1" bestFit="1" customWidth="1"/>
    <col min="12" max="12" width="14.85546875" style="1" bestFit="1" customWidth="1"/>
    <col min="13" max="13" width="10.140625" style="1" bestFit="1" customWidth="1"/>
    <col min="14" max="14" width="15.7109375" style="1" bestFit="1" customWidth="1"/>
    <col min="15" max="15" width="11" style="1" bestFit="1" customWidth="1"/>
    <col min="16" max="16" width="14" style="1" bestFit="1" customWidth="1"/>
    <col min="17" max="17" width="6.28515625" style="1" bestFit="1" customWidth="1"/>
    <col min="18" max="18" width="6" style="1" bestFit="1" customWidth="1"/>
    <col min="19" max="19" width="15.42578125" style="1" bestFit="1" customWidth="1"/>
    <col min="20" max="20" width="14.28515625" style="1" bestFit="1" customWidth="1"/>
    <col min="21" max="21" width="10.140625" style="1" bestFit="1" customWidth="1"/>
    <col min="22" max="22" width="15.7109375" style="1" bestFit="1" customWidth="1"/>
    <col min="23" max="23" width="11" style="1" bestFit="1" customWidth="1"/>
    <col min="24" max="24" width="14" style="1" bestFit="1" customWidth="1"/>
    <col min="25" max="25" width="6.28515625" style="1" bestFit="1" customWidth="1"/>
    <col min="26" max="26" width="6" style="1" bestFit="1" customWidth="1"/>
    <col min="27" max="27" width="15.42578125" style="1" bestFit="1" customWidth="1"/>
    <col min="28" max="28" width="13.140625" style="1" bestFit="1" customWidth="1"/>
    <col min="29" max="30" width="10.140625" style="1" bestFit="1" customWidth="1"/>
    <col min="31" max="31" width="11" style="1" bestFit="1" customWidth="1"/>
    <col min="32" max="32" width="14" style="1" bestFit="1" customWidth="1"/>
    <col min="33" max="34" width="6.28515625" style="1" bestFit="1" customWidth="1"/>
    <col min="35" max="35" width="15.42578125" style="1" bestFit="1" customWidth="1"/>
    <col min="36" max="16384" width="9.140625" style="1"/>
  </cols>
  <sheetData>
    <row r="1" spans="2:35" ht="38.25" customHeight="1" x14ac:dyDescent="0.25"/>
    <row r="2" spans="2:35" x14ac:dyDescent="0.25">
      <c r="B2" s="2" t="s">
        <v>49</v>
      </c>
      <c r="C2" s="2" t="s">
        <v>50</v>
      </c>
      <c r="D2" s="3" t="s">
        <v>34</v>
      </c>
      <c r="E2" s="4" t="s">
        <v>55</v>
      </c>
      <c r="F2" s="3" t="s">
        <v>35</v>
      </c>
      <c r="G2" s="4" t="s">
        <v>55</v>
      </c>
      <c r="H2" s="3" t="s">
        <v>33</v>
      </c>
      <c r="I2" s="4" t="s">
        <v>55</v>
      </c>
      <c r="J2" s="3" t="s">
        <v>51</v>
      </c>
      <c r="K2" s="4" t="s">
        <v>55</v>
      </c>
      <c r="L2" s="3" t="s">
        <v>53</v>
      </c>
      <c r="M2" s="5" t="s">
        <v>56</v>
      </c>
      <c r="N2" s="5" t="s">
        <v>57</v>
      </c>
      <c r="O2" s="3" t="s">
        <v>63</v>
      </c>
      <c r="P2" s="5" t="s">
        <v>59</v>
      </c>
      <c r="Q2" s="5" t="s">
        <v>61</v>
      </c>
      <c r="R2" s="5" t="s">
        <v>62</v>
      </c>
      <c r="S2" s="4" t="s">
        <v>60</v>
      </c>
      <c r="T2" s="3" t="s">
        <v>54</v>
      </c>
      <c r="U2" s="5" t="s">
        <v>56</v>
      </c>
      <c r="V2" s="5" t="s">
        <v>57</v>
      </c>
      <c r="W2" s="5" t="s">
        <v>63</v>
      </c>
      <c r="X2" s="5" t="s">
        <v>59</v>
      </c>
      <c r="Y2" s="5" t="s">
        <v>61</v>
      </c>
      <c r="Z2" s="5" t="s">
        <v>62</v>
      </c>
      <c r="AA2" s="4" t="s">
        <v>60</v>
      </c>
      <c r="AB2" s="3" t="s">
        <v>36</v>
      </c>
      <c r="AC2" s="5" t="s">
        <v>56</v>
      </c>
      <c r="AD2" s="5" t="s">
        <v>58</v>
      </c>
      <c r="AE2" s="3" t="s">
        <v>63</v>
      </c>
      <c r="AF2" s="5" t="s">
        <v>59</v>
      </c>
      <c r="AG2" s="5" t="s">
        <v>61</v>
      </c>
      <c r="AH2" s="5" t="s">
        <v>62</v>
      </c>
      <c r="AI2" s="4" t="s">
        <v>60</v>
      </c>
    </row>
    <row r="3" spans="2:35" x14ac:dyDescent="0.25">
      <c r="B3" s="6" t="s">
        <v>0</v>
      </c>
      <c r="C3" s="7">
        <f>'Initial screening'!C4</f>
        <v>185.34458695637329</v>
      </c>
      <c r="D3" s="8">
        <f>'Initial screening'!AI4</f>
        <v>416.1123609128353</v>
      </c>
      <c r="E3" s="9">
        <f>D3-C3</f>
        <v>230.76777395646201</v>
      </c>
      <c r="F3" s="8">
        <f>'Initial screening'!AK4</f>
        <v>16.14540958992767</v>
      </c>
      <c r="G3" s="9">
        <f>F3-C3</f>
        <v>-169.19917736644561</v>
      </c>
      <c r="H3" s="8">
        <f>'Initial screening'!AG4</f>
        <v>68.387009480809567</v>
      </c>
      <c r="I3" s="9">
        <f>H3-C3</f>
        <v>-116.95757747556372</v>
      </c>
      <c r="J3" s="8">
        <f>'Initial screening'!S4</f>
        <v>3299.6841756545382</v>
      </c>
      <c r="K3" s="9">
        <f>J3-C3</f>
        <v>3114.3395886981648</v>
      </c>
      <c r="L3" s="8">
        <f>'Initial screening'!AO4</f>
        <v>1343.7016533357014</v>
      </c>
      <c r="M3" s="10">
        <f>L3-C3</f>
        <v>1158.357066379328</v>
      </c>
      <c r="N3" s="10">
        <f>E3+K3</f>
        <v>3345.1073626546267</v>
      </c>
      <c r="O3" s="11">
        <f>(M3-N3)/L3</f>
        <v>-1.6274076100500083</v>
      </c>
      <c r="P3" s="10" t="str">
        <f>IF(O3&lt;-0.3,"-",IF(O3&gt;0.3,"+",""))</f>
        <v>-</v>
      </c>
      <c r="Q3" s="10">
        <f>MAX(E3,K3)</f>
        <v>3114.3395886981648</v>
      </c>
      <c r="R3" s="10">
        <f>MIN(E3,K3)</f>
        <v>230.76777395646201</v>
      </c>
      <c r="S3" s="10" t="str">
        <f>IF(P3&lt;&gt;"",IF(AND(Q3*R3&lt;0,OR(M3&gt;1.3*Q3,M3&lt;0.7*R3)),"Y",""),"")</f>
        <v/>
      </c>
      <c r="T3" s="8">
        <f>'Initial screening'!AQ4</f>
        <v>2749.9561393023268</v>
      </c>
      <c r="U3" s="10">
        <f>T3-C3</f>
        <v>2564.6115523459534</v>
      </c>
      <c r="V3" s="10">
        <f>G3+K3</f>
        <v>2945.1404113317194</v>
      </c>
      <c r="W3" s="12">
        <f>(U3-V3)/T3</f>
        <v>-0.1383763375521718</v>
      </c>
      <c r="X3" s="10" t="str">
        <f>IF(W3&lt;-0.3,"-",IF(W3&gt;0.3,"+",""))</f>
        <v/>
      </c>
      <c r="Y3" s="10">
        <f>MAX(G3,K3)</f>
        <v>3114.3395886981648</v>
      </c>
      <c r="Z3" s="10">
        <f>MIN(G3,K3)</f>
        <v>-169.19917736644561</v>
      </c>
      <c r="AA3" s="9" t="str">
        <f>IF(X3&lt;&gt;"",IF(AND(Y3*Z3&lt;0,OR(U3&gt;1.3*Y3,U3&lt;0.7*Z3)),"Y",""),"")</f>
        <v/>
      </c>
      <c r="AB3" s="13">
        <f>'Initial screening'!AM4</f>
        <v>107.83346134930773</v>
      </c>
      <c r="AC3" s="10">
        <f t="shared" ref="AC3:AC24" si="0">AB3-C3</f>
        <v>-77.511125607065566</v>
      </c>
      <c r="AD3" s="10">
        <f>I3+K3</f>
        <v>2997.3820112226012</v>
      </c>
      <c r="AE3" s="11">
        <f>(AC3-AD3)/AB3</f>
        <v>-28.515203892686756</v>
      </c>
      <c r="AF3" s="10" t="str">
        <f>IF(AE3&lt;-0.3,"-",IF(AE3&gt;0.3,"+",""))</f>
        <v>-</v>
      </c>
      <c r="AG3" s="10">
        <f>MAX(U3,AA3)</f>
        <v>2564.6115523459534</v>
      </c>
      <c r="AH3" s="10">
        <f>MIN(U3,AA3)</f>
        <v>2564.6115523459534</v>
      </c>
      <c r="AI3" s="9" t="str">
        <f>IF(AF3&lt;&gt;"",IF(AND(AG3*AH3&lt;0,OR(AC3&gt;1.3*AG3,AC3&lt;0.7*AH3)),"Y",""),"")</f>
        <v/>
      </c>
    </row>
    <row r="4" spans="2:35" x14ac:dyDescent="0.25">
      <c r="B4" s="6" t="s">
        <v>1</v>
      </c>
      <c r="C4" s="7">
        <f>'Initial screening'!C5</f>
        <v>83.740089719332516</v>
      </c>
      <c r="D4" s="8">
        <f>'Initial screening'!AI5</f>
        <v>134.01046270175749</v>
      </c>
      <c r="E4" s="9">
        <f t="shared" ref="E4:E24" si="1">D4-C4</f>
        <v>50.270372982424973</v>
      </c>
      <c r="F4" s="8">
        <f>'Initial screening'!AK5</f>
        <v>4.490776083325934</v>
      </c>
      <c r="G4" s="9">
        <f t="shared" ref="G4:G24" si="2">F4-C4</f>
        <v>-79.249313636006576</v>
      </c>
      <c r="H4" s="8">
        <f>'Initial screening'!AG5</f>
        <v>32.526598691265775</v>
      </c>
      <c r="I4" s="9">
        <f t="shared" ref="I4:I24" si="3">H4-C4</f>
        <v>-51.213491028066741</v>
      </c>
      <c r="J4" s="8">
        <f>'Initial screening'!S5</f>
        <v>1186.3106331240908</v>
      </c>
      <c r="K4" s="9">
        <f t="shared" ref="K4:K24" si="4">J4-C4</f>
        <v>1102.5705434047584</v>
      </c>
      <c r="L4" s="8">
        <f>'Initial screening'!AO5</f>
        <v>2103.9423620740295</v>
      </c>
      <c r="M4" s="10">
        <f t="shared" ref="M4:M24" si="5">L4-C4</f>
        <v>2020.202272354697</v>
      </c>
      <c r="N4" s="10">
        <f t="shared" ref="N4:N24" si="6">E4+K4</f>
        <v>1152.8409163871834</v>
      </c>
      <c r="O4" s="11">
        <f t="shared" ref="O4:O24" si="7">(M4-N4)/L4</f>
        <v>0.41225528398624195</v>
      </c>
      <c r="P4" s="10" t="str">
        <f t="shared" ref="P4:P24" si="8">IF(O4&lt;-0.3,"-",IF(O4&gt;0.3,"+",""))</f>
        <v>+</v>
      </c>
      <c r="Q4" s="10">
        <f t="shared" ref="Q4:Q24" si="9">MAX(E4,K4)</f>
        <v>1102.5705434047584</v>
      </c>
      <c r="R4" s="10">
        <f t="shared" ref="R4:R24" si="10">MIN(E4,K4)</f>
        <v>50.270372982424973</v>
      </c>
      <c r="S4" s="10" t="str">
        <f t="shared" ref="S4:S24" si="11">IF(P4&lt;&gt;"",IF(AND(Q4*R4&lt;0,OR(M4&gt;1.3*Q4,M4&lt;0.7*R4)),"Y",""),"")</f>
        <v/>
      </c>
      <c r="T4" s="8">
        <f>'Initial screening'!AQ5</f>
        <v>1315.5397077205757</v>
      </c>
      <c r="U4" s="10">
        <f t="shared" ref="U4:U24" si="12">T4-C4</f>
        <v>1231.7996180012433</v>
      </c>
      <c r="V4" s="10">
        <f t="shared" ref="V4:V24" si="13">G4+K4</f>
        <v>1023.3212297687518</v>
      </c>
      <c r="W4" s="12">
        <f t="shared" ref="W4:W24" si="14">(U4-V4)/T4</f>
        <v>0.15847365686416279</v>
      </c>
      <c r="X4" s="10" t="str">
        <f t="shared" ref="X4:X24" si="15">IF(W4&lt;-0.3,"-",IF(W4&gt;0.3,"+",""))</f>
        <v/>
      </c>
      <c r="Y4" s="10">
        <f t="shared" ref="Y4:Y24" si="16">MAX(G4,K4)</f>
        <v>1102.5705434047584</v>
      </c>
      <c r="Z4" s="10">
        <f t="shared" ref="Z4:Z24" si="17">MIN(G4,K4)</f>
        <v>-79.249313636006576</v>
      </c>
      <c r="AA4" s="9" t="str">
        <f t="shared" ref="AA4:AA24" si="18">IF(X4&lt;&gt;"",IF(AND(Y4*Z4&lt;0,OR(U4&gt;1.3*Y4,U4&lt;0.7*Z4)),"Y",""),"")</f>
        <v/>
      </c>
      <c r="AB4" s="13">
        <f>'Initial screening'!AM5</f>
        <v>88.229770117690435</v>
      </c>
      <c r="AC4" s="10">
        <f t="shared" si="0"/>
        <v>4.489680398357919</v>
      </c>
      <c r="AD4" s="10">
        <f t="shared" ref="AD4:AD24" si="19">I4+K4</f>
        <v>1051.3570523766916</v>
      </c>
      <c r="AE4" s="11">
        <f t="shared" ref="AE4:AE24" si="20">(AC4-AD4)/AB4</f>
        <v>-11.865239709702388</v>
      </c>
      <c r="AF4" s="10" t="str">
        <f t="shared" ref="AF4:AF24" si="21">IF(AE4&lt;-0.3,"-",IF(AE4&gt;0.3,"+",""))</f>
        <v>-</v>
      </c>
      <c r="AG4" s="10">
        <f t="shared" ref="AG4:AG24" si="22">MAX(U4,AA4)</f>
        <v>1231.7996180012433</v>
      </c>
      <c r="AH4" s="10">
        <f t="shared" ref="AH4:AH24" si="23">MIN(U4,AA4)</f>
        <v>1231.7996180012433</v>
      </c>
      <c r="AI4" s="9" t="str">
        <f t="shared" ref="AI4:AI24" si="24">IF(AF4&lt;&gt;"",IF(AND(AG4*AH4&lt;0,OR(AC4&gt;1.3*AG4,AC4&lt;0.7*AH4)),"Y",""),"")</f>
        <v/>
      </c>
    </row>
    <row r="5" spans="2:35" x14ac:dyDescent="0.25">
      <c r="B5" s="6" t="s">
        <v>2</v>
      </c>
      <c r="C5" s="7">
        <f>'Initial screening'!C6</f>
        <v>274.99561393023276</v>
      </c>
      <c r="D5" s="8">
        <f>'Initial screening'!AI6</f>
        <v>607.36788512373562</v>
      </c>
      <c r="E5" s="9">
        <f t="shared" si="1"/>
        <v>332.37227119350285</v>
      </c>
      <c r="F5" s="8">
        <f>'Initial screening'!AK6</f>
        <v>14.95006256360954</v>
      </c>
      <c r="G5" s="9">
        <f t="shared" si="2"/>
        <v>-260.04555136662322</v>
      </c>
      <c r="H5" s="8">
        <f>'Initial screening'!AG6</f>
        <v>81.535826770308944</v>
      </c>
      <c r="I5" s="9">
        <f t="shared" si="3"/>
        <v>-193.45978715992382</v>
      </c>
      <c r="J5" s="8">
        <f>'Initial screening'!S6</f>
        <v>3108.428651443638</v>
      </c>
      <c r="K5" s="9">
        <f t="shared" si="4"/>
        <v>2833.4330375134055</v>
      </c>
      <c r="L5" s="8">
        <f>'Initial screening'!AO6</f>
        <v>1482.361908388604</v>
      </c>
      <c r="M5" s="10">
        <f t="shared" si="5"/>
        <v>1207.3662944583712</v>
      </c>
      <c r="N5" s="10">
        <f t="shared" si="6"/>
        <v>3165.8053087069084</v>
      </c>
      <c r="O5" s="11">
        <f t="shared" si="7"/>
        <v>-1.3211611841655126</v>
      </c>
      <c r="P5" s="10" t="str">
        <f t="shared" si="8"/>
        <v>-</v>
      </c>
      <c r="Q5" s="10">
        <f t="shared" si="9"/>
        <v>2833.4330375134055</v>
      </c>
      <c r="R5" s="10">
        <f t="shared" si="10"/>
        <v>332.37227119350285</v>
      </c>
      <c r="S5" s="10" t="str">
        <f t="shared" si="11"/>
        <v/>
      </c>
      <c r="T5" s="8">
        <f>'Initial screening'!AQ6</f>
        <v>3514.9782361459283</v>
      </c>
      <c r="U5" s="10">
        <f t="shared" si="12"/>
        <v>3239.9826222156958</v>
      </c>
      <c r="V5" s="10">
        <f t="shared" si="13"/>
        <v>2573.3874861467821</v>
      </c>
      <c r="W5" s="12">
        <f t="shared" si="14"/>
        <v>0.18964417168050973</v>
      </c>
      <c r="X5" s="10" t="str">
        <f t="shared" si="15"/>
        <v/>
      </c>
      <c r="Y5" s="10">
        <f t="shared" si="16"/>
        <v>2833.4330375134055</v>
      </c>
      <c r="Z5" s="10">
        <f t="shared" si="17"/>
        <v>-260.04555136662322</v>
      </c>
      <c r="AA5" s="9" t="str">
        <f t="shared" si="18"/>
        <v/>
      </c>
      <c r="AB5" s="13">
        <f>'Initial screening'!AM6</f>
        <v>85.360937254526959</v>
      </c>
      <c r="AC5" s="10">
        <f t="shared" si="0"/>
        <v>-189.6346766757058</v>
      </c>
      <c r="AD5" s="10">
        <f t="shared" si="19"/>
        <v>2639.9732503534815</v>
      </c>
      <c r="AE5" s="11">
        <f t="shared" si="20"/>
        <v>-33.148744824484979</v>
      </c>
      <c r="AF5" s="10" t="str">
        <f t="shared" si="21"/>
        <v>-</v>
      </c>
      <c r="AG5" s="10">
        <f t="shared" si="22"/>
        <v>3239.9826222156958</v>
      </c>
      <c r="AH5" s="10">
        <f t="shared" si="23"/>
        <v>3239.9826222156958</v>
      </c>
      <c r="AI5" s="9" t="str">
        <f t="shared" si="24"/>
        <v/>
      </c>
    </row>
    <row r="6" spans="2:35" x14ac:dyDescent="0.25">
      <c r="B6" s="6" t="s">
        <v>3</v>
      </c>
      <c r="C6" s="7">
        <f>'Initial screening'!C7</f>
        <v>324.00484200927599</v>
      </c>
      <c r="D6" s="8">
        <f>'Initial screening'!AI7</f>
        <v>607.36788512373562</v>
      </c>
      <c r="E6" s="9">
        <f t="shared" si="1"/>
        <v>283.36304311445963</v>
      </c>
      <c r="F6" s="8">
        <f>'Initial screening'!AK7</f>
        <v>14.95006256360954</v>
      </c>
      <c r="G6" s="9">
        <f t="shared" si="2"/>
        <v>-309.05477944566644</v>
      </c>
      <c r="H6" s="8">
        <f>'Initial screening'!AG7</f>
        <v>81.535826770308944</v>
      </c>
      <c r="I6" s="9">
        <f t="shared" si="3"/>
        <v>-242.46901523896705</v>
      </c>
      <c r="J6" s="8">
        <f>'Initial screening'!S7</f>
        <v>2592.0387360742079</v>
      </c>
      <c r="K6" s="9">
        <f t="shared" si="4"/>
        <v>2268.0338940649317</v>
      </c>
      <c r="L6" s="8">
        <f>'Initial screening'!AO7</f>
        <v>1066.3811432298962</v>
      </c>
      <c r="M6" s="10">
        <f t="shared" si="5"/>
        <v>742.37630122062023</v>
      </c>
      <c r="N6" s="10">
        <f t="shared" si="6"/>
        <v>2551.3969371793914</v>
      </c>
      <c r="O6" s="11">
        <f t="shared" si="7"/>
        <v>-1.6964109384750934</v>
      </c>
      <c r="P6" s="10" t="str">
        <f t="shared" si="8"/>
        <v>-</v>
      </c>
      <c r="Q6" s="10">
        <f t="shared" si="9"/>
        <v>2268.0338940649317</v>
      </c>
      <c r="R6" s="10">
        <f t="shared" si="10"/>
        <v>283.36304311445963</v>
      </c>
      <c r="S6" s="10" t="str">
        <f t="shared" si="11"/>
        <v/>
      </c>
      <c r="T6" s="8">
        <f>'Initial screening'!AQ7</f>
        <v>2869.49084193414</v>
      </c>
      <c r="U6" s="10">
        <f t="shared" si="12"/>
        <v>2545.4859999248638</v>
      </c>
      <c r="V6" s="10">
        <f t="shared" si="13"/>
        <v>1958.9791146192651</v>
      </c>
      <c r="W6" s="12">
        <f t="shared" si="14"/>
        <v>0.20439406069345456</v>
      </c>
      <c r="X6" s="10" t="str">
        <f t="shared" si="15"/>
        <v/>
      </c>
      <c r="Y6" s="10">
        <f t="shared" si="16"/>
        <v>2268.0338940649317</v>
      </c>
      <c r="Z6" s="10">
        <f t="shared" si="17"/>
        <v>-309.05477944566644</v>
      </c>
      <c r="AA6" s="9" t="str">
        <f t="shared" si="18"/>
        <v/>
      </c>
      <c r="AB6" s="13">
        <f>'Initial screening'!AM7</f>
        <v>85.360937254526959</v>
      </c>
      <c r="AC6" s="10">
        <f t="shared" si="0"/>
        <v>-238.64390475474903</v>
      </c>
      <c r="AD6" s="10">
        <f t="shared" si="19"/>
        <v>2025.5648788259646</v>
      </c>
      <c r="AE6" s="11">
        <f t="shared" si="20"/>
        <v>-26.525116246431978</v>
      </c>
      <c r="AF6" s="10" t="str">
        <f t="shared" si="21"/>
        <v>-</v>
      </c>
      <c r="AG6" s="10">
        <f t="shared" si="22"/>
        <v>2545.4859999248638</v>
      </c>
      <c r="AH6" s="10">
        <f t="shared" si="23"/>
        <v>2545.4859999248638</v>
      </c>
      <c r="AI6" s="9" t="str">
        <f t="shared" si="24"/>
        <v/>
      </c>
    </row>
    <row r="7" spans="2:35" x14ac:dyDescent="0.25">
      <c r="B7" s="6" t="s">
        <v>4</v>
      </c>
      <c r="C7" s="7">
        <f>'Initial screening'!C8</f>
        <v>285.75373716709589</v>
      </c>
      <c r="D7" s="8">
        <f>'Initial screening'!AI8</f>
        <v>186.60573185975505</v>
      </c>
      <c r="E7" s="9">
        <f t="shared" si="1"/>
        <v>-99.148005307340838</v>
      </c>
      <c r="F7" s="8">
        <f>'Initial screening'!AK8</f>
        <v>14.352389050450478</v>
      </c>
      <c r="G7" s="9">
        <f t="shared" si="2"/>
        <v>-271.40134811664541</v>
      </c>
      <c r="H7" s="8">
        <f>'Initial screening'!AG8</f>
        <v>43.045652522865289</v>
      </c>
      <c r="I7" s="9">
        <f t="shared" si="3"/>
        <v>-242.70808464423061</v>
      </c>
      <c r="J7" s="8">
        <f>'Initial screening'!S8</f>
        <v>1702.7005484935214</v>
      </c>
      <c r="K7" s="9">
        <f t="shared" si="4"/>
        <v>1416.9468113264256</v>
      </c>
      <c r="L7" s="8">
        <f>'Initial screening'!AO8</f>
        <v>1996.3611297053981</v>
      </c>
      <c r="M7" s="10">
        <f t="shared" si="5"/>
        <v>1710.6073925383021</v>
      </c>
      <c r="N7" s="10">
        <f t="shared" si="6"/>
        <v>1317.7988060190849</v>
      </c>
      <c r="O7" s="11">
        <f t="shared" si="7"/>
        <v>0.1967622894847606</v>
      </c>
      <c r="P7" s="10" t="str">
        <f t="shared" si="8"/>
        <v/>
      </c>
      <c r="Q7" s="10">
        <f t="shared" si="9"/>
        <v>1416.9468113264256</v>
      </c>
      <c r="R7" s="10">
        <f t="shared" si="10"/>
        <v>-99.148005307340838</v>
      </c>
      <c r="S7" s="10" t="str">
        <f t="shared" si="11"/>
        <v/>
      </c>
      <c r="T7" s="8">
        <f>'Initial screening'!AQ8</f>
        <v>1877.3528100900951</v>
      </c>
      <c r="U7" s="10">
        <f t="shared" si="12"/>
        <v>1591.5990729229993</v>
      </c>
      <c r="V7" s="10">
        <f t="shared" si="13"/>
        <v>1145.5454632097803</v>
      </c>
      <c r="W7" s="12">
        <f t="shared" si="14"/>
        <v>0.23759711404049441</v>
      </c>
      <c r="X7" s="10" t="str">
        <f t="shared" si="15"/>
        <v/>
      </c>
      <c r="Y7" s="10">
        <f t="shared" si="16"/>
        <v>1416.9468113264256</v>
      </c>
      <c r="Z7" s="10">
        <f t="shared" si="17"/>
        <v>-271.40134811664541</v>
      </c>
      <c r="AA7" s="9" t="str">
        <f t="shared" si="18"/>
        <v/>
      </c>
      <c r="AB7" s="13">
        <f>'Initial screening'!AM8</f>
        <v>134.13109592830654</v>
      </c>
      <c r="AC7" s="10">
        <f t="shared" si="0"/>
        <v>-151.62264123878936</v>
      </c>
      <c r="AD7" s="10">
        <f t="shared" si="19"/>
        <v>1174.238726682195</v>
      </c>
      <c r="AE7" s="11">
        <f t="shared" si="20"/>
        <v>-9.8848172285840494</v>
      </c>
      <c r="AF7" s="10" t="str">
        <f t="shared" si="21"/>
        <v>-</v>
      </c>
      <c r="AG7" s="10">
        <f t="shared" si="22"/>
        <v>1591.5990729229993</v>
      </c>
      <c r="AH7" s="10">
        <f t="shared" si="23"/>
        <v>1591.5990729229993</v>
      </c>
      <c r="AI7" s="9" t="str">
        <f t="shared" si="24"/>
        <v/>
      </c>
    </row>
    <row r="8" spans="2:35" x14ac:dyDescent="0.25">
      <c r="B8" s="6" t="s">
        <v>5</v>
      </c>
      <c r="C8" s="7">
        <f>'Initial screening'!C9</f>
        <v>59.833149192969991</v>
      </c>
      <c r="D8" s="8">
        <f>'Initial screening'!AI9</f>
        <v>165.0894853860288</v>
      </c>
      <c r="E8" s="9">
        <f t="shared" si="1"/>
        <v>105.25633619305881</v>
      </c>
      <c r="F8" s="8">
        <f>'Initial screening'!AK9</f>
        <v>14.95006256360954</v>
      </c>
      <c r="G8" s="9">
        <f t="shared" si="2"/>
        <v>-44.883086629360449</v>
      </c>
      <c r="H8" s="8">
        <f>'Initial screening'!AG9</f>
        <v>45.436346575501538</v>
      </c>
      <c r="I8" s="9">
        <f t="shared" si="3"/>
        <v>-14.396802617468452</v>
      </c>
      <c r="J8" s="8">
        <f>'Initial screening'!S9</f>
        <v>861.17624196556051</v>
      </c>
      <c r="K8" s="9">
        <f t="shared" si="4"/>
        <v>801.34309277259047</v>
      </c>
      <c r="L8" s="8">
        <f>'Initial screening'!AO9</f>
        <v>910.98602980853968</v>
      </c>
      <c r="M8" s="10">
        <f t="shared" si="5"/>
        <v>851.15288061556964</v>
      </c>
      <c r="N8" s="10">
        <f t="shared" si="6"/>
        <v>906.59942896564928</v>
      </c>
      <c r="O8" s="11">
        <f t="shared" si="7"/>
        <v>-6.0864323420780381E-2</v>
      </c>
      <c r="P8" s="10" t="str">
        <f t="shared" si="8"/>
        <v/>
      </c>
      <c r="Q8" s="10">
        <f t="shared" si="9"/>
        <v>801.34309277259047</v>
      </c>
      <c r="R8" s="10">
        <f t="shared" si="10"/>
        <v>105.25633619305881</v>
      </c>
      <c r="S8" s="10" t="str">
        <f t="shared" si="11"/>
        <v/>
      </c>
      <c r="T8" s="8">
        <f>'Initial screening'!AQ9</f>
        <v>1207.9584753519446</v>
      </c>
      <c r="U8" s="10">
        <f t="shared" si="12"/>
        <v>1148.1253261589745</v>
      </c>
      <c r="V8" s="10">
        <f t="shared" si="13"/>
        <v>756.46000614322998</v>
      </c>
      <c r="W8" s="12">
        <f t="shared" si="14"/>
        <v>0.32423740385747196</v>
      </c>
      <c r="X8" s="10" t="str">
        <f t="shared" si="15"/>
        <v>+</v>
      </c>
      <c r="Y8" s="10">
        <f t="shared" si="16"/>
        <v>801.34309277259047</v>
      </c>
      <c r="Z8" s="10">
        <f t="shared" si="17"/>
        <v>-44.883086629360449</v>
      </c>
      <c r="AA8" s="9" t="str">
        <f t="shared" si="18"/>
        <v>Y</v>
      </c>
      <c r="AB8" s="13">
        <f>'Initial screening'!AM9</f>
        <v>78.427924501881805</v>
      </c>
      <c r="AC8" s="10">
        <f t="shared" si="0"/>
        <v>18.594775308911814</v>
      </c>
      <c r="AD8" s="10">
        <f t="shared" si="19"/>
        <v>786.94629015512203</v>
      </c>
      <c r="AE8" s="11">
        <f t="shared" si="20"/>
        <v>-9.7969125120450471</v>
      </c>
      <c r="AF8" s="10" t="str">
        <f t="shared" si="21"/>
        <v>-</v>
      </c>
      <c r="AG8" s="10">
        <f t="shared" si="22"/>
        <v>1148.1253261589745</v>
      </c>
      <c r="AH8" s="10">
        <f t="shared" si="23"/>
        <v>1148.1253261589745</v>
      </c>
      <c r="AI8" s="9" t="str">
        <f t="shared" si="24"/>
        <v/>
      </c>
    </row>
    <row r="9" spans="2:35" x14ac:dyDescent="0.25">
      <c r="B9" s="6" t="s">
        <v>6</v>
      </c>
      <c r="C9" s="7">
        <f>'Initial screening'!C10</f>
        <v>165.02368750896511</v>
      </c>
      <c r="D9" s="8">
        <f>'Initial screening'!AI10</f>
        <v>203.34059022820887</v>
      </c>
      <c r="E9" s="9">
        <f t="shared" si="1"/>
        <v>38.316902719243757</v>
      </c>
      <c r="F9" s="8">
        <f>'Initial screening'!AK10</f>
        <v>8.2247346329601574E-3</v>
      </c>
      <c r="G9" s="9">
        <f t="shared" si="2"/>
        <v>-165.01546277433215</v>
      </c>
      <c r="H9" s="8">
        <f>'Initial screening'!AG10</f>
        <v>33.004737501793024</v>
      </c>
      <c r="I9" s="9">
        <f t="shared" si="3"/>
        <v>-132.01895000717209</v>
      </c>
      <c r="J9" s="8">
        <f>'Initial screening'!S10</f>
        <v>602.98128428084499</v>
      </c>
      <c r="K9" s="9">
        <f t="shared" si="4"/>
        <v>437.95759677187988</v>
      </c>
      <c r="L9" s="8">
        <f>'Initial screening'!AO10</f>
        <v>1004.2230978613535</v>
      </c>
      <c r="M9" s="10">
        <f t="shared" si="5"/>
        <v>839.19941035238844</v>
      </c>
      <c r="N9" s="10">
        <f t="shared" si="6"/>
        <v>476.27449949112361</v>
      </c>
      <c r="O9" s="11">
        <f t="shared" si="7"/>
        <v>0.36139868883136517</v>
      </c>
      <c r="P9" s="10" t="str">
        <f t="shared" si="8"/>
        <v>+</v>
      </c>
      <c r="Q9" s="10">
        <f t="shared" si="9"/>
        <v>437.95759677187988</v>
      </c>
      <c r="R9" s="10">
        <f t="shared" si="10"/>
        <v>38.316902719243757</v>
      </c>
      <c r="S9" s="10" t="str">
        <f t="shared" si="11"/>
        <v/>
      </c>
      <c r="T9" s="8">
        <f>'Initial screening'!AQ10</f>
        <v>407.07596771879975</v>
      </c>
      <c r="U9" s="10">
        <f t="shared" si="12"/>
        <v>242.05228020983463</v>
      </c>
      <c r="V9" s="10">
        <f t="shared" si="13"/>
        <v>272.94213399754773</v>
      </c>
      <c r="W9" s="12">
        <f t="shared" si="14"/>
        <v>-7.5882283006820025E-2</v>
      </c>
      <c r="X9" s="10" t="str">
        <f t="shared" si="15"/>
        <v/>
      </c>
      <c r="Y9" s="10">
        <f t="shared" si="16"/>
        <v>437.95759677187988</v>
      </c>
      <c r="Z9" s="10">
        <f t="shared" si="17"/>
        <v>-165.01546277433215</v>
      </c>
      <c r="AA9" s="9" t="str">
        <f t="shared" si="18"/>
        <v/>
      </c>
      <c r="AB9" s="13">
        <f>'Initial screening'!AM10</f>
        <v>82.970243201890725</v>
      </c>
      <c r="AC9" s="10">
        <f t="shared" si="0"/>
        <v>-82.053444307074386</v>
      </c>
      <c r="AD9" s="10">
        <f t="shared" si="19"/>
        <v>305.93864676470776</v>
      </c>
      <c r="AE9" s="11">
        <f t="shared" si="20"/>
        <v>-4.676280026414827</v>
      </c>
      <c r="AF9" s="10" t="str">
        <f t="shared" si="21"/>
        <v>-</v>
      </c>
      <c r="AG9" s="10">
        <f t="shared" si="22"/>
        <v>242.05228020983463</v>
      </c>
      <c r="AH9" s="10">
        <f t="shared" si="23"/>
        <v>242.05228020983463</v>
      </c>
      <c r="AI9" s="9" t="str">
        <f t="shared" si="24"/>
        <v/>
      </c>
    </row>
    <row r="10" spans="2:35" x14ac:dyDescent="0.25">
      <c r="B10" s="6" t="s">
        <v>7</v>
      </c>
      <c r="C10" s="7">
        <f>'Initial screening'!C11</f>
        <v>252.28402043018835</v>
      </c>
      <c r="D10" s="8">
        <f>'Initial screening'!AI11</f>
        <v>671.91662454491438</v>
      </c>
      <c r="E10" s="9">
        <f t="shared" si="1"/>
        <v>419.63260411472606</v>
      </c>
      <c r="F10" s="8">
        <f>'Initial screening'!AK11</f>
        <v>14.651225807030009</v>
      </c>
      <c r="G10" s="9">
        <f t="shared" si="2"/>
        <v>-237.63279462315833</v>
      </c>
      <c r="H10" s="8">
        <f>'Initial screening'!AG11</f>
        <v>113.57112707563473</v>
      </c>
      <c r="I10" s="9">
        <f t="shared" si="3"/>
        <v>-138.71289335455361</v>
      </c>
      <c r="J10" s="8">
        <f>'Initial screening'!S11</f>
        <v>2544.2248550214822</v>
      </c>
      <c r="K10" s="9">
        <f t="shared" si="4"/>
        <v>2291.9408345912939</v>
      </c>
      <c r="L10" s="8">
        <f>'Initial screening'!AO11</f>
        <v>1080.7253075457136</v>
      </c>
      <c r="M10" s="10">
        <f t="shared" si="5"/>
        <v>828.44128711552526</v>
      </c>
      <c r="N10" s="10">
        <f t="shared" si="6"/>
        <v>2711.5734387060202</v>
      </c>
      <c r="O10" s="11">
        <f t="shared" si="7"/>
        <v>-1.7424706708007209</v>
      </c>
      <c r="P10" s="10" t="str">
        <f t="shared" si="8"/>
        <v>-</v>
      </c>
      <c r="Q10" s="10">
        <f t="shared" si="9"/>
        <v>2291.9408345912939</v>
      </c>
      <c r="R10" s="10">
        <f t="shared" si="10"/>
        <v>419.63260411472606</v>
      </c>
      <c r="S10" s="10" t="str">
        <f t="shared" si="11"/>
        <v/>
      </c>
      <c r="T10" s="8">
        <f>'Initial screening'!AQ11</f>
        <v>3957.2566358836352</v>
      </c>
      <c r="U10" s="10">
        <f t="shared" si="12"/>
        <v>3704.9726154534469</v>
      </c>
      <c r="V10" s="10">
        <f t="shared" si="13"/>
        <v>2054.3080399681357</v>
      </c>
      <c r="W10" s="12">
        <f t="shared" si="14"/>
        <v>0.41712345884201824</v>
      </c>
      <c r="X10" s="10" t="str">
        <f t="shared" si="15"/>
        <v>+</v>
      </c>
      <c r="Y10" s="10">
        <f t="shared" si="16"/>
        <v>2291.9408345912939</v>
      </c>
      <c r="Z10" s="10">
        <f t="shared" si="17"/>
        <v>-237.63279462315833</v>
      </c>
      <c r="AA10" s="9" t="str">
        <f t="shared" si="18"/>
        <v>Y</v>
      </c>
      <c r="AB10" s="13">
        <f>'Initial screening'!AM11</f>
        <v>94.206505249281079</v>
      </c>
      <c r="AC10" s="10">
        <f t="shared" si="0"/>
        <v>-158.07751518090726</v>
      </c>
      <c r="AD10" s="10">
        <f t="shared" si="19"/>
        <v>2153.2279412367402</v>
      </c>
      <c r="AE10" s="11">
        <f t="shared" si="20"/>
        <v>-24.534457045207986</v>
      </c>
      <c r="AF10" s="10" t="str">
        <f t="shared" si="21"/>
        <v>-</v>
      </c>
      <c r="AG10" s="10">
        <f t="shared" si="22"/>
        <v>3704.9726154534469</v>
      </c>
      <c r="AH10" s="10">
        <f t="shared" si="23"/>
        <v>3704.9726154534469</v>
      </c>
      <c r="AI10" s="9" t="str">
        <f t="shared" si="24"/>
        <v/>
      </c>
    </row>
    <row r="11" spans="2:35" x14ac:dyDescent="0.25">
      <c r="B11" s="6" t="s">
        <v>8</v>
      </c>
      <c r="C11" s="7">
        <f>'Initial screening'!C12</f>
        <v>55.051761087697486</v>
      </c>
      <c r="D11" s="8">
        <f>'Initial screening'!AI12</f>
        <v>157.91740322812001</v>
      </c>
      <c r="E11" s="9">
        <f t="shared" si="1"/>
        <v>102.86564214042252</v>
      </c>
      <c r="F11" s="8">
        <f>'Initial screening'!AK12</f>
        <v>8.2247346329601574E-3</v>
      </c>
      <c r="G11" s="9">
        <f t="shared" si="2"/>
        <v>-55.043536353064525</v>
      </c>
      <c r="H11" s="8">
        <f>'Initial screening'!AG12</f>
        <v>60.975857917637185</v>
      </c>
      <c r="I11" s="9">
        <f t="shared" si="3"/>
        <v>5.9240968299396997</v>
      </c>
      <c r="J11" s="8">
        <f>'Initial screening'!S12</f>
        <v>1004.6178851237357</v>
      </c>
      <c r="K11" s="9">
        <f t="shared" si="4"/>
        <v>949.56612403603822</v>
      </c>
      <c r="L11" s="8">
        <f>'Initial screening'!AO12</f>
        <v>1401.0783105989717</v>
      </c>
      <c r="M11" s="10">
        <f t="shared" si="5"/>
        <v>1346.0265495112742</v>
      </c>
      <c r="N11" s="10">
        <f t="shared" si="6"/>
        <v>1052.4317661764608</v>
      </c>
      <c r="O11" s="11">
        <f t="shared" si="7"/>
        <v>0.20954916018170278</v>
      </c>
      <c r="P11" s="10" t="str">
        <f t="shared" si="8"/>
        <v/>
      </c>
      <c r="Q11" s="10">
        <f t="shared" si="9"/>
        <v>949.56612403603822</v>
      </c>
      <c r="R11" s="10">
        <f t="shared" si="10"/>
        <v>102.86564214042252</v>
      </c>
      <c r="S11" s="10" t="str">
        <f t="shared" si="11"/>
        <v/>
      </c>
      <c r="T11" s="8">
        <f>'Initial screening'!AQ12</f>
        <v>992.7960106146819</v>
      </c>
      <c r="U11" s="10">
        <f t="shared" si="12"/>
        <v>937.74424952698439</v>
      </c>
      <c r="V11" s="10">
        <f t="shared" si="13"/>
        <v>894.52258768297372</v>
      </c>
      <c r="W11" s="12">
        <f t="shared" si="14"/>
        <v>4.3535289608235141E-2</v>
      </c>
      <c r="X11" s="10" t="str">
        <f t="shared" si="15"/>
        <v/>
      </c>
      <c r="Y11" s="10">
        <f t="shared" si="16"/>
        <v>949.56612403603822</v>
      </c>
      <c r="Z11" s="10">
        <f t="shared" si="17"/>
        <v>-55.043536353064525</v>
      </c>
      <c r="AA11" s="9" t="str">
        <f t="shared" si="18"/>
        <v/>
      </c>
      <c r="AB11" s="13">
        <f>'Initial screening'!AM12</f>
        <v>155.64734240203276</v>
      </c>
      <c r="AC11" s="10">
        <f t="shared" si="0"/>
        <v>100.59558131433528</v>
      </c>
      <c r="AD11" s="10">
        <f t="shared" si="19"/>
        <v>955.4902208659779</v>
      </c>
      <c r="AE11" s="11">
        <f t="shared" si="20"/>
        <v>-5.4925103529456578</v>
      </c>
      <c r="AF11" s="10" t="str">
        <f t="shared" si="21"/>
        <v>-</v>
      </c>
      <c r="AG11" s="10">
        <f t="shared" si="22"/>
        <v>937.74424952698439</v>
      </c>
      <c r="AH11" s="10">
        <f t="shared" si="23"/>
        <v>937.74424952698439</v>
      </c>
      <c r="AI11" s="9" t="str">
        <f t="shared" si="24"/>
        <v/>
      </c>
    </row>
    <row r="12" spans="2:35" x14ac:dyDescent="0.25">
      <c r="B12" s="6" t="s">
        <v>9</v>
      </c>
      <c r="C12" s="7">
        <f>'Initial screening'!C13</f>
        <v>67.005231350878745</v>
      </c>
      <c r="D12" s="8">
        <f>'Initial screening'!AI13</f>
        <v>186.60573185975505</v>
      </c>
      <c r="E12" s="9">
        <f t="shared" si="1"/>
        <v>119.60050050887631</v>
      </c>
      <c r="F12" s="8">
        <f>'Initial screening'!AK13</f>
        <v>14.352389050450478</v>
      </c>
      <c r="G12" s="9">
        <f t="shared" si="2"/>
        <v>-52.652842300428269</v>
      </c>
      <c r="H12" s="8">
        <f>'Initial screening'!AG13</f>
        <v>43.045652522865289</v>
      </c>
      <c r="I12" s="9">
        <f t="shared" si="3"/>
        <v>-23.959578828013456</v>
      </c>
      <c r="J12" s="8">
        <f>'Initial screening'!S13</f>
        <v>1654.8866674407966</v>
      </c>
      <c r="K12" s="9">
        <f t="shared" si="4"/>
        <v>1587.8814360899178</v>
      </c>
      <c r="L12" s="8">
        <f>'Initial screening'!AO13</f>
        <v>1996.3611297053981</v>
      </c>
      <c r="M12" s="10">
        <f t="shared" si="5"/>
        <v>1929.3558983545192</v>
      </c>
      <c r="N12" s="10">
        <f t="shared" si="6"/>
        <v>1707.4819365987942</v>
      </c>
      <c r="O12" s="11">
        <f t="shared" si="7"/>
        <v>0.11113919142899105</v>
      </c>
      <c r="P12" s="10" t="str">
        <f t="shared" si="8"/>
        <v/>
      </c>
      <c r="Q12" s="10">
        <f t="shared" si="9"/>
        <v>1587.8814360899178</v>
      </c>
      <c r="R12" s="10">
        <f t="shared" si="10"/>
        <v>119.60050050887631</v>
      </c>
      <c r="S12" s="10" t="str">
        <f t="shared" si="11"/>
        <v/>
      </c>
      <c r="T12" s="8">
        <f>'Initial screening'!AQ13</f>
        <v>1877.3528100900951</v>
      </c>
      <c r="U12" s="10">
        <f t="shared" si="12"/>
        <v>1810.3475787392163</v>
      </c>
      <c r="V12" s="10">
        <f t="shared" si="13"/>
        <v>1535.2285937894894</v>
      </c>
      <c r="W12" s="12">
        <f t="shared" si="14"/>
        <v>0.14654623439508088</v>
      </c>
      <c r="X12" s="10" t="str">
        <f t="shared" si="15"/>
        <v/>
      </c>
      <c r="Y12" s="10">
        <f t="shared" si="16"/>
        <v>1587.8814360899178</v>
      </c>
      <c r="Z12" s="10">
        <f t="shared" si="17"/>
        <v>-52.652842300428269</v>
      </c>
      <c r="AA12" s="9" t="str">
        <f t="shared" si="18"/>
        <v/>
      </c>
      <c r="AB12" s="13">
        <f>'Initial screening'!AM13</f>
        <v>134.13109592830654</v>
      </c>
      <c r="AC12" s="10">
        <f t="shared" si="0"/>
        <v>67.125864577427791</v>
      </c>
      <c r="AD12" s="10">
        <f t="shared" si="19"/>
        <v>1563.9218572619043</v>
      </c>
      <c r="AE12" s="11">
        <f t="shared" si="20"/>
        <v>-11.159201990599691</v>
      </c>
      <c r="AF12" s="10" t="str">
        <f t="shared" si="21"/>
        <v>-</v>
      </c>
      <c r="AG12" s="10">
        <f t="shared" si="22"/>
        <v>1810.3475787392163</v>
      </c>
      <c r="AH12" s="10">
        <f t="shared" si="23"/>
        <v>1810.3475787392163</v>
      </c>
      <c r="AI12" s="9" t="str">
        <f t="shared" si="24"/>
        <v/>
      </c>
    </row>
    <row r="13" spans="2:35" x14ac:dyDescent="0.25">
      <c r="B13" s="6" t="s">
        <v>10</v>
      </c>
      <c r="C13" s="7">
        <f>'Initial screening'!C14</f>
        <v>549.92542998340173</v>
      </c>
      <c r="D13" s="8">
        <f>'Initial screening'!AI14</f>
        <v>679.08870670282306</v>
      </c>
      <c r="E13" s="9">
        <f t="shared" si="1"/>
        <v>129.16327671942133</v>
      </c>
      <c r="F13" s="8">
        <f>'Initial screening'!AK14</f>
        <v>24.064583639285253</v>
      </c>
      <c r="G13" s="9">
        <f t="shared" si="2"/>
        <v>-525.86084634411645</v>
      </c>
      <c r="H13" s="8">
        <f>'Initial screening'!AG14</f>
        <v>99.226962759817212</v>
      </c>
      <c r="I13" s="9">
        <f t="shared" si="3"/>
        <v>-450.69846722358454</v>
      </c>
      <c r="J13" s="8">
        <f>'Initial screening'!S14</f>
        <v>3758.6974337606985</v>
      </c>
      <c r="K13" s="9">
        <f t="shared" si="4"/>
        <v>3208.772003777297</v>
      </c>
      <c r="L13" s="8">
        <f>'Initial screening'!AO14</f>
        <v>1087.8973897036221</v>
      </c>
      <c r="M13" s="10">
        <f t="shared" si="5"/>
        <v>537.97195972022041</v>
      </c>
      <c r="N13" s="10">
        <f t="shared" si="6"/>
        <v>3337.9352804967184</v>
      </c>
      <c r="O13" s="11">
        <f t="shared" si="7"/>
        <v>-2.5737384309188363</v>
      </c>
      <c r="P13" s="10" t="str">
        <f t="shared" si="8"/>
        <v>-</v>
      </c>
      <c r="Q13" s="10">
        <f t="shared" si="9"/>
        <v>3208.772003777297</v>
      </c>
      <c r="R13" s="10">
        <f t="shared" si="10"/>
        <v>129.16327671942133</v>
      </c>
      <c r="S13" s="10" t="str">
        <f t="shared" si="11"/>
        <v/>
      </c>
      <c r="T13" s="8">
        <f>'Initial screening'!AQ14</f>
        <v>4674.4648516745101</v>
      </c>
      <c r="U13" s="10">
        <f t="shared" si="12"/>
        <v>4124.5394216911081</v>
      </c>
      <c r="V13" s="10">
        <f t="shared" si="13"/>
        <v>2682.9111574331805</v>
      </c>
      <c r="W13" s="12">
        <f t="shared" si="14"/>
        <v>0.30840498538383498</v>
      </c>
      <c r="X13" s="10" t="str">
        <f t="shared" si="15"/>
        <v>+</v>
      </c>
      <c r="Y13" s="10">
        <f t="shared" si="16"/>
        <v>3208.772003777297</v>
      </c>
      <c r="Z13" s="10">
        <f t="shared" si="17"/>
        <v>-525.86084634411645</v>
      </c>
      <c r="AA13" s="9" t="str">
        <f t="shared" si="18"/>
        <v/>
      </c>
      <c r="AB13" s="13">
        <f>'Initial screening'!AM14</f>
        <v>114.76647410195285</v>
      </c>
      <c r="AC13" s="10">
        <f t="shared" si="0"/>
        <v>-435.15895588144889</v>
      </c>
      <c r="AD13" s="10">
        <f t="shared" si="19"/>
        <v>2758.0735365537125</v>
      </c>
      <c r="AE13" s="11">
        <f t="shared" si="20"/>
        <v>-27.823739619276374</v>
      </c>
      <c r="AF13" s="10" t="str">
        <f t="shared" si="21"/>
        <v>-</v>
      </c>
      <c r="AG13" s="10">
        <f t="shared" si="22"/>
        <v>4124.5394216911081</v>
      </c>
      <c r="AH13" s="10">
        <f t="shared" si="23"/>
        <v>4124.5394216911081</v>
      </c>
      <c r="AI13" s="9" t="str">
        <f t="shared" si="24"/>
        <v/>
      </c>
    </row>
    <row r="14" spans="2:35" x14ac:dyDescent="0.25">
      <c r="B14" s="6" t="s">
        <v>11</v>
      </c>
      <c r="C14" s="7">
        <f>'Initial screening'!C15</f>
        <v>76.568007561423784</v>
      </c>
      <c r="D14" s="8">
        <f>'Initial screening'!AI15</f>
        <v>148.35462701757504</v>
      </c>
      <c r="E14" s="9">
        <f t="shared" si="1"/>
        <v>71.786619456151257</v>
      </c>
      <c r="F14" s="8">
        <f>'Initial screening'!AK15</f>
        <v>14.800644185319776</v>
      </c>
      <c r="G14" s="9">
        <f t="shared" si="2"/>
        <v>-61.767363376104008</v>
      </c>
      <c r="H14" s="8">
        <f>'Initial screening'!AG15</f>
        <v>33.96101512284752</v>
      </c>
      <c r="I14" s="9">
        <f t="shared" si="3"/>
        <v>-42.606992438576263</v>
      </c>
      <c r="J14" s="8">
        <f>'Initial screening'!S15</f>
        <v>478.66519354375993</v>
      </c>
      <c r="K14" s="9">
        <f t="shared" si="4"/>
        <v>402.09718598233616</v>
      </c>
      <c r="L14" s="8">
        <f>'Initial screening'!AO15</f>
        <v>590.63302675528178</v>
      </c>
      <c r="M14" s="10">
        <f t="shared" si="5"/>
        <v>514.06501919385801</v>
      </c>
      <c r="N14" s="10">
        <f t="shared" si="6"/>
        <v>473.8838054384874</v>
      </c>
      <c r="O14" s="11">
        <f t="shared" si="7"/>
        <v>6.8030760108541935E-2</v>
      </c>
      <c r="P14" s="10" t="str">
        <f t="shared" si="8"/>
        <v/>
      </c>
      <c r="Q14" s="10">
        <f t="shared" si="9"/>
        <v>402.09718598233616</v>
      </c>
      <c r="R14" s="10">
        <f t="shared" si="10"/>
        <v>71.786619456151257</v>
      </c>
      <c r="S14" s="10" t="str">
        <f t="shared" si="11"/>
        <v/>
      </c>
      <c r="T14" s="8">
        <f>'Initial screening'!AQ15</f>
        <v>1028.6564214042255</v>
      </c>
      <c r="U14" s="10">
        <f t="shared" si="12"/>
        <v>952.08841384280174</v>
      </c>
      <c r="V14" s="10">
        <f t="shared" si="13"/>
        <v>340.32982260623214</v>
      </c>
      <c r="W14" s="12">
        <f t="shared" si="14"/>
        <v>0.5947161544973919</v>
      </c>
      <c r="X14" s="10" t="str">
        <f t="shared" si="15"/>
        <v>+</v>
      </c>
      <c r="Y14" s="10">
        <f t="shared" si="16"/>
        <v>402.09718598233616</v>
      </c>
      <c r="Z14" s="10">
        <f t="shared" si="17"/>
        <v>-61.767363376104008</v>
      </c>
      <c r="AA14" s="9" t="str">
        <f t="shared" si="18"/>
        <v>Y</v>
      </c>
      <c r="AB14" s="13">
        <f>'Initial screening'!AM15</f>
        <v>109.50694718615311</v>
      </c>
      <c r="AC14" s="10">
        <f t="shared" si="0"/>
        <v>32.938939624729329</v>
      </c>
      <c r="AD14" s="10">
        <f t="shared" si="19"/>
        <v>359.49019354375991</v>
      </c>
      <c r="AE14" s="11">
        <f t="shared" si="20"/>
        <v>-2.9820140393825372</v>
      </c>
      <c r="AF14" s="10" t="str">
        <f t="shared" si="21"/>
        <v>-</v>
      </c>
      <c r="AG14" s="10">
        <f t="shared" si="22"/>
        <v>952.08841384280174</v>
      </c>
      <c r="AH14" s="10">
        <f t="shared" si="23"/>
        <v>952.08841384280174</v>
      </c>
      <c r="AI14" s="9" t="str">
        <f t="shared" si="24"/>
        <v/>
      </c>
    </row>
    <row r="15" spans="2:35" x14ac:dyDescent="0.25">
      <c r="B15" s="6" t="s">
        <v>12</v>
      </c>
      <c r="C15" s="7">
        <f>'Initial screening'!C16</f>
        <v>92.107518903559395</v>
      </c>
      <c r="D15" s="8">
        <f>'Initial screening'!AI16</f>
        <v>136.40115675439375</v>
      </c>
      <c r="E15" s="9">
        <f t="shared" si="1"/>
        <v>44.293637850834358</v>
      </c>
      <c r="F15" s="8">
        <f>'Initial screening'!AK16</f>
        <v>8.2247346329601574E-3</v>
      </c>
      <c r="G15" s="9">
        <f t="shared" si="2"/>
        <v>-92.099294168926434</v>
      </c>
      <c r="H15" s="8">
        <f>'Initial screening'!AG16</f>
        <v>33.7219457175839</v>
      </c>
      <c r="I15" s="9">
        <f t="shared" si="3"/>
        <v>-58.385573185975495</v>
      </c>
      <c r="J15" s="8">
        <f>'Initial screening'!S16</f>
        <v>1521.0078004931663</v>
      </c>
      <c r="K15" s="9">
        <f t="shared" si="4"/>
        <v>1428.9002815896069</v>
      </c>
      <c r="L15" s="8">
        <f>'Initial screening'!AO16</f>
        <v>1166.7902934406186</v>
      </c>
      <c r="M15" s="10">
        <f t="shared" si="5"/>
        <v>1074.6827745370592</v>
      </c>
      <c r="N15" s="10">
        <f t="shared" si="6"/>
        <v>1473.1939194404413</v>
      </c>
      <c r="O15" s="11">
        <f t="shared" si="7"/>
        <v>-0.34154478927679172</v>
      </c>
      <c r="P15" s="10" t="str">
        <f t="shared" si="8"/>
        <v>-</v>
      </c>
      <c r="Q15" s="10">
        <f t="shared" si="9"/>
        <v>1428.9002815896069</v>
      </c>
      <c r="R15" s="10">
        <f t="shared" si="10"/>
        <v>44.293637850834358</v>
      </c>
      <c r="S15" s="10" t="str">
        <f t="shared" si="11"/>
        <v/>
      </c>
      <c r="T15" s="8">
        <f>'Initial screening'!AQ16</f>
        <v>956.93559982513796</v>
      </c>
      <c r="U15" s="10">
        <f t="shared" si="12"/>
        <v>864.82808092157859</v>
      </c>
      <c r="V15" s="10">
        <f t="shared" si="13"/>
        <v>1336.8009874206805</v>
      </c>
      <c r="W15" s="12">
        <f t="shared" si="14"/>
        <v>-0.49321282078474882</v>
      </c>
      <c r="X15" s="10" t="str">
        <f t="shared" si="15"/>
        <v>-</v>
      </c>
      <c r="Y15" s="10">
        <f t="shared" si="16"/>
        <v>1428.9002815896069</v>
      </c>
      <c r="Z15" s="10">
        <f t="shared" si="17"/>
        <v>-92.099294168926434</v>
      </c>
      <c r="AA15" s="9" t="str">
        <f t="shared" si="18"/>
        <v/>
      </c>
      <c r="AB15" s="13">
        <f>'Initial screening'!AM16</f>
        <v>83.687451417681572</v>
      </c>
      <c r="AC15" s="10">
        <f t="shared" si="0"/>
        <v>-8.4200674858778228</v>
      </c>
      <c r="AD15" s="10">
        <f t="shared" si="19"/>
        <v>1370.5147084036314</v>
      </c>
      <c r="AE15" s="11">
        <f t="shared" si="20"/>
        <v>-16.477198821688177</v>
      </c>
      <c r="AF15" s="10" t="str">
        <f t="shared" si="21"/>
        <v>-</v>
      </c>
      <c r="AG15" s="10">
        <f t="shared" si="22"/>
        <v>864.82808092157859</v>
      </c>
      <c r="AH15" s="10">
        <f t="shared" si="23"/>
        <v>864.82808092157859</v>
      </c>
      <c r="AI15" s="9" t="str">
        <f t="shared" si="24"/>
        <v/>
      </c>
    </row>
    <row r="16" spans="2:35" x14ac:dyDescent="0.25">
      <c r="B16" s="6" t="s">
        <v>13</v>
      </c>
      <c r="C16" s="7">
        <f>'Initial screening'!C17</f>
        <v>295.31651337764089</v>
      </c>
      <c r="D16" s="8">
        <f>'Initial screening'!AI17</f>
        <v>870.34423091372321</v>
      </c>
      <c r="E16" s="9">
        <f t="shared" si="1"/>
        <v>575.02771753608226</v>
      </c>
      <c r="F16" s="8">
        <f>'Initial screening'!AK17</f>
        <v>8.2247346329601574E-3</v>
      </c>
      <c r="G16" s="9">
        <f t="shared" si="2"/>
        <v>-295.30828864300793</v>
      </c>
      <c r="H16" s="8">
        <f>'Initial screening'!AG17</f>
        <v>89.186047738744961</v>
      </c>
      <c r="I16" s="9">
        <f t="shared" si="3"/>
        <v>-206.13046563889594</v>
      </c>
      <c r="J16" s="8">
        <f>'Initial screening'!S17</f>
        <v>2152.1510303891368</v>
      </c>
      <c r="K16" s="9">
        <f t="shared" si="4"/>
        <v>1856.834517011496</v>
      </c>
      <c r="L16" s="8">
        <f>'Initial screening'!AO17</f>
        <v>2091.9888918108486</v>
      </c>
      <c r="M16" s="10">
        <f t="shared" si="5"/>
        <v>1796.6723784332078</v>
      </c>
      <c r="N16" s="10">
        <f t="shared" si="6"/>
        <v>2431.8622345475783</v>
      </c>
      <c r="O16" s="11">
        <f t="shared" si="7"/>
        <v>-0.30362965052101359</v>
      </c>
      <c r="P16" s="10" t="str">
        <f t="shared" si="8"/>
        <v>-</v>
      </c>
      <c r="Q16" s="10">
        <f t="shared" si="9"/>
        <v>1856.834517011496</v>
      </c>
      <c r="R16" s="10">
        <f t="shared" si="10"/>
        <v>575.02771753608226</v>
      </c>
      <c r="S16" s="10" t="str">
        <f t="shared" si="11"/>
        <v/>
      </c>
      <c r="T16" s="8">
        <f>'Initial screening'!AQ17</f>
        <v>2977.0720743027714</v>
      </c>
      <c r="U16" s="10">
        <f t="shared" si="12"/>
        <v>2681.7555609251303</v>
      </c>
      <c r="V16" s="10">
        <f t="shared" si="13"/>
        <v>1561.5262283684881</v>
      </c>
      <c r="W16" s="12">
        <f t="shared" si="14"/>
        <v>0.37628559356225844</v>
      </c>
      <c r="X16" s="10" t="str">
        <f t="shared" si="15"/>
        <v>+</v>
      </c>
      <c r="Y16" s="10">
        <f t="shared" si="16"/>
        <v>1856.834517011496</v>
      </c>
      <c r="Z16" s="10">
        <f t="shared" si="17"/>
        <v>-295.30828864300793</v>
      </c>
      <c r="AA16" s="9" t="str">
        <f t="shared" si="18"/>
        <v>Y</v>
      </c>
      <c r="AB16" s="13">
        <f>'Initial screening'!AM17</f>
        <v>135.08737354936102</v>
      </c>
      <c r="AC16" s="10">
        <f t="shared" si="0"/>
        <v>-160.22913982827987</v>
      </c>
      <c r="AD16" s="10">
        <f t="shared" si="19"/>
        <v>1650.7040513726001</v>
      </c>
      <c r="AE16" s="11">
        <f t="shared" si="20"/>
        <v>-13.405643648398891</v>
      </c>
      <c r="AF16" s="10" t="str">
        <f t="shared" si="21"/>
        <v>-</v>
      </c>
      <c r="AG16" s="10">
        <f t="shared" si="22"/>
        <v>2681.7555609251303</v>
      </c>
      <c r="AH16" s="10">
        <f t="shared" si="23"/>
        <v>2681.7555609251303</v>
      </c>
      <c r="AI16" s="9" t="str">
        <f t="shared" si="24"/>
        <v/>
      </c>
    </row>
    <row r="17" spans="2:35" x14ac:dyDescent="0.25">
      <c r="B17" s="6" t="s">
        <v>14</v>
      </c>
      <c r="C17" s="7">
        <f>'Initial screening'!C18</f>
        <v>210.44687450905394</v>
      </c>
      <c r="D17" s="8">
        <f>'Initial screening'!AI18</f>
        <v>114.88491028066748</v>
      </c>
      <c r="E17" s="9">
        <f t="shared" si="1"/>
        <v>-95.561964228386458</v>
      </c>
      <c r="F17" s="8">
        <f>'Initial screening'!AK18</f>
        <v>8.2247346329601574E-3</v>
      </c>
      <c r="G17" s="9">
        <f t="shared" si="2"/>
        <v>-210.43864977442098</v>
      </c>
      <c r="H17" s="8">
        <f>'Initial screening'!AG18</f>
        <v>24.876377722829766</v>
      </c>
      <c r="I17" s="9">
        <f t="shared" si="3"/>
        <v>-185.57049678622417</v>
      </c>
      <c r="J17" s="8">
        <f>'Initial screening'!S18</f>
        <v>321.41455727761422</v>
      </c>
      <c r="K17" s="9">
        <f t="shared" si="4"/>
        <v>110.96768276856028</v>
      </c>
      <c r="L17" s="8">
        <f>'Initial screening'!AO18</f>
        <v>652.79107212382428</v>
      </c>
      <c r="M17" s="10">
        <f t="shared" si="5"/>
        <v>442.34419761477034</v>
      </c>
      <c r="N17" s="10">
        <f t="shared" si="6"/>
        <v>15.405718540173822</v>
      </c>
      <c r="O17" s="11">
        <f t="shared" si="7"/>
        <v>0.65402009510573234</v>
      </c>
      <c r="P17" s="10" t="str">
        <f t="shared" si="8"/>
        <v>+</v>
      </c>
      <c r="Q17" s="10">
        <f t="shared" si="9"/>
        <v>110.96768276856028</v>
      </c>
      <c r="R17" s="10">
        <f t="shared" si="10"/>
        <v>-95.561964228386458</v>
      </c>
      <c r="S17" s="10" t="str">
        <f t="shared" si="11"/>
        <v>Y</v>
      </c>
      <c r="T17" s="8">
        <f>'Initial screening'!AQ18</f>
        <v>105.32213407012249</v>
      </c>
      <c r="U17" s="10">
        <f t="shared" si="12"/>
        <v>-105.12474043893145</v>
      </c>
      <c r="V17" s="10">
        <f t="shared" si="13"/>
        <v>-99.4709670058607</v>
      </c>
      <c r="W17" s="12">
        <f t="shared" si="14"/>
        <v>-5.3680771691414116E-2</v>
      </c>
      <c r="X17" s="10" t="str">
        <f t="shared" si="15"/>
        <v/>
      </c>
      <c r="Y17" s="10">
        <f t="shared" si="16"/>
        <v>110.96768276856028</v>
      </c>
      <c r="Z17" s="10">
        <f t="shared" si="17"/>
        <v>-210.43864977442098</v>
      </c>
      <c r="AA17" s="9" t="str">
        <f t="shared" si="18"/>
        <v/>
      </c>
      <c r="AB17" s="13">
        <f>'Initial screening'!AM18</f>
        <v>63.844690780800676</v>
      </c>
      <c r="AC17" s="10">
        <f t="shared" si="0"/>
        <v>-146.60218372825327</v>
      </c>
      <c r="AD17" s="10">
        <f t="shared" si="19"/>
        <v>-74.602814017663889</v>
      </c>
      <c r="AE17" s="11">
        <f t="shared" si="20"/>
        <v>-1.1277268137735419</v>
      </c>
      <c r="AF17" s="10" t="str">
        <f t="shared" si="21"/>
        <v>-</v>
      </c>
      <c r="AG17" s="10">
        <f t="shared" si="22"/>
        <v>-105.12474043893145</v>
      </c>
      <c r="AH17" s="10">
        <f t="shared" si="23"/>
        <v>-105.12474043893145</v>
      </c>
      <c r="AI17" s="9" t="str">
        <f t="shared" si="24"/>
        <v/>
      </c>
    </row>
    <row r="18" spans="2:35" x14ac:dyDescent="0.25">
      <c r="B18" s="6" t="s">
        <v>15</v>
      </c>
      <c r="C18" s="7">
        <f>'Initial screening'!C19</f>
        <v>141.11674698260262</v>
      </c>
      <c r="D18" s="8">
        <f>'Initial screening'!AI19</f>
        <v>332.43806907056654</v>
      </c>
      <c r="E18" s="9">
        <f t="shared" si="1"/>
        <v>191.32132208796392</v>
      </c>
      <c r="F18" s="8">
        <f>'Initial screening'!AK19</f>
        <v>8.2247346329601574E-3</v>
      </c>
      <c r="G18" s="9">
        <f t="shared" si="2"/>
        <v>-141.10852224796966</v>
      </c>
      <c r="H18" s="8">
        <f>'Initial screening'!AG19</f>
        <v>53.086567543937548</v>
      </c>
      <c r="I18" s="9">
        <f t="shared" si="3"/>
        <v>-88.030179438665073</v>
      </c>
      <c r="J18" s="8">
        <f>'Initial screening'!S19</f>
        <v>708.17182259684023</v>
      </c>
      <c r="K18" s="9">
        <f t="shared" si="4"/>
        <v>567.05507561423758</v>
      </c>
      <c r="L18" s="8">
        <f>'Initial screening'!AO19</f>
        <v>1912.6868378631295</v>
      </c>
      <c r="M18" s="10">
        <f t="shared" si="5"/>
        <v>1771.570090880527</v>
      </c>
      <c r="N18" s="10">
        <f t="shared" si="6"/>
        <v>758.37639770220153</v>
      </c>
      <c r="O18" s="11">
        <f t="shared" si="7"/>
        <v>0.52972272989041658</v>
      </c>
      <c r="P18" s="10" t="str">
        <f t="shared" si="8"/>
        <v>+</v>
      </c>
      <c r="Q18" s="10">
        <f t="shared" si="9"/>
        <v>567.05507561423758</v>
      </c>
      <c r="R18" s="10">
        <f t="shared" si="10"/>
        <v>191.32132208796392</v>
      </c>
      <c r="S18" s="10" t="str">
        <f t="shared" si="11"/>
        <v/>
      </c>
      <c r="T18" s="8">
        <f>'Initial screening'!AQ19</f>
        <v>3347.6296524613913</v>
      </c>
      <c r="U18" s="10">
        <f t="shared" si="12"/>
        <v>3206.5129054787885</v>
      </c>
      <c r="V18" s="10">
        <f t="shared" si="13"/>
        <v>425.94655336626795</v>
      </c>
      <c r="W18" s="12">
        <f t="shared" si="14"/>
        <v>0.83060751659553222</v>
      </c>
      <c r="X18" s="10" t="str">
        <f t="shared" si="15"/>
        <v>+</v>
      </c>
      <c r="Y18" s="10">
        <f t="shared" si="16"/>
        <v>567.05507561423758</v>
      </c>
      <c r="Z18" s="10">
        <f t="shared" si="17"/>
        <v>-141.10852224796966</v>
      </c>
      <c r="AA18" s="9" t="str">
        <f t="shared" si="18"/>
        <v>Y</v>
      </c>
      <c r="AB18" s="13">
        <f>'Initial screening'!AM19</f>
        <v>224.73840052322049</v>
      </c>
      <c r="AC18" s="10">
        <f t="shared" si="0"/>
        <v>83.621653540617871</v>
      </c>
      <c r="AD18" s="10">
        <f t="shared" si="19"/>
        <v>479.02489617557251</v>
      </c>
      <c r="AE18" s="11">
        <f t="shared" si="20"/>
        <v>-1.7593933289300092</v>
      </c>
      <c r="AF18" s="10" t="str">
        <f t="shared" si="21"/>
        <v>-</v>
      </c>
      <c r="AG18" s="10">
        <f t="shared" si="22"/>
        <v>3206.5129054787885</v>
      </c>
      <c r="AH18" s="10">
        <f t="shared" si="23"/>
        <v>3206.5129054787885</v>
      </c>
      <c r="AI18" s="9" t="str">
        <f t="shared" si="24"/>
        <v/>
      </c>
    </row>
    <row r="19" spans="2:35" x14ac:dyDescent="0.25">
      <c r="B19" s="6" t="s">
        <v>16</v>
      </c>
      <c r="C19" s="7">
        <f>'Initial screening'!C20</f>
        <v>137.5307059036482</v>
      </c>
      <c r="D19" s="8">
        <f>'Initial screening'!AI20</f>
        <v>145.96393296493878</v>
      </c>
      <c r="E19" s="9">
        <f t="shared" si="1"/>
        <v>8.4332270612905802</v>
      </c>
      <c r="F19" s="8">
        <f>'Initial screening'!AK20</f>
        <v>14.95006256360954</v>
      </c>
      <c r="G19" s="9">
        <f t="shared" si="2"/>
        <v>-122.58064334003866</v>
      </c>
      <c r="H19" s="8">
        <f>'Initial screening'!AG20</f>
        <v>35.156362149165652</v>
      </c>
      <c r="I19" s="9">
        <f t="shared" si="3"/>
        <v>-102.37434375448254</v>
      </c>
      <c r="J19" s="8">
        <f>'Initial screening'!S20</f>
        <v>1674.0122198618863</v>
      </c>
      <c r="K19" s="9">
        <f t="shared" si="4"/>
        <v>1536.4815139582381</v>
      </c>
      <c r="L19" s="8">
        <f>'Initial screening'!AO20</f>
        <v>1049.6462848614422</v>
      </c>
      <c r="M19" s="10">
        <f t="shared" si="5"/>
        <v>912.11557895779401</v>
      </c>
      <c r="N19" s="10">
        <f t="shared" si="6"/>
        <v>1544.9147410195287</v>
      </c>
      <c r="O19" s="11">
        <f t="shared" si="7"/>
        <v>-0.60286895803691332</v>
      </c>
      <c r="P19" s="10" t="str">
        <f t="shared" si="8"/>
        <v>-</v>
      </c>
      <c r="Q19" s="10">
        <f t="shared" si="9"/>
        <v>1536.4815139582381</v>
      </c>
      <c r="R19" s="10">
        <f t="shared" si="10"/>
        <v>8.4332270612905802</v>
      </c>
      <c r="S19" s="10" t="str">
        <f t="shared" si="11"/>
        <v/>
      </c>
      <c r="T19" s="8">
        <f>'Initial screening'!AQ20</f>
        <v>1638.2834048264697</v>
      </c>
      <c r="U19" s="10">
        <f t="shared" si="12"/>
        <v>1500.7526989228215</v>
      </c>
      <c r="V19" s="10">
        <f t="shared" si="13"/>
        <v>1413.9008706181994</v>
      </c>
      <c r="W19" s="12">
        <f t="shared" si="14"/>
        <v>5.3013921796895486E-2</v>
      </c>
      <c r="X19" s="10" t="str">
        <f t="shared" si="15"/>
        <v/>
      </c>
      <c r="Y19" s="10">
        <f t="shared" si="16"/>
        <v>1536.4815139582381</v>
      </c>
      <c r="Z19" s="10">
        <f t="shared" si="17"/>
        <v>-122.58064334003866</v>
      </c>
      <c r="AA19" s="9" t="str">
        <f t="shared" si="18"/>
        <v/>
      </c>
      <c r="AB19" s="13">
        <f>'Initial screening'!AM20</f>
        <v>77.710716286090957</v>
      </c>
      <c r="AC19" s="10">
        <f t="shared" si="0"/>
        <v>-59.819989617557241</v>
      </c>
      <c r="AD19" s="10">
        <f t="shared" si="19"/>
        <v>1434.1071702037557</v>
      </c>
      <c r="AE19" s="11">
        <f t="shared" si="20"/>
        <v>-19.224210394888654</v>
      </c>
      <c r="AF19" s="10" t="str">
        <f t="shared" si="21"/>
        <v>-</v>
      </c>
      <c r="AG19" s="10">
        <f t="shared" si="22"/>
        <v>1500.7526989228215</v>
      </c>
      <c r="AH19" s="10">
        <f t="shared" si="23"/>
        <v>1500.7526989228215</v>
      </c>
      <c r="AI19" s="9" t="str">
        <f t="shared" si="24"/>
        <v/>
      </c>
    </row>
    <row r="20" spans="2:35" x14ac:dyDescent="0.25">
      <c r="B20" s="6" t="s">
        <v>17</v>
      </c>
      <c r="C20" s="7">
        <f>'Initial screening'!C21</f>
        <v>251.08867340387025</v>
      </c>
      <c r="D20" s="8">
        <f>'Initial screening'!AI21</f>
        <v>626.4934375448255</v>
      </c>
      <c r="E20" s="9">
        <f t="shared" si="1"/>
        <v>375.40476414095525</v>
      </c>
      <c r="F20" s="8">
        <f>'Initial screening'!AK21</f>
        <v>8.2247346329601574E-3</v>
      </c>
      <c r="G20" s="9">
        <f t="shared" si="2"/>
        <v>-251.08044866923728</v>
      </c>
      <c r="H20" s="8">
        <f>'Initial screening'!AG21</f>
        <v>82.492104391363455</v>
      </c>
      <c r="I20" s="9">
        <f t="shared" si="3"/>
        <v>-168.59656901250679</v>
      </c>
      <c r="J20" s="8">
        <f>'Initial screening'!S21</f>
        <v>2276.4671211262221</v>
      </c>
      <c r="K20" s="9">
        <f t="shared" si="4"/>
        <v>2025.3784477223519</v>
      </c>
      <c r="L20" s="8">
        <f>'Initial screening'!AO21</f>
        <v>1197.8693161248898</v>
      </c>
      <c r="M20" s="10">
        <f t="shared" si="5"/>
        <v>946.7806427210196</v>
      </c>
      <c r="N20" s="10">
        <f t="shared" si="6"/>
        <v>2400.7832118633073</v>
      </c>
      <c r="O20" s="11">
        <f t="shared" si="7"/>
        <v>-1.2138240370376876</v>
      </c>
      <c r="P20" s="10" t="str">
        <f t="shared" si="8"/>
        <v>-</v>
      </c>
      <c r="Q20" s="10">
        <f t="shared" si="9"/>
        <v>2025.3784477223519</v>
      </c>
      <c r="R20" s="10">
        <f t="shared" si="10"/>
        <v>375.40476414095525</v>
      </c>
      <c r="S20" s="10" t="str">
        <f t="shared" si="11"/>
        <v/>
      </c>
      <c r="T20" s="8">
        <f>'Initial screening'!AQ21</f>
        <v>4220.2329816736228</v>
      </c>
      <c r="U20" s="10">
        <f t="shared" si="12"/>
        <v>3969.1443082697524</v>
      </c>
      <c r="V20" s="10">
        <f t="shared" si="13"/>
        <v>1774.2979990531146</v>
      </c>
      <c r="W20" s="12">
        <f t="shared" si="14"/>
        <v>0.52007704758191453</v>
      </c>
      <c r="X20" s="10" t="str">
        <f t="shared" si="15"/>
        <v>+</v>
      </c>
      <c r="Y20" s="10">
        <f t="shared" si="16"/>
        <v>2025.3784477223519</v>
      </c>
      <c r="Z20" s="10">
        <f t="shared" si="17"/>
        <v>-251.08044866923728</v>
      </c>
      <c r="AA20" s="9" t="str">
        <f t="shared" si="18"/>
        <v>Y</v>
      </c>
      <c r="AB20" s="13">
        <f>'Initial screening'!AM21</f>
        <v>82.253034986099834</v>
      </c>
      <c r="AC20" s="10">
        <f t="shared" si="0"/>
        <v>-168.83563841777041</v>
      </c>
      <c r="AD20" s="10">
        <f t="shared" si="19"/>
        <v>1856.7818787098452</v>
      </c>
      <c r="AE20" s="11">
        <f t="shared" si="20"/>
        <v>-24.626659885193664</v>
      </c>
      <c r="AF20" s="10" t="str">
        <f t="shared" si="21"/>
        <v>-</v>
      </c>
      <c r="AG20" s="10">
        <f t="shared" si="22"/>
        <v>3969.1443082697524</v>
      </c>
      <c r="AH20" s="10">
        <f t="shared" si="23"/>
        <v>3969.1443082697524</v>
      </c>
      <c r="AI20" s="9" t="str">
        <f t="shared" si="24"/>
        <v/>
      </c>
    </row>
    <row r="21" spans="2:35" x14ac:dyDescent="0.25">
      <c r="B21" s="6" t="s">
        <v>18</v>
      </c>
      <c r="C21" s="7">
        <f>'Initial screening'!C22</f>
        <v>312.05137174609467</v>
      </c>
      <c r="D21" s="8">
        <f>'Initial screening'!AI22</f>
        <v>1063.99044917726</v>
      </c>
      <c r="E21" s="9">
        <f t="shared" si="1"/>
        <v>751.93907743116529</v>
      </c>
      <c r="F21" s="8">
        <f>'Initial screening'!AK22</f>
        <v>6.1343782445133561</v>
      </c>
      <c r="G21" s="9">
        <f t="shared" si="2"/>
        <v>-305.91699350158132</v>
      </c>
      <c r="H21" s="8">
        <f>'Initial screening'!AG22</f>
        <v>80.818618554518068</v>
      </c>
      <c r="I21" s="9">
        <f t="shared" si="3"/>
        <v>-231.23275319157659</v>
      </c>
      <c r="J21" s="8">
        <f>'Initial screening'!S22</f>
        <v>3051.0519941803677</v>
      </c>
      <c r="K21" s="9">
        <f t="shared" si="4"/>
        <v>2739.0006224342733</v>
      </c>
      <c r="L21" s="8">
        <f>'Initial screening'!AO22</f>
        <v>896.64186549272199</v>
      </c>
      <c r="M21" s="10">
        <f t="shared" si="5"/>
        <v>584.59049374662732</v>
      </c>
      <c r="N21" s="10">
        <f t="shared" si="6"/>
        <v>3490.9396998654383</v>
      </c>
      <c r="O21" s="11">
        <f t="shared" si="7"/>
        <v>-3.2413712965786132</v>
      </c>
      <c r="P21" s="10" t="str">
        <f t="shared" si="8"/>
        <v>-</v>
      </c>
      <c r="Q21" s="10">
        <f t="shared" si="9"/>
        <v>2739.0006224342733</v>
      </c>
      <c r="R21" s="10">
        <f t="shared" si="10"/>
        <v>751.93907743116529</v>
      </c>
      <c r="S21" s="10" t="str">
        <f t="shared" si="11"/>
        <v/>
      </c>
      <c r="T21" s="8">
        <f>'Initial screening'!AQ22</f>
        <v>3933.3496953572726</v>
      </c>
      <c r="U21" s="10">
        <f t="shared" si="12"/>
        <v>3621.2983236111777</v>
      </c>
      <c r="V21" s="10">
        <f t="shared" si="13"/>
        <v>2433.0836289326921</v>
      </c>
      <c r="W21" s="12">
        <f t="shared" si="14"/>
        <v>0.30208722506442642</v>
      </c>
      <c r="X21" s="10" t="str">
        <f t="shared" si="15"/>
        <v>+</v>
      </c>
      <c r="Y21" s="10">
        <f t="shared" si="16"/>
        <v>2739.0006224342733</v>
      </c>
      <c r="Z21" s="10">
        <f t="shared" si="17"/>
        <v>-305.91699350158132</v>
      </c>
      <c r="AA21" s="9" t="str">
        <f t="shared" si="18"/>
        <v>Y</v>
      </c>
      <c r="AB21" s="13">
        <f>'Initial screening'!AM22</f>
        <v>62.410274349218938</v>
      </c>
      <c r="AC21" s="10">
        <f t="shared" si="0"/>
        <v>-249.64109739687575</v>
      </c>
      <c r="AD21" s="10">
        <f t="shared" si="19"/>
        <v>2507.7678692426966</v>
      </c>
      <c r="AE21" s="11">
        <f t="shared" si="20"/>
        <v>-44.181971564656024</v>
      </c>
      <c r="AF21" s="10" t="str">
        <f t="shared" si="21"/>
        <v>-</v>
      </c>
      <c r="AG21" s="10">
        <f t="shared" si="22"/>
        <v>3621.2983236111777</v>
      </c>
      <c r="AH21" s="10">
        <f t="shared" si="23"/>
        <v>3621.2983236111777</v>
      </c>
      <c r="AI21" s="9" t="str">
        <f t="shared" si="24"/>
        <v/>
      </c>
    </row>
    <row r="22" spans="2:35" x14ac:dyDescent="0.25">
      <c r="B22" s="6" t="s">
        <v>52</v>
      </c>
      <c r="C22" s="7">
        <f>'Initial screening'!C23</f>
        <v>274.99561393023276</v>
      </c>
      <c r="D22" s="8">
        <f>'Initial screening'!AI23</f>
        <v>564.33539217628299</v>
      </c>
      <c r="E22" s="9">
        <f t="shared" si="1"/>
        <v>289.33977824605023</v>
      </c>
      <c r="F22" s="8">
        <f>'Initial screening'!AK23</f>
        <v>6.1343782445133561</v>
      </c>
      <c r="G22" s="9">
        <f t="shared" si="2"/>
        <v>-268.86123568571941</v>
      </c>
      <c r="H22" s="8">
        <f>'Initial screening'!AG23</f>
        <v>71.973050559763948</v>
      </c>
      <c r="I22" s="9">
        <f t="shared" si="3"/>
        <v>-203.02256337046882</v>
      </c>
      <c r="J22" s="8">
        <f>'Initial screening'!S23</f>
        <v>1616.6355625986159</v>
      </c>
      <c r="K22" s="9">
        <f t="shared" si="4"/>
        <v>1341.6399486683831</v>
      </c>
      <c r="L22" s="8">
        <f>'Initial screening'!AO23</f>
        <v>1130.9298826510746</v>
      </c>
      <c r="M22" s="10">
        <f t="shared" si="5"/>
        <v>855.93426872084183</v>
      </c>
      <c r="N22" s="10">
        <f t="shared" si="6"/>
        <v>1630.9797269144333</v>
      </c>
      <c r="O22" s="11">
        <f t="shared" si="7"/>
        <v>-0.68531698567975319</v>
      </c>
      <c r="P22" s="10" t="str">
        <f t="shared" si="8"/>
        <v>-</v>
      </c>
      <c r="Q22" s="10">
        <f t="shared" si="9"/>
        <v>1341.6399486683831</v>
      </c>
      <c r="R22" s="10">
        <f t="shared" si="10"/>
        <v>289.33977824605023</v>
      </c>
      <c r="S22" s="10" t="str">
        <f t="shared" si="11"/>
        <v/>
      </c>
      <c r="T22" s="8">
        <f>'Initial screening'!AQ23</f>
        <v>2188.1430369328082</v>
      </c>
      <c r="U22" s="10">
        <f t="shared" si="12"/>
        <v>1913.1474230025754</v>
      </c>
      <c r="V22" s="10">
        <f t="shared" si="13"/>
        <v>1072.7787129826638</v>
      </c>
      <c r="W22" s="12">
        <f t="shared" si="14"/>
        <v>0.38405565625082899</v>
      </c>
      <c r="X22" s="10" t="str">
        <f t="shared" si="15"/>
        <v>+</v>
      </c>
      <c r="Y22" s="10">
        <f t="shared" si="16"/>
        <v>1341.6399486683831</v>
      </c>
      <c r="Z22" s="10">
        <f t="shared" si="17"/>
        <v>-268.86123568571941</v>
      </c>
      <c r="AA22" s="9" t="str">
        <f t="shared" si="18"/>
        <v>Y</v>
      </c>
      <c r="AB22" s="13">
        <f>'Initial screening'!AM23</f>
        <v>91.81581119664483</v>
      </c>
      <c r="AC22" s="10">
        <f t="shared" si="0"/>
        <v>-183.17980273358793</v>
      </c>
      <c r="AD22" s="10">
        <f t="shared" si="19"/>
        <v>1138.6173852979143</v>
      </c>
      <c r="AE22" s="11">
        <f t="shared" si="20"/>
        <v>-14.396182648765878</v>
      </c>
      <c r="AF22" s="10" t="str">
        <f t="shared" si="21"/>
        <v>-</v>
      </c>
      <c r="AG22" s="10">
        <f t="shared" si="22"/>
        <v>1913.1474230025754</v>
      </c>
      <c r="AH22" s="10">
        <f t="shared" si="23"/>
        <v>1913.1474230025754</v>
      </c>
      <c r="AI22" s="9" t="str">
        <f t="shared" si="24"/>
        <v/>
      </c>
    </row>
    <row r="23" spans="2:35" x14ac:dyDescent="0.25">
      <c r="B23" s="6" t="s">
        <v>48</v>
      </c>
      <c r="C23" s="7">
        <f>'Initial screening'!C24</f>
        <v>318.02810687768527</v>
      </c>
      <c r="D23" s="8">
        <f>'Initial screening'!AI24</f>
        <v>593.02372080791804</v>
      </c>
      <c r="E23" s="9">
        <f t="shared" si="1"/>
        <v>274.99561393023276</v>
      </c>
      <c r="F23" s="8">
        <f>'Initial screening'!AK24</f>
        <v>15.248899320189071</v>
      </c>
      <c r="G23" s="9">
        <f t="shared" si="2"/>
        <v>-302.77920755749619</v>
      </c>
      <c r="H23" s="8">
        <f>'Initial screening'!AG24</f>
        <v>91.81581119664483</v>
      </c>
      <c r="I23" s="9">
        <f t="shared" si="3"/>
        <v>-226.21229568104044</v>
      </c>
      <c r="J23" s="8">
        <f>'Initial screening'!S24</f>
        <v>2811.9825889167428</v>
      </c>
      <c r="K23" s="9">
        <f t="shared" si="4"/>
        <v>2493.9544820390574</v>
      </c>
      <c r="L23" s="8">
        <f>'Initial screening'!AO24</f>
        <v>1482.361908388604</v>
      </c>
      <c r="M23" s="10">
        <f t="shared" si="5"/>
        <v>1164.3338015109186</v>
      </c>
      <c r="N23" s="10">
        <f t="shared" si="6"/>
        <v>2768.95009596929</v>
      </c>
      <c r="O23" s="11">
        <f t="shared" si="7"/>
        <v>-1.082472698048929</v>
      </c>
      <c r="P23" s="10" t="str">
        <f t="shared" si="8"/>
        <v>-</v>
      </c>
      <c r="Q23" s="10">
        <f t="shared" si="9"/>
        <v>2493.9544820390574</v>
      </c>
      <c r="R23" s="10">
        <f t="shared" si="10"/>
        <v>274.99561393023276</v>
      </c>
      <c r="S23" s="10" t="str">
        <f t="shared" si="11"/>
        <v/>
      </c>
      <c r="T23" s="8">
        <f>'Initial screening'!AQ24</f>
        <v>3514.9782361459283</v>
      </c>
      <c r="U23" s="10">
        <f t="shared" si="12"/>
        <v>3196.950129268243</v>
      </c>
      <c r="V23" s="10">
        <f t="shared" si="13"/>
        <v>2191.1752744815612</v>
      </c>
      <c r="W23" s="12">
        <f t="shared" si="14"/>
        <v>0.28613971046645365</v>
      </c>
      <c r="X23" s="10" t="str">
        <f t="shared" si="15"/>
        <v/>
      </c>
      <c r="Y23" s="10">
        <f t="shared" si="16"/>
        <v>2493.9544820390574</v>
      </c>
      <c r="Z23" s="10">
        <f t="shared" si="17"/>
        <v>-302.77920755749619</v>
      </c>
      <c r="AA23" s="9" t="str">
        <f t="shared" si="18"/>
        <v/>
      </c>
      <c r="AB23" s="13">
        <f>'Initial screening'!AM24</f>
        <v>85.360937254526959</v>
      </c>
      <c r="AC23" s="10">
        <f t="shared" si="0"/>
        <v>-232.66716962315832</v>
      </c>
      <c r="AD23" s="10">
        <f t="shared" si="19"/>
        <v>2267.7421863580171</v>
      </c>
      <c r="AE23" s="11">
        <f t="shared" si="20"/>
        <v>-29.292196599546717</v>
      </c>
      <c r="AF23" s="10" t="str">
        <f t="shared" si="21"/>
        <v>-</v>
      </c>
      <c r="AG23" s="10">
        <f t="shared" si="22"/>
        <v>3196.950129268243</v>
      </c>
      <c r="AH23" s="10">
        <f t="shared" si="23"/>
        <v>3196.950129268243</v>
      </c>
      <c r="AI23" s="9" t="str">
        <f t="shared" si="24"/>
        <v/>
      </c>
    </row>
    <row r="24" spans="2:35" x14ac:dyDescent="0.25">
      <c r="B24" s="14" t="s">
        <v>19</v>
      </c>
      <c r="C24" s="15">
        <f>'Initial screening'!C25</f>
        <v>102.86564214042254</v>
      </c>
      <c r="D24" s="16">
        <f>'Initial screening'!AI25</f>
        <v>141.18254485966628</v>
      </c>
      <c r="E24" s="17">
        <f t="shared" si="1"/>
        <v>38.316902719243743</v>
      </c>
      <c r="F24" s="16">
        <f>'Initial screening'!AK25</f>
        <v>6.1343782445133561</v>
      </c>
      <c r="G24" s="17">
        <f t="shared" si="2"/>
        <v>-96.73126389590918</v>
      </c>
      <c r="H24" s="16">
        <f>'Initial screening'!AG25</f>
        <v>41.133097280756282</v>
      </c>
      <c r="I24" s="17">
        <f t="shared" si="3"/>
        <v>-61.732544859666255</v>
      </c>
      <c r="J24" s="16">
        <f>'Initial screening'!S25</f>
        <v>727.29737501793011</v>
      </c>
      <c r="K24" s="17">
        <f t="shared" si="4"/>
        <v>624.43173287750756</v>
      </c>
      <c r="L24" s="16">
        <f>'Initial screening'!AO25</f>
        <v>968.36268707180977</v>
      </c>
      <c r="M24" s="18">
        <f t="shared" si="5"/>
        <v>865.49704493138722</v>
      </c>
      <c r="N24" s="18">
        <f t="shared" si="6"/>
        <v>662.74863559675134</v>
      </c>
      <c r="O24" s="19">
        <f t="shared" si="7"/>
        <v>0.20937238912800127</v>
      </c>
      <c r="P24" s="18" t="str">
        <f t="shared" si="8"/>
        <v/>
      </c>
      <c r="Q24" s="18">
        <f t="shared" si="9"/>
        <v>624.43173287750756</v>
      </c>
      <c r="R24" s="18">
        <f t="shared" si="10"/>
        <v>38.316902719243743</v>
      </c>
      <c r="S24" s="18" t="str">
        <f t="shared" si="11"/>
        <v/>
      </c>
      <c r="T24" s="16">
        <f>'Initial screening'!AQ25</f>
        <v>1315.5397077205757</v>
      </c>
      <c r="U24" s="18">
        <f t="shared" si="12"/>
        <v>1212.6740655801532</v>
      </c>
      <c r="V24" s="18">
        <f t="shared" si="13"/>
        <v>527.70046898159842</v>
      </c>
      <c r="W24" s="20">
        <f t="shared" si="14"/>
        <v>0.52067876976925509</v>
      </c>
      <c r="X24" s="18" t="str">
        <f t="shared" si="15"/>
        <v>+</v>
      </c>
      <c r="Y24" s="18">
        <f t="shared" si="16"/>
        <v>624.43173287750756</v>
      </c>
      <c r="Z24" s="18">
        <f t="shared" si="17"/>
        <v>-96.73126389590918</v>
      </c>
      <c r="AA24" s="17" t="str">
        <f t="shared" si="18"/>
        <v>Y</v>
      </c>
      <c r="AB24" s="21">
        <f>'Initial screening'!AM25</f>
        <v>74.841883422927438</v>
      </c>
      <c r="AC24" s="18">
        <f t="shared" si="0"/>
        <v>-28.023758717495099</v>
      </c>
      <c r="AD24" s="18">
        <f t="shared" si="19"/>
        <v>562.69918801784127</v>
      </c>
      <c r="AE24" s="19">
        <f t="shared" si="20"/>
        <v>-7.8929460312642439</v>
      </c>
      <c r="AF24" s="18" t="str">
        <f t="shared" si="21"/>
        <v>-</v>
      </c>
      <c r="AG24" s="18">
        <f t="shared" si="22"/>
        <v>1212.6740655801532</v>
      </c>
      <c r="AH24" s="18">
        <f t="shared" si="23"/>
        <v>1212.6740655801532</v>
      </c>
      <c r="AI24" s="17" t="str">
        <f t="shared" si="24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Initial screening</vt:lpstr>
      <vt:lpstr>Epistasis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Blay</dc:creator>
  <cp:lastModifiedBy>Vincent</cp:lastModifiedBy>
  <dcterms:created xsi:type="dcterms:W3CDTF">2017-10-30T10:24:18Z</dcterms:created>
  <dcterms:modified xsi:type="dcterms:W3CDTF">2018-11-20T21:13:05Z</dcterms:modified>
</cp:coreProperties>
</file>