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autoCompressPictures="0" defaultThemeVersion="153222"/>
  <mc:AlternateContent xmlns:mc="http://schemas.openxmlformats.org/markup-compatibility/2006">
    <mc:Choice Requires="x15">
      <x15ac:absPath xmlns:x15ac="http://schemas.microsoft.com/office/spreadsheetml/2010/11/ac" url="D:\My Work\My Papers\Working Papers\(2019) Green Chemistry\re-submission\"/>
    </mc:Choice>
  </mc:AlternateContent>
  <bookViews>
    <workbookView xWindow="0" yWindow="0" windowWidth="14370" windowHeight="11670" activeTab="4"/>
  </bookViews>
  <sheets>
    <sheet name="Introduction" sheetId="14" r:id="rId1"/>
    <sheet name="Overview" sheetId="1" r:id="rId2"/>
    <sheet name="Scheme Description" sheetId="12" r:id="rId3"/>
    <sheet name="Reaction" sheetId="2" r:id="rId4"/>
    <sheet name="Reaction Solvents" sheetId="7" r:id="rId5"/>
    <sheet name="Workup &amp; Purification" sheetId="11" r:id="rId6"/>
    <sheet name="Solvents Library" sheetId="9" r:id="rId7"/>
    <sheet name="Reagents Library" sheetId="13" r:id="rId8"/>
    <sheet name="Help Sheet" sheetId="8" r:id="rId9"/>
  </sheet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X3" i="1" l="1"/>
  <c r="X4" i="1"/>
  <c r="X5" i="1"/>
  <c r="X6" i="1"/>
  <c r="X7" i="1"/>
  <c r="X8" i="1"/>
  <c r="X9" i="1"/>
  <c r="X10" i="1"/>
  <c r="X11" i="1"/>
  <c r="X12" i="1"/>
  <c r="X13" i="1"/>
  <c r="X14" i="1"/>
  <c r="X15" i="1"/>
  <c r="X16" i="1"/>
  <c r="X17" i="1"/>
  <c r="X18" i="1"/>
  <c r="X19" i="1"/>
  <c r="X20" i="1"/>
  <c r="X21" i="1"/>
  <c r="X22" i="1"/>
  <c r="X23" i="1"/>
  <c r="X24" i="1"/>
  <c r="X25" i="1"/>
  <c r="X26" i="1"/>
  <c r="X27" i="1"/>
  <c r="X28" i="1"/>
  <c r="X29" i="1"/>
  <c r="X30" i="1"/>
  <c r="X31" i="1"/>
  <c r="X32" i="1"/>
  <c r="F10" i="11" l="1"/>
  <c r="G9" i="2"/>
  <c r="G8" i="2" s="1"/>
  <c r="I9" i="2"/>
  <c r="I8" i="2" s="1"/>
  <c r="K9" i="2"/>
  <c r="K8" i="2" s="1"/>
  <c r="M9" i="2"/>
  <c r="M8" i="2" s="1"/>
  <c r="O9" i="2"/>
  <c r="O8" i="2" s="1"/>
  <c r="Q9" i="2"/>
  <c r="Q8" i="2" s="1"/>
  <c r="S9" i="2"/>
  <c r="S8" i="2" s="1"/>
  <c r="U9" i="2"/>
  <c r="U8" i="2" s="1"/>
  <c r="W9" i="2"/>
  <c r="W8" i="2" s="1"/>
  <c r="Y9" i="2"/>
  <c r="Y8" i="2" s="1"/>
  <c r="AA9" i="2"/>
  <c r="AA8" i="2" s="1"/>
  <c r="AC9" i="2"/>
  <c r="AC8" i="2" s="1"/>
  <c r="AE9" i="2"/>
  <c r="AE8" i="2" s="1"/>
  <c r="AG9" i="2"/>
  <c r="AG8" i="2" s="1"/>
  <c r="AI9" i="2"/>
  <c r="AI8" i="2" s="1"/>
  <c r="AK9" i="2"/>
  <c r="AK8" i="2" s="1"/>
  <c r="AM9" i="2"/>
  <c r="AM8" i="2" s="1"/>
  <c r="AO9" i="2"/>
  <c r="AO8" i="2" s="1"/>
  <c r="AQ9" i="2"/>
  <c r="AQ8" i="2" s="1"/>
  <c r="AS9" i="2"/>
  <c r="AS8" i="2" s="1"/>
  <c r="AU9" i="2"/>
  <c r="AU8" i="2" s="1"/>
  <c r="AW9" i="2"/>
  <c r="AW8" i="2" s="1"/>
  <c r="AY9" i="2"/>
  <c r="AY8" i="2" s="1"/>
  <c r="BA9" i="2"/>
  <c r="BA8" i="2" s="1"/>
  <c r="BC9" i="2"/>
  <c r="BC8" i="2" s="1"/>
  <c r="BE9" i="2"/>
  <c r="BE8" i="2" s="1"/>
  <c r="BG9" i="2"/>
  <c r="BG8" i="2" s="1"/>
  <c r="BI9" i="2"/>
  <c r="BI8" i="2" s="1"/>
  <c r="E9" i="2"/>
  <c r="E8" i="2" s="1"/>
  <c r="C9" i="2"/>
  <c r="C8" i="2" s="1"/>
  <c r="C10" i="7"/>
  <c r="C11" i="7"/>
  <c r="C12" i="7"/>
  <c r="C13" i="7"/>
  <c r="C14" i="7"/>
  <c r="C15" i="7"/>
  <c r="C16" i="7"/>
  <c r="C17" i="7"/>
  <c r="C18" i="7"/>
  <c r="C19" i="7"/>
  <c r="C20" i="7"/>
  <c r="C21" i="7"/>
  <c r="C22" i="7"/>
  <c r="C23" i="7"/>
  <c r="C24" i="7"/>
  <c r="C25" i="7"/>
  <c r="C26" i="7"/>
  <c r="C27" i="7"/>
  <c r="C28" i="7"/>
  <c r="C29" i="7"/>
  <c r="C30" i="7"/>
  <c r="C31" i="7"/>
  <c r="C32" i="7"/>
  <c r="C33" i="7"/>
  <c r="C34" i="7"/>
  <c r="C35" i="7"/>
  <c r="C36" i="7"/>
  <c r="C9" i="7"/>
  <c r="C5" i="2"/>
  <c r="C7" i="2" s="1"/>
  <c r="M5" i="2" l="1"/>
  <c r="M7" i="2" s="1"/>
  <c r="O5" i="2"/>
  <c r="O7" i="2" s="1"/>
  <c r="Q5" i="2"/>
  <c r="Q7" i="2" s="1"/>
  <c r="S5" i="2"/>
  <c r="S7" i="2" s="1"/>
  <c r="B10" i="1"/>
  <c r="B10" i="7"/>
  <c r="B11" i="7"/>
  <c r="B12" i="7"/>
  <c r="B13" i="7"/>
  <c r="B14" i="7"/>
  <c r="B15" i="7"/>
  <c r="B16" i="7"/>
  <c r="B17" i="7"/>
  <c r="B18" i="7"/>
  <c r="B19" i="7"/>
  <c r="B20" i="7"/>
  <c r="B21" i="7"/>
  <c r="B22" i="7"/>
  <c r="B23" i="7"/>
  <c r="B24" i="7"/>
  <c r="B25" i="7"/>
  <c r="B26" i="7"/>
  <c r="B27" i="7"/>
  <c r="B28" i="7"/>
  <c r="B29" i="7"/>
  <c r="B30" i="7"/>
  <c r="B31" i="7"/>
  <c r="B32" i="7"/>
  <c r="B33" i="7"/>
  <c r="B34" i="7"/>
  <c r="B35" i="7"/>
  <c r="B36" i="7"/>
  <c r="B9" i="7"/>
  <c r="B9" i="11"/>
  <c r="B10" i="11"/>
  <c r="B11" i="11"/>
  <c r="B12" i="11"/>
  <c r="B13" i="11"/>
  <c r="B14" i="11"/>
  <c r="B15" i="11"/>
  <c r="B16" i="11"/>
  <c r="B17" i="11"/>
  <c r="B18" i="11"/>
  <c r="B19" i="11"/>
  <c r="B20" i="11"/>
  <c r="B21" i="11"/>
  <c r="B22" i="11"/>
  <c r="B23" i="11"/>
  <c r="B24" i="11"/>
  <c r="B25" i="11"/>
  <c r="B26" i="11"/>
  <c r="B27" i="11"/>
  <c r="B28" i="11"/>
  <c r="B29" i="11"/>
  <c r="B30" i="11"/>
  <c r="B31" i="11"/>
  <c r="BN36" i="11"/>
  <c r="BN35" i="11"/>
  <c r="BN34" i="11"/>
  <c r="BN33" i="11"/>
  <c r="BN32" i="11"/>
  <c r="BN31" i="11"/>
  <c r="BN30" i="11"/>
  <c r="BN29" i="11"/>
  <c r="BN28" i="11"/>
  <c r="BN27" i="11"/>
  <c r="BN26" i="11"/>
  <c r="BN25" i="11"/>
  <c r="BN24" i="11"/>
  <c r="BN23" i="11"/>
  <c r="BN22" i="11"/>
  <c r="BN21" i="11"/>
  <c r="BN20" i="11"/>
  <c r="BN19" i="11"/>
  <c r="BN18" i="11"/>
  <c r="BN17" i="11"/>
  <c r="BN16" i="11"/>
  <c r="BN15" i="11"/>
  <c r="BN14" i="11"/>
  <c r="BN13" i="11"/>
  <c r="BN12" i="11"/>
  <c r="BN11" i="11"/>
  <c r="BN10" i="11"/>
  <c r="BN9" i="11"/>
  <c r="BL36" i="11"/>
  <c r="BL35" i="11"/>
  <c r="BL34" i="11"/>
  <c r="BL33" i="11"/>
  <c r="BL32" i="11"/>
  <c r="BL31" i="11"/>
  <c r="BL30" i="11"/>
  <c r="BL29" i="11"/>
  <c r="BL28" i="11"/>
  <c r="BL27" i="11"/>
  <c r="BL26" i="11"/>
  <c r="BL25" i="11"/>
  <c r="BL24" i="11"/>
  <c r="BL23" i="11"/>
  <c r="BL22" i="11"/>
  <c r="BL21" i="11"/>
  <c r="BL20" i="11"/>
  <c r="BL19" i="11"/>
  <c r="BL18" i="11"/>
  <c r="BL17" i="11"/>
  <c r="BL16" i="11"/>
  <c r="BL15" i="11"/>
  <c r="BL14" i="11"/>
  <c r="BL13" i="11"/>
  <c r="BL12" i="11"/>
  <c r="BL11" i="11"/>
  <c r="BL10" i="11"/>
  <c r="BL9" i="11"/>
  <c r="BJ36" i="11"/>
  <c r="BJ35" i="11"/>
  <c r="BJ34" i="11"/>
  <c r="BJ33" i="11"/>
  <c r="BJ32" i="11"/>
  <c r="BJ31" i="11"/>
  <c r="BJ30" i="11"/>
  <c r="BJ29" i="11"/>
  <c r="BJ28" i="11"/>
  <c r="BJ27" i="11"/>
  <c r="BJ26" i="11"/>
  <c r="BJ25" i="11"/>
  <c r="BJ24" i="11"/>
  <c r="BJ23" i="11"/>
  <c r="BJ22" i="11"/>
  <c r="BJ21" i="11"/>
  <c r="BJ20" i="11"/>
  <c r="BJ19" i="11"/>
  <c r="BJ18" i="11"/>
  <c r="BJ17" i="11"/>
  <c r="BJ16" i="11"/>
  <c r="BJ15" i="11"/>
  <c r="BJ14" i="11"/>
  <c r="BJ13" i="11"/>
  <c r="BJ12" i="11"/>
  <c r="BJ11" i="11"/>
  <c r="BJ10" i="11"/>
  <c r="BJ9" i="11"/>
  <c r="BH36" i="11"/>
  <c r="BH35" i="11"/>
  <c r="BH34" i="11"/>
  <c r="BH33" i="11"/>
  <c r="BH32" i="11"/>
  <c r="BH31" i="11"/>
  <c r="BH30" i="11"/>
  <c r="BH29" i="11"/>
  <c r="BH28" i="11"/>
  <c r="BH27" i="11"/>
  <c r="BH26" i="11"/>
  <c r="BH25" i="11"/>
  <c r="BH24" i="11"/>
  <c r="BH23" i="11"/>
  <c r="BH22" i="11"/>
  <c r="BH21" i="11"/>
  <c r="BH20" i="11"/>
  <c r="BH19" i="11"/>
  <c r="BH18" i="11"/>
  <c r="BH17" i="11"/>
  <c r="BH16" i="11"/>
  <c r="BH15" i="11"/>
  <c r="BH14" i="11"/>
  <c r="BH13" i="11"/>
  <c r="BH12" i="11"/>
  <c r="BH11" i="11"/>
  <c r="BH10" i="11"/>
  <c r="BH9" i="11"/>
  <c r="BF36" i="11"/>
  <c r="BF35" i="11"/>
  <c r="BF34" i="11"/>
  <c r="BF33" i="11"/>
  <c r="BF32" i="11"/>
  <c r="BF31" i="11"/>
  <c r="BF30" i="11"/>
  <c r="BF29" i="11"/>
  <c r="BF28" i="11"/>
  <c r="BF27" i="11"/>
  <c r="BF26" i="11"/>
  <c r="BF25" i="11"/>
  <c r="BF24" i="11"/>
  <c r="BF23" i="11"/>
  <c r="BF22" i="11"/>
  <c r="BF21" i="11"/>
  <c r="BF20" i="11"/>
  <c r="BF19" i="11"/>
  <c r="BF18" i="11"/>
  <c r="BF17" i="11"/>
  <c r="BF16" i="11"/>
  <c r="BF15" i="11"/>
  <c r="BF14" i="11"/>
  <c r="BF13" i="11"/>
  <c r="BF12" i="11"/>
  <c r="BF11" i="11"/>
  <c r="BF10" i="11"/>
  <c r="BF9" i="11"/>
  <c r="BD36" i="11"/>
  <c r="BD35" i="11"/>
  <c r="BD34" i="11"/>
  <c r="BD33" i="11"/>
  <c r="BD32" i="11"/>
  <c r="BD31" i="11"/>
  <c r="BD30" i="11"/>
  <c r="BD29" i="11"/>
  <c r="BD28" i="11"/>
  <c r="BD27" i="11"/>
  <c r="BD26" i="11"/>
  <c r="BD25" i="11"/>
  <c r="BD24" i="11"/>
  <c r="BD23" i="11"/>
  <c r="BD22" i="11"/>
  <c r="BD21" i="11"/>
  <c r="BD20" i="11"/>
  <c r="BD19" i="11"/>
  <c r="BD18" i="11"/>
  <c r="BD17" i="11"/>
  <c r="BD16" i="11"/>
  <c r="BD15" i="11"/>
  <c r="BD14" i="11"/>
  <c r="BD13" i="11"/>
  <c r="BD12" i="11"/>
  <c r="BD11" i="11"/>
  <c r="BD10" i="11"/>
  <c r="BD9" i="11"/>
  <c r="BB36" i="11"/>
  <c r="BB35" i="11"/>
  <c r="BB34" i="11"/>
  <c r="BB33" i="11"/>
  <c r="BB32" i="11"/>
  <c r="BB31" i="11"/>
  <c r="BB30" i="11"/>
  <c r="BB29" i="11"/>
  <c r="BB28" i="11"/>
  <c r="BB27" i="11"/>
  <c r="BB26" i="11"/>
  <c r="BB25" i="11"/>
  <c r="BB24" i="11"/>
  <c r="BB23" i="11"/>
  <c r="BB22" i="11"/>
  <c r="BB21" i="11"/>
  <c r="BB20" i="11"/>
  <c r="BB19" i="11"/>
  <c r="BB18" i="11"/>
  <c r="BB17" i="11"/>
  <c r="BB16" i="11"/>
  <c r="BB15" i="11"/>
  <c r="BB14" i="11"/>
  <c r="BB13" i="11"/>
  <c r="BB12" i="11"/>
  <c r="BB11" i="11"/>
  <c r="BB10" i="11"/>
  <c r="BB9" i="11"/>
  <c r="AZ36" i="11"/>
  <c r="AZ35" i="11"/>
  <c r="AZ34" i="11"/>
  <c r="AZ33" i="11"/>
  <c r="AZ32" i="11"/>
  <c r="AZ31" i="11"/>
  <c r="AZ30" i="11"/>
  <c r="AZ29" i="11"/>
  <c r="AZ28" i="11"/>
  <c r="AZ27" i="11"/>
  <c r="AZ26" i="11"/>
  <c r="AZ25" i="11"/>
  <c r="AZ24" i="11"/>
  <c r="AZ23" i="11"/>
  <c r="AZ22" i="11"/>
  <c r="AZ21" i="11"/>
  <c r="AZ20" i="11"/>
  <c r="AZ19" i="11"/>
  <c r="AZ18" i="11"/>
  <c r="AZ17" i="11"/>
  <c r="AZ16" i="11"/>
  <c r="AZ15" i="11"/>
  <c r="AZ14" i="11"/>
  <c r="AZ13" i="11"/>
  <c r="AZ12" i="11"/>
  <c r="AZ11" i="11"/>
  <c r="AZ10" i="11"/>
  <c r="AZ9" i="11"/>
  <c r="AX36" i="11"/>
  <c r="AX35" i="11"/>
  <c r="AX34" i="11"/>
  <c r="AX33" i="11"/>
  <c r="AX32" i="11"/>
  <c r="AX31" i="11"/>
  <c r="AX30" i="11"/>
  <c r="AX29" i="11"/>
  <c r="AX28" i="11"/>
  <c r="AX27" i="11"/>
  <c r="AX26" i="11"/>
  <c r="AX25" i="11"/>
  <c r="AX24" i="11"/>
  <c r="AX23" i="11"/>
  <c r="AX22" i="11"/>
  <c r="AX21" i="11"/>
  <c r="AX20" i="11"/>
  <c r="AX19" i="11"/>
  <c r="AX18" i="11"/>
  <c r="AX17" i="11"/>
  <c r="AX16" i="11"/>
  <c r="AX15" i="11"/>
  <c r="AX14" i="11"/>
  <c r="AX13" i="11"/>
  <c r="AX12" i="11"/>
  <c r="AX11" i="11"/>
  <c r="AX10" i="11"/>
  <c r="AX9" i="11"/>
  <c r="AV36" i="11"/>
  <c r="AV35" i="11"/>
  <c r="AV34" i="11"/>
  <c r="AV33" i="11"/>
  <c r="AV32" i="11"/>
  <c r="AV31" i="11"/>
  <c r="AV30" i="11"/>
  <c r="AV29" i="11"/>
  <c r="AV28" i="11"/>
  <c r="AV27" i="11"/>
  <c r="AV26" i="11"/>
  <c r="AV25" i="11"/>
  <c r="AV24" i="11"/>
  <c r="AV23" i="11"/>
  <c r="AV22" i="11"/>
  <c r="AV21" i="11"/>
  <c r="AV20" i="11"/>
  <c r="AV19" i="11"/>
  <c r="AV18" i="11"/>
  <c r="AV17" i="11"/>
  <c r="AV16" i="11"/>
  <c r="AV15" i="11"/>
  <c r="AV14" i="11"/>
  <c r="AV13" i="11"/>
  <c r="AV12" i="11"/>
  <c r="AV11" i="11"/>
  <c r="AV10" i="11"/>
  <c r="AV9" i="11"/>
  <c r="AT36" i="11"/>
  <c r="AT35" i="11"/>
  <c r="AT34" i="11"/>
  <c r="AT33" i="11"/>
  <c r="AT32" i="11"/>
  <c r="AT31" i="11"/>
  <c r="AT30" i="11"/>
  <c r="AT29" i="11"/>
  <c r="AT28" i="11"/>
  <c r="AT27" i="11"/>
  <c r="AT26" i="11"/>
  <c r="AT25" i="11"/>
  <c r="AT24" i="11"/>
  <c r="AT23" i="11"/>
  <c r="AT22" i="11"/>
  <c r="AT21" i="11"/>
  <c r="AT20" i="11"/>
  <c r="AT19" i="11"/>
  <c r="AT18" i="11"/>
  <c r="AT17" i="11"/>
  <c r="AT16" i="11"/>
  <c r="AT15" i="11"/>
  <c r="AT14" i="11"/>
  <c r="AT13" i="11"/>
  <c r="AT12" i="11"/>
  <c r="AT11" i="11"/>
  <c r="AT10" i="11"/>
  <c r="AT9" i="11"/>
  <c r="AR36" i="11"/>
  <c r="AR35" i="11"/>
  <c r="AR34" i="11"/>
  <c r="AR33" i="11"/>
  <c r="AR32" i="11"/>
  <c r="AR31" i="11"/>
  <c r="AR30" i="11"/>
  <c r="AR29" i="11"/>
  <c r="AR28" i="11"/>
  <c r="AR27" i="11"/>
  <c r="AR26" i="11"/>
  <c r="AR25" i="11"/>
  <c r="AR24" i="11"/>
  <c r="AR23" i="11"/>
  <c r="AR22" i="11"/>
  <c r="AR21" i="11"/>
  <c r="AR20" i="11"/>
  <c r="AR19" i="11"/>
  <c r="AR18" i="11"/>
  <c r="AR17" i="11"/>
  <c r="AR16" i="11"/>
  <c r="AR15" i="11"/>
  <c r="AR14" i="11"/>
  <c r="AR13" i="11"/>
  <c r="AR12" i="11"/>
  <c r="AR11" i="11"/>
  <c r="AR10" i="11"/>
  <c r="AR9" i="11"/>
  <c r="AP36" i="11"/>
  <c r="AP35" i="11"/>
  <c r="AP34" i="11"/>
  <c r="AP33" i="11"/>
  <c r="AP32" i="11"/>
  <c r="AP31" i="11"/>
  <c r="AP30" i="11"/>
  <c r="AP29" i="11"/>
  <c r="AP28" i="11"/>
  <c r="AP27" i="11"/>
  <c r="AP26" i="11"/>
  <c r="AP25" i="11"/>
  <c r="AP24" i="11"/>
  <c r="AP23" i="11"/>
  <c r="AP22" i="11"/>
  <c r="AP21" i="11"/>
  <c r="AP20" i="11"/>
  <c r="AP19" i="11"/>
  <c r="AP18" i="11"/>
  <c r="AP17" i="11"/>
  <c r="AP16" i="11"/>
  <c r="AP15" i="11"/>
  <c r="AP14" i="11"/>
  <c r="AP13" i="11"/>
  <c r="AP12" i="11"/>
  <c r="AP11" i="11"/>
  <c r="AP10" i="11"/>
  <c r="AP9" i="11"/>
  <c r="AN36" i="11"/>
  <c r="AN35" i="11"/>
  <c r="AN34" i="11"/>
  <c r="AN33" i="11"/>
  <c r="AN32" i="11"/>
  <c r="AN31" i="11"/>
  <c r="AN30" i="11"/>
  <c r="AN29" i="11"/>
  <c r="AN28" i="11"/>
  <c r="AN27" i="11"/>
  <c r="AN26" i="11"/>
  <c r="AN25" i="11"/>
  <c r="AN24" i="11"/>
  <c r="AN23" i="11"/>
  <c r="AN22" i="11"/>
  <c r="AN21" i="11"/>
  <c r="AN20" i="11"/>
  <c r="AN19" i="11"/>
  <c r="AN18" i="11"/>
  <c r="AN17" i="11"/>
  <c r="AN16" i="11"/>
  <c r="AN15" i="11"/>
  <c r="AN14" i="11"/>
  <c r="AN13" i="11"/>
  <c r="AN12" i="11"/>
  <c r="AN11" i="11"/>
  <c r="AN10" i="11"/>
  <c r="AN9" i="11"/>
  <c r="AL36" i="11"/>
  <c r="AL35" i="11"/>
  <c r="AL34" i="11"/>
  <c r="AL33" i="11"/>
  <c r="AL32" i="11"/>
  <c r="AL31" i="11"/>
  <c r="AL30" i="11"/>
  <c r="AL29" i="11"/>
  <c r="AL28" i="11"/>
  <c r="AL27" i="11"/>
  <c r="AL26" i="11"/>
  <c r="AL25" i="11"/>
  <c r="AL24" i="11"/>
  <c r="AL23" i="11"/>
  <c r="AL21" i="11"/>
  <c r="AL18" i="11"/>
  <c r="AL17" i="11"/>
  <c r="AL16" i="11"/>
  <c r="AL15" i="11"/>
  <c r="AL13" i="11"/>
  <c r="AL11" i="11"/>
  <c r="AL10" i="11"/>
  <c r="AJ36" i="11"/>
  <c r="AJ35" i="11"/>
  <c r="AJ34" i="11"/>
  <c r="AJ33" i="11"/>
  <c r="AJ32" i="11"/>
  <c r="AJ31" i="11"/>
  <c r="AJ30" i="11"/>
  <c r="AJ29" i="11"/>
  <c r="AJ28" i="11"/>
  <c r="AJ27" i="11"/>
  <c r="AJ26" i="11"/>
  <c r="AJ25" i="11"/>
  <c r="AJ24" i="11"/>
  <c r="AJ22" i="11"/>
  <c r="AJ21" i="11"/>
  <c r="AJ20" i="11"/>
  <c r="AJ19" i="11"/>
  <c r="AJ18" i="11"/>
  <c r="AJ17" i="11"/>
  <c r="AJ16" i="11"/>
  <c r="AJ15" i="11"/>
  <c r="AJ14" i="11"/>
  <c r="AJ13" i="11"/>
  <c r="AJ11" i="11"/>
  <c r="AJ10" i="11"/>
  <c r="AJ9" i="11"/>
  <c r="AH36" i="11"/>
  <c r="AH35" i="11"/>
  <c r="AH34" i="11"/>
  <c r="AH33" i="11"/>
  <c r="AH32" i="11"/>
  <c r="AH31" i="11"/>
  <c r="AH30" i="11"/>
  <c r="AH29" i="11"/>
  <c r="AH28" i="11"/>
  <c r="AH27" i="11"/>
  <c r="AH26" i="11"/>
  <c r="AH25" i="11"/>
  <c r="AH24" i="11"/>
  <c r="AH23" i="11"/>
  <c r="AH22" i="11"/>
  <c r="AH21" i="11"/>
  <c r="AH20" i="11"/>
  <c r="AH18" i="11"/>
  <c r="AH17" i="11"/>
  <c r="AH13" i="11"/>
  <c r="AH12" i="11"/>
  <c r="AH11" i="11"/>
  <c r="AH9" i="11"/>
  <c r="AF36" i="11"/>
  <c r="AF35" i="11"/>
  <c r="AF34" i="11"/>
  <c r="AF33" i="11"/>
  <c r="AF32" i="11"/>
  <c r="AF31" i="11"/>
  <c r="AF30" i="11"/>
  <c r="AF29" i="11"/>
  <c r="AF28" i="11"/>
  <c r="AF27" i="11"/>
  <c r="AF26" i="11"/>
  <c r="AF25" i="11"/>
  <c r="AF24" i="11"/>
  <c r="AF23" i="11"/>
  <c r="AF22" i="11"/>
  <c r="AF21" i="11"/>
  <c r="AF20" i="11"/>
  <c r="AF19" i="11"/>
  <c r="AF16" i="11"/>
  <c r="AF15" i="11"/>
  <c r="AF13" i="11"/>
  <c r="AF10" i="11"/>
  <c r="AF9" i="11"/>
  <c r="AD36" i="11"/>
  <c r="AD35" i="11"/>
  <c r="AD34" i="11"/>
  <c r="AD33" i="11"/>
  <c r="AD32" i="11"/>
  <c r="AD31" i="11"/>
  <c r="AD30" i="11"/>
  <c r="AD29" i="11"/>
  <c r="AD28" i="11"/>
  <c r="AD27" i="11"/>
  <c r="AD26" i="11"/>
  <c r="AD25" i="11"/>
  <c r="AD24" i="11"/>
  <c r="AD23" i="11"/>
  <c r="AD22" i="11"/>
  <c r="AD21" i="11"/>
  <c r="AD20" i="11"/>
  <c r="AD19" i="11"/>
  <c r="AD18" i="11"/>
  <c r="AD17" i="11"/>
  <c r="AD13" i="11"/>
  <c r="AD9" i="11"/>
  <c r="AB36" i="11"/>
  <c r="AB35" i="11"/>
  <c r="AB34" i="11"/>
  <c r="AB33" i="11"/>
  <c r="AB32" i="11"/>
  <c r="AB31" i="11"/>
  <c r="AB30" i="11"/>
  <c r="AB29" i="11"/>
  <c r="AB28" i="11"/>
  <c r="AB27" i="11"/>
  <c r="AB26" i="11"/>
  <c r="AB25" i="11"/>
  <c r="AB24" i="11"/>
  <c r="AB23" i="11"/>
  <c r="AB22" i="11"/>
  <c r="AB21" i="11"/>
  <c r="AB20" i="11"/>
  <c r="AB19" i="11"/>
  <c r="AB18" i="11"/>
  <c r="AB17" i="11"/>
  <c r="AB16" i="11"/>
  <c r="AB15" i="11"/>
  <c r="AB14" i="11"/>
  <c r="AB12" i="11"/>
  <c r="AB9" i="11"/>
  <c r="Z36" i="11"/>
  <c r="Z35" i="11"/>
  <c r="Z34" i="11"/>
  <c r="Z33" i="11"/>
  <c r="Z32" i="11"/>
  <c r="Z31" i="11"/>
  <c r="Z30" i="11"/>
  <c r="Z29" i="11"/>
  <c r="Z28" i="11"/>
  <c r="Z27" i="11"/>
  <c r="Z26" i="11"/>
  <c r="Z25" i="11"/>
  <c r="Z24" i="11"/>
  <c r="Z23" i="11"/>
  <c r="Z22" i="11"/>
  <c r="Z21" i="11"/>
  <c r="Z20" i="11"/>
  <c r="Z19" i="11"/>
  <c r="Z18" i="11"/>
  <c r="Z17" i="11"/>
  <c r="Z16" i="11"/>
  <c r="Z15" i="11"/>
  <c r="Z14" i="11"/>
  <c r="Z13" i="11"/>
  <c r="Z12" i="11"/>
  <c r="Z11" i="11"/>
  <c r="Z10" i="11"/>
  <c r="Z9" i="11"/>
  <c r="X36" i="11"/>
  <c r="X35" i="11"/>
  <c r="X34" i="11"/>
  <c r="X33" i="11"/>
  <c r="X32" i="11"/>
  <c r="X31" i="11"/>
  <c r="X30" i="11"/>
  <c r="X29" i="11"/>
  <c r="X28" i="11"/>
  <c r="X27" i="11"/>
  <c r="X26" i="11"/>
  <c r="X25" i="11"/>
  <c r="X24" i="11"/>
  <c r="X23" i="11"/>
  <c r="X22" i="11"/>
  <c r="X21" i="11"/>
  <c r="X20" i="11"/>
  <c r="X17" i="11"/>
  <c r="X16" i="11"/>
  <c r="X14" i="11"/>
  <c r="V36" i="11"/>
  <c r="V35" i="11"/>
  <c r="V34" i="11"/>
  <c r="V33" i="11"/>
  <c r="V32" i="11"/>
  <c r="V31" i="11"/>
  <c r="V30" i="11"/>
  <c r="V29" i="11"/>
  <c r="V28" i="11"/>
  <c r="V27" i="11"/>
  <c r="V26" i="11"/>
  <c r="V25" i="11"/>
  <c r="V24" i="11"/>
  <c r="V22" i="11"/>
  <c r="V21" i="11"/>
  <c r="T36" i="11"/>
  <c r="T35" i="11"/>
  <c r="T34" i="11"/>
  <c r="T33" i="11"/>
  <c r="T32" i="11"/>
  <c r="T31" i="11"/>
  <c r="T30" i="11"/>
  <c r="T29" i="11"/>
  <c r="T28" i="11"/>
  <c r="T27" i="11"/>
  <c r="T26" i="11"/>
  <c r="T25" i="11"/>
  <c r="T24" i="11"/>
  <c r="T23" i="11"/>
  <c r="T22" i="11"/>
  <c r="T21" i="11"/>
  <c r="T19" i="11"/>
  <c r="T17" i="11"/>
  <c r="T13" i="11"/>
  <c r="R36" i="11"/>
  <c r="R35" i="11"/>
  <c r="R34" i="11"/>
  <c r="R33" i="11"/>
  <c r="R32" i="11"/>
  <c r="R31" i="11"/>
  <c r="R30" i="11"/>
  <c r="R29" i="11"/>
  <c r="R28" i="11"/>
  <c r="R27" i="11"/>
  <c r="R26" i="11"/>
  <c r="R25" i="11"/>
  <c r="R24" i="11"/>
  <c r="R23" i="11"/>
  <c r="R19" i="11"/>
  <c r="R18" i="11"/>
  <c r="R17" i="11"/>
  <c r="R16" i="11"/>
  <c r="R14" i="11"/>
  <c r="R13" i="11"/>
  <c r="R11" i="11"/>
  <c r="R10" i="11"/>
  <c r="R9" i="11"/>
  <c r="P36" i="11"/>
  <c r="P35" i="11"/>
  <c r="P34" i="11"/>
  <c r="P33" i="11"/>
  <c r="P32" i="11"/>
  <c r="P31" i="11"/>
  <c r="P30" i="11"/>
  <c r="P29" i="11"/>
  <c r="P28" i="11"/>
  <c r="P27" i="11"/>
  <c r="P26" i="11"/>
  <c r="P25" i="11"/>
  <c r="P24" i="11"/>
  <c r="P23" i="11"/>
  <c r="P22" i="11"/>
  <c r="P21" i="11"/>
  <c r="P20" i="11"/>
  <c r="P19" i="11"/>
  <c r="P18" i="11"/>
  <c r="P16" i="11"/>
  <c r="P15" i="11"/>
  <c r="P13" i="11"/>
  <c r="D9" i="11"/>
  <c r="F9" i="11"/>
  <c r="N36" i="11"/>
  <c r="N35" i="11"/>
  <c r="N34" i="11"/>
  <c r="N33" i="11"/>
  <c r="N32" i="11"/>
  <c r="N31" i="11"/>
  <c r="N30" i="11"/>
  <c r="N29" i="11"/>
  <c r="N28" i="11"/>
  <c r="N27" i="11"/>
  <c r="N26" i="11"/>
  <c r="N25" i="11"/>
  <c r="N24" i="11"/>
  <c r="N23" i="11"/>
  <c r="N22" i="11"/>
  <c r="N21" i="11"/>
  <c r="N20" i="11"/>
  <c r="N19" i="11"/>
  <c r="N18" i="11"/>
  <c r="N17" i="11"/>
  <c r="N16" i="11"/>
  <c r="N15" i="11"/>
  <c r="N14" i="11"/>
  <c r="N12" i="11"/>
  <c r="N11" i="11"/>
  <c r="N9" i="11"/>
  <c r="L36" i="11"/>
  <c r="L35" i="11"/>
  <c r="L34" i="11"/>
  <c r="L33" i="11"/>
  <c r="L32" i="11"/>
  <c r="L31" i="11"/>
  <c r="L30" i="11"/>
  <c r="L29" i="11"/>
  <c r="L28" i="11"/>
  <c r="L27" i="11"/>
  <c r="L26" i="11"/>
  <c r="L25" i="11"/>
  <c r="L24" i="11"/>
  <c r="L23" i="11"/>
  <c r="L22" i="11"/>
  <c r="L21" i="11"/>
  <c r="L20" i="11"/>
  <c r="L19" i="11"/>
  <c r="L18" i="11"/>
  <c r="L17" i="11"/>
  <c r="L16" i="11"/>
  <c r="L15" i="11"/>
  <c r="L14" i="11"/>
  <c r="F13" i="11"/>
  <c r="V13" i="11" s="1"/>
  <c r="L13" i="11"/>
  <c r="J36" i="11"/>
  <c r="J35" i="11"/>
  <c r="J34" i="11"/>
  <c r="J33" i="11"/>
  <c r="J32" i="11"/>
  <c r="J31" i="11"/>
  <c r="J30" i="11"/>
  <c r="J29" i="11"/>
  <c r="J28" i="11"/>
  <c r="J27" i="11"/>
  <c r="J26" i="11"/>
  <c r="J25" i="11"/>
  <c r="J24" i="11"/>
  <c r="J23" i="11"/>
  <c r="J22" i="11"/>
  <c r="J21" i="11"/>
  <c r="J20" i="11"/>
  <c r="J18" i="11"/>
  <c r="J17" i="11"/>
  <c r="J16" i="11"/>
  <c r="J13" i="11"/>
  <c r="F12" i="11"/>
  <c r="J12" i="11" s="1"/>
  <c r="D11" i="11"/>
  <c r="J11" i="11" s="1"/>
  <c r="F11" i="11"/>
  <c r="J10" i="11"/>
  <c r="H22" i="11"/>
  <c r="H23" i="11"/>
  <c r="H24" i="11"/>
  <c r="H25" i="11"/>
  <c r="H26" i="11"/>
  <c r="H27" i="11"/>
  <c r="H28" i="11"/>
  <c r="H29" i="11"/>
  <c r="H30" i="11"/>
  <c r="H31" i="11"/>
  <c r="H32" i="11"/>
  <c r="H33" i="11"/>
  <c r="H34" i="11"/>
  <c r="H35" i="11"/>
  <c r="H36" i="11"/>
  <c r="H14" i="11"/>
  <c r="H15" i="11"/>
  <c r="H16" i="11"/>
  <c r="H17" i="11"/>
  <c r="H18" i="11"/>
  <c r="H19" i="11"/>
  <c r="H20" i="11"/>
  <c r="H21" i="11"/>
  <c r="BL36" i="7"/>
  <c r="BL35" i="7"/>
  <c r="BL34" i="7"/>
  <c r="BL33" i="7"/>
  <c r="BL32" i="7"/>
  <c r="BL31" i="7"/>
  <c r="BL30" i="7"/>
  <c r="BL29" i="7"/>
  <c r="BL28" i="7"/>
  <c r="BL27" i="7"/>
  <c r="BL26" i="7"/>
  <c r="BL25" i="7"/>
  <c r="BL24" i="7"/>
  <c r="BL23" i="7"/>
  <c r="BL22" i="7"/>
  <c r="BL21" i="7"/>
  <c r="BL20" i="7"/>
  <c r="BL19" i="7"/>
  <c r="BL18" i="7"/>
  <c r="BL17" i="7"/>
  <c r="BL16" i="7"/>
  <c r="BL15" i="7"/>
  <c r="BL14" i="7"/>
  <c r="BL13" i="7"/>
  <c r="BL12" i="7"/>
  <c r="BL11" i="7"/>
  <c r="BL10" i="7"/>
  <c r="BL9" i="7"/>
  <c r="BJ36" i="7"/>
  <c r="BJ35" i="7"/>
  <c r="BJ34" i="7"/>
  <c r="BJ33" i="7"/>
  <c r="BJ32" i="7"/>
  <c r="BJ31" i="7"/>
  <c r="BJ30" i="7"/>
  <c r="BJ29" i="7"/>
  <c r="BJ28" i="7"/>
  <c r="BJ27" i="7"/>
  <c r="BJ26" i="7"/>
  <c r="BJ25" i="7"/>
  <c r="BJ24" i="7"/>
  <c r="BJ23" i="7"/>
  <c r="BJ22" i="7"/>
  <c r="BJ21" i="7"/>
  <c r="BJ20" i="7"/>
  <c r="BJ19" i="7"/>
  <c r="BJ18" i="7"/>
  <c r="BJ17" i="7"/>
  <c r="BJ16" i="7"/>
  <c r="BJ15" i="7"/>
  <c r="BJ14" i="7"/>
  <c r="BJ13" i="7"/>
  <c r="BJ12" i="7"/>
  <c r="BJ11" i="7"/>
  <c r="BJ10" i="7"/>
  <c r="BJ9" i="7"/>
  <c r="BH36" i="7"/>
  <c r="BH35" i="7"/>
  <c r="BH34" i="7"/>
  <c r="BH33" i="7"/>
  <c r="BH32" i="7"/>
  <c r="BH31" i="7"/>
  <c r="BH30" i="7"/>
  <c r="BH29" i="7"/>
  <c r="BH28" i="7"/>
  <c r="BH27" i="7"/>
  <c r="BH26" i="7"/>
  <c r="BH25" i="7"/>
  <c r="BH24" i="7"/>
  <c r="BH23" i="7"/>
  <c r="BH22" i="7"/>
  <c r="BH21" i="7"/>
  <c r="BH20" i="7"/>
  <c r="BH19" i="7"/>
  <c r="BH18" i="7"/>
  <c r="BH17" i="7"/>
  <c r="BH16" i="7"/>
  <c r="BH15" i="7"/>
  <c r="BH14" i="7"/>
  <c r="BH13" i="7"/>
  <c r="BH12" i="7"/>
  <c r="BH11" i="7"/>
  <c r="BH10" i="7"/>
  <c r="BH9" i="7"/>
  <c r="BF36" i="7"/>
  <c r="BF35" i="7"/>
  <c r="BF34" i="7"/>
  <c r="BF33" i="7"/>
  <c r="BF32" i="7"/>
  <c r="BF31" i="7"/>
  <c r="BF30" i="7"/>
  <c r="BF29" i="7"/>
  <c r="BF28" i="7"/>
  <c r="BF27" i="7"/>
  <c r="BF26" i="7"/>
  <c r="BF25" i="7"/>
  <c r="BF24" i="7"/>
  <c r="BF23" i="7"/>
  <c r="BF22" i="7"/>
  <c r="BF21" i="7"/>
  <c r="BF20" i="7"/>
  <c r="BF19" i="7"/>
  <c r="BF18" i="7"/>
  <c r="BF17" i="7"/>
  <c r="BF16" i="7"/>
  <c r="BF15" i="7"/>
  <c r="BF14" i="7"/>
  <c r="BF13" i="7"/>
  <c r="BF12" i="7"/>
  <c r="BF11" i="7"/>
  <c r="BF10" i="7"/>
  <c r="BF9" i="7"/>
  <c r="BD36" i="7"/>
  <c r="BD35" i="7"/>
  <c r="BD34" i="7"/>
  <c r="BD33" i="7"/>
  <c r="BD32" i="7"/>
  <c r="BD31" i="7"/>
  <c r="BD30" i="7"/>
  <c r="BD29" i="7"/>
  <c r="BD28" i="7"/>
  <c r="BD27" i="7"/>
  <c r="BD26" i="7"/>
  <c r="BD25" i="7"/>
  <c r="BD24" i="7"/>
  <c r="BD23" i="7"/>
  <c r="BD22" i="7"/>
  <c r="BD21" i="7"/>
  <c r="BD20" i="7"/>
  <c r="BD19" i="7"/>
  <c r="BD18" i="7"/>
  <c r="BD17" i="7"/>
  <c r="BD16" i="7"/>
  <c r="BD15" i="7"/>
  <c r="BD14" i="7"/>
  <c r="BD13" i="7"/>
  <c r="BD12" i="7"/>
  <c r="BD11" i="7"/>
  <c r="BD10" i="7"/>
  <c r="BD9" i="7"/>
  <c r="BB36" i="7"/>
  <c r="BB35" i="7"/>
  <c r="BB34" i="7"/>
  <c r="BB33" i="7"/>
  <c r="BB32" i="7"/>
  <c r="BB31" i="7"/>
  <c r="BB30" i="7"/>
  <c r="BB29" i="7"/>
  <c r="BB28" i="7"/>
  <c r="BB27" i="7"/>
  <c r="BB26" i="7"/>
  <c r="BB25" i="7"/>
  <c r="BB24" i="7"/>
  <c r="BB23" i="7"/>
  <c r="BB22" i="7"/>
  <c r="BB21" i="7"/>
  <c r="BB20" i="7"/>
  <c r="BB19" i="7"/>
  <c r="BB18" i="7"/>
  <c r="BB17" i="7"/>
  <c r="BB16" i="7"/>
  <c r="BB15" i="7"/>
  <c r="BB14" i="7"/>
  <c r="BB13" i="7"/>
  <c r="BB12" i="7"/>
  <c r="BB11" i="7"/>
  <c r="BB10" i="7"/>
  <c r="BB9" i="7"/>
  <c r="AZ36" i="7"/>
  <c r="AZ35" i="7"/>
  <c r="AZ34" i="7"/>
  <c r="AZ33" i="7"/>
  <c r="AZ32" i="7"/>
  <c r="AZ31" i="7"/>
  <c r="AZ30" i="7"/>
  <c r="AZ29" i="7"/>
  <c r="AZ28" i="7"/>
  <c r="AZ27" i="7"/>
  <c r="AZ26" i="7"/>
  <c r="AZ25" i="7"/>
  <c r="AZ24" i="7"/>
  <c r="AZ23" i="7"/>
  <c r="AZ22" i="7"/>
  <c r="AZ21" i="7"/>
  <c r="AZ20" i="7"/>
  <c r="AZ19" i="7"/>
  <c r="AZ18" i="7"/>
  <c r="AZ17" i="7"/>
  <c r="AZ16" i="7"/>
  <c r="AZ15" i="7"/>
  <c r="AZ14" i="7"/>
  <c r="AZ13" i="7"/>
  <c r="AZ12" i="7"/>
  <c r="AZ11" i="7"/>
  <c r="AZ10" i="7"/>
  <c r="AZ9" i="7"/>
  <c r="AX36" i="7"/>
  <c r="AX35" i="7"/>
  <c r="AX34" i="7"/>
  <c r="AX33" i="7"/>
  <c r="AX32" i="7"/>
  <c r="AX31" i="7"/>
  <c r="AX30" i="7"/>
  <c r="AX29" i="7"/>
  <c r="AX28" i="7"/>
  <c r="AX27" i="7"/>
  <c r="AX26" i="7"/>
  <c r="AX25" i="7"/>
  <c r="AX24" i="7"/>
  <c r="AX23" i="7"/>
  <c r="AX22" i="7"/>
  <c r="AX21" i="7"/>
  <c r="AX20" i="7"/>
  <c r="AX19" i="7"/>
  <c r="AX18" i="7"/>
  <c r="AX17" i="7"/>
  <c r="AX16" i="7"/>
  <c r="AX15" i="7"/>
  <c r="AX14" i="7"/>
  <c r="AX13" i="7"/>
  <c r="AX12" i="7"/>
  <c r="AX11" i="7"/>
  <c r="AX10" i="7"/>
  <c r="AX9" i="7"/>
  <c r="AV36" i="7"/>
  <c r="AV35" i="7"/>
  <c r="AV34" i="7"/>
  <c r="AV33" i="7"/>
  <c r="AV32" i="7"/>
  <c r="AV31" i="7"/>
  <c r="AV30" i="7"/>
  <c r="AV29" i="7"/>
  <c r="AV28" i="7"/>
  <c r="AV27" i="7"/>
  <c r="AV26" i="7"/>
  <c r="AV25" i="7"/>
  <c r="AV24" i="7"/>
  <c r="AV23" i="7"/>
  <c r="AV22" i="7"/>
  <c r="AV21" i="7"/>
  <c r="AV20" i="7"/>
  <c r="AV19" i="7"/>
  <c r="AV18" i="7"/>
  <c r="AV17" i="7"/>
  <c r="AV16" i="7"/>
  <c r="AV15" i="7"/>
  <c r="AV14" i="7"/>
  <c r="AV13" i="7"/>
  <c r="AV12" i="7"/>
  <c r="AV11" i="7"/>
  <c r="AV10" i="7"/>
  <c r="AV9" i="7"/>
  <c r="AT36" i="7"/>
  <c r="AT35" i="7"/>
  <c r="AT34" i="7"/>
  <c r="AT33" i="7"/>
  <c r="AT32" i="7"/>
  <c r="AT31" i="7"/>
  <c r="AT30" i="7"/>
  <c r="AT29" i="7"/>
  <c r="AT28" i="7"/>
  <c r="AT27" i="7"/>
  <c r="AT26" i="7"/>
  <c r="AT25" i="7"/>
  <c r="AT24" i="7"/>
  <c r="AT23" i="7"/>
  <c r="AT22" i="7"/>
  <c r="AT21" i="7"/>
  <c r="AT20" i="7"/>
  <c r="AT19" i="7"/>
  <c r="AT18" i="7"/>
  <c r="AT17" i="7"/>
  <c r="AT16" i="7"/>
  <c r="AT15" i="7"/>
  <c r="AT14" i="7"/>
  <c r="AT13" i="7"/>
  <c r="AT12" i="7"/>
  <c r="AT11" i="7"/>
  <c r="AT10" i="7"/>
  <c r="AT9" i="7"/>
  <c r="AR36" i="7"/>
  <c r="AR35" i="7"/>
  <c r="AR34" i="7"/>
  <c r="AR33" i="7"/>
  <c r="AR32" i="7"/>
  <c r="AR31" i="7"/>
  <c r="AR30" i="7"/>
  <c r="AR29" i="7"/>
  <c r="AR28" i="7"/>
  <c r="AR27" i="7"/>
  <c r="AR26" i="7"/>
  <c r="AR25" i="7"/>
  <c r="AR24" i="7"/>
  <c r="AR23" i="7"/>
  <c r="AR22" i="7"/>
  <c r="AR21" i="7"/>
  <c r="AR20" i="7"/>
  <c r="AR19" i="7"/>
  <c r="AR18" i="7"/>
  <c r="AR17" i="7"/>
  <c r="AR16" i="7"/>
  <c r="AR15" i="7"/>
  <c r="AR14" i="7"/>
  <c r="AR13" i="7"/>
  <c r="AR12" i="7"/>
  <c r="AR11" i="7"/>
  <c r="AR10" i="7"/>
  <c r="AR9" i="7"/>
  <c r="AP36" i="7"/>
  <c r="AP35" i="7"/>
  <c r="AP34" i="7"/>
  <c r="AP33" i="7"/>
  <c r="AP32" i="7"/>
  <c r="AP31" i="7"/>
  <c r="AP30" i="7"/>
  <c r="AP29" i="7"/>
  <c r="AP28" i="7"/>
  <c r="AP27" i="7"/>
  <c r="AP26" i="7"/>
  <c r="AP25" i="7"/>
  <c r="AP24" i="7"/>
  <c r="AP23" i="7"/>
  <c r="AP22" i="7"/>
  <c r="AP21" i="7"/>
  <c r="AP20" i="7"/>
  <c r="AP19" i="7"/>
  <c r="AP18" i="7"/>
  <c r="AP17" i="7"/>
  <c r="AP16" i="7"/>
  <c r="AP15" i="7"/>
  <c r="AP14" i="7"/>
  <c r="AP13" i="7"/>
  <c r="AP12" i="7"/>
  <c r="AP11" i="7"/>
  <c r="AP10" i="7"/>
  <c r="AP9" i="7"/>
  <c r="AN36" i="7"/>
  <c r="AN35" i="7"/>
  <c r="AN34" i="7"/>
  <c r="AN33" i="7"/>
  <c r="AN32" i="7"/>
  <c r="AN31" i="7"/>
  <c r="AN30" i="7"/>
  <c r="AN29" i="7"/>
  <c r="AN28" i="7"/>
  <c r="AN27" i="7"/>
  <c r="AN26" i="7"/>
  <c r="AN25" i="7"/>
  <c r="AN24" i="7"/>
  <c r="AN23" i="7"/>
  <c r="AN22" i="7"/>
  <c r="AN21" i="7"/>
  <c r="AN20" i="7"/>
  <c r="AN19" i="7"/>
  <c r="AN18" i="7"/>
  <c r="AN17" i="7"/>
  <c r="AN16" i="7"/>
  <c r="AN15" i="7"/>
  <c r="AN14" i="7"/>
  <c r="AN13" i="7"/>
  <c r="AN12" i="7"/>
  <c r="AN11" i="7"/>
  <c r="AN10" i="7"/>
  <c r="AN9" i="7"/>
  <c r="AL36" i="7"/>
  <c r="AL35" i="7"/>
  <c r="AL34" i="7"/>
  <c r="AL33" i="7"/>
  <c r="AL32" i="7"/>
  <c r="AL31" i="7"/>
  <c r="AL30" i="7"/>
  <c r="AL29" i="7"/>
  <c r="AL28" i="7"/>
  <c r="AL27" i="7"/>
  <c r="AL26" i="7"/>
  <c r="AL25" i="7"/>
  <c r="AL24" i="7"/>
  <c r="AL23" i="7"/>
  <c r="AL22" i="7"/>
  <c r="AL21" i="7"/>
  <c r="AL20" i="7"/>
  <c r="AL19" i="7"/>
  <c r="AL18" i="7"/>
  <c r="AL17" i="7"/>
  <c r="AL16" i="7"/>
  <c r="AL15" i="7"/>
  <c r="AL14" i="7"/>
  <c r="AL13" i="7"/>
  <c r="AL12" i="7"/>
  <c r="AL11" i="7"/>
  <c r="AL10" i="7"/>
  <c r="AL9" i="7"/>
  <c r="AJ36" i="7"/>
  <c r="AJ35" i="7"/>
  <c r="AJ34" i="7"/>
  <c r="AJ33" i="7"/>
  <c r="AJ32" i="7"/>
  <c r="AJ31" i="7"/>
  <c r="AJ30" i="7"/>
  <c r="AJ29" i="7"/>
  <c r="AJ28" i="7"/>
  <c r="AJ27" i="7"/>
  <c r="AJ26" i="7"/>
  <c r="AJ25" i="7"/>
  <c r="AJ24" i="7"/>
  <c r="AJ23" i="7"/>
  <c r="AJ22" i="7"/>
  <c r="AJ21" i="7"/>
  <c r="AJ20" i="7"/>
  <c r="AJ19" i="7"/>
  <c r="AJ18" i="7"/>
  <c r="AJ17" i="7"/>
  <c r="AJ16" i="7"/>
  <c r="AJ15" i="7"/>
  <c r="AJ14" i="7"/>
  <c r="AJ13" i="7"/>
  <c r="AJ12" i="7"/>
  <c r="AJ11" i="7"/>
  <c r="AJ10" i="7"/>
  <c r="AJ9" i="7"/>
  <c r="AH36" i="7"/>
  <c r="AH35" i="7"/>
  <c r="AH34" i="7"/>
  <c r="AH33" i="7"/>
  <c r="AH32" i="7"/>
  <c r="AH31" i="7"/>
  <c r="AH30" i="7"/>
  <c r="AH29" i="7"/>
  <c r="AH28" i="7"/>
  <c r="AH27" i="7"/>
  <c r="AH26" i="7"/>
  <c r="AH25" i="7"/>
  <c r="AH24" i="7"/>
  <c r="AH23" i="7"/>
  <c r="AH22" i="7"/>
  <c r="AH21" i="7"/>
  <c r="AH20" i="7"/>
  <c r="AH19" i="7"/>
  <c r="AH18" i="7"/>
  <c r="AH17" i="7"/>
  <c r="AH16" i="7"/>
  <c r="AH15" i="7"/>
  <c r="AH14" i="7"/>
  <c r="AH13" i="7"/>
  <c r="AH12" i="7"/>
  <c r="AH11" i="7"/>
  <c r="AH10" i="7"/>
  <c r="AH9" i="7"/>
  <c r="AF36" i="7"/>
  <c r="AF35" i="7"/>
  <c r="AF34" i="7"/>
  <c r="AF33" i="7"/>
  <c r="AF32" i="7"/>
  <c r="AF31" i="7"/>
  <c r="AF30" i="7"/>
  <c r="AF29" i="7"/>
  <c r="AF28" i="7"/>
  <c r="AF27" i="7"/>
  <c r="AF26" i="7"/>
  <c r="AF25" i="7"/>
  <c r="AF24" i="7"/>
  <c r="AF23" i="7"/>
  <c r="AF22" i="7"/>
  <c r="AF21" i="7"/>
  <c r="AF20" i="7"/>
  <c r="AF19" i="7"/>
  <c r="AF18" i="7"/>
  <c r="AF17" i="7"/>
  <c r="AF16" i="7"/>
  <c r="AF15" i="7"/>
  <c r="AF14" i="7"/>
  <c r="AF13" i="7"/>
  <c r="AF12" i="7"/>
  <c r="AF11" i="7"/>
  <c r="AF10" i="7"/>
  <c r="AF9" i="7"/>
  <c r="AD36" i="7"/>
  <c r="AD35" i="7"/>
  <c r="AD34" i="7"/>
  <c r="AD33" i="7"/>
  <c r="AD32" i="7"/>
  <c r="AD31" i="7"/>
  <c r="AD30" i="7"/>
  <c r="AD29" i="7"/>
  <c r="AD28" i="7"/>
  <c r="AD27" i="7"/>
  <c r="AD26" i="7"/>
  <c r="AD25" i="7"/>
  <c r="AD24" i="7"/>
  <c r="AD23" i="7"/>
  <c r="AD22" i="7"/>
  <c r="AD21" i="7"/>
  <c r="AD20" i="7"/>
  <c r="AD19" i="7"/>
  <c r="AD18" i="7"/>
  <c r="AD17" i="7"/>
  <c r="AD16" i="7"/>
  <c r="AD15" i="7"/>
  <c r="AD14" i="7"/>
  <c r="AD13" i="7"/>
  <c r="AD12" i="7"/>
  <c r="AD11" i="7"/>
  <c r="AD10" i="7"/>
  <c r="AD9" i="7"/>
  <c r="AB36" i="7"/>
  <c r="AB35" i="7"/>
  <c r="AB34" i="7"/>
  <c r="AB33" i="7"/>
  <c r="AB32" i="7"/>
  <c r="AB31" i="7"/>
  <c r="AB30" i="7"/>
  <c r="AB29" i="7"/>
  <c r="AB28" i="7"/>
  <c r="AB27" i="7"/>
  <c r="AB26" i="7"/>
  <c r="AB25" i="7"/>
  <c r="AB24" i="7"/>
  <c r="AB23" i="7"/>
  <c r="AB22" i="7"/>
  <c r="AB21" i="7"/>
  <c r="AB20" i="7"/>
  <c r="AB19" i="7"/>
  <c r="AB18" i="7"/>
  <c r="AB17" i="7"/>
  <c r="AB16" i="7"/>
  <c r="AB15" i="7"/>
  <c r="AB14" i="7"/>
  <c r="AB13" i="7"/>
  <c r="AB12" i="7"/>
  <c r="AB11" i="7"/>
  <c r="AB10" i="7"/>
  <c r="AB9" i="7"/>
  <c r="Z36" i="7"/>
  <c r="Z35" i="7"/>
  <c r="Z34" i="7"/>
  <c r="Z33" i="7"/>
  <c r="Z32" i="7"/>
  <c r="Z31" i="7"/>
  <c r="Z30" i="7"/>
  <c r="Z29" i="7"/>
  <c r="Z28" i="7"/>
  <c r="Z27" i="7"/>
  <c r="Z26" i="7"/>
  <c r="Z25" i="7"/>
  <c r="Z24" i="7"/>
  <c r="Z23" i="7"/>
  <c r="Z22" i="7"/>
  <c r="Z21" i="7"/>
  <c r="Z20" i="7"/>
  <c r="Z19" i="7"/>
  <c r="Z18" i="7"/>
  <c r="Z17" i="7"/>
  <c r="Z16" i="7"/>
  <c r="Z15" i="7"/>
  <c r="Z14" i="7"/>
  <c r="Z13" i="7"/>
  <c r="Z12" i="7"/>
  <c r="Z11" i="7"/>
  <c r="Z10" i="7"/>
  <c r="Z9" i="7"/>
  <c r="X36" i="7"/>
  <c r="X35" i="7"/>
  <c r="X34" i="7"/>
  <c r="X33" i="7"/>
  <c r="X32" i="7"/>
  <c r="X31" i="7"/>
  <c r="X30" i="7"/>
  <c r="X29" i="7"/>
  <c r="X28" i="7"/>
  <c r="X27" i="7"/>
  <c r="X26" i="7"/>
  <c r="X25" i="7"/>
  <c r="X24" i="7"/>
  <c r="X23" i="7"/>
  <c r="X22" i="7"/>
  <c r="X21" i="7"/>
  <c r="X20" i="7"/>
  <c r="X19" i="7"/>
  <c r="X18" i="7"/>
  <c r="X17" i="7"/>
  <c r="X16" i="7"/>
  <c r="X15" i="7"/>
  <c r="X14" i="7"/>
  <c r="X13" i="7"/>
  <c r="X12" i="7"/>
  <c r="X11" i="7"/>
  <c r="X10" i="7"/>
  <c r="X9" i="7"/>
  <c r="V36" i="7"/>
  <c r="V35" i="7"/>
  <c r="V34" i="7"/>
  <c r="V33" i="7"/>
  <c r="V32" i="7"/>
  <c r="V31" i="7"/>
  <c r="V30" i="7"/>
  <c r="V29" i="7"/>
  <c r="V28" i="7"/>
  <c r="V27" i="7"/>
  <c r="V26" i="7"/>
  <c r="V25" i="7"/>
  <c r="V24" i="7"/>
  <c r="V23" i="7"/>
  <c r="V22" i="7"/>
  <c r="V21" i="7"/>
  <c r="V20" i="7"/>
  <c r="V19" i="7"/>
  <c r="V18" i="7"/>
  <c r="V17" i="7"/>
  <c r="V16" i="7"/>
  <c r="V15" i="7"/>
  <c r="V14" i="7"/>
  <c r="V13" i="7"/>
  <c r="V12" i="7"/>
  <c r="V11" i="7"/>
  <c r="V10" i="7"/>
  <c r="V9" i="7"/>
  <c r="T36" i="7"/>
  <c r="T35" i="7"/>
  <c r="T34" i="7"/>
  <c r="T33" i="7"/>
  <c r="T32" i="7"/>
  <c r="T31" i="7"/>
  <c r="T30" i="7"/>
  <c r="T29" i="7"/>
  <c r="T28" i="7"/>
  <c r="T27" i="7"/>
  <c r="T26" i="7"/>
  <c r="T25" i="7"/>
  <c r="T24" i="7"/>
  <c r="T23" i="7"/>
  <c r="T22" i="7"/>
  <c r="T21" i="7"/>
  <c r="T20" i="7"/>
  <c r="T19" i="7"/>
  <c r="T18" i="7"/>
  <c r="T17" i="7"/>
  <c r="T16" i="7"/>
  <c r="T15" i="7"/>
  <c r="T14" i="7"/>
  <c r="T13" i="7"/>
  <c r="T12" i="7"/>
  <c r="T11" i="7"/>
  <c r="T10" i="7"/>
  <c r="T9" i="7"/>
  <c r="R36" i="7"/>
  <c r="R35" i="7"/>
  <c r="R34" i="7"/>
  <c r="R33" i="7"/>
  <c r="R32" i="7"/>
  <c r="R31" i="7"/>
  <c r="R30" i="7"/>
  <c r="R29" i="7"/>
  <c r="R28" i="7"/>
  <c r="R27" i="7"/>
  <c r="R26" i="7"/>
  <c r="R25" i="7"/>
  <c r="R24" i="7"/>
  <c r="R23" i="7"/>
  <c r="R22" i="7"/>
  <c r="R21" i="7"/>
  <c r="R20" i="7"/>
  <c r="R19" i="7"/>
  <c r="R18" i="7"/>
  <c r="R17" i="7"/>
  <c r="R16" i="7"/>
  <c r="R15" i="7"/>
  <c r="R14" i="7"/>
  <c r="R13" i="7"/>
  <c r="R12" i="7"/>
  <c r="R11" i="7"/>
  <c r="R10" i="7"/>
  <c r="R9" i="7"/>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N36" i="7"/>
  <c r="N35" i="7"/>
  <c r="N34" i="7"/>
  <c r="N33" i="7"/>
  <c r="N32" i="7"/>
  <c r="N31" i="7"/>
  <c r="N30" i="7"/>
  <c r="N29" i="7"/>
  <c r="N28" i="7"/>
  <c r="N27" i="7"/>
  <c r="N26" i="7"/>
  <c r="N25" i="7"/>
  <c r="N24" i="7"/>
  <c r="N23" i="7"/>
  <c r="N22" i="7"/>
  <c r="N21" i="7"/>
  <c r="N20" i="7"/>
  <c r="N19" i="7"/>
  <c r="N18" i="7"/>
  <c r="N17" i="7"/>
  <c r="N16" i="7"/>
  <c r="N15" i="7"/>
  <c r="N14" i="7"/>
  <c r="N13" i="7"/>
  <c r="N12" i="7"/>
  <c r="N11" i="7"/>
  <c r="N10" i="7"/>
  <c r="N9"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J36" i="7"/>
  <c r="J35" i="7"/>
  <c r="J34" i="7"/>
  <c r="J33" i="7"/>
  <c r="J32" i="7"/>
  <c r="J31" i="7"/>
  <c r="J30" i="7"/>
  <c r="J29" i="7"/>
  <c r="J28" i="7"/>
  <c r="J27" i="7"/>
  <c r="J26" i="7"/>
  <c r="J25" i="7"/>
  <c r="J24" i="7"/>
  <c r="J23" i="7"/>
  <c r="J22" i="7"/>
  <c r="J21" i="7"/>
  <c r="J20" i="7"/>
  <c r="J19" i="7"/>
  <c r="J18" i="7"/>
  <c r="J17" i="7"/>
  <c r="J16" i="7"/>
  <c r="J15" i="7"/>
  <c r="J14" i="7"/>
  <c r="J13" i="7"/>
  <c r="J12" i="7"/>
  <c r="J11" i="7"/>
  <c r="J10" i="7"/>
  <c r="J9" i="7"/>
  <c r="H36" i="7"/>
  <c r="H35" i="7"/>
  <c r="H34" i="7"/>
  <c r="H33" i="7"/>
  <c r="H32" i="7"/>
  <c r="H31" i="7"/>
  <c r="H30" i="7"/>
  <c r="H29" i="7"/>
  <c r="H28" i="7"/>
  <c r="H27" i="7"/>
  <c r="H26" i="7"/>
  <c r="H25" i="7"/>
  <c r="H24" i="7"/>
  <c r="H23" i="7"/>
  <c r="H22" i="7"/>
  <c r="H21" i="7"/>
  <c r="H20" i="7"/>
  <c r="H19" i="7"/>
  <c r="H18" i="7"/>
  <c r="H17" i="7"/>
  <c r="H16" i="7"/>
  <c r="H15" i="7"/>
  <c r="H14" i="7"/>
  <c r="H13" i="7"/>
  <c r="H12" i="7"/>
  <c r="H11" i="7"/>
  <c r="H10" i="7"/>
  <c r="H9" i="7"/>
  <c r="F10" i="7"/>
  <c r="F11" i="7"/>
  <c r="F12" i="7"/>
  <c r="F13" i="7"/>
  <c r="F14" i="7"/>
  <c r="F15" i="7"/>
  <c r="F16" i="7"/>
  <c r="F17" i="7"/>
  <c r="F18" i="7"/>
  <c r="F19" i="7"/>
  <c r="F20" i="7"/>
  <c r="F21" i="7"/>
  <c r="F22" i="7"/>
  <c r="F23" i="7"/>
  <c r="F24" i="7"/>
  <c r="F25" i="7"/>
  <c r="F26" i="7"/>
  <c r="F27" i="7"/>
  <c r="F28" i="7"/>
  <c r="F29" i="7"/>
  <c r="F30" i="7"/>
  <c r="F31" i="7"/>
  <c r="F32" i="7"/>
  <c r="F33" i="7"/>
  <c r="F34" i="7"/>
  <c r="F35" i="7"/>
  <c r="F36" i="7"/>
  <c r="F9" i="7"/>
  <c r="D10" i="11"/>
  <c r="E10" i="11"/>
  <c r="E11" i="11"/>
  <c r="D12" i="11"/>
  <c r="E12" i="11"/>
  <c r="D13" i="11"/>
  <c r="E13" i="11"/>
  <c r="D14" i="11"/>
  <c r="E14" i="11"/>
  <c r="F14" i="11"/>
  <c r="T14" i="11" s="1"/>
  <c r="D15" i="11"/>
  <c r="E15" i="11"/>
  <c r="F15" i="11"/>
  <c r="D16" i="11"/>
  <c r="E16" i="11"/>
  <c r="F16" i="11"/>
  <c r="V16" i="11" s="1"/>
  <c r="D17" i="11"/>
  <c r="E17" i="11"/>
  <c r="F17" i="11"/>
  <c r="V17" i="11" s="1"/>
  <c r="D18" i="11"/>
  <c r="E18" i="11"/>
  <c r="F18" i="11"/>
  <c r="V18" i="11" s="1"/>
  <c r="D19" i="11"/>
  <c r="E19" i="11"/>
  <c r="F19" i="11"/>
  <c r="D20" i="11"/>
  <c r="E20" i="11"/>
  <c r="F20" i="11"/>
  <c r="D21" i="11"/>
  <c r="E21" i="11"/>
  <c r="F21" i="11"/>
  <c r="D22" i="11"/>
  <c r="E22" i="11"/>
  <c r="F22" i="11"/>
  <c r="AL22" i="11"/>
  <c r="D23" i="11"/>
  <c r="E23" i="11"/>
  <c r="F23" i="11"/>
  <c r="D24" i="11"/>
  <c r="E24" i="11"/>
  <c r="F24" i="11"/>
  <c r="D25" i="11"/>
  <c r="E25" i="11"/>
  <c r="F25" i="11"/>
  <c r="D26" i="11"/>
  <c r="E26" i="11"/>
  <c r="F26" i="11"/>
  <c r="D27" i="11"/>
  <c r="E27" i="11"/>
  <c r="F27" i="11"/>
  <c r="D28" i="11"/>
  <c r="E28" i="11"/>
  <c r="F28" i="11"/>
  <c r="D29" i="11"/>
  <c r="E29" i="11"/>
  <c r="F29" i="11"/>
  <c r="D30" i="11"/>
  <c r="E30" i="11"/>
  <c r="F30" i="11"/>
  <c r="D31" i="11"/>
  <c r="E31" i="11"/>
  <c r="F31" i="11"/>
  <c r="D32" i="11"/>
  <c r="E32" i="11"/>
  <c r="F32" i="11"/>
  <c r="D33" i="11"/>
  <c r="E33" i="11"/>
  <c r="F33" i="11"/>
  <c r="D34" i="11"/>
  <c r="E34" i="11"/>
  <c r="F34" i="11"/>
  <c r="D35" i="11"/>
  <c r="E35" i="11"/>
  <c r="F35" i="11"/>
  <c r="D36" i="11"/>
  <c r="E36" i="11"/>
  <c r="F36" i="11"/>
  <c r="E9" i="11"/>
  <c r="T20" i="11"/>
  <c r="AL20" i="11"/>
  <c r="V20" i="11"/>
  <c r="P17" i="11"/>
  <c r="AF17" i="11"/>
  <c r="AF11" i="11"/>
  <c r="AD11" i="11"/>
  <c r="AB11" i="11"/>
  <c r="X11" i="11"/>
  <c r="L11" i="11"/>
  <c r="AH16" i="11"/>
  <c r="AD16" i="11"/>
  <c r="AL12" i="11"/>
  <c r="AJ12" i="11"/>
  <c r="L12" i="11"/>
  <c r="AF12" i="11"/>
  <c r="AD12" i="11"/>
  <c r="AH10" i="11"/>
  <c r="AD10" i="11"/>
  <c r="AB10" i="11"/>
  <c r="J9" i="11"/>
  <c r="AL9" i="11"/>
  <c r="L9" i="11"/>
  <c r="AJ23" i="11"/>
  <c r="V23" i="11"/>
  <c r="AL19" i="11"/>
  <c r="AH19" i="11"/>
  <c r="V19" i="11"/>
  <c r="J19" i="11"/>
  <c r="AH15" i="11"/>
  <c r="AD15" i="11"/>
  <c r="R15" i="11"/>
  <c r="J15" i="11"/>
  <c r="N13" i="11"/>
  <c r="AB13" i="11"/>
  <c r="AF18" i="11"/>
  <c r="AL14" i="11"/>
  <c r="AH14" i="11"/>
  <c r="AF14" i="11"/>
  <c r="AD14" i="11"/>
  <c r="V14" i="11"/>
  <c r="J14" i="11"/>
  <c r="B6" i="1"/>
  <c r="B5" i="1"/>
  <c r="E4" i="2"/>
  <c r="B4" i="1"/>
  <c r="B3" i="1"/>
  <c r="C4" i="2"/>
  <c r="E5" i="2"/>
  <c r="E7" i="2" s="1"/>
  <c r="G4" i="2"/>
  <c r="G5" i="2"/>
  <c r="G7" i="2" s="1"/>
  <c r="I4" i="2"/>
  <c r="I5" i="2"/>
  <c r="I7" i="2" s="1"/>
  <c r="B7" i="1"/>
  <c r="K4" i="2"/>
  <c r="K5" i="2"/>
  <c r="K7" i="2" s="1"/>
  <c r="B8" i="1"/>
  <c r="M4" i="2"/>
  <c r="B9" i="1"/>
  <c r="O4" i="2"/>
  <c r="Q4" i="2"/>
  <c r="B11" i="1"/>
  <c r="S4" i="2"/>
  <c r="B12" i="1"/>
  <c r="U4" i="2"/>
  <c r="U5" i="2"/>
  <c r="U7" i="2" s="1"/>
  <c r="B13" i="1"/>
  <c r="W4" i="2"/>
  <c r="W5" i="2"/>
  <c r="W7" i="2" s="1"/>
  <c r="B14" i="1"/>
  <c r="Y4" i="2"/>
  <c r="Y5" i="2"/>
  <c r="Y7" i="2" s="1"/>
  <c r="B15" i="1"/>
  <c r="AA4" i="2"/>
  <c r="AA5" i="2"/>
  <c r="AA7" i="2" s="1"/>
  <c r="B16" i="1"/>
  <c r="AC4" i="2"/>
  <c r="AC5" i="2"/>
  <c r="AC7" i="2" s="1"/>
  <c r="B17" i="1"/>
  <c r="B18" i="1"/>
  <c r="B19" i="1"/>
  <c r="B20" i="1"/>
  <c r="B21" i="1"/>
  <c r="B22" i="1"/>
  <c r="B23" i="1"/>
  <c r="B24" i="1"/>
  <c r="B25" i="1"/>
  <c r="B26" i="1"/>
  <c r="B27" i="1"/>
  <c r="B28" i="1"/>
  <c r="B29" i="1"/>
  <c r="B30" i="1"/>
  <c r="B31" i="1"/>
  <c r="B32" i="1"/>
  <c r="B32" i="11"/>
  <c r="B33" i="11"/>
  <c r="B34" i="11"/>
  <c r="B35" i="11"/>
  <c r="B36" i="11"/>
  <c r="BM3" i="11"/>
  <c r="BK3" i="11"/>
  <c r="BI3" i="11"/>
  <c r="BG3" i="11"/>
  <c r="BE3" i="11"/>
  <c r="BC3" i="11"/>
  <c r="BA3" i="11"/>
  <c r="AY3" i="11"/>
  <c r="AW3" i="11"/>
  <c r="AU3" i="11"/>
  <c r="AS3" i="11"/>
  <c r="AQ3" i="11"/>
  <c r="AO3" i="11"/>
  <c r="AM3" i="11"/>
  <c r="AK3" i="11"/>
  <c r="AI3" i="11"/>
  <c r="AG3" i="11"/>
  <c r="AE3" i="11"/>
  <c r="AC3" i="11"/>
  <c r="AA3" i="11"/>
  <c r="Y3" i="11"/>
  <c r="W3" i="11"/>
  <c r="U3" i="11"/>
  <c r="S3" i="11"/>
  <c r="Q3" i="11"/>
  <c r="O3" i="11"/>
  <c r="M3" i="11"/>
  <c r="K3" i="11"/>
  <c r="I3" i="11"/>
  <c r="G3" i="11"/>
  <c r="BK3" i="7"/>
  <c r="BI3" i="7"/>
  <c r="BG3" i="7"/>
  <c r="BE3" i="7"/>
  <c r="BC3" i="7"/>
  <c r="BA3" i="7"/>
  <c r="AY3" i="7"/>
  <c r="AW3" i="7"/>
  <c r="AU3" i="7"/>
  <c r="AS3" i="7"/>
  <c r="AQ3" i="7"/>
  <c r="AO3" i="7"/>
  <c r="AM3" i="7"/>
  <c r="AK3" i="7"/>
  <c r="AI3" i="7"/>
  <c r="AG3" i="7"/>
  <c r="AE3" i="7"/>
  <c r="AC3" i="7"/>
  <c r="AA3" i="7"/>
  <c r="Y3" i="7"/>
  <c r="W3" i="7"/>
  <c r="U3" i="7"/>
  <c r="S3" i="7"/>
  <c r="Q3" i="7"/>
  <c r="O3" i="7"/>
  <c r="M3" i="7"/>
  <c r="K3" i="7"/>
  <c r="I3" i="7"/>
  <c r="G3" i="7"/>
  <c r="E3" i="7"/>
  <c r="G3" i="2"/>
  <c r="I3" i="2"/>
  <c r="K3" i="2"/>
  <c r="M3" i="2"/>
  <c r="O3" i="2"/>
  <c r="Q3" i="2"/>
  <c r="S3" i="2"/>
  <c r="U3" i="2"/>
  <c r="W3" i="2"/>
  <c r="Y3" i="2"/>
  <c r="AA3" i="2"/>
  <c r="AC3" i="2"/>
  <c r="AE3" i="2"/>
  <c r="AG3" i="2"/>
  <c r="AI3" i="2"/>
  <c r="AK3" i="2"/>
  <c r="AM3" i="2"/>
  <c r="AO3" i="2"/>
  <c r="AQ3" i="2"/>
  <c r="AS3" i="2"/>
  <c r="AU3" i="2"/>
  <c r="AW3" i="2"/>
  <c r="AY3" i="2"/>
  <c r="BA3" i="2"/>
  <c r="BC3" i="2"/>
  <c r="BE3" i="2"/>
  <c r="BG3" i="2"/>
  <c r="BI3" i="2"/>
  <c r="E3" i="2"/>
  <c r="C3" i="2"/>
  <c r="AE5" i="2"/>
  <c r="AE7" i="2" s="1"/>
  <c r="AG5" i="2"/>
  <c r="AG7" i="2" s="1"/>
  <c r="AI5" i="2"/>
  <c r="AI7" i="2" s="1"/>
  <c r="AK5" i="2"/>
  <c r="AK7" i="2" s="1"/>
  <c r="AM5" i="2"/>
  <c r="AM7" i="2" s="1"/>
  <c r="AO5" i="2"/>
  <c r="AO7" i="2" s="1"/>
  <c r="AQ5" i="2"/>
  <c r="AQ7" i="2" s="1"/>
  <c r="AS5" i="2"/>
  <c r="AS7" i="2" s="1"/>
  <c r="AU5" i="2"/>
  <c r="AU7" i="2" s="1"/>
  <c r="AW5" i="2"/>
  <c r="AW7" i="2" s="1"/>
  <c r="AY5" i="2"/>
  <c r="AY7" i="2" s="1"/>
  <c r="BA5" i="2"/>
  <c r="BA7" i="2" s="1"/>
  <c r="BC5" i="2"/>
  <c r="BC7" i="2" s="1"/>
  <c r="BE5" i="2"/>
  <c r="BE7" i="2" s="1"/>
  <c r="BG5" i="2"/>
  <c r="BG7" i="2" s="1"/>
  <c r="BI5" i="2"/>
  <c r="BI7" i="2" s="1"/>
  <c r="AE4" i="2"/>
  <c r="AG4" i="2"/>
  <c r="AI4" i="2"/>
  <c r="AK4" i="2"/>
  <c r="AM4" i="2"/>
  <c r="AO4" i="2"/>
  <c r="AQ4" i="2"/>
  <c r="AS4" i="2"/>
  <c r="AU4" i="2"/>
  <c r="AW4" i="2"/>
  <c r="AY4" i="2"/>
  <c r="BA4" i="2"/>
  <c r="BC4" i="2"/>
  <c r="BE4" i="2"/>
  <c r="BG4" i="2"/>
  <c r="BI4" i="2"/>
  <c r="M31" i="1" l="1"/>
  <c r="R31" i="1"/>
  <c r="L31" i="1"/>
  <c r="M23" i="1"/>
  <c r="R23" i="1"/>
  <c r="L23" i="1"/>
  <c r="M5" i="1"/>
  <c r="R5" i="1"/>
  <c r="L5" i="1"/>
  <c r="R29" i="1"/>
  <c r="L29" i="1"/>
  <c r="M29" i="1"/>
  <c r="R25" i="1"/>
  <c r="L25" i="1"/>
  <c r="M25" i="1"/>
  <c r="R21" i="1"/>
  <c r="L21" i="1"/>
  <c r="M21" i="1"/>
  <c r="R17" i="1"/>
  <c r="L17" i="1"/>
  <c r="M17" i="1"/>
  <c r="R13" i="1"/>
  <c r="L13" i="1"/>
  <c r="M13" i="1"/>
  <c r="M9" i="1"/>
  <c r="R9" i="1"/>
  <c r="L9" i="1"/>
  <c r="R3" i="1"/>
  <c r="L3" i="1"/>
  <c r="M3" i="1"/>
  <c r="M6" i="1"/>
  <c r="R6" i="1"/>
  <c r="L6" i="1"/>
  <c r="M27" i="1"/>
  <c r="R27" i="1"/>
  <c r="L27" i="1"/>
  <c r="M19" i="1"/>
  <c r="R19" i="1"/>
  <c r="L19" i="1"/>
  <c r="M15" i="1"/>
  <c r="L15" i="1"/>
  <c r="R15" i="1"/>
  <c r="M8" i="1"/>
  <c r="R8" i="1"/>
  <c r="L8" i="1"/>
  <c r="M30" i="1"/>
  <c r="R30" i="1"/>
  <c r="L30" i="1"/>
  <c r="R26" i="1"/>
  <c r="L26" i="1"/>
  <c r="M26" i="1"/>
  <c r="M22" i="1"/>
  <c r="R22" i="1"/>
  <c r="L22" i="1"/>
  <c r="R18" i="1"/>
  <c r="L18" i="1"/>
  <c r="M18" i="1"/>
  <c r="R16" i="1"/>
  <c r="L16" i="1"/>
  <c r="M16" i="1"/>
  <c r="M12" i="1"/>
  <c r="R12" i="1"/>
  <c r="L12" i="1"/>
  <c r="R32" i="1"/>
  <c r="L32" i="1"/>
  <c r="M32" i="1"/>
  <c r="M28" i="1"/>
  <c r="R28" i="1"/>
  <c r="L28" i="1"/>
  <c r="R24" i="1"/>
  <c r="L24" i="1"/>
  <c r="M24" i="1"/>
  <c r="M20" i="1"/>
  <c r="R20" i="1"/>
  <c r="L20" i="1"/>
  <c r="R14" i="1"/>
  <c r="L14" i="1"/>
  <c r="M14" i="1"/>
  <c r="R11" i="1"/>
  <c r="L11" i="1"/>
  <c r="M11" i="1"/>
  <c r="R7" i="1"/>
  <c r="L7" i="1"/>
  <c r="M7" i="1"/>
  <c r="R4" i="1"/>
  <c r="L4" i="1"/>
  <c r="M4" i="1"/>
  <c r="M10" i="1"/>
  <c r="L10" i="1"/>
  <c r="R10" i="1"/>
  <c r="Y25" i="1"/>
  <c r="Y31" i="1"/>
  <c r="Y27" i="1"/>
  <c r="Y23" i="1"/>
  <c r="Y19" i="1"/>
  <c r="Y15" i="1"/>
  <c r="Y30" i="1"/>
  <c r="Y26" i="1"/>
  <c r="Y22" i="1"/>
  <c r="Y18" i="1"/>
  <c r="Y16" i="1"/>
  <c r="Y12" i="1"/>
  <c r="Y21" i="1"/>
  <c r="Y17" i="1"/>
  <c r="Y13" i="1"/>
  <c r="Y29" i="1"/>
  <c r="Y32" i="1"/>
  <c r="Y28" i="1"/>
  <c r="Y24" i="1"/>
  <c r="Y20" i="1"/>
  <c r="Y14" i="1"/>
  <c r="AM4" i="11"/>
  <c r="AU4" i="11"/>
  <c r="AY4" i="11"/>
  <c r="BC4" i="11"/>
  <c r="AK7" i="11"/>
  <c r="Y7" i="11"/>
  <c r="AO7" i="11"/>
  <c r="BK7" i="11"/>
  <c r="P9" i="11"/>
  <c r="AO4" i="11"/>
  <c r="AO6" i="11" s="1"/>
  <c r="AS4" i="11"/>
  <c r="AW4" i="11"/>
  <c r="BA4" i="11"/>
  <c r="BE4" i="11"/>
  <c r="BI4" i="11"/>
  <c r="BM4" i="11"/>
  <c r="H13" i="11"/>
  <c r="P30" i="1"/>
  <c r="Q30" i="1"/>
  <c r="Q26" i="1"/>
  <c r="P26" i="1"/>
  <c r="Q22" i="1"/>
  <c r="P22" i="1"/>
  <c r="P18" i="1"/>
  <c r="Q18" i="1"/>
  <c r="P16" i="1"/>
  <c r="Q16" i="1"/>
  <c r="P12" i="1"/>
  <c r="Q12" i="1"/>
  <c r="Q29" i="1"/>
  <c r="P29" i="1"/>
  <c r="Q25" i="1"/>
  <c r="P25" i="1"/>
  <c r="Q21" i="1"/>
  <c r="P21" i="1"/>
  <c r="C17" i="1"/>
  <c r="I17" i="1" s="1"/>
  <c r="Q17" i="1"/>
  <c r="P17" i="1"/>
  <c r="Q13" i="1"/>
  <c r="P13" i="1"/>
  <c r="P24" i="1"/>
  <c r="Q24" i="1"/>
  <c r="Q32" i="1"/>
  <c r="P32" i="1"/>
  <c r="P28" i="1"/>
  <c r="Q28" i="1"/>
  <c r="Q20" i="1"/>
  <c r="P20" i="1"/>
  <c r="Q14" i="1"/>
  <c r="P14" i="1"/>
  <c r="P31" i="1"/>
  <c r="Q31" i="1"/>
  <c r="P27" i="1"/>
  <c r="Q27" i="1"/>
  <c r="P23" i="1"/>
  <c r="Q23" i="1"/>
  <c r="C19" i="1"/>
  <c r="S19" i="1" s="1"/>
  <c r="P19" i="1"/>
  <c r="Q19" i="1"/>
  <c r="P15" i="1"/>
  <c r="Q15" i="1"/>
  <c r="C27" i="1"/>
  <c r="W27" i="1" s="1"/>
  <c r="C21" i="1"/>
  <c r="J21" i="1" s="1"/>
  <c r="C32" i="1"/>
  <c r="S32" i="1" s="1"/>
  <c r="O32" i="1"/>
  <c r="N32" i="1"/>
  <c r="O29" i="1"/>
  <c r="N29" i="1"/>
  <c r="C26" i="1"/>
  <c r="D26" i="1" s="1"/>
  <c r="K26" i="1" s="1"/>
  <c r="N26" i="1"/>
  <c r="O26" i="1"/>
  <c r="C22" i="1"/>
  <c r="S22" i="1" s="1"/>
  <c r="N22" i="1"/>
  <c r="O22" i="1"/>
  <c r="C14" i="1"/>
  <c r="F14" i="1" s="1"/>
  <c r="N14" i="1"/>
  <c r="O14" i="1"/>
  <c r="C11" i="1"/>
  <c r="C7" i="1"/>
  <c r="D7" i="1" s="1"/>
  <c r="K7" i="1" s="1"/>
  <c r="C31" i="1"/>
  <c r="S31" i="1" s="1"/>
  <c r="N31" i="1"/>
  <c r="O31" i="1"/>
  <c r="C28" i="1"/>
  <c r="S28" i="1" s="1"/>
  <c r="O28" i="1"/>
  <c r="N28" i="1"/>
  <c r="C25" i="1"/>
  <c r="S25" i="1" s="1"/>
  <c r="O25" i="1"/>
  <c r="N25" i="1"/>
  <c r="N19" i="1"/>
  <c r="O19" i="1"/>
  <c r="C15" i="1"/>
  <c r="V15" i="1" s="1"/>
  <c r="N15" i="1"/>
  <c r="O15" i="1"/>
  <c r="C8" i="1"/>
  <c r="D8" i="1" s="1"/>
  <c r="V8" i="1" s="1"/>
  <c r="C30" i="1"/>
  <c r="T30" i="1" s="1"/>
  <c r="N30" i="1"/>
  <c r="O30" i="1"/>
  <c r="C24" i="1"/>
  <c r="U24" i="1" s="1"/>
  <c r="O24" i="1"/>
  <c r="N24" i="1"/>
  <c r="O21" i="1"/>
  <c r="N21" i="1"/>
  <c r="C18" i="1"/>
  <c r="E18" i="1" s="1"/>
  <c r="N18" i="1"/>
  <c r="O18" i="1"/>
  <c r="C16" i="1"/>
  <c r="I16" i="1" s="1"/>
  <c r="O16" i="1"/>
  <c r="N16" i="1"/>
  <c r="C12" i="1"/>
  <c r="G12" i="1" s="1"/>
  <c r="O12" i="1"/>
  <c r="N12" i="1"/>
  <c r="C5" i="1"/>
  <c r="D5" i="1" s="1"/>
  <c r="K5" i="1" s="1"/>
  <c r="X12" i="11"/>
  <c r="C29" i="1"/>
  <c r="U29" i="1" s="1"/>
  <c r="N27" i="1"/>
  <c r="O27" i="1"/>
  <c r="C23" i="1"/>
  <c r="T23" i="1" s="1"/>
  <c r="N23" i="1"/>
  <c r="O23" i="1"/>
  <c r="C20" i="1"/>
  <c r="T20" i="1" s="1"/>
  <c r="O20" i="1"/>
  <c r="N20" i="1"/>
  <c r="O17" i="1"/>
  <c r="N17" i="1"/>
  <c r="C13" i="1"/>
  <c r="D13" i="1" s="1"/>
  <c r="K13" i="1" s="1"/>
  <c r="O13" i="1"/>
  <c r="N13" i="1"/>
  <c r="C9" i="1"/>
  <c r="C3" i="1"/>
  <c r="F3" i="1" s="1"/>
  <c r="C6" i="1"/>
  <c r="D6" i="1" s="1"/>
  <c r="K6" i="1" s="1"/>
  <c r="X15" i="11"/>
  <c r="K4" i="7"/>
  <c r="M5" i="7"/>
  <c r="O4" i="7"/>
  <c r="Q5" i="7"/>
  <c r="S5" i="7"/>
  <c r="U5" i="7"/>
  <c r="Y5" i="7"/>
  <c r="AE5" i="7"/>
  <c r="AI4" i="7"/>
  <c r="AK4" i="7"/>
  <c r="AM5" i="7"/>
  <c r="AO4" i="7"/>
  <c r="AQ4" i="7"/>
  <c r="AS5" i="7"/>
  <c r="AU5" i="7"/>
  <c r="AW5" i="7"/>
  <c r="BE5" i="7"/>
  <c r="BG4" i="7"/>
  <c r="BI5" i="7"/>
  <c r="BK5" i="7"/>
  <c r="V9" i="11"/>
  <c r="C4" i="1"/>
  <c r="D4" i="1" s="1"/>
  <c r="K4" i="1" s="1"/>
  <c r="C10" i="1"/>
  <c r="D10" i="1" s="1"/>
  <c r="K10" i="1" s="1"/>
  <c r="AE5" i="11"/>
  <c r="BE5" i="11"/>
  <c r="AK5" i="11"/>
  <c r="AM5" i="11"/>
  <c r="AU5" i="11"/>
  <c r="R20" i="11"/>
  <c r="X10" i="11"/>
  <c r="H11" i="11"/>
  <c r="BA5" i="11"/>
  <c r="AI5" i="11"/>
  <c r="AQ5" i="11"/>
  <c r="BK5" i="11"/>
  <c r="AA5" i="11"/>
  <c r="AG4" i="11"/>
  <c r="AG6" i="11" s="1"/>
  <c r="AG7" i="11" s="1"/>
  <c r="AS5" i="11"/>
  <c r="T9" i="11"/>
  <c r="P10" i="11"/>
  <c r="R21" i="11"/>
  <c r="X19" i="11"/>
  <c r="V11" i="11"/>
  <c r="X9" i="11"/>
  <c r="T16" i="11"/>
  <c r="X13" i="11"/>
  <c r="Y5" i="11"/>
  <c r="AA4" i="11"/>
  <c r="AC4" i="11"/>
  <c r="BG5" i="11"/>
  <c r="I5" i="11"/>
  <c r="T15" i="11"/>
  <c r="V15" i="11"/>
  <c r="BC5" i="11"/>
  <c r="BG4" i="11"/>
  <c r="BG6" i="11" s="1"/>
  <c r="BG7" i="11" s="1"/>
  <c r="H9" i="11"/>
  <c r="AK4" i="11"/>
  <c r="AK6" i="11" s="1"/>
  <c r="P11" i="11"/>
  <c r="AE4" i="11"/>
  <c r="AE6" i="11" s="1"/>
  <c r="AE7" i="11" s="1"/>
  <c r="R22" i="11"/>
  <c r="N10" i="11"/>
  <c r="BI5" i="11"/>
  <c r="H10" i="11"/>
  <c r="T11" i="11"/>
  <c r="V10" i="11"/>
  <c r="AW5" i="11"/>
  <c r="AQ4" i="11"/>
  <c r="AQ6" i="11" s="1"/>
  <c r="AQ7" i="11" s="1"/>
  <c r="P14" i="11"/>
  <c r="T12" i="11"/>
  <c r="AC5" i="11"/>
  <c r="I4" i="11"/>
  <c r="Y4" i="11"/>
  <c r="Y6" i="11" s="1"/>
  <c r="AO5" i="11"/>
  <c r="BM5" i="11"/>
  <c r="BK4" i="11"/>
  <c r="BK6" i="11" s="1"/>
  <c r="AY5" i="11"/>
  <c r="AI4" i="11"/>
  <c r="AI6" i="11" s="1"/>
  <c r="AI7" i="11" s="1"/>
  <c r="X18" i="11"/>
  <c r="T10" i="11"/>
  <c r="R12" i="11"/>
  <c r="AG5" i="11"/>
  <c r="L10" i="11"/>
  <c r="P12" i="11"/>
  <c r="V12" i="11"/>
  <c r="H12" i="11"/>
  <c r="T18" i="11"/>
  <c r="AG4" i="7"/>
  <c r="H28" i="1"/>
  <c r="W4" i="7"/>
  <c r="AY4" i="7"/>
  <c r="AA4" i="7"/>
  <c r="G5" i="7"/>
  <c r="I5" i="7"/>
  <c r="BC4" i="7"/>
  <c r="AG5" i="7"/>
  <c r="AC4" i="7"/>
  <c r="BA4" i="7"/>
  <c r="BA5" i="7"/>
  <c r="W5" i="7"/>
  <c r="AK5" i="7"/>
  <c r="AA5" i="7"/>
  <c r="AC5" i="7"/>
  <c r="AM4" i="7"/>
  <c r="AQ5" i="7"/>
  <c r="I4" i="7"/>
  <c r="O5" i="7"/>
  <c r="U4" i="7"/>
  <c r="AW4" i="7"/>
  <c r="E5" i="7"/>
  <c r="K5" i="7"/>
  <c r="AY5" i="7"/>
  <c r="BK4" i="7"/>
  <c r="AS4" i="7"/>
  <c r="G4" i="7"/>
  <c r="S4" i="7"/>
  <c r="M4" i="7"/>
  <c r="BG5" i="7"/>
  <c r="E4" i="7"/>
  <c r="AE4" i="7"/>
  <c r="AU4" i="7"/>
  <c r="Q4" i="7"/>
  <c r="BI4" i="7"/>
  <c r="BE4" i="7"/>
  <c r="AO5" i="7"/>
  <c r="Y4" i="7"/>
  <c r="BC5" i="7"/>
  <c r="AI5" i="7"/>
  <c r="U17" i="1" l="1"/>
  <c r="F9" i="1"/>
  <c r="D17" i="1"/>
  <c r="K17" i="1" s="1"/>
  <c r="H19" i="1"/>
  <c r="G17" i="1"/>
  <c r="F17" i="1"/>
  <c r="D22" i="1"/>
  <c r="K22" i="1" s="1"/>
  <c r="V19" i="1"/>
  <c r="T19" i="1"/>
  <c r="D19" i="1"/>
  <c r="K19" i="1" s="1"/>
  <c r="J19" i="1"/>
  <c r="I19" i="1"/>
  <c r="G19" i="1"/>
  <c r="U19" i="1"/>
  <c r="E19" i="1"/>
  <c r="V17" i="1"/>
  <c r="E17" i="1"/>
  <c r="T17" i="1"/>
  <c r="S17" i="1"/>
  <c r="W19" i="1"/>
  <c r="F19" i="1"/>
  <c r="W17" i="1"/>
  <c r="J17" i="1"/>
  <c r="H17" i="1"/>
  <c r="Y6" i="7"/>
  <c r="Y7" i="7" s="1"/>
  <c r="BM6" i="11"/>
  <c r="BM7" i="11" s="1"/>
  <c r="E6" i="7"/>
  <c r="E7" i="7" s="1"/>
  <c r="BE6" i="7"/>
  <c r="BE7" i="7" s="1"/>
  <c r="S6" i="7"/>
  <c r="U6" i="7"/>
  <c r="AA6" i="7"/>
  <c r="AA7" i="7" s="1"/>
  <c r="O6" i="7"/>
  <c r="O7" i="7" s="1"/>
  <c r="F11" i="1"/>
  <c r="BI6" i="11"/>
  <c r="BI7" i="11" s="1"/>
  <c r="AO6" i="7"/>
  <c r="AO7" i="7" s="1"/>
  <c r="BI6" i="7"/>
  <c r="BI7" i="7" s="1"/>
  <c r="G6" i="7"/>
  <c r="G7" i="7" s="1"/>
  <c r="AY6" i="7"/>
  <c r="AY7" i="7" s="1"/>
  <c r="BG6" i="7"/>
  <c r="BG7" i="7" s="1"/>
  <c r="AK6" i="7"/>
  <c r="AK7" i="7" s="1"/>
  <c r="BE6" i="11"/>
  <c r="BE7" i="11" s="1"/>
  <c r="BC6" i="11"/>
  <c r="BC7" i="11" s="1"/>
  <c r="AW6" i="7"/>
  <c r="AW7" i="7" s="1"/>
  <c r="Q6" i="7"/>
  <c r="AS6" i="7"/>
  <c r="AS7" i="7" s="1"/>
  <c r="I6" i="7"/>
  <c r="I7" i="7" s="1"/>
  <c r="BA6" i="7"/>
  <c r="BA7" i="7" s="1"/>
  <c r="W6" i="7"/>
  <c r="W7" i="7" s="1"/>
  <c r="AC6" i="11"/>
  <c r="AC7" i="11" s="1"/>
  <c r="AI6" i="7"/>
  <c r="AI7" i="7" s="1"/>
  <c r="K6" i="7"/>
  <c r="BA6" i="11"/>
  <c r="BA7" i="11" s="1"/>
  <c r="AY6" i="11"/>
  <c r="AY7" i="11" s="1"/>
  <c r="AQ6" i="7"/>
  <c r="AQ7" i="7" s="1"/>
  <c r="AC6" i="7"/>
  <c r="AC7" i="7" s="1"/>
  <c r="AA6" i="11"/>
  <c r="AA7" i="11" s="1"/>
  <c r="AW6" i="11"/>
  <c r="AW7" i="11" s="1"/>
  <c r="AU6" i="11"/>
  <c r="AU7" i="11" s="1"/>
  <c r="BC6" i="7"/>
  <c r="BC7" i="7" s="1"/>
  <c r="M6" i="7"/>
  <c r="O7" i="1" s="1"/>
  <c r="AU6" i="7"/>
  <c r="AU7" i="7" s="1"/>
  <c r="BK6" i="7"/>
  <c r="BK7" i="7" s="1"/>
  <c r="AE6" i="7"/>
  <c r="AE7" i="7" s="1"/>
  <c r="AM6" i="7"/>
  <c r="AM7" i="7" s="1"/>
  <c r="AG6" i="7"/>
  <c r="AG7" i="7" s="1"/>
  <c r="I6" i="11"/>
  <c r="AS6" i="11"/>
  <c r="AS7" i="11" s="1"/>
  <c r="AM6" i="11"/>
  <c r="AM7" i="11" s="1"/>
  <c r="I31" i="1"/>
  <c r="W22" i="1"/>
  <c r="T31" i="1"/>
  <c r="T27" i="1"/>
  <c r="I27" i="1"/>
  <c r="S27" i="1"/>
  <c r="V27" i="1"/>
  <c r="G27" i="1"/>
  <c r="V21" i="1"/>
  <c r="H27" i="1"/>
  <c r="H21" i="1"/>
  <c r="I18" i="1"/>
  <c r="U21" i="1"/>
  <c r="F21" i="1"/>
  <c r="W21" i="1"/>
  <c r="J27" i="1"/>
  <c r="E21" i="1"/>
  <c r="T21" i="1"/>
  <c r="E14" i="1"/>
  <c r="D21" i="1"/>
  <c r="K21" i="1" s="1"/>
  <c r="S21" i="1"/>
  <c r="G21" i="1"/>
  <c r="I21" i="1"/>
  <c r="F27" i="1"/>
  <c r="U27" i="1"/>
  <c r="W28" i="1"/>
  <c r="D27" i="1"/>
  <c r="K27" i="1" s="1"/>
  <c r="E27" i="1"/>
  <c r="G31" i="1"/>
  <c r="S23" i="1"/>
  <c r="K8" i="1"/>
  <c r="G28" i="1"/>
  <c r="E22" i="1"/>
  <c r="T14" i="1"/>
  <c r="F31" i="1"/>
  <c r="H14" i="1"/>
  <c r="G23" i="1"/>
  <c r="H31" i="1"/>
  <c r="J31" i="1"/>
  <c r="E11" i="1"/>
  <c r="H22" i="1"/>
  <c r="F8" i="1"/>
  <c r="E31" i="1"/>
  <c r="J22" i="1"/>
  <c r="G22" i="1"/>
  <c r="W31" i="1"/>
  <c r="U22" i="1"/>
  <c r="V22" i="1"/>
  <c r="V24" i="1"/>
  <c r="E16" i="1"/>
  <c r="D25" i="1"/>
  <c r="K25" i="1" s="1"/>
  <c r="T25" i="1"/>
  <c r="H18" i="1"/>
  <c r="V18" i="1"/>
  <c r="D18" i="1"/>
  <c r="K18" i="1" s="1"/>
  <c r="T22" i="1"/>
  <c r="D31" i="1"/>
  <c r="K31" i="1" s="1"/>
  <c r="V14" i="1"/>
  <c r="T28" i="1"/>
  <c r="F29" i="1"/>
  <c r="V29" i="1"/>
  <c r="V23" i="1"/>
  <c r="I23" i="1"/>
  <c r="V31" i="1"/>
  <c r="W14" i="1"/>
  <c r="I22" i="1"/>
  <c r="H29" i="1"/>
  <c r="D29" i="1"/>
  <c r="K29" i="1" s="1"/>
  <c r="S18" i="1"/>
  <c r="W18" i="1"/>
  <c r="J20" i="1"/>
  <c r="E29" i="1"/>
  <c r="S29" i="1"/>
  <c r="F22" i="1"/>
  <c r="G29" i="1"/>
  <c r="W29" i="1"/>
  <c r="J16" i="1"/>
  <c r="H16" i="1"/>
  <c r="U16" i="1"/>
  <c r="W16" i="1"/>
  <c r="T16" i="1"/>
  <c r="J29" i="1"/>
  <c r="D9" i="1"/>
  <c r="K9" i="1" s="1"/>
  <c r="G25" i="1"/>
  <c r="G16" i="1"/>
  <c r="D16" i="1"/>
  <c r="K16" i="1" s="1"/>
  <c r="V16" i="1"/>
  <c r="J18" i="1"/>
  <c r="D23" i="1"/>
  <c r="K23" i="1" s="1"/>
  <c r="U23" i="1"/>
  <c r="G18" i="1"/>
  <c r="T18" i="1"/>
  <c r="I20" i="1"/>
  <c r="E20" i="1"/>
  <c r="J23" i="1"/>
  <c r="S16" i="1"/>
  <c r="F16" i="1"/>
  <c r="I28" i="1"/>
  <c r="J28" i="1"/>
  <c r="F18" i="1"/>
  <c r="F7" i="1"/>
  <c r="U18" i="1"/>
  <c r="I29" i="1"/>
  <c r="T29" i="1"/>
  <c r="G24" i="1"/>
  <c r="U31" i="1"/>
  <c r="S15" i="1"/>
  <c r="H15" i="1"/>
  <c r="F26" i="1"/>
  <c r="F12" i="1"/>
  <c r="S13" i="1"/>
  <c r="T12" i="1"/>
  <c r="W12" i="1"/>
  <c r="D15" i="1"/>
  <c r="K15" i="1" s="1"/>
  <c r="F4" i="1"/>
  <c r="W15" i="1"/>
  <c r="E30" i="1"/>
  <c r="H26" i="1"/>
  <c r="W13" i="1"/>
  <c r="E15" i="1"/>
  <c r="V12" i="1"/>
  <c r="S26" i="1"/>
  <c r="W30" i="1"/>
  <c r="J30" i="1"/>
  <c r="V13" i="1"/>
  <c r="U26" i="1"/>
  <c r="T13" i="1"/>
  <c r="E12" i="1"/>
  <c r="T15" i="1"/>
  <c r="I26" i="1"/>
  <c r="G26" i="1"/>
  <c r="I15" i="1"/>
  <c r="V26" i="1"/>
  <c r="W26" i="1"/>
  <c r="E13" i="1"/>
  <c r="U30" i="1"/>
  <c r="F13" i="1"/>
  <c r="H30" i="1"/>
  <c r="D30" i="1"/>
  <c r="K30" i="1" s="1"/>
  <c r="T26" i="1"/>
  <c r="J13" i="1"/>
  <c r="V7" i="1"/>
  <c r="G13" i="1"/>
  <c r="I13" i="1"/>
  <c r="U13" i="1"/>
  <c r="H13" i="1"/>
  <c r="U15" i="1"/>
  <c r="J26" i="1"/>
  <c r="E26" i="1"/>
  <c r="F15" i="1"/>
  <c r="V30" i="1"/>
  <c r="G15" i="1"/>
  <c r="J15" i="1"/>
  <c r="F5" i="1"/>
  <c r="F10" i="1"/>
  <c r="I32" i="1"/>
  <c r="G32" i="1"/>
  <c r="W32" i="1"/>
  <c r="D20" i="1"/>
  <c r="K20" i="1" s="1"/>
  <c r="D11" i="1"/>
  <c r="K11" i="1" s="1"/>
  <c r="J24" i="1"/>
  <c r="H20" i="1"/>
  <c r="F20" i="1"/>
  <c r="J25" i="1"/>
  <c r="V25" i="1"/>
  <c r="V6" i="1"/>
  <c r="I12" i="1"/>
  <c r="D12" i="1"/>
  <c r="K12" i="1" s="1"/>
  <c r="U25" i="1"/>
  <c r="F23" i="1"/>
  <c r="D3" i="1"/>
  <c r="K3" i="1" s="1"/>
  <c r="S30" i="1"/>
  <c r="W25" i="1"/>
  <c r="F32" i="1"/>
  <c r="F24" i="1"/>
  <c r="I24" i="1"/>
  <c r="T32" i="1"/>
  <c r="W24" i="1"/>
  <c r="G30" i="1"/>
  <c r="U28" i="1"/>
  <c r="G20" i="1"/>
  <c r="D32" i="1"/>
  <c r="K32" i="1" s="1"/>
  <c r="F30" i="1"/>
  <c r="H25" i="1"/>
  <c r="D14" i="1"/>
  <c r="K14" i="1" s="1"/>
  <c r="F28" i="1"/>
  <c r="S14" i="1"/>
  <c r="E28" i="1"/>
  <c r="O3" i="1"/>
  <c r="F6" i="1"/>
  <c r="O6" i="1"/>
  <c r="V10" i="1"/>
  <c r="W23" i="1"/>
  <c r="V4" i="1"/>
  <c r="H23" i="1"/>
  <c r="I25" i="1"/>
  <c r="E23" i="1"/>
  <c r="U14" i="1"/>
  <c r="J14" i="1"/>
  <c r="E8" i="1"/>
  <c r="F25" i="1"/>
  <c r="G14" i="1"/>
  <c r="S12" i="1"/>
  <c r="H12" i="1"/>
  <c r="U12" i="1"/>
  <c r="E6" i="1"/>
  <c r="U32" i="1"/>
  <c r="E7" i="1"/>
  <c r="T24" i="1"/>
  <c r="H24" i="1"/>
  <c r="E25" i="1"/>
  <c r="I30" i="1"/>
  <c r="I14" i="1"/>
  <c r="S24" i="1"/>
  <c r="J32" i="1"/>
  <c r="V32" i="1"/>
  <c r="V28" i="1"/>
  <c r="U20" i="1"/>
  <c r="H32" i="1"/>
  <c r="D24" i="1"/>
  <c r="K24" i="1" s="1"/>
  <c r="V20" i="1"/>
  <c r="D28" i="1"/>
  <c r="K28" i="1" s="1"/>
  <c r="S20" i="1"/>
  <c r="E32" i="1"/>
  <c r="W20" i="1"/>
  <c r="J12" i="1"/>
  <c r="E24" i="1"/>
  <c r="V5" i="1"/>
  <c r="H4" i="1"/>
  <c r="G4" i="1"/>
  <c r="K5" i="11"/>
  <c r="H5" i="1" s="1"/>
  <c r="M5" i="11"/>
  <c r="H6" i="1" s="1"/>
  <c r="M4" i="11"/>
  <c r="M6" i="11" s="1"/>
  <c r="Q4" i="11"/>
  <c r="Q6" i="11" s="1"/>
  <c r="U5" i="11"/>
  <c r="H10" i="1" s="1"/>
  <c r="O4" i="11"/>
  <c r="W4" i="11"/>
  <c r="Q5" i="11"/>
  <c r="H8" i="1" s="1"/>
  <c r="W5" i="11"/>
  <c r="H11" i="1" s="1"/>
  <c r="G5" i="11"/>
  <c r="H3" i="1" s="1"/>
  <c r="J3" i="1" s="1"/>
  <c r="G4" i="11"/>
  <c r="G6" i="11" s="1"/>
  <c r="O5" i="11"/>
  <c r="H7" i="1" s="1"/>
  <c r="S4" i="11"/>
  <c r="S6" i="11" s="1"/>
  <c r="U4" i="11"/>
  <c r="K4" i="11"/>
  <c r="K6" i="11" s="1"/>
  <c r="S5" i="11"/>
  <c r="H9" i="1" s="1"/>
  <c r="E10" i="1"/>
  <c r="E3" i="1"/>
  <c r="E4" i="1"/>
  <c r="E9" i="1"/>
  <c r="E5" i="1"/>
  <c r="O8" i="1" l="1"/>
  <c r="S7" i="7"/>
  <c r="N10" i="1" s="1"/>
  <c r="M7" i="7"/>
  <c r="N7" i="1" s="1"/>
  <c r="Q7" i="7"/>
  <c r="N9" i="1" s="1"/>
  <c r="K7" i="7"/>
  <c r="N6" i="1" s="1"/>
  <c r="U7" i="7"/>
  <c r="N11" i="1" s="1"/>
  <c r="J9" i="1"/>
  <c r="T9" i="1" s="1"/>
  <c r="O9" i="1"/>
  <c r="O4" i="1"/>
  <c r="O11" i="1"/>
  <c r="O10" i="1"/>
  <c r="O5" i="1"/>
  <c r="J11" i="1"/>
  <c r="T11" i="1" s="1"/>
  <c r="U6" i="11"/>
  <c r="O6" i="11"/>
  <c r="Q8" i="1"/>
  <c r="Q7" i="11"/>
  <c r="P8" i="1" s="1"/>
  <c r="S7" i="11"/>
  <c r="P9" i="1" s="1"/>
  <c r="Q9" i="1"/>
  <c r="Q4" i="1"/>
  <c r="I7" i="11"/>
  <c r="P4" i="1" s="1"/>
  <c r="Q3" i="1"/>
  <c r="G7" i="11"/>
  <c r="P3" i="1" s="1"/>
  <c r="M7" i="11"/>
  <c r="P6" i="1" s="1"/>
  <c r="Q6" i="1"/>
  <c r="Q5" i="1"/>
  <c r="K7" i="11"/>
  <c r="P5" i="1" s="1"/>
  <c r="W6" i="11"/>
  <c r="J10" i="1"/>
  <c r="S10" i="1" s="1"/>
  <c r="J8" i="1"/>
  <c r="T8" i="1" s="1"/>
  <c r="V9" i="1"/>
  <c r="V11" i="1"/>
  <c r="J7" i="1"/>
  <c r="T7" i="1" s="1"/>
  <c r="V3" i="1"/>
  <c r="J4" i="1"/>
  <c r="T4" i="1" s="1"/>
  <c r="J6" i="1"/>
  <c r="T6" i="1" s="1"/>
  <c r="N4" i="1"/>
  <c r="T3" i="1"/>
  <c r="I4" i="1"/>
  <c r="U4" i="1" s="1"/>
  <c r="J5" i="1"/>
  <c r="T5" i="1" s="1"/>
  <c r="N5" i="1"/>
  <c r="N3" i="1"/>
  <c r="N8" i="1"/>
  <c r="G7" i="1"/>
  <c r="I7" i="1" s="1"/>
  <c r="W7" i="1" s="1"/>
  <c r="G6" i="1"/>
  <c r="I6" i="1" s="1"/>
  <c r="U6" i="1" s="1"/>
  <c r="G9" i="1"/>
  <c r="I9" i="1" s="1"/>
  <c r="G8" i="1"/>
  <c r="I8" i="1" s="1"/>
  <c r="W8" i="1" s="1"/>
  <c r="G10" i="1"/>
  <c r="I10" i="1" s="1"/>
  <c r="W10" i="1" s="1"/>
  <c r="G5" i="1"/>
  <c r="I5" i="1" s="1"/>
  <c r="U5" i="1" s="1"/>
  <c r="G3" i="1"/>
  <c r="I3" i="1" s="1"/>
  <c r="W3" i="1" s="1"/>
  <c r="G11" i="1"/>
  <c r="I11" i="1" s="1"/>
  <c r="W11" i="1" s="1"/>
  <c r="S3" i="1"/>
  <c r="S9" i="1" l="1"/>
  <c r="S11" i="1"/>
  <c r="Y3" i="1"/>
  <c r="Y6" i="1"/>
  <c r="Y5" i="1"/>
  <c r="Y9" i="1"/>
  <c r="Y4" i="1"/>
  <c r="Q7" i="1"/>
  <c r="O7" i="11"/>
  <c r="P7" i="1" s="1"/>
  <c r="Y8" i="1"/>
  <c r="Q10" i="1"/>
  <c r="U7" i="11"/>
  <c r="P10" i="1" s="1"/>
  <c r="W7" i="11"/>
  <c r="P11" i="1" s="1"/>
  <c r="Q11" i="1"/>
  <c r="T10" i="1"/>
  <c r="S8" i="1"/>
  <c r="S7" i="1"/>
  <c r="S5" i="1"/>
  <c r="S6" i="1"/>
  <c r="S4" i="1"/>
  <c r="U7" i="1"/>
  <c r="U10" i="1"/>
  <c r="U8" i="1"/>
  <c r="W5" i="1"/>
  <c r="W4" i="1"/>
  <c r="U11" i="1"/>
  <c r="W6" i="1"/>
  <c r="U3" i="1"/>
  <c r="U9" i="1"/>
  <c r="W9" i="1"/>
  <c r="Y10" i="1" l="1"/>
  <c r="Y7" i="1"/>
  <c r="Y11" i="1"/>
</calcChain>
</file>

<file path=xl/sharedStrings.xml><?xml version="1.0" encoding="utf-8"?>
<sst xmlns="http://schemas.openxmlformats.org/spreadsheetml/2006/main" count="368" uniqueCount="200">
  <si>
    <t>Total Moles In</t>
  </si>
  <si>
    <t>Scheme No</t>
  </si>
  <si>
    <t>Cyrene</t>
  </si>
  <si>
    <t>Moles Out</t>
  </si>
  <si>
    <t>Solvents Used</t>
  </si>
  <si>
    <t>Reagents Used (in mmol)</t>
  </si>
  <si>
    <t>Name</t>
  </si>
  <si>
    <t>Input Type</t>
  </si>
  <si>
    <t>g</t>
  </si>
  <si>
    <t>mmol</t>
  </si>
  <si>
    <t>Water</t>
  </si>
  <si>
    <t>mL</t>
  </si>
  <si>
    <t>Ethyl Acetate</t>
  </si>
  <si>
    <t>Symbol</t>
  </si>
  <si>
    <t>Density (g/mL)</t>
  </si>
  <si>
    <t>MW (g/mol)</t>
  </si>
  <si>
    <t>ρ (g/mL)</t>
  </si>
  <si>
    <t>MgSO4</t>
  </si>
  <si>
    <t>-</t>
  </si>
  <si>
    <t>Molecular Weight (g/mol)</t>
  </si>
  <si>
    <t>Silica Gel</t>
  </si>
  <si>
    <t>Hexanes</t>
  </si>
  <si>
    <t xml:space="preserve">    Insert the quantities of solvents used in the Orange Cells. Select the solvent from the drop-down list in Column A and the input type (moles, mass, volume) in Column B.</t>
  </si>
  <si>
    <r>
      <t xml:space="preserve">Used Moles (in </t>
    </r>
    <r>
      <rPr>
        <b/>
        <i/>
        <sz val="11"/>
        <color theme="1"/>
        <rFont val="Calibri"/>
        <family val="2"/>
        <scheme val="minor"/>
      </rPr>
      <t>mmol</t>
    </r>
    <r>
      <rPr>
        <b/>
        <sz val="11"/>
        <color theme="1"/>
        <rFont val="Calibri"/>
        <family val="2"/>
        <scheme val="minor"/>
      </rPr>
      <t>)</t>
    </r>
  </si>
  <si>
    <t>Scheme</t>
  </si>
  <si>
    <t>Abbreviation</t>
  </si>
  <si>
    <t>Details</t>
  </si>
  <si>
    <t>Scheme Name</t>
  </si>
  <si>
    <t>L</t>
  </si>
  <si>
    <t>Yield</t>
  </si>
  <si>
    <t>Limiting</t>
  </si>
  <si>
    <t>EtOAc</t>
  </si>
  <si>
    <t>MeCN</t>
  </si>
  <si>
    <t>Acetonitrile</t>
  </si>
  <si>
    <t>Diglyme</t>
  </si>
  <si>
    <t>Dimethylformamide</t>
  </si>
  <si>
    <t>DMF</t>
  </si>
  <si>
    <r>
      <t xml:space="preserve">Used Moles w/o water (in </t>
    </r>
    <r>
      <rPr>
        <b/>
        <i/>
        <sz val="11"/>
        <color theme="1"/>
        <rFont val="Calibri"/>
        <family val="2"/>
        <scheme val="minor"/>
      </rPr>
      <t>mmol</t>
    </r>
    <r>
      <rPr>
        <b/>
        <sz val="11"/>
        <color theme="1"/>
        <rFont val="Calibri"/>
        <family val="2"/>
        <scheme val="minor"/>
      </rPr>
      <t>)</t>
    </r>
  </si>
  <si>
    <t>MolE% (Reaction Only)</t>
  </si>
  <si>
    <t>Workup &amp; Purification</t>
  </si>
  <si>
    <t>MolE% (Full)</t>
  </si>
  <si>
    <t>MolE% (No Water)</t>
  </si>
  <si>
    <t>Diethylether</t>
  </si>
  <si>
    <t>Pyridine</t>
  </si>
  <si>
    <t>Acetone</t>
  </si>
  <si>
    <t>DCM</t>
  </si>
  <si>
    <t>CHCl3</t>
  </si>
  <si>
    <t>Petrol</t>
  </si>
  <si>
    <t>DMPU</t>
  </si>
  <si>
    <t>1,3-Dimethyl-3,4,5,6-tetrahydro-2(1H)-pyrimidinone</t>
  </si>
  <si>
    <t>To Check</t>
  </si>
  <si>
    <t>Toluene</t>
  </si>
  <si>
    <t>Na2SO4</t>
  </si>
  <si>
    <t>NaHCO3</t>
  </si>
  <si>
    <t>DMA</t>
  </si>
  <si>
    <t>HCl</t>
  </si>
  <si>
    <t>Dioxane</t>
  </si>
  <si>
    <t>Pentane</t>
  </si>
  <si>
    <t>NaOH</t>
  </si>
  <si>
    <t>sodium hydroxide</t>
  </si>
  <si>
    <t>Approximations use for methods lacking specific details</t>
  </si>
  <si>
    <t>3. 10.0 g silica gel for a "silica plug" or "filtered through silica" (up to 10 mmol)</t>
  </si>
  <si>
    <t>4. 5.0 mL per 1.0 mmol for recrystallization (up to 10 mmol)</t>
  </si>
  <si>
    <t>1. 100 g SiO2 per 1.0 mmol (up to 10 mmol): 50 g SiO2 per 1.0 mmol (up to 10 mmol) using automated purification system</t>
  </si>
  <si>
    <t>5. drying agent (MgSO4 or Na2SO4) 2.0 g per 1 mmol</t>
  </si>
  <si>
    <t>Aluminum oxide</t>
  </si>
  <si>
    <t>NaCl</t>
  </si>
  <si>
    <t>MeOH</t>
  </si>
  <si>
    <t>EtOH</t>
  </si>
  <si>
    <t>Ethanol</t>
  </si>
  <si>
    <t>Methanol</t>
  </si>
  <si>
    <t>Petrolium ether (35 °C - 60 °C)</t>
  </si>
  <si>
    <t>Dichloromethane</t>
  </si>
  <si>
    <t>Chloroform</t>
  </si>
  <si>
    <t>Isopropanol</t>
  </si>
  <si>
    <r>
      <t>i-</t>
    </r>
    <r>
      <rPr>
        <sz val="11"/>
        <color theme="1"/>
        <rFont val="Calibri"/>
        <family val="2"/>
        <scheme val="minor"/>
      </rPr>
      <t>PrO</t>
    </r>
    <r>
      <rPr>
        <i/>
        <sz val="11"/>
        <color theme="1"/>
        <rFont val="Calibri"/>
        <family val="2"/>
        <scheme val="minor"/>
      </rPr>
      <t>H</t>
    </r>
  </si>
  <si>
    <r>
      <t>t</t>
    </r>
    <r>
      <rPr>
        <sz val="11"/>
        <color theme="1"/>
        <rFont val="Calibri"/>
        <family val="2"/>
        <scheme val="minor"/>
      </rPr>
      <t>-BuOH</t>
    </r>
  </si>
  <si>
    <t>Ethylene glycol</t>
  </si>
  <si>
    <r>
      <t>n</t>
    </r>
    <r>
      <rPr>
        <sz val="11"/>
        <color theme="1"/>
        <rFont val="Calibri"/>
        <family val="2"/>
        <scheme val="minor"/>
      </rPr>
      <t>-BuOAc</t>
    </r>
  </si>
  <si>
    <t>THF</t>
  </si>
  <si>
    <t>Me-THF</t>
  </si>
  <si>
    <t>1,4-Dioxane</t>
  </si>
  <si>
    <t>DME</t>
  </si>
  <si>
    <t>Heptane</t>
  </si>
  <si>
    <t>Benzene</t>
  </si>
  <si>
    <t>Xylenes</t>
  </si>
  <si>
    <t>DCE</t>
  </si>
  <si>
    <t>CCl4</t>
  </si>
  <si>
    <t>Chlorobenzene</t>
  </si>
  <si>
    <t>DMAc</t>
  </si>
  <si>
    <t>NMP</t>
  </si>
  <si>
    <t>DMSO</t>
  </si>
  <si>
    <t>Sulfolane</t>
  </si>
  <si>
    <t>Nitromethane</t>
  </si>
  <si>
    <t>AcOH</t>
  </si>
  <si>
    <t>Acetic acid</t>
  </si>
  <si>
    <t>Ac2O</t>
  </si>
  <si>
    <t>Acetic anhydride</t>
  </si>
  <si>
    <r>
      <t>tert</t>
    </r>
    <r>
      <rPr>
        <sz val="11"/>
        <color theme="1"/>
        <rFont val="Calibri"/>
        <family val="2"/>
        <scheme val="minor"/>
      </rPr>
      <t>-Butyl alcohol</t>
    </r>
  </si>
  <si>
    <r>
      <t>n</t>
    </r>
    <r>
      <rPr>
        <sz val="11"/>
        <color theme="1"/>
        <rFont val="Calibri"/>
        <family val="2"/>
        <scheme val="minor"/>
      </rPr>
      <t>-Butylacetate</t>
    </r>
  </si>
  <si>
    <t>Tetrahydrofuran</t>
  </si>
  <si>
    <t>2-Methyltetrahydrofuran</t>
  </si>
  <si>
    <t>Dimethoxyethane</t>
  </si>
  <si>
    <r>
      <rPr>
        <i/>
        <sz val="11"/>
        <color theme="1"/>
        <rFont val="Calibri"/>
        <family val="2"/>
        <scheme val="minor"/>
      </rPr>
      <t>n</t>
    </r>
    <r>
      <rPr>
        <sz val="11"/>
        <color theme="1"/>
        <rFont val="Calibri"/>
        <family val="2"/>
        <scheme val="minor"/>
      </rPr>
      <t>-Heptane</t>
    </r>
  </si>
  <si>
    <t>1,2-Dichloroethane</t>
  </si>
  <si>
    <t>Carbon tetrachloride</t>
  </si>
  <si>
    <t>Dimethylacetamide </t>
  </si>
  <si>
    <r>
      <rPr>
        <i/>
        <sz val="11"/>
        <color theme="1"/>
        <rFont val="Calibri"/>
        <family val="2"/>
        <scheme val="minor"/>
      </rPr>
      <t>N</t>
    </r>
    <r>
      <rPr>
        <sz val="11"/>
        <color theme="1"/>
        <rFont val="Calibri"/>
        <family val="2"/>
        <scheme val="minor"/>
      </rPr>
      <t>-Methyl-2-pyrrolidone</t>
    </r>
  </si>
  <si>
    <t>Dimethyl sulfoxide</t>
  </si>
  <si>
    <r>
      <rPr>
        <i/>
        <sz val="11"/>
        <color theme="1"/>
        <rFont val="Calibri"/>
        <family val="2"/>
        <scheme val="minor"/>
      </rPr>
      <t>N,N</t>
    </r>
    <r>
      <rPr>
        <sz val="11"/>
        <color theme="1"/>
        <rFont val="Calibri"/>
        <family val="2"/>
        <scheme val="minor"/>
      </rPr>
      <t>-Dimethylacetamide</t>
    </r>
  </si>
  <si>
    <t>Hydrochloric acid</t>
  </si>
  <si>
    <t>Sodium sulfate</t>
  </si>
  <si>
    <t>Sodium bicarbonate</t>
  </si>
  <si>
    <t>Sodium chloride</t>
  </si>
  <si>
    <t>2. 1.0 L solvent for first 1.0 mmol and then 500 mL solvent for each mmol thereafter (up to 10 mmol) for column chromatography: 0.5 L solvent and then 250 mL solvent for each mmol thereafter (up to 10 mmol) using automated purification system</t>
  </si>
  <si>
    <t>MolE Calculator</t>
  </si>
  <si>
    <t>Department of Chemical Sciences</t>
  </si>
  <si>
    <t>School of Applied Sciences</t>
  </si>
  <si>
    <t>University of Huddersfield</t>
  </si>
  <si>
    <t>HD1 3DH UK</t>
  </si>
  <si>
    <t>Contact Person:</t>
  </si>
  <si>
    <t>Dr. Athanasios Angelis-Dimakis</t>
  </si>
  <si>
    <t>Dr. Jason Camp</t>
  </si>
  <si>
    <t>a.angelisdimakis@hud.ac.uk</t>
  </si>
  <si>
    <t>j.e.camp@hud.ac.uk</t>
  </si>
  <si>
    <t>DISCLAIMER</t>
  </si>
  <si>
    <t>The spreadsheet has been subjected to internal and external review. Nevertheless, this does not guarantee that the contents are error-free. The developers cannot be held responsible for possible errors and abuse of the data provided, neither for the results of applying these data in case-studies. Note that parts of this spreadsheet may need regular updating.</t>
  </si>
  <si>
    <r>
      <rPr>
        <b/>
        <sz val="10"/>
        <color theme="1"/>
        <rFont val="Arial"/>
        <family val="2"/>
        <charset val="161"/>
      </rPr>
      <t xml:space="preserve">Date Published: </t>
    </r>
    <r>
      <rPr>
        <sz val="10"/>
        <color theme="1"/>
        <rFont val="Arial"/>
        <family val="2"/>
        <charset val="161"/>
      </rPr>
      <t>March 2018</t>
    </r>
  </si>
  <si>
    <t>A maximum of 30 different schemes can be supported using one copy of the calculator. A maximum of 100 different solvents/reagents can be added in the two libraries. The user should make sure that the contents of the libraries have been sorted, after having added all the new entries.</t>
  </si>
  <si>
    <r>
      <t xml:space="preserve">   Add the name of a reagent in the first column and the quantities of reactants used in </t>
    </r>
    <r>
      <rPr>
        <b/>
        <i/>
        <sz val="11"/>
        <rFont val="Calibri"/>
        <family val="2"/>
        <scheme val="minor"/>
      </rPr>
      <t>mmol</t>
    </r>
    <r>
      <rPr>
        <b/>
        <sz val="11"/>
        <rFont val="Calibri"/>
        <family val="2"/>
        <scheme val="minor"/>
      </rPr>
      <t xml:space="preserve"> in the red shaded cells, by inserting L next to the limiting reactant. Insert the yield percentage in the corresponding row.</t>
    </r>
  </si>
  <si>
    <r>
      <t xml:space="preserve">The Reagents Library includes all the reagents that can be used in the </t>
    </r>
    <r>
      <rPr>
        <b/>
        <i/>
        <sz val="11"/>
        <rFont val="Calibri"/>
        <family val="2"/>
        <scheme val="minor"/>
      </rPr>
      <t>Workup &amp; Purification</t>
    </r>
    <r>
      <rPr>
        <b/>
        <sz val="11"/>
        <rFont val="Calibri"/>
        <family val="2"/>
        <scheme val="minor"/>
      </rPr>
      <t xml:space="preserve"> worksheet. The user can edit this list and add/update its values. However, they should make sure that the list is sorted from A to Z after finishing adding all new entries and before using it.</t>
    </r>
  </si>
  <si>
    <t>MolE (Full)</t>
  </si>
  <si>
    <t>MolE (No Water)</t>
  </si>
  <si>
    <r>
      <t xml:space="preserve">The Solvents Library includes all the solvents that can be used in the </t>
    </r>
    <r>
      <rPr>
        <b/>
        <i/>
        <sz val="11"/>
        <rFont val="Calibri"/>
        <family val="2"/>
        <scheme val="minor"/>
      </rPr>
      <t>Reaction Solvents</t>
    </r>
    <r>
      <rPr>
        <b/>
        <sz val="11"/>
        <rFont val="Calibri"/>
        <family val="2"/>
        <scheme val="minor"/>
      </rPr>
      <t xml:space="preserve"> worksheet. The user can edit this list and add/update its values. However, they should make sure that the list is sorted from A to Z after finishing adding all new entries and before using it.</t>
    </r>
  </si>
  <si>
    <t>Select the reagent from the drop-down list in Column A and the input type (moles, mass, volume) in Column B. Then, for each reagent, add the quantity used in the orange column of each scheme.</t>
  </si>
  <si>
    <r>
      <t xml:space="preserve">The </t>
    </r>
    <r>
      <rPr>
        <i/>
        <sz val="10"/>
        <color theme="1"/>
        <rFont val="Arial"/>
        <family val="2"/>
        <charset val="161"/>
      </rPr>
      <t>Overview</t>
    </r>
    <r>
      <rPr>
        <sz val="10"/>
        <color theme="1"/>
        <rFont val="Arial"/>
        <family val="2"/>
        <charset val="161"/>
      </rPr>
      <t xml:space="preserve"> worksheet is read-only, presents a summary of all the calculations. The </t>
    </r>
    <r>
      <rPr>
        <i/>
        <sz val="10"/>
        <color theme="1"/>
        <rFont val="Arial"/>
        <family val="2"/>
        <charset val="161"/>
      </rPr>
      <t>Scheme Description</t>
    </r>
    <r>
      <rPr>
        <sz val="10"/>
        <color theme="1"/>
        <rFont val="Arial"/>
        <family val="2"/>
        <charset val="161"/>
      </rPr>
      <t xml:space="preserve"> worksheet allows the user to write a few more details about the sources of the calculations. The next three worksheets </t>
    </r>
    <r>
      <rPr>
        <i/>
        <sz val="10"/>
        <color theme="1"/>
        <rFont val="Arial"/>
        <family val="2"/>
        <charset val="161"/>
      </rPr>
      <t>(Reaction,</t>
    </r>
    <r>
      <rPr>
        <sz val="10"/>
        <color theme="1"/>
        <rFont val="Arial"/>
        <family val="2"/>
        <charset val="161"/>
      </rPr>
      <t xml:space="preserve"> </t>
    </r>
    <r>
      <rPr>
        <i/>
        <sz val="10"/>
        <color theme="1"/>
        <rFont val="Arial"/>
        <family val="2"/>
        <charset val="161"/>
      </rPr>
      <t>Reaction Solvents</t>
    </r>
    <r>
      <rPr>
        <sz val="10"/>
        <color theme="1"/>
        <rFont val="Arial"/>
        <family val="2"/>
        <charset val="161"/>
      </rPr>
      <t xml:space="preserve"> and </t>
    </r>
    <r>
      <rPr>
        <i/>
        <sz val="10"/>
        <color theme="1"/>
        <rFont val="Arial"/>
        <family val="2"/>
        <charset val="161"/>
      </rPr>
      <t xml:space="preserve">Workup &amp; Purification) </t>
    </r>
    <r>
      <rPr>
        <sz val="10"/>
        <color theme="1"/>
        <rFont val="Arial"/>
        <family val="2"/>
        <charset val="161"/>
      </rPr>
      <t xml:space="preserve">are the main input sheets of the calculator. The user enter the required information in the red-shaded cells, whereas the white cells are read-only and present all the results. Finally, the two </t>
    </r>
    <r>
      <rPr>
        <i/>
        <sz val="10"/>
        <color theme="1"/>
        <rFont val="Arial"/>
        <family val="2"/>
        <charset val="161"/>
      </rPr>
      <t>Libraries</t>
    </r>
    <r>
      <rPr>
        <sz val="10"/>
        <color theme="1"/>
        <rFont val="Arial"/>
        <family val="2"/>
        <charset val="161"/>
      </rPr>
      <t xml:space="preserve"> are populated with the most common solvents and reagents used. However, users can freely add or alter their contents.</t>
    </r>
  </si>
  <si>
    <t>Amide synthesis in Cyrene using 4-fluorobenzoyl chloride and pyrrolidine - Aq w/u followed by column</t>
  </si>
  <si>
    <t>Amide Pyrrol Aq</t>
  </si>
  <si>
    <t>Amide Pyrrol Col</t>
  </si>
  <si>
    <t>Amide Aniline ppt</t>
  </si>
  <si>
    <t>Amide synthesis in Cyrene using 4-fluorobenzoyl chloride and pyrrolidine - straight column</t>
  </si>
  <si>
    <t>Amide synthesis in Cyrene using 4-fluorobenzoyl chloride and aniline - Aq precipitation</t>
  </si>
  <si>
    <t>Amide synthesis in Cyrene using 4-fluorobenzoyl chloride and benzylamine - Aq precipitation</t>
  </si>
  <si>
    <t>Amide Benzyl ppt</t>
  </si>
  <si>
    <t>4-Fluorobenzyl chloride</t>
  </si>
  <si>
    <t>Triethylamine</t>
  </si>
  <si>
    <t>Pyrrolidine</t>
  </si>
  <si>
    <t>Aniline</t>
  </si>
  <si>
    <t>Benzylamine</t>
  </si>
  <si>
    <t>DMF-1</t>
  </si>
  <si>
    <t>Phenylethylamine</t>
  </si>
  <si>
    <t>CH2Cl2-1</t>
  </si>
  <si>
    <t>CH2Cl2-2</t>
  </si>
  <si>
    <t>DMF-2</t>
  </si>
  <si>
    <t>Lee, B. D;. Li, Z.; French, K. J.; Zhuang, Y.; Xia, Z.; Smith, C. D. J. Med. Chem. 2004, 47, 1413–1422.</t>
  </si>
  <si>
    <t>4-Fluoro-3-(trifluoromethyl)benzoyl chloride</t>
  </si>
  <si>
    <t>1-Benzyl-2,3-dihydro-1H-pyrrolo[2,3-b]quinolin-4-ylamine</t>
  </si>
  <si>
    <t>(4'-Aminophenyl)-2,2'-(4'-hydroxyphenyl)-propane</t>
  </si>
  <si>
    <t>2-Bromoaniline</t>
  </si>
  <si>
    <t>N-(2-Aminophenyl)-acetamide</t>
  </si>
  <si>
    <t>Chloroformate</t>
  </si>
  <si>
    <t>Sodium hydride</t>
  </si>
  <si>
    <t>THF-1</t>
  </si>
  <si>
    <t>Konishi, M.; Tsuchida, K.; Sano, K.; Kochi, T.; Kakiuchi, F.  J. Org. Chem.2017, 82, 8716–8724.</t>
  </si>
  <si>
    <t>Li, W.; Wu, X.-F.  J. Org. Chem. 2014, 79, 10410–10416.</t>
  </si>
  <si>
    <t>Reddy, M. D.; Blanton, A. N.; Watkins, E. B. J. Org. Chem. 2017, 82, 5080–5095.</t>
  </si>
  <si>
    <t>H. Kurouchi, K. Kawamoto, H. Sugimoto, S. Nakamura, Y. Otani and T. Ohwada, J. Org. Chem., 2012, 77, 9313-9328.</t>
  </si>
  <si>
    <t>5,7-Dichloroquinolin-8-amine</t>
  </si>
  <si>
    <t>3-Fluorobenzyl chloride</t>
  </si>
  <si>
    <t>Molecular Weight</t>
  </si>
  <si>
    <t>MW</t>
  </si>
  <si>
    <t>Reagents Mass</t>
  </si>
  <si>
    <t>Aqueous Mass</t>
  </si>
  <si>
    <t>Product Mass</t>
  </si>
  <si>
    <t>Substrate Mass</t>
  </si>
  <si>
    <t>Solvents Mass (Non Aq)</t>
  </si>
  <si>
    <t>Product Molecular Weight</t>
  </si>
  <si>
    <t>Workup Mass (Non Aq)</t>
  </si>
  <si>
    <t>Workup Mass (Aq)</t>
  </si>
  <si>
    <t>Total Mass Product (mg)</t>
  </si>
  <si>
    <r>
      <t xml:space="preserve">Water (mass in </t>
    </r>
    <r>
      <rPr>
        <b/>
        <i/>
        <sz val="11"/>
        <color theme="1"/>
        <rFont val="Calibri"/>
        <family val="2"/>
        <scheme val="minor"/>
      </rPr>
      <t>g</t>
    </r>
    <r>
      <rPr>
        <b/>
        <sz val="11"/>
        <color theme="1"/>
        <rFont val="Calibri"/>
        <family val="2"/>
        <scheme val="minor"/>
      </rPr>
      <t>)</t>
    </r>
  </si>
  <si>
    <r>
      <t xml:space="preserve">Other Reagents (mass in </t>
    </r>
    <r>
      <rPr>
        <b/>
        <i/>
        <sz val="11"/>
        <color theme="1"/>
        <rFont val="Calibri"/>
        <family val="2"/>
        <scheme val="minor"/>
      </rPr>
      <t>g</t>
    </r>
    <r>
      <rPr>
        <b/>
        <sz val="11"/>
        <color theme="1"/>
        <rFont val="Calibri"/>
        <family val="2"/>
        <scheme val="minor"/>
      </rPr>
      <t>)</t>
    </r>
  </si>
  <si>
    <r>
      <t xml:space="preserve">Solvent (mass in </t>
    </r>
    <r>
      <rPr>
        <b/>
        <i/>
        <sz val="11"/>
        <color theme="1"/>
        <rFont val="Calibri"/>
        <family val="2"/>
        <scheme val="minor"/>
      </rPr>
      <t>g)</t>
    </r>
  </si>
  <si>
    <r>
      <t>Limiting Mass In (</t>
    </r>
    <r>
      <rPr>
        <b/>
        <i/>
        <sz val="11"/>
        <color theme="1"/>
        <rFont val="Calibri"/>
        <family val="2"/>
        <scheme val="minor"/>
      </rPr>
      <t>mg</t>
    </r>
    <r>
      <rPr>
        <b/>
        <sz val="11"/>
        <color theme="1"/>
        <rFont val="Calibri"/>
        <family val="2"/>
        <scheme val="minor"/>
      </rPr>
      <t>)</t>
    </r>
  </si>
  <si>
    <r>
      <t xml:space="preserve">Reagents Mass In (excl. Limiting; </t>
    </r>
    <r>
      <rPr>
        <b/>
        <i/>
        <sz val="11"/>
        <color theme="1"/>
        <rFont val="Calibri"/>
        <family val="2"/>
        <scheme val="minor"/>
      </rPr>
      <t>mg</t>
    </r>
    <r>
      <rPr>
        <b/>
        <sz val="11"/>
        <color theme="1"/>
        <rFont val="Calibri"/>
        <family val="2"/>
        <scheme val="minor"/>
      </rPr>
      <t>)</t>
    </r>
  </si>
  <si>
    <t>Reaction Moles In</t>
  </si>
  <si>
    <t>Reaction Moles Out</t>
  </si>
  <si>
    <t>Solvents Moles</t>
  </si>
  <si>
    <t>Solvents (Non Aq) Moles</t>
  </si>
  <si>
    <t>W&amp;P (Non Aq)</t>
  </si>
  <si>
    <t>Total Moles In (Non Aq)</t>
  </si>
  <si>
    <t>Total Moles In (in mmol)</t>
  </si>
  <si>
    <t>Total Moles Out (in mmol)</t>
  </si>
  <si>
    <t>This worksheet is an overview of all the schemes entered. You cannot alter the content of the cells in this worksheet. The molar quantities are in mmoles and the mass quantities are in g.</t>
  </si>
  <si>
    <t>PMI (Full) [kg/kg]</t>
  </si>
  <si>
    <t>PMI (Reaction Only) [kg/kg]</t>
  </si>
  <si>
    <t>This spreadsheet presents molar efficiency calculations and estimates the MolE% of synthesis processes. The spreadsheet also includes the calculation of the Process Mass Intensity (PMI) metric for each process.</t>
  </si>
  <si>
    <r>
      <t xml:space="preserve">The MolE% calculator is based on the work presented in: F. I. McGonagle, H. F. Sneddon, C. Jamieson and A. J. B. Watson, </t>
    </r>
    <r>
      <rPr>
        <i/>
        <sz val="10"/>
        <color theme="1"/>
        <rFont val="Arial"/>
        <family val="2"/>
        <charset val="161"/>
      </rPr>
      <t>ACS Sustainable Chem. Eng.</t>
    </r>
    <r>
      <rPr>
        <sz val="10"/>
        <color theme="1"/>
        <rFont val="Arial"/>
        <family val="2"/>
        <charset val="161"/>
      </rPr>
      <t xml:space="preserve">, 2014, </t>
    </r>
    <r>
      <rPr>
        <b/>
        <sz val="10"/>
        <color theme="1"/>
        <rFont val="Arial"/>
        <family val="2"/>
        <charset val="161"/>
      </rPr>
      <t>2</t>
    </r>
    <r>
      <rPr>
        <sz val="10"/>
        <color theme="1"/>
        <rFont val="Arial"/>
        <family val="2"/>
        <charset val="161"/>
      </rPr>
      <t>, 523–532.</t>
    </r>
  </si>
  <si>
    <t>https://www.acs.org/content/acs/en/greenchemistry/research-innovation/tools-for-green-chemistry.html</t>
  </si>
  <si>
    <t xml:space="preserve">The PMI metric calculator is based on the Process Mass Intensity Calculation Tool developed by the ACS GCI Pharmaceutical Roundtable available 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</si>
</sst>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00%"/>
    <numFmt numFmtId="167" formatCode="0.0000%"/>
  </numFmts>
  <fonts count="29" x14ac:knownFonts="1">
    <font>
      <sz val="11"/>
      <color theme="1"/>
      <name val="Calibri"/>
      <family val="2"/>
      <scheme val="minor"/>
    </font>
    <font>
      <sz val="12"/>
      <color theme="1"/>
      <name val="Calibri"/>
      <family val="2"/>
      <scheme val="minor"/>
    </font>
    <font>
      <sz val="12"/>
      <color theme="1"/>
      <name val="Calibri"/>
      <family val="2"/>
      <scheme val="minor"/>
    </font>
    <font>
      <sz val="11"/>
      <color rgb="FF3F3F76"/>
      <name val="Calibri"/>
      <family val="2"/>
      <scheme val="minor"/>
    </font>
    <font>
      <b/>
      <sz val="11"/>
      <color theme="1"/>
      <name val="Calibri"/>
      <family val="2"/>
      <scheme val="minor"/>
    </font>
    <font>
      <b/>
      <sz val="11"/>
      <name val="Calibri"/>
      <family val="2"/>
      <scheme val="minor"/>
    </font>
    <font>
      <b/>
      <i/>
      <sz val="11"/>
      <name val="Calibri"/>
      <family val="2"/>
      <scheme val="minor"/>
    </font>
    <font>
      <b/>
      <i/>
      <sz val="11"/>
      <color theme="1"/>
      <name val="Calibri"/>
      <family val="2"/>
      <scheme val="minor"/>
    </font>
    <font>
      <sz val="11"/>
      <color theme="1"/>
      <name val="Calibri"/>
      <family val="2"/>
      <scheme val="minor"/>
    </font>
    <font>
      <sz val="11"/>
      <color rgb="FFFF0000"/>
      <name val="Calibri"/>
      <family val="2"/>
      <charset val="161"/>
      <scheme val="minor"/>
    </font>
    <font>
      <u/>
      <sz val="11"/>
      <color theme="10"/>
      <name val="Calibri"/>
      <family val="2"/>
      <scheme val="minor"/>
    </font>
    <font>
      <u/>
      <sz val="11"/>
      <color theme="11"/>
      <name val="Calibri"/>
      <family val="2"/>
      <scheme val="minor"/>
    </font>
    <font>
      <sz val="11"/>
      <color rgb="FFFF0000"/>
      <name val="Calibri"/>
      <family val="2"/>
      <scheme val="minor"/>
    </font>
    <font>
      <b/>
      <sz val="11"/>
      <color theme="1"/>
      <name val="Calibri"/>
      <family val="2"/>
      <charset val="161"/>
      <scheme val="minor"/>
    </font>
    <font>
      <b/>
      <sz val="11"/>
      <color theme="0"/>
      <name val="Calibri"/>
      <family val="2"/>
      <scheme val="minor"/>
    </font>
    <font>
      <sz val="11"/>
      <name val="Calibri"/>
      <family val="2"/>
      <scheme val="minor"/>
    </font>
    <font>
      <b/>
      <sz val="11"/>
      <color theme="0"/>
      <name val="Calibri"/>
      <family val="2"/>
      <charset val="161"/>
      <scheme val="minor"/>
    </font>
    <font>
      <i/>
      <sz val="11"/>
      <color theme="1"/>
      <name val="Calibri"/>
      <family val="2"/>
      <scheme val="minor"/>
    </font>
    <font>
      <b/>
      <sz val="10"/>
      <color theme="1"/>
      <name val="Arial"/>
      <family val="2"/>
      <charset val="161"/>
    </font>
    <font>
      <b/>
      <sz val="36"/>
      <color theme="1"/>
      <name val="Arial"/>
      <family val="2"/>
      <charset val="161"/>
    </font>
    <font>
      <sz val="11"/>
      <color theme="1"/>
      <name val="Arial"/>
      <family val="2"/>
      <charset val="161"/>
    </font>
    <font>
      <sz val="10"/>
      <color theme="1"/>
      <name val="Arial"/>
      <family val="2"/>
      <charset val="161"/>
    </font>
    <font>
      <u/>
      <sz val="10"/>
      <color theme="10"/>
      <name val="Arial"/>
      <family val="2"/>
      <charset val="161"/>
    </font>
    <font>
      <b/>
      <sz val="10"/>
      <name val="Arial"/>
      <family val="2"/>
    </font>
    <font>
      <sz val="10"/>
      <color theme="1"/>
      <name val="Calibri"/>
      <family val="2"/>
      <scheme val="minor"/>
    </font>
    <font>
      <i/>
      <sz val="10"/>
      <color theme="1"/>
      <name val="Arial"/>
      <family val="2"/>
      <charset val="161"/>
    </font>
    <font>
      <b/>
      <sz val="12"/>
      <color theme="1"/>
      <name val="Calibri"/>
      <family val="2"/>
      <scheme val="minor"/>
    </font>
    <font>
      <sz val="10"/>
      <color theme="1"/>
      <name val="Arial"/>
      <family val="2"/>
    </font>
    <font>
      <u/>
      <sz val="10"/>
      <color theme="10"/>
      <name val="Arial"/>
      <family val="2"/>
    </font>
  </fonts>
  <fills count="12">
    <fill>
      <patternFill patternType="none"/>
    </fill>
    <fill>
      <patternFill patternType="gray125"/>
    </fill>
    <fill>
      <patternFill patternType="solid">
        <fgColor rgb="FFFFCC99"/>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rgb="FFFF6969"/>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bgColor theme="4"/>
      </patternFill>
    </fill>
    <fill>
      <patternFill patternType="solid">
        <fgColor theme="4"/>
        <bgColor indexed="64"/>
      </patternFill>
    </fill>
    <fill>
      <patternFill patternType="solid">
        <fgColor theme="4" tint="0.59999389629810485"/>
        <bgColor indexed="64"/>
      </patternFill>
    </fill>
  </fills>
  <borders count="75">
    <border>
      <left/>
      <right/>
      <top/>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medium">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right style="medium">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hair">
        <color auto="1"/>
      </left>
      <right style="hair">
        <color auto="1"/>
      </right>
      <top style="hair">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style="medium">
        <color auto="1"/>
      </top>
      <bottom/>
      <diagonal/>
    </border>
    <border>
      <left/>
      <right style="thin">
        <color auto="1"/>
      </right>
      <top style="thin">
        <color auto="1"/>
      </top>
      <bottom style="hair">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right/>
      <top/>
      <bottom style="thin">
        <color theme="4"/>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hair">
        <color auto="1"/>
      </left>
      <right style="medium">
        <color auto="1"/>
      </right>
      <top style="hair">
        <color auto="1"/>
      </top>
      <bottom/>
      <diagonal/>
    </border>
    <border>
      <left/>
      <right style="thin">
        <color auto="1"/>
      </right>
      <top style="thin">
        <color auto="1"/>
      </top>
      <bottom style="medium">
        <color auto="1"/>
      </bottom>
      <diagonal/>
    </border>
    <border>
      <left style="thin">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top/>
      <bottom style="hair">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right style="hair">
        <color auto="1"/>
      </right>
      <top style="hair">
        <color auto="1"/>
      </top>
      <bottom/>
      <diagonal/>
    </border>
    <border>
      <left style="thin">
        <color auto="1"/>
      </left>
      <right style="thin">
        <color indexed="64"/>
      </right>
      <top style="medium">
        <color auto="1"/>
      </top>
      <bottom/>
      <diagonal/>
    </border>
    <border>
      <left style="thin">
        <color auto="1"/>
      </left>
      <right style="thin">
        <color indexed="64"/>
      </right>
      <top/>
      <bottom/>
      <diagonal/>
    </border>
    <border>
      <left/>
      <right style="medium">
        <color indexed="64"/>
      </right>
      <top/>
      <bottom style="hair">
        <color auto="1"/>
      </bottom>
      <diagonal/>
    </border>
  </borders>
  <cellStyleXfs count="10">
    <xf numFmtId="0" fontId="0" fillId="0" borderId="0"/>
    <xf numFmtId="0" fontId="3" fillId="2" borderId="1" applyNumberFormat="0" applyAlignment="0" applyProtection="0"/>
    <xf numFmtId="9" fontId="8"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cellStyleXfs>
  <cellXfs count="287">
    <xf numFmtId="0" fontId="0" fillId="0" borderId="0" xfId="0"/>
    <xf numFmtId="0" fontId="0" fillId="0" borderId="0" xfId="0" applyAlignment="1">
      <alignment horizontal="center"/>
    </xf>
    <xf numFmtId="0" fontId="0" fillId="0" borderId="0" xfId="0" applyAlignment="1">
      <alignment horizontal="center" vertical="center"/>
    </xf>
    <xf numFmtId="0" fontId="4" fillId="3" borderId="11" xfId="0" applyFont="1" applyFill="1" applyBorder="1" applyAlignment="1">
      <alignment horizontal="center"/>
    </xf>
    <xf numFmtId="0" fontId="4" fillId="3" borderId="12" xfId="0" applyFont="1" applyFill="1" applyBorder="1" applyAlignment="1">
      <alignment horizontal="center"/>
    </xf>
    <xf numFmtId="0" fontId="3" fillId="2" borderId="2" xfId="1" applyBorder="1" applyAlignment="1">
      <alignment horizontal="center"/>
    </xf>
    <xf numFmtId="0" fontId="3" fillId="2" borderId="10" xfId="1" applyBorder="1" applyAlignment="1">
      <alignment horizontal="center"/>
    </xf>
    <xf numFmtId="164" fontId="0" fillId="5" borderId="17" xfId="0" applyNumberFormat="1" applyFill="1" applyBorder="1" applyAlignment="1">
      <alignment horizontal="center" vertical="center"/>
    </xf>
    <xf numFmtId="0" fontId="0" fillId="0" borderId="43" xfId="0" applyBorder="1" applyAlignment="1">
      <alignment horizontal="center"/>
    </xf>
    <xf numFmtId="0" fontId="0" fillId="0" borderId="44" xfId="0" applyBorder="1" applyAlignment="1">
      <alignment horizontal="center"/>
    </xf>
    <xf numFmtId="0" fontId="4" fillId="0" borderId="39" xfId="0" applyFont="1" applyBorder="1" applyAlignment="1">
      <alignment horizontal="center"/>
    </xf>
    <xf numFmtId="0" fontId="9" fillId="0" borderId="0" xfId="0" applyFont="1" applyAlignment="1">
      <alignment horizontal="left"/>
    </xf>
    <xf numFmtId="0" fontId="3" fillId="2" borderId="46" xfId="1" applyBorder="1" applyAlignment="1">
      <alignment horizontal="center"/>
    </xf>
    <xf numFmtId="164" fontId="0" fillId="5" borderId="18" xfId="0" applyNumberFormat="1" applyFill="1" applyBorder="1" applyAlignment="1">
      <alignment horizontal="center" vertical="center"/>
    </xf>
    <xf numFmtId="0" fontId="5" fillId="6" borderId="41" xfId="0" applyFont="1" applyFill="1" applyBorder="1" applyAlignment="1">
      <alignment vertical="center"/>
    </xf>
    <xf numFmtId="0" fontId="5" fillId="6" borderId="42" xfId="0" applyFont="1" applyFill="1" applyBorder="1" applyAlignment="1">
      <alignment vertical="center"/>
    </xf>
    <xf numFmtId="0" fontId="0" fillId="0" borderId="0" xfId="0" applyAlignment="1">
      <alignment horizontal="center" vertical="top"/>
    </xf>
    <xf numFmtId="2" fontId="0" fillId="7" borderId="0" xfId="0" applyNumberFormat="1" applyFill="1" applyBorder="1" applyAlignment="1">
      <alignment horizontal="center" vertical="top"/>
    </xf>
    <xf numFmtId="1" fontId="0" fillId="7" borderId="0" xfId="0" applyNumberFormat="1" applyFill="1" applyBorder="1" applyAlignment="1">
      <alignment horizontal="center" vertical="top"/>
    </xf>
    <xf numFmtId="1" fontId="0" fillId="7" borderId="0" xfId="0" applyNumberFormat="1" applyFill="1" applyBorder="1" applyAlignment="1">
      <alignment horizontal="center"/>
    </xf>
    <xf numFmtId="0" fontId="0" fillId="7" borderId="0" xfId="0" applyFill="1" applyBorder="1" applyAlignment="1">
      <alignment horizontal="center"/>
    </xf>
    <xf numFmtId="164" fontId="0" fillId="7" borderId="51" xfId="0" applyNumberFormat="1" applyFill="1" applyBorder="1" applyAlignment="1">
      <alignment horizontal="center" vertical="top"/>
    </xf>
    <xf numFmtId="1" fontId="0" fillId="7" borderId="51" xfId="0" applyNumberFormat="1" applyFill="1" applyBorder="1" applyAlignment="1">
      <alignment horizontal="center" vertical="top"/>
    </xf>
    <xf numFmtId="0" fontId="0" fillId="7" borderId="51" xfId="0" applyFill="1" applyBorder="1" applyAlignment="1">
      <alignment horizontal="center"/>
    </xf>
    <xf numFmtId="1" fontId="0" fillId="7" borderId="51" xfId="0" applyNumberFormat="1" applyFill="1" applyBorder="1" applyAlignment="1">
      <alignment horizontal="center"/>
    </xf>
    <xf numFmtId="0" fontId="0" fillId="8" borderId="6" xfId="0" applyFill="1" applyBorder="1" applyAlignment="1">
      <alignment horizontal="center" vertical="center"/>
    </xf>
    <xf numFmtId="0" fontId="0" fillId="8" borderId="53" xfId="0" applyFill="1" applyBorder="1" applyAlignment="1">
      <alignment horizontal="center" vertical="center"/>
    </xf>
    <xf numFmtId="0" fontId="0" fillId="8" borderId="50" xfId="0" applyFill="1" applyBorder="1" applyAlignment="1">
      <alignment horizontal="center" vertical="center"/>
    </xf>
    <xf numFmtId="0" fontId="0" fillId="8" borderId="54" xfId="0" applyFill="1" applyBorder="1" applyAlignment="1">
      <alignment horizontal="center" vertical="center"/>
    </xf>
    <xf numFmtId="165" fontId="13" fillId="8" borderId="6" xfId="2" applyNumberFormat="1" applyFont="1" applyFill="1" applyBorder="1" applyAlignment="1">
      <alignment horizontal="center"/>
    </xf>
    <xf numFmtId="165" fontId="13" fillId="8" borderId="50" xfId="2" applyNumberFormat="1" applyFont="1" applyFill="1" applyBorder="1" applyAlignment="1">
      <alignment horizontal="center"/>
    </xf>
    <xf numFmtId="0" fontId="0" fillId="5" borderId="26" xfId="0" applyFill="1" applyBorder="1" applyAlignment="1">
      <alignment horizontal="center"/>
    </xf>
    <xf numFmtId="0" fontId="14" fillId="9" borderId="55" xfId="0" applyFont="1" applyFill="1" applyBorder="1" applyAlignment="1">
      <alignment horizontal="center"/>
    </xf>
    <xf numFmtId="0" fontId="14" fillId="9" borderId="56" xfId="0" applyFont="1" applyFill="1" applyBorder="1" applyAlignment="1">
      <alignment horizontal="center"/>
    </xf>
    <xf numFmtId="0" fontId="14" fillId="9" borderId="57" xfId="0" applyFont="1" applyFill="1" applyBorder="1" applyAlignment="1">
      <alignment horizontal="center"/>
    </xf>
    <xf numFmtId="0" fontId="0" fillId="5" borderId="25" xfId="0" quotePrefix="1" applyFill="1" applyBorder="1" applyAlignment="1">
      <alignment horizontal="center"/>
    </xf>
    <xf numFmtId="0" fontId="0" fillId="5" borderId="26" xfId="0" quotePrefix="1" applyFill="1" applyBorder="1" applyAlignment="1">
      <alignment horizontal="center"/>
    </xf>
    <xf numFmtId="0" fontId="16" fillId="10" borderId="60" xfId="0" applyFont="1" applyFill="1" applyBorder="1" applyAlignment="1">
      <alignment horizontal="center"/>
    </xf>
    <xf numFmtId="0" fontId="0" fillId="5" borderId="61" xfId="0" quotePrefix="1" applyFill="1" applyBorder="1" applyAlignment="1">
      <alignment horizontal="center"/>
    </xf>
    <xf numFmtId="0" fontId="0" fillId="5" borderId="62" xfId="0" quotePrefix="1" applyFill="1" applyBorder="1" applyAlignment="1">
      <alignment horizontal="center"/>
    </xf>
    <xf numFmtId="0" fontId="0" fillId="5" borderId="62" xfId="0" applyFill="1" applyBorder="1" applyAlignment="1">
      <alignment horizontal="center"/>
    </xf>
    <xf numFmtId="0" fontId="0" fillId="5" borderId="63" xfId="0" quotePrefix="1" applyFill="1" applyBorder="1" applyAlignment="1">
      <alignment horizontal="center"/>
    </xf>
    <xf numFmtId="0" fontId="15" fillId="8" borderId="53" xfId="0" applyFont="1" applyFill="1" applyBorder="1" applyAlignment="1">
      <alignment horizontal="center" vertical="center"/>
    </xf>
    <xf numFmtId="1" fontId="0" fillId="5" borderId="17" xfId="0" applyNumberFormat="1" applyFill="1" applyBorder="1" applyAlignment="1" applyProtection="1">
      <alignment horizontal="center" vertical="center"/>
    </xf>
    <xf numFmtId="1" fontId="0" fillId="5" borderId="20" xfId="0" applyNumberFormat="1" applyFill="1" applyBorder="1" applyAlignment="1" applyProtection="1">
      <alignment horizontal="center" vertical="center"/>
    </xf>
    <xf numFmtId="0" fontId="0" fillId="4" borderId="22" xfId="0" applyFill="1" applyBorder="1" applyAlignment="1" applyProtection="1">
      <alignment horizontal="center"/>
      <protection locked="0"/>
    </xf>
    <xf numFmtId="0" fontId="0" fillId="4" borderId="26" xfId="0" applyFill="1" applyBorder="1" applyAlignment="1" applyProtection="1">
      <alignment horizontal="center"/>
      <protection locked="0"/>
    </xf>
    <xf numFmtId="0" fontId="0" fillId="4" borderId="25" xfId="0" applyFill="1" applyBorder="1" applyAlignment="1" applyProtection="1">
      <alignment horizontal="center"/>
      <protection locked="0"/>
    </xf>
    <xf numFmtId="0" fontId="0" fillId="4" borderId="23" xfId="0" applyFill="1" applyBorder="1" applyAlignment="1" applyProtection="1">
      <alignment horizontal="center"/>
      <protection locked="0"/>
    </xf>
    <xf numFmtId="1" fontId="12" fillId="4" borderId="16" xfId="0" applyNumberFormat="1" applyFont="1" applyFill="1" applyBorder="1" applyAlignment="1" applyProtection="1">
      <alignment horizontal="center" vertical="center"/>
      <protection locked="0"/>
    </xf>
    <xf numFmtId="164" fontId="0" fillId="4" borderId="16" xfId="0" applyNumberFormat="1" applyFill="1" applyBorder="1" applyAlignment="1" applyProtection="1">
      <alignment horizontal="center" vertical="center"/>
      <protection locked="0"/>
    </xf>
    <xf numFmtId="1" fontId="0" fillId="4" borderId="16" xfId="0" applyNumberFormat="1" applyFill="1" applyBorder="1" applyAlignment="1" applyProtection="1">
      <alignment horizontal="center" vertical="center"/>
      <protection locked="0"/>
    </xf>
    <xf numFmtId="0" fontId="0" fillId="4" borderId="24" xfId="0" applyFill="1" applyBorder="1" applyAlignment="1" applyProtection="1">
      <alignment horizontal="center"/>
      <protection locked="0"/>
    </xf>
    <xf numFmtId="0" fontId="0" fillId="4" borderId="27" xfId="0" applyFill="1" applyBorder="1" applyAlignment="1" applyProtection="1">
      <alignment horizontal="center"/>
      <protection locked="0"/>
    </xf>
    <xf numFmtId="1" fontId="0" fillId="4" borderId="19" xfId="0" applyNumberFormat="1" applyFill="1" applyBorder="1" applyAlignment="1" applyProtection="1">
      <alignment horizontal="center" vertical="center"/>
      <protection locked="0"/>
    </xf>
    <xf numFmtId="1" fontId="0" fillId="4" borderId="14" xfId="0" applyNumberFormat="1" applyFill="1" applyBorder="1" applyAlignment="1" applyProtection="1">
      <alignment horizontal="center" vertical="center"/>
      <protection locked="0"/>
    </xf>
    <xf numFmtId="1" fontId="0" fillId="4" borderId="17" xfId="0" applyNumberFormat="1" applyFill="1" applyBorder="1" applyAlignment="1" applyProtection="1">
      <alignment horizontal="center" vertical="center"/>
      <protection locked="0"/>
    </xf>
    <xf numFmtId="164" fontId="9" fillId="4" borderId="17" xfId="0" applyNumberFormat="1" applyFont="1" applyFill="1" applyBorder="1" applyAlignment="1" applyProtection="1">
      <alignment horizontal="center" vertical="center"/>
      <protection locked="0"/>
    </xf>
    <xf numFmtId="1" fontId="9" fillId="4" borderId="17" xfId="0" applyNumberFormat="1" applyFont="1" applyFill="1" applyBorder="1" applyAlignment="1" applyProtection="1">
      <alignment horizontal="center" vertical="center"/>
      <protection locked="0"/>
    </xf>
    <xf numFmtId="1" fontId="0" fillId="4" borderId="20" xfId="0" applyNumberFormat="1" applyFill="1" applyBorder="1" applyAlignment="1" applyProtection="1">
      <alignment horizontal="center" vertical="center"/>
      <protection locked="0"/>
    </xf>
    <xf numFmtId="0" fontId="0" fillId="0" borderId="0" xfId="0" applyAlignment="1" applyProtection="1">
      <alignment horizontal="center"/>
      <protection locked="0"/>
    </xf>
    <xf numFmtId="0" fontId="0" fillId="0" borderId="0" xfId="0" applyProtection="1">
      <protection locked="0"/>
    </xf>
    <xf numFmtId="0" fontId="0" fillId="5" borderId="0" xfId="0" applyFont="1" applyFill="1" applyProtection="1">
      <protection locked="0"/>
    </xf>
    <xf numFmtId="0" fontId="0" fillId="0" borderId="0" xfId="0" applyFont="1" applyProtection="1">
      <protection locked="0"/>
    </xf>
    <xf numFmtId="0" fontId="0" fillId="4" borderId="22" xfId="0" applyFill="1" applyBorder="1" applyAlignment="1" applyProtection="1">
      <alignment horizontal="left"/>
      <protection locked="0"/>
    </xf>
    <xf numFmtId="2" fontId="0" fillId="4" borderId="13" xfId="0" applyNumberFormat="1" applyFill="1" applyBorder="1" applyAlignment="1" applyProtection="1">
      <alignment horizontal="center" vertical="center"/>
      <protection locked="0"/>
    </xf>
    <xf numFmtId="2" fontId="0" fillId="4" borderId="17" xfId="0" applyNumberFormat="1" applyFill="1" applyBorder="1" applyAlignment="1" applyProtection="1">
      <alignment horizontal="center" vertical="center"/>
      <protection locked="0"/>
    </xf>
    <xf numFmtId="2" fontId="0" fillId="4" borderId="14" xfId="0" applyNumberFormat="1" applyFill="1" applyBorder="1" applyAlignment="1" applyProtection="1">
      <alignment horizontal="center" vertical="center"/>
      <protection locked="0"/>
    </xf>
    <xf numFmtId="2" fontId="0" fillId="4" borderId="15" xfId="0" applyNumberFormat="1" applyFill="1" applyBorder="1" applyAlignment="1" applyProtection="1">
      <alignment horizontal="center" vertical="center"/>
      <protection locked="0"/>
    </xf>
    <xf numFmtId="0" fontId="0" fillId="4" borderId="23" xfId="0" applyFill="1" applyBorder="1" applyAlignment="1" applyProtection="1">
      <alignment horizontal="left"/>
      <protection locked="0"/>
    </xf>
    <xf numFmtId="2" fontId="0" fillId="4" borderId="16" xfId="0" applyNumberFormat="1" applyFill="1" applyBorder="1" applyAlignment="1" applyProtection="1">
      <alignment horizontal="center" vertical="center"/>
      <protection locked="0"/>
    </xf>
    <xf numFmtId="2" fontId="0" fillId="4" borderId="18" xfId="0" applyNumberFormat="1" applyFill="1" applyBorder="1" applyAlignment="1" applyProtection="1">
      <alignment horizontal="center" vertical="center"/>
      <protection locked="0"/>
    </xf>
    <xf numFmtId="2" fontId="0" fillId="4" borderId="37" xfId="0" applyNumberFormat="1" applyFill="1" applyBorder="1" applyAlignment="1" applyProtection="1">
      <alignment horizontal="center" vertical="center"/>
      <protection locked="0"/>
    </xf>
    <xf numFmtId="2" fontId="0" fillId="4" borderId="19" xfId="0" applyNumberFormat="1" applyFill="1" applyBorder="1" applyAlignment="1" applyProtection="1">
      <alignment horizontal="center" vertical="center"/>
      <protection locked="0"/>
    </xf>
    <xf numFmtId="2" fontId="0" fillId="4" borderId="38" xfId="0" applyNumberFormat="1" applyFill="1" applyBorder="1" applyAlignment="1" applyProtection="1">
      <alignment horizontal="center" vertical="center"/>
      <protection locked="0"/>
    </xf>
    <xf numFmtId="2" fontId="0" fillId="4" borderId="20" xfId="0" applyNumberFormat="1" applyFill="1" applyBorder="1" applyAlignment="1" applyProtection="1">
      <alignment horizontal="center" vertical="center"/>
      <protection locked="0"/>
    </xf>
    <xf numFmtId="2" fontId="0" fillId="4" borderId="21" xfId="0" applyNumberFormat="1" applyFill="1" applyBorder="1" applyAlignment="1" applyProtection="1">
      <alignment horizontal="center" vertical="center"/>
      <protection locked="0"/>
    </xf>
    <xf numFmtId="0" fontId="0" fillId="4" borderId="49" xfId="0" applyFill="1" applyBorder="1" applyAlignment="1" applyProtection="1">
      <alignment horizontal="center"/>
      <protection locked="0"/>
    </xf>
    <xf numFmtId="0" fontId="0" fillId="4" borderId="35" xfId="0" applyFill="1" applyBorder="1" applyAlignment="1" applyProtection="1">
      <alignment horizontal="center"/>
      <protection locked="0"/>
    </xf>
    <xf numFmtId="0" fontId="0" fillId="4" borderId="36" xfId="0" applyFill="1" applyBorder="1" applyAlignment="1" applyProtection="1">
      <alignment horizontal="center"/>
      <protection locked="0"/>
    </xf>
    <xf numFmtId="1" fontId="15" fillId="4" borderId="17" xfId="0" applyNumberFormat="1" applyFont="1" applyFill="1" applyBorder="1" applyAlignment="1" applyProtection="1">
      <alignment horizontal="center" vertical="center"/>
      <protection locked="0"/>
    </xf>
    <xf numFmtId="0" fontId="0" fillId="0" borderId="0" xfId="0" applyAlignment="1">
      <alignment horizontal="left"/>
    </xf>
    <xf numFmtId="164" fontId="0" fillId="7" borderId="0" xfId="0" applyNumberFormat="1" applyFill="1" applyBorder="1" applyAlignment="1">
      <alignment horizontal="center"/>
    </xf>
    <xf numFmtId="0" fontId="0" fillId="0" borderId="0" xfId="0" applyFont="1"/>
    <xf numFmtId="0" fontId="16" fillId="10" borderId="60" xfId="0" applyFont="1" applyFill="1" applyBorder="1" applyAlignment="1">
      <alignment horizontal="center" vertical="center"/>
    </xf>
    <xf numFmtId="0" fontId="0" fillId="4" borderId="24" xfId="0" applyFill="1" applyBorder="1" applyAlignment="1" applyProtection="1">
      <alignment horizontal="left"/>
      <protection locked="0"/>
    </xf>
    <xf numFmtId="1" fontId="0" fillId="4" borderId="13" xfId="0" applyNumberFormat="1" applyFont="1" applyFill="1" applyBorder="1" applyAlignment="1" applyProtection="1">
      <alignment horizontal="center" vertical="center"/>
      <protection locked="0"/>
    </xf>
    <xf numFmtId="1" fontId="0" fillId="5" borderId="17" xfId="0" applyNumberFormat="1" applyFont="1" applyFill="1" applyBorder="1" applyAlignment="1">
      <alignment horizontal="center" vertical="center"/>
    </xf>
    <xf numFmtId="1" fontId="0" fillId="4" borderId="14" xfId="0" applyNumberFormat="1" applyFont="1" applyFill="1" applyBorder="1" applyAlignment="1" applyProtection="1">
      <alignment horizontal="center" vertical="center"/>
      <protection locked="0"/>
    </xf>
    <xf numFmtId="164" fontId="0" fillId="4" borderId="16" xfId="0" applyNumberFormat="1" applyFont="1" applyFill="1" applyBorder="1" applyAlignment="1" applyProtection="1">
      <alignment horizontal="center" vertical="center"/>
      <protection locked="0"/>
    </xf>
    <xf numFmtId="1" fontId="0" fillId="4" borderId="17" xfId="0" applyNumberFormat="1" applyFont="1" applyFill="1" applyBorder="1" applyAlignment="1" applyProtection="1">
      <alignment horizontal="center" vertical="center"/>
      <protection locked="0"/>
    </xf>
    <xf numFmtId="1" fontId="0" fillId="4" borderId="16" xfId="0" applyNumberFormat="1" applyFont="1" applyFill="1" applyBorder="1" applyAlignment="1" applyProtection="1">
      <alignment horizontal="center" vertical="center"/>
      <protection locked="0"/>
    </xf>
    <xf numFmtId="164" fontId="0" fillId="5" borderId="17" xfId="0" applyNumberFormat="1" applyFont="1" applyFill="1" applyBorder="1" applyAlignment="1">
      <alignment horizontal="center" vertical="center"/>
    </xf>
    <xf numFmtId="0" fontId="2" fillId="0" borderId="0" xfId="0" applyFont="1" applyAlignment="1">
      <alignment horizontal="left"/>
    </xf>
    <xf numFmtId="0" fontId="17" fillId="4" borderId="23" xfId="0" applyFont="1" applyFill="1" applyBorder="1" applyAlignment="1" applyProtection="1">
      <alignment horizontal="left"/>
      <protection locked="0"/>
    </xf>
    <xf numFmtId="0" fontId="0" fillId="0" borderId="0" xfId="0" applyBorder="1" applyAlignment="1">
      <alignment horizontal="center"/>
    </xf>
    <xf numFmtId="1" fontId="0" fillId="5" borderId="18" xfId="0" applyNumberFormat="1" applyFill="1" applyBorder="1" applyAlignment="1" applyProtection="1">
      <alignment horizontal="center" vertical="center"/>
    </xf>
    <xf numFmtId="1" fontId="0" fillId="5" borderId="21" xfId="0" applyNumberFormat="1" applyFill="1" applyBorder="1" applyAlignment="1" applyProtection="1">
      <alignment horizontal="center" vertical="center"/>
    </xf>
    <xf numFmtId="164" fontId="0" fillId="7" borderId="0" xfId="0" applyNumberFormat="1" applyFill="1" applyBorder="1" applyAlignment="1">
      <alignment horizontal="center" vertical="top"/>
    </xf>
    <xf numFmtId="1" fontId="0" fillId="5" borderId="18" xfId="0" applyNumberFormat="1" applyFont="1" applyFill="1" applyBorder="1" applyAlignment="1">
      <alignment horizontal="center" vertical="center"/>
    </xf>
    <xf numFmtId="164" fontId="0" fillId="5" borderId="18" xfId="0" applyNumberFormat="1" applyFont="1" applyFill="1" applyBorder="1" applyAlignment="1">
      <alignment horizontal="center" vertical="center"/>
    </xf>
    <xf numFmtId="0" fontId="0" fillId="4" borderId="23" xfId="0" applyFont="1" applyFill="1" applyBorder="1" applyAlignment="1" applyProtection="1">
      <alignment horizontal="center"/>
      <protection locked="0"/>
    </xf>
    <xf numFmtId="0" fontId="0" fillId="4" borderId="36" xfId="0" applyFont="1" applyFill="1" applyBorder="1" applyAlignment="1" applyProtection="1">
      <alignment horizontal="center"/>
      <protection locked="0"/>
    </xf>
    <xf numFmtId="0" fontId="0" fillId="5" borderId="62" xfId="0" applyFont="1" applyFill="1" applyBorder="1" applyAlignment="1">
      <alignment horizontal="center"/>
    </xf>
    <xf numFmtId="0" fontId="0" fillId="5" borderId="26" xfId="0" applyFont="1" applyFill="1" applyBorder="1" applyAlignment="1">
      <alignment horizontal="center"/>
    </xf>
    <xf numFmtId="0" fontId="0" fillId="5" borderId="63" xfId="0" quotePrefix="1" applyFont="1" applyFill="1" applyBorder="1" applyAlignment="1">
      <alignment horizontal="center"/>
    </xf>
    <xf numFmtId="0" fontId="1" fillId="0" borderId="0" xfId="0" applyFont="1" applyAlignment="1">
      <alignment horizontal="left"/>
    </xf>
    <xf numFmtId="0" fontId="0" fillId="0" borderId="0" xfId="0" applyBorder="1"/>
    <xf numFmtId="0" fontId="20" fillId="5" borderId="0" xfId="0" applyFont="1" applyFill="1"/>
    <xf numFmtId="0" fontId="20" fillId="5" borderId="0" xfId="0" applyFont="1" applyFill="1" applyBorder="1"/>
    <xf numFmtId="0" fontId="20" fillId="5" borderId="3" xfId="0" applyFont="1" applyFill="1" applyBorder="1"/>
    <xf numFmtId="0" fontId="20" fillId="5" borderId="4" xfId="0" applyFont="1" applyFill="1" applyBorder="1"/>
    <xf numFmtId="0" fontId="20" fillId="5" borderId="5" xfId="0" applyFont="1" applyFill="1" applyBorder="1"/>
    <xf numFmtId="0" fontId="20" fillId="5" borderId="6" xfId="0" applyFont="1" applyFill="1" applyBorder="1"/>
    <xf numFmtId="0" fontId="19" fillId="5" borderId="0" xfId="0" applyFont="1" applyFill="1" applyBorder="1"/>
    <xf numFmtId="0" fontId="20" fillId="5" borderId="7" xfId="0" applyFont="1" applyFill="1" applyBorder="1"/>
    <xf numFmtId="0" fontId="21" fillId="5" borderId="0" xfId="0" applyFont="1" applyFill="1" applyBorder="1"/>
    <xf numFmtId="0" fontId="22" fillId="5" borderId="0" xfId="9" applyFont="1" applyFill="1" applyBorder="1"/>
    <xf numFmtId="0" fontId="20" fillId="5" borderId="50" xfId="0" applyFont="1" applyFill="1" applyBorder="1"/>
    <xf numFmtId="0" fontId="20" fillId="5" borderId="51" xfId="0" applyFont="1" applyFill="1" applyBorder="1"/>
    <xf numFmtId="0" fontId="20" fillId="5" borderId="52" xfId="0" applyFont="1" applyFill="1" applyBorder="1"/>
    <xf numFmtId="0" fontId="0" fillId="5" borderId="0" xfId="0" applyFill="1" applyBorder="1"/>
    <xf numFmtId="0" fontId="23" fillId="5" borderId="0" xfId="0" applyFont="1" applyFill="1" applyBorder="1" applyAlignment="1">
      <alignment horizontal="center"/>
    </xf>
    <xf numFmtId="0" fontId="21" fillId="5" borderId="0" xfId="0" applyFont="1" applyFill="1" applyBorder="1" applyAlignment="1"/>
    <xf numFmtId="0" fontId="24" fillId="5" borderId="6" xfId="0" applyFont="1" applyFill="1" applyBorder="1"/>
    <xf numFmtId="0" fontId="24" fillId="5" borderId="0" xfId="0" applyFont="1" applyFill="1" applyBorder="1"/>
    <xf numFmtId="0" fontId="24" fillId="5" borderId="7" xfId="0" applyFont="1" applyFill="1" applyBorder="1"/>
    <xf numFmtId="0" fontId="18" fillId="5" borderId="0" xfId="0" applyFont="1" applyFill="1" applyBorder="1"/>
    <xf numFmtId="0" fontId="21" fillId="5" borderId="0" xfId="0" applyFont="1" applyFill="1"/>
    <xf numFmtId="0" fontId="21" fillId="5" borderId="0" xfId="0" applyFont="1" applyFill="1" applyAlignment="1">
      <alignment horizontal="left" vertical="top" wrapText="1"/>
    </xf>
    <xf numFmtId="0" fontId="0" fillId="4" borderId="65" xfId="0" applyFill="1" applyBorder="1" applyAlignment="1" applyProtection="1">
      <alignment horizontal="center"/>
      <protection locked="0"/>
    </xf>
    <xf numFmtId="0" fontId="0" fillId="4" borderId="66" xfId="0" applyFill="1" applyBorder="1" applyAlignment="1" applyProtection="1">
      <alignment horizontal="center"/>
      <protection locked="0"/>
    </xf>
    <xf numFmtId="0" fontId="0" fillId="5" borderId="67" xfId="0" applyFill="1" applyBorder="1" applyAlignment="1">
      <alignment horizontal="center"/>
    </xf>
    <xf numFmtId="0" fontId="0" fillId="5" borderId="27" xfId="0" applyFill="1" applyBorder="1" applyAlignment="1">
      <alignment horizontal="center"/>
    </xf>
    <xf numFmtId="164" fontId="0" fillId="5" borderId="20" xfId="0" applyNumberFormat="1" applyFill="1" applyBorder="1" applyAlignment="1">
      <alignment horizontal="center" vertical="center"/>
    </xf>
    <xf numFmtId="1" fontId="15" fillId="4" borderId="20" xfId="0" applyNumberFormat="1" applyFont="1" applyFill="1" applyBorder="1" applyAlignment="1" applyProtection="1">
      <alignment horizontal="center" vertical="center"/>
      <protection locked="0"/>
    </xf>
    <xf numFmtId="164" fontId="0" fillId="5" borderId="21" xfId="0" applyNumberFormat="1" applyFill="1" applyBorder="1" applyAlignment="1">
      <alignment horizontal="center" vertical="center"/>
    </xf>
    <xf numFmtId="0" fontId="26" fillId="0" borderId="0" xfId="0" applyFont="1" applyAlignment="1">
      <alignment horizontal="left"/>
    </xf>
    <xf numFmtId="10" fontId="8" fillId="11" borderId="6" xfId="2" applyNumberFormat="1" applyFont="1" applyFill="1" applyBorder="1" applyAlignment="1">
      <alignment horizontal="center"/>
    </xf>
    <xf numFmtId="11" fontId="8" fillId="11" borderId="0" xfId="2" applyNumberFormat="1" applyFont="1" applyFill="1" applyBorder="1" applyAlignment="1">
      <alignment horizontal="center"/>
    </xf>
    <xf numFmtId="11" fontId="8" fillId="11" borderId="7" xfId="2" applyNumberFormat="1" applyFont="1" applyFill="1" applyBorder="1" applyAlignment="1">
      <alignment horizontal="center"/>
    </xf>
    <xf numFmtId="165" fontId="8" fillId="11" borderId="6" xfId="2" applyNumberFormat="1" applyFont="1" applyFill="1" applyBorder="1" applyAlignment="1">
      <alignment horizontal="center"/>
    </xf>
    <xf numFmtId="165" fontId="8" fillId="11" borderId="50" xfId="2" applyNumberFormat="1" applyFont="1" applyFill="1" applyBorder="1" applyAlignment="1">
      <alignment horizontal="center"/>
    </xf>
    <xf numFmtId="11" fontId="8" fillId="11" borderId="51" xfId="2" applyNumberFormat="1" applyFont="1" applyFill="1" applyBorder="1" applyAlignment="1">
      <alignment horizontal="center"/>
    </xf>
    <xf numFmtId="11" fontId="8" fillId="11" borderId="52" xfId="2" applyNumberFormat="1" applyFont="1" applyFill="1" applyBorder="1" applyAlignment="1">
      <alignment horizontal="center"/>
    </xf>
    <xf numFmtId="10" fontId="13" fillId="8" borderId="7" xfId="2" applyNumberFormat="1" applyFont="1" applyFill="1" applyBorder="1" applyAlignment="1">
      <alignment horizontal="center"/>
    </xf>
    <xf numFmtId="166" fontId="13" fillId="8" borderId="7" xfId="2" applyNumberFormat="1" applyFont="1" applyFill="1" applyBorder="1" applyAlignment="1">
      <alignment horizontal="center"/>
    </xf>
    <xf numFmtId="9" fontId="13" fillId="8" borderId="7" xfId="2" applyFont="1" applyFill="1" applyBorder="1" applyAlignment="1">
      <alignment horizontal="center"/>
    </xf>
    <xf numFmtId="9" fontId="13" fillId="8" borderId="52" xfId="2" applyFont="1" applyFill="1" applyBorder="1" applyAlignment="1">
      <alignment horizontal="center"/>
    </xf>
    <xf numFmtId="0" fontId="0" fillId="4" borderId="56" xfId="0" applyFill="1" applyBorder="1" applyAlignment="1" applyProtection="1">
      <alignment horizontal="left"/>
      <protection locked="0"/>
    </xf>
    <xf numFmtId="0" fontId="0" fillId="4" borderId="56" xfId="0" applyFill="1" applyBorder="1" applyAlignment="1" applyProtection="1">
      <alignment horizontal="center"/>
      <protection locked="0"/>
    </xf>
    <xf numFmtId="0" fontId="0" fillId="4" borderId="57" xfId="0" applyFill="1" applyBorder="1" applyAlignment="1" applyProtection="1">
      <alignment horizontal="center"/>
      <protection locked="0"/>
    </xf>
    <xf numFmtId="49" fontId="0" fillId="4" borderId="56" xfId="0" applyNumberFormat="1" applyFont="1" applyFill="1" applyBorder="1" applyAlignment="1" applyProtection="1">
      <alignment horizontal="left"/>
      <protection locked="0"/>
    </xf>
    <xf numFmtId="0" fontId="0" fillId="4" borderId="56" xfId="0" applyFont="1" applyFill="1" applyBorder="1" applyAlignment="1" applyProtection="1">
      <alignment horizontal="left"/>
      <protection locked="0"/>
    </xf>
    <xf numFmtId="0" fontId="0" fillId="4" borderId="56" xfId="0" applyFont="1" applyFill="1" applyBorder="1" applyAlignment="1" applyProtection="1">
      <alignment horizontal="center"/>
      <protection locked="0"/>
    </xf>
    <xf numFmtId="0" fontId="0" fillId="4" borderId="57" xfId="0" applyFont="1" applyFill="1" applyBorder="1" applyAlignment="1" applyProtection="1">
      <alignment horizontal="center"/>
      <protection locked="0"/>
    </xf>
    <xf numFmtId="49" fontId="0" fillId="4" borderId="58" xfId="0" applyNumberFormat="1" applyFill="1" applyBorder="1" applyAlignment="1" applyProtection="1">
      <alignment horizontal="left"/>
      <protection locked="0"/>
    </xf>
    <xf numFmtId="0" fontId="0" fillId="4" borderId="58" xfId="0" applyFill="1" applyBorder="1" applyAlignment="1" applyProtection="1">
      <alignment horizontal="left"/>
      <protection locked="0"/>
    </xf>
    <xf numFmtId="0" fontId="0" fillId="4" borderId="58" xfId="0" applyFill="1" applyBorder="1" applyAlignment="1" applyProtection="1">
      <alignment horizontal="center"/>
      <protection locked="0"/>
    </xf>
    <xf numFmtId="0" fontId="0" fillId="4" borderId="59" xfId="0" applyFill="1" applyBorder="1" applyAlignment="1" applyProtection="1">
      <alignment horizontal="center"/>
      <protection locked="0"/>
    </xf>
    <xf numFmtId="49" fontId="0" fillId="4" borderId="58" xfId="0" applyNumberFormat="1" applyFont="1" applyFill="1" applyBorder="1" applyAlignment="1" applyProtection="1">
      <alignment horizontal="left"/>
      <protection locked="0"/>
    </xf>
    <xf numFmtId="0" fontId="0" fillId="4" borderId="58" xfId="0" applyFont="1" applyFill="1" applyBorder="1" applyAlignment="1" applyProtection="1">
      <alignment horizontal="left"/>
      <protection locked="0"/>
    </xf>
    <xf numFmtId="49" fontId="17" fillId="4" borderId="58" xfId="0" applyNumberFormat="1" applyFont="1" applyFill="1" applyBorder="1" applyAlignment="1" applyProtection="1">
      <alignment horizontal="left"/>
      <protection locked="0"/>
    </xf>
    <xf numFmtId="0" fontId="17" fillId="4" borderId="58" xfId="0" applyFont="1" applyFill="1" applyBorder="1" applyAlignment="1" applyProtection="1">
      <alignment horizontal="left"/>
      <protection locked="0"/>
    </xf>
    <xf numFmtId="49" fontId="0" fillId="4" borderId="58" xfId="0" applyNumberFormat="1" applyFill="1" applyBorder="1" applyAlignment="1" applyProtection="1">
      <alignment horizontal="center"/>
      <protection locked="0"/>
    </xf>
    <xf numFmtId="49" fontId="0" fillId="4" borderId="59" xfId="0" applyNumberFormat="1" applyFill="1" applyBorder="1" applyAlignment="1" applyProtection="1">
      <alignment horizontal="center"/>
      <protection locked="0"/>
    </xf>
    <xf numFmtId="49" fontId="0" fillId="4" borderId="58" xfId="0" applyNumberFormat="1" applyFill="1" applyBorder="1" applyAlignment="1" applyProtection="1">
      <alignment horizontal="left" vertical="center"/>
      <protection locked="0"/>
    </xf>
    <xf numFmtId="0" fontId="0" fillId="4" borderId="58" xfId="0" quotePrefix="1" applyFill="1" applyBorder="1" applyAlignment="1" applyProtection="1">
      <alignment horizontal="left"/>
      <protection locked="0"/>
    </xf>
    <xf numFmtId="0" fontId="0" fillId="4" borderId="58" xfId="0" quotePrefix="1" applyFill="1" applyBorder="1" applyAlignment="1" applyProtection="1">
      <alignment horizontal="center"/>
      <protection locked="0"/>
    </xf>
    <xf numFmtId="0" fontId="0" fillId="4" borderId="58" xfId="0" applyFont="1" applyFill="1" applyBorder="1" applyAlignment="1" applyProtection="1">
      <alignment horizontal="center"/>
      <protection locked="0"/>
    </xf>
    <xf numFmtId="49" fontId="0" fillId="4" borderId="58" xfId="0" applyNumberFormat="1" applyFont="1" applyFill="1" applyBorder="1" applyAlignment="1" applyProtection="1">
      <alignment horizontal="left" vertical="center"/>
      <protection locked="0"/>
    </xf>
    <xf numFmtId="49" fontId="0" fillId="4" borderId="56" xfId="0" applyNumberFormat="1" applyFont="1" applyFill="1" applyBorder="1" applyAlignment="1" applyProtection="1">
      <alignment horizontal="left" vertical="center"/>
      <protection locked="0"/>
    </xf>
    <xf numFmtId="49" fontId="0" fillId="4" borderId="56" xfId="0" applyNumberFormat="1" applyFill="1" applyBorder="1" applyAlignment="1" applyProtection="1">
      <alignment horizontal="left" vertical="center"/>
      <protection locked="0"/>
    </xf>
    <xf numFmtId="49" fontId="0" fillId="4" borderId="58" xfId="0" applyNumberFormat="1" applyFont="1" applyFill="1" applyBorder="1" applyAlignment="1" applyProtection="1">
      <alignment horizontal="center"/>
      <protection locked="0"/>
    </xf>
    <xf numFmtId="49" fontId="17" fillId="4" borderId="0" xfId="0" applyNumberFormat="1" applyFont="1" applyFill="1" applyBorder="1" applyAlignment="1" applyProtection="1">
      <alignment horizontal="left"/>
      <protection locked="0"/>
    </xf>
    <xf numFmtId="49" fontId="0" fillId="4" borderId="59" xfId="0" applyNumberFormat="1" applyFont="1" applyFill="1" applyBorder="1" applyAlignment="1" applyProtection="1">
      <alignment horizontal="center"/>
      <protection locked="0"/>
    </xf>
    <xf numFmtId="166" fontId="8" fillId="11" borderId="6" xfId="2" applyNumberFormat="1" applyFont="1" applyFill="1" applyBorder="1" applyAlignment="1">
      <alignment horizontal="center"/>
    </xf>
    <xf numFmtId="167" fontId="13" fillId="8" borderId="7" xfId="2" applyNumberFormat="1" applyFont="1" applyFill="1" applyBorder="1" applyAlignment="1">
      <alignment horizontal="center"/>
    </xf>
    <xf numFmtId="0" fontId="3" fillId="2" borderId="28" xfId="1" applyBorder="1" applyAlignment="1">
      <alignment horizontal="center"/>
    </xf>
    <xf numFmtId="0" fontId="3" fillId="2" borderId="8" xfId="1" applyBorder="1" applyAlignment="1">
      <alignment horizontal="center"/>
    </xf>
    <xf numFmtId="0" fontId="0" fillId="4" borderId="26" xfId="0" applyFill="1" applyBorder="1" applyAlignment="1" applyProtection="1">
      <alignment horizontal="left"/>
      <protection locked="0"/>
    </xf>
    <xf numFmtId="0" fontId="17" fillId="4" borderId="26" xfId="0" applyFont="1" applyFill="1" applyBorder="1" applyAlignment="1" applyProtection="1">
      <alignment horizontal="left"/>
      <protection locked="0"/>
    </xf>
    <xf numFmtId="0" fontId="0" fillId="4" borderId="27" xfId="0" applyFill="1" applyBorder="1" applyAlignment="1" applyProtection="1">
      <alignment horizontal="left"/>
      <protection locked="0"/>
    </xf>
    <xf numFmtId="164" fontId="0" fillId="4" borderId="25" xfId="0" applyNumberFormat="1" applyFill="1" applyBorder="1" applyAlignment="1" applyProtection="1">
      <alignment horizontal="center"/>
      <protection locked="0"/>
    </xf>
    <xf numFmtId="164" fontId="0" fillId="4" borderId="26" xfId="0" applyNumberFormat="1" applyFill="1" applyBorder="1" applyAlignment="1" applyProtection="1">
      <alignment horizontal="center"/>
      <protection locked="0"/>
    </xf>
    <xf numFmtId="164" fontId="0" fillId="4" borderId="68" xfId="0" applyNumberFormat="1" applyFill="1" applyBorder="1" applyAlignment="1" applyProtection="1">
      <alignment horizontal="center"/>
      <protection locked="0"/>
    </xf>
    <xf numFmtId="0" fontId="4" fillId="3" borderId="72" xfId="0" applyFont="1" applyFill="1" applyBorder="1" applyAlignment="1">
      <alignment horizontal="center"/>
    </xf>
    <xf numFmtId="0" fontId="4" fillId="3" borderId="73" xfId="0" applyFont="1" applyFill="1" applyBorder="1" applyAlignment="1">
      <alignment horizontal="center"/>
    </xf>
    <xf numFmtId="0" fontId="4" fillId="3" borderId="69" xfId="0" applyFont="1" applyFill="1" applyBorder="1" applyAlignment="1">
      <alignment horizontal="center"/>
    </xf>
    <xf numFmtId="164" fontId="0" fillId="7" borderId="6" xfId="0" applyNumberFormat="1" applyFill="1" applyBorder="1" applyAlignment="1">
      <alignment horizontal="center" vertical="top"/>
    </xf>
    <xf numFmtId="164" fontId="0" fillId="7" borderId="7" xfId="0" applyNumberFormat="1" applyFill="1" applyBorder="1" applyAlignment="1">
      <alignment horizontal="center"/>
    </xf>
    <xf numFmtId="2" fontId="0" fillId="7" borderId="6" xfId="0" applyNumberFormat="1" applyFill="1" applyBorder="1" applyAlignment="1">
      <alignment horizontal="center" vertical="top"/>
    </xf>
    <xf numFmtId="0" fontId="0" fillId="7" borderId="7" xfId="0" applyFill="1" applyBorder="1" applyAlignment="1">
      <alignment horizontal="center"/>
    </xf>
    <xf numFmtId="1" fontId="0" fillId="7" borderId="50" xfId="0" applyNumberFormat="1" applyFill="1" applyBorder="1" applyAlignment="1">
      <alignment horizontal="center" vertical="top"/>
    </xf>
    <xf numFmtId="0" fontId="0" fillId="7" borderId="52" xfId="0" applyFill="1" applyBorder="1" applyAlignment="1">
      <alignment horizontal="center"/>
    </xf>
    <xf numFmtId="164" fontId="0" fillId="7" borderId="51" xfId="0" applyNumberFormat="1" applyFill="1" applyBorder="1" applyAlignment="1">
      <alignment horizontal="center"/>
    </xf>
    <xf numFmtId="2" fontId="0" fillId="5" borderId="63" xfId="0" quotePrefix="1" applyNumberFormat="1" applyFill="1" applyBorder="1" applyAlignment="1">
      <alignment horizontal="center"/>
    </xf>
    <xf numFmtId="0" fontId="3" fillId="2" borderId="8" xfId="1" applyBorder="1" applyAlignment="1">
      <alignment horizontal="center"/>
    </xf>
    <xf numFmtId="0" fontId="13" fillId="0" borderId="51" xfId="0" applyFont="1" applyBorder="1" applyAlignment="1" applyProtection="1">
      <alignment horizontal="center" vertical="center" wrapText="1"/>
      <protection locked="0"/>
    </xf>
    <xf numFmtId="164" fontId="0" fillId="4" borderId="13" xfId="0" applyNumberFormat="1" applyFont="1" applyFill="1" applyBorder="1" applyAlignment="1" applyProtection="1">
      <alignment horizontal="center" vertical="center"/>
      <protection locked="0"/>
    </xf>
    <xf numFmtId="164" fontId="0" fillId="4" borderId="14" xfId="0" applyNumberFormat="1" applyFill="1" applyBorder="1" applyAlignment="1" applyProtection="1">
      <alignment horizontal="center" vertical="center"/>
      <protection locked="0"/>
    </xf>
    <xf numFmtId="0" fontId="13" fillId="0" borderId="50" xfId="0" applyFont="1" applyBorder="1" applyAlignment="1" applyProtection="1">
      <alignment horizontal="center" vertical="center" wrapText="1"/>
      <protection locked="0"/>
    </xf>
    <xf numFmtId="0" fontId="13" fillId="0" borderId="54" xfId="0" applyFont="1" applyBorder="1" applyAlignment="1" applyProtection="1">
      <alignment horizontal="center" vertical="center" wrapText="1"/>
      <protection locked="0"/>
    </xf>
    <xf numFmtId="0" fontId="13" fillId="0" borderId="52" xfId="0" applyFont="1" applyBorder="1" applyAlignment="1" applyProtection="1">
      <alignment horizontal="center" vertical="center" wrapText="1"/>
      <protection locked="0"/>
    </xf>
    <xf numFmtId="0" fontId="13" fillId="0" borderId="50" xfId="0" applyFont="1" applyBorder="1" applyAlignment="1" applyProtection="1">
      <alignment horizontal="center" wrapText="1"/>
      <protection locked="0"/>
    </xf>
    <xf numFmtId="2" fontId="13" fillId="8" borderId="6" xfId="2" applyNumberFormat="1" applyFont="1" applyFill="1" applyBorder="1" applyAlignment="1">
      <alignment horizontal="center"/>
    </xf>
    <xf numFmtId="0" fontId="13" fillId="0" borderId="39" xfId="0" applyFont="1" applyBorder="1" applyAlignment="1" applyProtection="1">
      <alignment horizontal="center" vertical="center" wrapText="1"/>
      <protection locked="0"/>
    </xf>
    <xf numFmtId="2" fontId="13" fillId="8" borderId="7" xfId="2" applyNumberFormat="1" applyFont="1" applyFill="1" applyBorder="1" applyAlignment="1">
      <alignment horizontal="center"/>
    </xf>
    <xf numFmtId="2" fontId="13" fillId="8" borderId="50" xfId="2" applyNumberFormat="1" applyFont="1" applyFill="1" applyBorder="1" applyAlignment="1">
      <alignment horizontal="center"/>
    </xf>
    <xf numFmtId="2" fontId="13" fillId="8" borderId="52" xfId="2" applyNumberFormat="1" applyFont="1" applyFill="1" applyBorder="1" applyAlignment="1">
      <alignment horizontal="center"/>
    </xf>
    <xf numFmtId="0" fontId="21" fillId="5" borderId="6" xfId="0" applyFont="1" applyFill="1" applyBorder="1" applyAlignment="1">
      <alignment horizontal="center" vertical="top" wrapText="1"/>
    </xf>
    <xf numFmtId="0" fontId="21" fillId="5" borderId="0" xfId="0" applyFont="1" applyFill="1" applyBorder="1" applyAlignment="1">
      <alignment horizontal="center" vertical="top" wrapText="1"/>
    </xf>
    <xf numFmtId="0" fontId="21" fillId="5" borderId="7" xfId="0" applyFont="1" applyFill="1" applyBorder="1" applyAlignment="1">
      <alignment horizontal="center" vertical="top" wrapText="1"/>
    </xf>
    <xf numFmtId="0" fontId="21" fillId="5" borderId="50" xfId="0" applyFont="1" applyFill="1" applyBorder="1" applyAlignment="1">
      <alignment horizontal="center" vertical="top" wrapText="1"/>
    </xf>
    <xf numFmtId="0" fontId="21" fillId="5" borderId="51" xfId="0" applyFont="1" applyFill="1" applyBorder="1" applyAlignment="1">
      <alignment horizontal="center" vertical="top" wrapText="1"/>
    </xf>
    <xf numFmtId="0" fontId="21" fillId="5" borderId="52" xfId="0" applyFont="1" applyFill="1" applyBorder="1" applyAlignment="1">
      <alignment horizontal="center" vertical="top" wrapText="1"/>
    </xf>
    <xf numFmtId="0" fontId="23" fillId="5" borderId="6" xfId="0" applyFont="1" applyFill="1" applyBorder="1" applyAlignment="1">
      <alignment horizontal="center"/>
    </xf>
    <xf numFmtId="0" fontId="23" fillId="5" borderId="0" xfId="0" applyFont="1" applyFill="1" applyBorder="1" applyAlignment="1">
      <alignment horizontal="center"/>
    </xf>
    <xf numFmtId="0" fontId="23" fillId="5" borderId="7" xfId="0" applyFont="1" applyFill="1" applyBorder="1" applyAlignment="1">
      <alignment horizontal="center"/>
    </xf>
    <xf numFmtId="0" fontId="21" fillId="5" borderId="0" xfId="0" applyFont="1" applyFill="1" applyAlignment="1">
      <alignment horizontal="left" vertical="top" wrapText="1"/>
    </xf>
    <xf numFmtId="0" fontId="23" fillId="5" borderId="3" xfId="0" applyFont="1" applyFill="1" applyBorder="1" applyAlignment="1">
      <alignment horizontal="center"/>
    </xf>
    <xf numFmtId="0" fontId="23" fillId="5" borderId="4" xfId="0" applyFont="1" applyFill="1" applyBorder="1" applyAlignment="1">
      <alignment horizontal="center"/>
    </xf>
    <xf numFmtId="0" fontId="23" fillId="5" borderId="5" xfId="0" applyFont="1" applyFill="1" applyBorder="1" applyAlignment="1">
      <alignment horizontal="center"/>
    </xf>
    <xf numFmtId="0" fontId="28" fillId="5" borderId="0" xfId="9" applyFont="1" applyFill="1" applyAlignment="1">
      <alignment horizontal="left" vertical="top" wrapText="1"/>
    </xf>
    <xf numFmtId="0" fontId="27" fillId="5" borderId="0" xfId="0" applyFont="1" applyFill="1" applyAlignment="1">
      <alignment horizontal="left" vertical="top" wrapText="1"/>
    </xf>
    <xf numFmtId="0" fontId="5" fillId="6" borderId="40" xfId="0" applyFont="1" applyFill="1" applyBorder="1" applyAlignment="1">
      <alignment horizontal="center" vertical="center"/>
    </xf>
    <xf numFmtId="0" fontId="5" fillId="6" borderId="41" xfId="0" applyFont="1" applyFill="1" applyBorder="1" applyAlignment="1">
      <alignment horizontal="center" vertical="center"/>
    </xf>
    <xf numFmtId="0" fontId="5" fillId="6" borderId="42" xfId="0" applyFont="1" applyFill="1" applyBorder="1" applyAlignment="1">
      <alignment horizontal="center" vertical="center"/>
    </xf>
    <xf numFmtId="2" fontId="0" fillId="0" borderId="0" xfId="0" applyNumberFormat="1" applyBorder="1" applyAlignment="1">
      <alignment horizontal="center" vertical="center"/>
    </xf>
    <xf numFmtId="2" fontId="0" fillId="0" borderId="7" xfId="0" applyNumberFormat="1" applyBorder="1" applyAlignment="1">
      <alignment horizontal="center" vertical="center"/>
    </xf>
    <xf numFmtId="2" fontId="0" fillId="4" borderId="17" xfId="0" applyNumberFormat="1" applyFill="1" applyBorder="1" applyAlignment="1" applyProtection="1">
      <alignment horizontal="center" vertical="center"/>
      <protection locked="0"/>
    </xf>
    <xf numFmtId="2" fontId="0" fillId="4" borderId="18" xfId="0" applyNumberFormat="1" applyFill="1" applyBorder="1" applyAlignment="1" applyProtection="1">
      <alignment horizontal="center" vertical="center"/>
      <protection locked="0"/>
    </xf>
    <xf numFmtId="2" fontId="0" fillId="4" borderId="37" xfId="0" applyNumberFormat="1" applyFill="1" applyBorder="1" applyAlignment="1" applyProtection="1">
      <alignment horizontal="center" vertical="center"/>
      <protection locked="0"/>
    </xf>
    <xf numFmtId="0" fontId="5" fillId="6" borderId="40" xfId="0" applyFont="1" applyFill="1" applyBorder="1" applyAlignment="1">
      <alignment horizontal="left" vertical="center"/>
    </xf>
    <xf numFmtId="0" fontId="5" fillId="6" borderId="41" xfId="0" applyFont="1" applyFill="1" applyBorder="1" applyAlignment="1">
      <alignment horizontal="left" vertical="center"/>
    </xf>
    <xf numFmtId="0" fontId="5" fillId="6" borderId="42" xfId="0" applyFont="1" applyFill="1" applyBorder="1" applyAlignment="1">
      <alignment horizontal="left" vertical="center"/>
    </xf>
    <xf numFmtId="0" fontId="3" fillId="2" borderId="28" xfId="1" applyBorder="1" applyAlignment="1">
      <alignment horizontal="center"/>
    </xf>
    <xf numFmtId="0" fontId="3" fillId="2" borderId="8" xfId="1" applyBorder="1" applyAlignment="1">
      <alignment horizontal="center"/>
    </xf>
    <xf numFmtId="0" fontId="3" fillId="2" borderId="9" xfId="1" applyBorder="1" applyAlignment="1">
      <alignment horizontal="center"/>
    </xf>
    <xf numFmtId="0" fontId="4" fillId="3" borderId="4" xfId="0" applyFont="1" applyFill="1" applyBorder="1" applyAlignment="1">
      <alignment horizontal="center" vertical="center"/>
    </xf>
    <xf numFmtId="9" fontId="0" fillId="4" borderId="45" xfId="2" applyFont="1" applyFill="1" applyBorder="1" applyAlignment="1" applyProtection="1">
      <alignment horizontal="center" vertical="center"/>
      <protection locked="0"/>
    </xf>
    <xf numFmtId="9" fontId="0" fillId="4" borderId="71" xfId="2" applyFont="1" applyFill="1" applyBorder="1" applyAlignment="1" applyProtection="1">
      <alignment horizontal="center" vertical="center"/>
      <protection locked="0"/>
    </xf>
    <xf numFmtId="0" fontId="0" fillId="0" borderId="0" xfId="0" applyBorder="1" applyAlignment="1">
      <alignment horizontal="center" vertical="center"/>
    </xf>
    <xf numFmtId="0" fontId="4" fillId="3" borderId="0" xfId="0" applyFont="1" applyFill="1" applyBorder="1" applyAlignment="1">
      <alignment horizontal="center" vertical="center"/>
    </xf>
    <xf numFmtId="2" fontId="0" fillId="0" borderId="68" xfId="0" applyNumberFormat="1" applyBorder="1" applyAlignment="1">
      <alignment horizontal="center" vertical="center"/>
    </xf>
    <xf numFmtId="0" fontId="4" fillId="3" borderId="5" xfId="0" applyFont="1" applyFill="1" applyBorder="1" applyAlignment="1">
      <alignment horizontal="center" vertical="center"/>
    </xf>
    <xf numFmtId="0" fontId="4" fillId="3" borderId="7" xfId="0" applyFont="1" applyFill="1" applyBorder="1" applyAlignment="1">
      <alignment horizontal="center" vertical="center"/>
    </xf>
    <xf numFmtId="9" fontId="0" fillId="4" borderId="64" xfId="2" applyFont="1" applyFill="1" applyBorder="1" applyAlignment="1" applyProtection="1">
      <alignment horizontal="center" vertical="center"/>
      <protection locked="0"/>
    </xf>
    <xf numFmtId="0" fontId="0" fillId="0" borderId="7" xfId="0" applyBorder="1" applyAlignment="1">
      <alignment horizontal="center" vertical="center"/>
    </xf>
    <xf numFmtId="2" fontId="0" fillId="0" borderId="74" xfId="0" applyNumberFormat="1" applyBorder="1" applyAlignment="1">
      <alignment horizontal="center" vertical="center"/>
    </xf>
    <xf numFmtId="2" fontId="0" fillId="0" borderId="26" xfId="0" applyNumberFormat="1" applyBorder="1" applyAlignment="1">
      <alignment horizontal="center" vertical="center"/>
    </xf>
    <xf numFmtId="0" fontId="4" fillId="3" borderId="3" xfId="0" applyFont="1" applyFill="1" applyBorder="1" applyAlignment="1">
      <alignment horizontal="center"/>
    </xf>
    <xf numFmtId="0" fontId="4" fillId="3" borderId="4" xfId="0" applyFont="1" applyFill="1" applyBorder="1" applyAlignment="1">
      <alignment horizontal="center"/>
    </xf>
    <xf numFmtId="0" fontId="4" fillId="3" borderId="48" xfId="0" applyFont="1" applyFill="1" applyBorder="1" applyAlignment="1">
      <alignment horizontal="center"/>
    </xf>
    <xf numFmtId="0" fontId="4" fillId="3" borderId="6" xfId="0" applyFont="1" applyFill="1" applyBorder="1" applyAlignment="1">
      <alignment horizontal="center"/>
    </xf>
    <xf numFmtId="0" fontId="4" fillId="3" borderId="0" xfId="0" applyFont="1" applyFill="1" applyBorder="1" applyAlignment="1">
      <alignment horizontal="center"/>
    </xf>
    <xf numFmtId="0" fontId="4" fillId="3" borderId="31" xfId="0" applyFont="1" applyFill="1" applyBorder="1" applyAlignment="1">
      <alignment horizontal="center"/>
    </xf>
    <xf numFmtId="1" fontId="0" fillId="0" borderId="0" xfId="0" applyNumberFormat="1" applyBorder="1" applyAlignment="1">
      <alignment horizontal="center" vertical="center"/>
    </xf>
    <xf numFmtId="0" fontId="3" fillId="2" borderId="47" xfId="1" applyBorder="1" applyAlignment="1">
      <alignment horizontal="center"/>
    </xf>
    <xf numFmtId="0" fontId="3" fillId="2" borderId="29" xfId="1" applyBorder="1" applyAlignment="1">
      <alignment horizontal="center"/>
    </xf>
    <xf numFmtId="0" fontId="3" fillId="2" borderId="32" xfId="1" applyBorder="1" applyAlignment="1">
      <alignment horizontal="center"/>
    </xf>
    <xf numFmtId="0" fontId="5" fillId="6" borderId="3" xfId="0" applyFont="1" applyFill="1" applyBorder="1" applyAlignment="1">
      <alignment horizontal="left" vertical="center"/>
    </xf>
    <xf numFmtId="0" fontId="5" fillId="6" borderId="4" xfId="0" applyFont="1" applyFill="1" applyBorder="1" applyAlignment="1">
      <alignment horizontal="left" vertical="center"/>
    </xf>
    <xf numFmtId="0" fontId="5" fillId="6" borderId="5" xfId="0" applyFont="1" applyFill="1" applyBorder="1" applyAlignment="1">
      <alignment horizontal="left" vertical="center"/>
    </xf>
    <xf numFmtId="1" fontId="0" fillId="0" borderId="7" xfId="0" applyNumberFormat="1" applyBorder="1" applyAlignment="1">
      <alignment horizontal="center" vertical="center"/>
    </xf>
    <xf numFmtId="0" fontId="4" fillId="3" borderId="70" xfId="0" applyFont="1" applyFill="1" applyBorder="1" applyAlignment="1">
      <alignment horizontal="center"/>
    </xf>
    <xf numFmtId="0" fontId="4" fillId="3" borderId="8" xfId="0" applyFont="1" applyFill="1" applyBorder="1" applyAlignment="1">
      <alignment horizontal="center"/>
    </xf>
    <xf numFmtId="0" fontId="4" fillId="3" borderId="46" xfId="0" applyFont="1" applyFill="1" applyBorder="1" applyAlignment="1">
      <alignment horizontal="center"/>
    </xf>
    <xf numFmtId="164" fontId="0" fillId="0" borderId="30" xfId="0" applyNumberFormat="1" applyBorder="1" applyAlignment="1">
      <alignment horizontal="center" vertical="center"/>
    </xf>
    <xf numFmtId="164" fontId="0" fillId="0" borderId="0" xfId="0" applyNumberFormat="1" applyBorder="1" applyAlignment="1">
      <alignment horizontal="center" vertical="center"/>
    </xf>
    <xf numFmtId="0" fontId="4" fillId="3" borderId="33" xfId="0" applyFont="1" applyFill="1" applyBorder="1" applyAlignment="1">
      <alignment horizontal="center"/>
    </xf>
    <xf numFmtId="0" fontId="4" fillId="3" borderId="29" xfId="0" applyFont="1" applyFill="1" applyBorder="1" applyAlignment="1">
      <alignment horizontal="center"/>
    </xf>
    <xf numFmtId="0" fontId="4" fillId="3" borderId="34" xfId="0" applyFont="1" applyFill="1" applyBorder="1" applyAlignment="1">
      <alignment horizontal="center"/>
    </xf>
    <xf numFmtId="1" fontId="0" fillId="0" borderId="30" xfId="0" applyNumberFormat="1" applyBorder="1" applyAlignment="1">
      <alignment horizontal="center" vertical="center"/>
    </xf>
    <xf numFmtId="1" fontId="0" fillId="0" borderId="29" xfId="0" applyNumberFormat="1" applyBorder="1" applyAlignment="1">
      <alignment horizontal="center" vertical="center"/>
    </xf>
    <xf numFmtId="0" fontId="4" fillId="3" borderId="3"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31" xfId="0" applyFont="1" applyFill="1" applyBorder="1" applyAlignment="1">
      <alignment horizontal="center" vertical="center"/>
    </xf>
    <xf numFmtId="0" fontId="5" fillId="6" borderId="40" xfId="0" applyFont="1" applyFill="1" applyBorder="1" applyAlignment="1">
      <alignment horizontal="center" vertical="center" wrapText="1"/>
    </xf>
    <xf numFmtId="0" fontId="5" fillId="6" borderId="41" xfId="0" applyFont="1" applyFill="1" applyBorder="1" applyAlignment="1">
      <alignment horizontal="center" vertical="center" wrapText="1"/>
    </xf>
    <xf numFmtId="1" fontId="0" fillId="0" borderId="32" xfId="0" applyNumberFormat="1" applyBorder="1" applyAlignment="1">
      <alignment horizontal="center" vertical="center"/>
    </xf>
    <xf numFmtId="1" fontId="0" fillId="0" borderId="28" xfId="0" applyNumberFormat="1" applyBorder="1" applyAlignment="1">
      <alignment horizontal="center" vertical="center"/>
    </xf>
    <xf numFmtId="1" fontId="0" fillId="0" borderId="46" xfId="0" applyNumberFormat="1" applyBorder="1" applyAlignment="1">
      <alignment horizontal="center" vertical="center"/>
    </xf>
    <xf numFmtId="1" fontId="0" fillId="0" borderId="8" xfId="0" applyNumberFormat="1" applyBorder="1" applyAlignment="1">
      <alignment horizontal="center" vertical="center"/>
    </xf>
    <xf numFmtId="0" fontId="5" fillId="6" borderId="40" xfId="0" applyFont="1" applyFill="1" applyBorder="1" applyAlignment="1">
      <alignment horizontal="left" vertical="center" wrapText="1"/>
    </xf>
    <xf numFmtId="0" fontId="5" fillId="6" borderId="41" xfId="0" applyFont="1" applyFill="1" applyBorder="1" applyAlignment="1">
      <alignment horizontal="left" vertical="center" wrapText="1"/>
    </xf>
  </cellXfs>
  <cellStyles count="10">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Hyperlink" xfId="9" builtinId="8"/>
    <cellStyle name="Input" xfId="1" builtinId="20"/>
    <cellStyle name="Normal" xfId="0" builtinId="0"/>
    <cellStyle name="Percent" xfId="2" builtinId="5"/>
  </cellStyles>
  <dxfs count="32">
    <dxf>
      <protection locked="0" hidden="0"/>
    </dxf>
    <dxf>
      <protection locked="0" hidden="0"/>
    </dxf>
    <dxf>
      <alignment horizontal="center" vertical="bottom" textRotation="0" wrapText="0" indent="0" justifyLastLine="0" shrinkToFit="0" readingOrder="0"/>
      <protection locked="0" hidden="0"/>
    </dxf>
    <dxf>
      <protection locked="0" hidden="0"/>
    </dxf>
    <dxf>
      <numFmt numFmtId="2" formatCode="0.00"/>
      <alignment horizontal="center" vertical="bottom" textRotation="0" wrapText="0" indent="0" justifyLastLine="0" shrinkToFit="0" readingOrder="0"/>
      <border diagonalUp="0" diagonalDown="0">
        <left style="medium">
          <color auto="1"/>
        </left>
        <right style="medium">
          <color indexed="64"/>
        </right>
        <top style="medium">
          <color auto="1"/>
        </top>
        <bottom style="medium">
          <color auto="1"/>
        </bottom>
        <vertical style="medium">
          <color auto="1"/>
        </vertical>
        <horizontal style="medium">
          <color auto="1"/>
        </horizontal>
      </border>
    </dxf>
    <dxf>
      <font>
        <b/>
        <i val="0"/>
        <strike val="0"/>
        <condense val="0"/>
        <extend val="0"/>
        <outline val="0"/>
        <shadow val="0"/>
        <u val="none"/>
        <vertAlign val="baseline"/>
        <sz val="11"/>
        <color theme="1"/>
        <name val="Calibri"/>
        <scheme val="minor"/>
      </font>
      <numFmt numFmtId="2" formatCode="0.00"/>
      <fill>
        <patternFill patternType="solid">
          <fgColor indexed="64"/>
          <bgColor theme="4" tint="0.39997558519241921"/>
        </patternFill>
      </fill>
      <alignment horizontal="center" vertical="bottom" textRotation="0" wrapText="0" indent="0" justifyLastLine="0" shrinkToFit="0" readingOrder="0"/>
      <border diagonalUp="0" diagonalDown="0">
        <left style="medium">
          <color indexed="64"/>
        </left>
        <right style="medium">
          <color auto="1"/>
        </right>
        <top style="medium">
          <color auto="1"/>
        </top>
        <bottom style="medium">
          <color auto="1"/>
        </bottom>
        <vertical style="medium">
          <color auto="1"/>
        </vertical>
        <horizontal style="medium">
          <color auto="1"/>
        </horizontal>
      </border>
    </dxf>
    <dxf>
      <font>
        <b/>
        <i val="0"/>
        <strike val="0"/>
        <condense val="0"/>
        <extend val="0"/>
        <outline val="0"/>
        <shadow val="0"/>
        <u val="none"/>
        <vertAlign val="baseline"/>
        <sz val="11"/>
        <color theme="1"/>
        <name val="Calibri"/>
        <scheme val="minor"/>
      </font>
      <numFmt numFmtId="15" formatCode="0.00E+00"/>
      <fill>
        <patternFill patternType="solid">
          <fgColor indexed="64"/>
          <bgColor theme="4" tint="0.39997558519241921"/>
        </patternFill>
      </fill>
      <alignment horizontal="center" vertical="bottom" textRotation="0" wrapText="0" indent="0" justifyLastLine="0" shrinkToFit="0" readingOrder="0"/>
      <border diagonalUp="0" diagonalDown="0">
        <left/>
        <right style="medium">
          <color indexed="64"/>
        </right>
        <top style="medium">
          <color auto="1"/>
        </top>
        <bottom style="medium">
          <color auto="1"/>
        </bottom>
        <vertical/>
        <horizontal style="medium">
          <color auto="1"/>
        </horizontal>
      </border>
    </dxf>
    <dxf>
      <font>
        <b/>
      </font>
      <numFmt numFmtId="165" formatCode="0.0%"/>
      <fill>
        <patternFill patternType="solid">
          <fgColor indexed="64"/>
          <bgColor theme="4" tint="0.39997558519241921"/>
        </patternFill>
      </fill>
      <alignment horizontal="center" vertical="bottom" textRotation="0" wrapText="0" indent="0" justifyLastLine="0" shrinkToFit="0" readingOrder="0"/>
      <border diagonalUp="0" diagonalDown="0">
        <left style="medium">
          <color indexed="64"/>
        </left>
        <right/>
        <top style="medium">
          <color auto="1"/>
        </top>
        <bottom style="medium">
          <color auto="1"/>
        </bottom>
        <vertical/>
        <horizontal style="medium">
          <color auto="1"/>
        </horizontal>
      </border>
    </dxf>
    <dxf>
      <font>
        <b val="0"/>
      </font>
      <numFmt numFmtId="15" formatCode="0.00E+00"/>
      <fill>
        <patternFill patternType="solid">
          <fgColor indexed="64"/>
          <bgColor theme="4" tint="0.59999389629810485"/>
        </patternFill>
      </fill>
      <alignment horizontal="center" vertical="bottom" textRotation="0" wrapText="0" indent="0" justifyLastLine="0" shrinkToFit="0" readingOrder="0"/>
      <border diagonalUp="0" diagonalDown="0" outline="0">
        <left/>
        <right style="medium">
          <color indexed="64"/>
        </right>
        <top style="medium">
          <color auto="1"/>
        </top>
        <bottom style="medium">
          <color auto="1"/>
        </bottom>
      </border>
    </dxf>
    <dxf>
      <font>
        <b val="0"/>
      </font>
      <numFmt numFmtId="15" formatCode="0.00E+00"/>
      <fill>
        <patternFill patternType="solid">
          <fgColor indexed="64"/>
          <bgColor theme="4" tint="0.59999389629810485"/>
        </patternFill>
      </fill>
      <alignment horizontal="center" vertical="bottom" textRotation="0" wrapText="0" indent="0" justifyLastLine="0" shrinkToFit="0" readingOrder="0"/>
      <border diagonalUp="0" diagonalDown="0" outline="0">
        <left/>
        <right/>
        <top style="medium">
          <color auto="1"/>
        </top>
        <bottom style="medium">
          <color auto="1"/>
        </bottom>
      </border>
    </dxf>
    <dxf>
      <font>
        <b val="0"/>
      </font>
      <numFmt numFmtId="165" formatCode="0.0%"/>
      <fill>
        <patternFill patternType="solid">
          <fgColor indexed="64"/>
          <bgColor theme="4" tint="0.59999389629810485"/>
        </patternFill>
      </fill>
      <alignment horizontal="center" vertical="bottom" textRotation="0" wrapText="0" indent="0" justifyLastLine="0" shrinkToFit="0" readingOrder="0"/>
      <border diagonalUp="0" diagonalDown="0" outline="0">
        <left style="medium">
          <color indexed="64"/>
        </left>
        <right/>
        <top style="medium">
          <color auto="1"/>
        </top>
        <bottom style="medium">
          <color auto="1"/>
        </bottom>
      </border>
    </dxf>
    <dxf>
      <numFmt numFmtId="164" formatCode="0.0"/>
      <fill>
        <patternFill patternType="solid">
          <fgColor indexed="64"/>
          <bgColor theme="4" tint="0.79998168889431442"/>
        </patternFill>
      </fill>
      <alignment horizontal="center" vertical="bottom" textRotation="0" wrapText="0" indent="0" justifyLastLine="0" shrinkToFit="0" readingOrder="0"/>
    </dxf>
    <dxf>
      <numFmt numFmtId="164" formatCode="0.0"/>
      <fill>
        <patternFill patternType="solid">
          <fgColor indexed="64"/>
          <bgColor theme="4" tint="0.79998168889431442"/>
        </patternFill>
      </fill>
      <alignment horizontal="center" vertical="bottom" textRotation="0" wrapText="0" indent="0" justifyLastLine="0" shrinkToFit="0" readingOrder="0"/>
    </dxf>
    <dxf>
      <numFmt numFmtId="164" formatCode="0.0"/>
      <fill>
        <patternFill patternType="solid">
          <fgColor indexed="64"/>
          <bgColor theme="4" tint="0.79998168889431442"/>
        </patternFill>
      </fill>
      <alignment horizontal="center" vertical="bottom" textRotation="0" wrapText="0" indent="0" justifyLastLine="0" shrinkToFit="0" readingOrder="0"/>
    </dxf>
    <dxf>
      <numFmt numFmtId="164" formatCode="0.0"/>
      <fill>
        <patternFill patternType="solid">
          <fgColor indexed="64"/>
          <bgColor theme="4" tint="0.79998168889431442"/>
        </patternFill>
      </fill>
      <alignment horizontal="center" vertical="bottom" textRotation="0" wrapText="0" indent="0" justifyLastLine="0" shrinkToFit="0" readingOrder="0"/>
    </dxf>
    <dxf>
      <numFmt numFmtId="164" formatCode="0.0"/>
      <fill>
        <patternFill patternType="solid">
          <fgColor indexed="64"/>
          <bgColor theme="4" tint="0.79998168889431442"/>
        </patternFill>
      </fill>
      <alignment horizontal="center" vertical="bottom" textRotation="0" wrapText="0" indent="0" justifyLastLine="0" shrinkToFit="0" readingOrder="0"/>
    </dxf>
    <dxf>
      <numFmt numFmtId="164" formatCode="0.0"/>
      <fill>
        <patternFill patternType="solid">
          <fgColor indexed="64"/>
          <bgColor theme="4" tint="0.79998168889431442"/>
        </patternFill>
      </fill>
      <alignment horizontal="center" vertical="bottom" textRotation="0" wrapText="0" indent="0" justifyLastLine="0" shrinkToFit="0" readingOrder="0"/>
    </dxf>
    <dxf>
      <numFmt numFmtId="164" formatCode="0.0"/>
      <fill>
        <patternFill patternType="solid">
          <fgColor indexed="64"/>
          <bgColor theme="4" tint="0.79998168889431442"/>
        </patternFill>
      </fill>
      <alignment horizontal="center" vertical="bottom" textRotation="0" wrapText="0" indent="0" justifyLastLine="0" shrinkToFit="0" readingOrder="0"/>
    </dxf>
    <dxf>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medium">
          <color auto="1"/>
        </top>
        <bottom style="medium">
          <color auto="1"/>
        </bottom>
        <vertical/>
        <horizontal style="medium">
          <color auto="1"/>
        </horizontal>
      </border>
    </dxf>
    <dxf>
      <numFmt numFmtId="1" formatCode="0"/>
      <fill>
        <patternFill patternType="solid">
          <fgColor indexed="64"/>
          <bgColor theme="4" tint="0.79998168889431442"/>
        </patternFill>
      </fill>
      <alignment horizontal="center" vertical="bottom" textRotation="0" wrapText="0" indent="0" justifyLastLine="0" shrinkToFit="0" readingOrder="0"/>
      <border diagonalUp="0" diagonalDown="0">
        <left/>
        <right/>
        <top style="medium">
          <color auto="1"/>
        </top>
        <bottom style="medium">
          <color auto="1"/>
        </bottom>
        <vertical/>
        <horizontal style="medium">
          <color auto="1"/>
        </horizontal>
      </border>
    </dxf>
    <dxf>
      <numFmt numFmtId="1" formatCode="0"/>
      <fill>
        <patternFill patternType="solid">
          <fgColor indexed="64"/>
          <bgColor theme="4" tint="0.79998168889431442"/>
        </patternFill>
      </fill>
      <alignment horizontal="center" vertical="bottom" textRotation="0" wrapText="0" indent="0" justifyLastLine="0" shrinkToFit="0" readingOrder="0"/>
      <border diagonalUp="0" diagonalDown="0">
        <left/>
        <right/>
        <top style="medium">
          <color auto="1"/>
        </top>
        <bottom style="medium">
          <color auto="1"/>
        </bottom>
        <vertical/>
        <horizontal style="medium">
          <color auto="1"/>
        </horizontal>
      </border>
    </dxf>
    <dxf>
      <numFmt numFmtId="1" formatCode="0"/>
      <fill>
        <patternFill patternType="solid">
          <fgColor indexed="64"/>
          <bgColor theme="4" tint="0.79998168889431442"/>
        </patternFill>
      </fill>
      <alignment horizontal="center" vertical="top" textRotation="0" wrapText="0" indent="0" justifyLastLine="0" shrinkToFit="0" readingOrder="0"/>
      <border diagonalUp="0" diagonalDown="0">
        <left/>
        <right/>
        <top style="medium">
          <color auto="1"/>
        </top>
        <bottom style="medium">
          <color auto="1"/>
        </bottom>
        <vertical/>
        <horizontal style="medium">
          <color auto="1"/>
        </horizontal>
      </border>
    </dxf>
    <dxf>
      <numFmt numFmtId="1" formatCode="0"/>
      <fill>
        <patternFill patternType="solid">
          <fgColor indexed="64"/>
          <bgColor theme="4" tint="0.79998168889431442"/>
        </patternFill>
      </fill>
      <alignment horizontal="center" vertical="top" textRotation="0" wrapText="0" indent="0" justifyLastLine="0" shrinkToFit="0" readingOrder="0"/>
      <border diagonalUp="0" diagonalDown="0">
        <left/>
        <right/>
        <top style="medium">
          <color auto="1"/>
        </top>
        <bottom style="medium">
          <color auto="1"/>
        </bottom>
        <vertical/>
        <horizontal style="medium">
          <color auto="1"/>
        </horizontal>
      </border>
    </dxf>
    <dxf>
      <numFmt numFmtId="1" formatCode="0"/>
      <fill>
        <patternFill patternType="solid">
          <fgColor indexed="64"/>
          <bgColor theme="4" tint="0.79998168889431442"/>
        </patternFill>
      </fill>
      <alignment horizontal="center" vertical="top" textRotation="0" wrapText="0" indent="0" justifyLastLine="0" shrinkToFit="0" readingOrder="0"/>
      <border diagonalUp="0" diagonalDown="0">
        <left/>
        <right/>
        <top style="medium">
          <color auto="1"/>
        </top>
        <bottom style="medium">
          <color auto="1"/>
        </bottom>
        <vertical/>
        <horizontal style="medium">
          <color auto="1"/>
        </horizontal>
      </border>
    </dxf>
    <dxf>
      <numFmt numFmtId="1" formatCode="0"/>
      <fill>
        <patternFill patternType="solid">
          <fgColor indexed="64"/>
          <bgColor theme="4" tint="0.79998168889431442"/>
        </patternFill>
      </fill>
      <alignment horizontal="center" vertical="top" textRotation="0" wrapText="0" indent="0" justifyLastLine="0" shrinkToFit="0" readingOrder="0"/>
      <border diagonalUp="0" diagonalDown="0">
        <left/>
        <right/>
        <top style="medium">
          <color auto="1"/>
        </top>
        <bottom style="medium">
          <color auto="1"/>
        </bottom>
        <vertical/>
        <horizontal style="medium">
          <color auto="1"/>
        </horizontal>
      </border>
    </dxf>
    <dxf>
      <numFmt numFmtId="1" formatCode="0"/>
      <fill>
        <patternFill patternType="solid">
          <fgColor indexed="64"/>
          <bgColor theme="4" tint="0.79998168889431442"/>
        </patternFill>
      </fill>
      <alignment horizontal="center" vertical="top" textRotation="0" wrapText="0" indent="0" justifyLastLine="0" shrinkToFit="0" readingOrder="0"/>
      <border diagonalUp="0" diagonalDown="0">
        <left/>
        <right/>
        <top style="medium">
          <color auto="1"/>
        </top>
        <bottom style="medium">
          <color auto="1"/>
        </bottom>
        <vertical/>
        <horizontal style="medium">
          <color auto="1"/>
        </horizontal>
      </border>
    </dxf>
    <dxf>
      <numFmt numFmtId="2" formatCode="0.00"/>
      <fill>
        <patternFill patternType="solid">
          <fgColor indexed="64"/>
          <bgColor theme="4" tint="0.79998168889431442"/>
        </patternFill>
      </fill>
      <alignment horizontal="center" vertical="top" textRotation="0" wrapText="0" indent="0" justifyLastLine="0" shrinkToFit="0" readingOrder="0"/>
      <border diagonalUp="0" diagonalDown="0">
        <left style="medium">
          <color indexed="64"/>
        </left>
        <right/>
        <top style="medium">
          <color auto="1"/>
        </top>
        <bottom style="medium">
          <color auto="1"/>
        </bottom>
        <vertical/>
        <horizontal style="medium">
          <color auto="1"/>
        </horizontal>
      </border>
    </dxf>
    <dxf>
      <numFmt numFmtId="0" formatCode="General"/>
      <fill>
        <patternFill patternType="solid">
          <fgColor indexed="64"/>
          <bgColor theme="4" tint="0.39997558519241921"/>
        </patternFill>
      </fill>
      <alignment horizontal="center" vertical="center" textRotation="0" wrapText="0" indent="0" justifyLastLine="0" shrinkToFit="0" readingOrder="0"/>
      <border diagonalUp="0" diagonalDown="0">
        <left/>
        <right/>
        <top style="medium">
          <color auto="1"/>
        </top>
        <bottom style="medium">
          <color auto="1"/>
        </bottom>
        <vertical/>
        <horizontal style="medium">
          <color auto="1"/>
        </horizontal>
      </border>
    </dxf>
    <dxf>
      <fill>
        <patternFill patternType="solid">
          <fgColor indexed="64"/>
          <bgColor theme="4" tint="0.39997558519241921"/>
        </patternFill>
      </fill>
      <alignment horizontal="center" vertical="center" textRotation="0" wrapText="0" indent="0" justifyLastLine="0" shrinkToFit="0" readingOrder="0"/>
      <border diagonalUp="0" diagonalDown="0">
        <left/>
        <right/>
        <top style="medium">
          <color auto="1"/>
        </top>
        <bottom style="medium">
          <color auto="1"/>
        </bottom>
        <vertical/>
        <horizontal style="medium">
          <color auto="1"/>
        </horizontal>
      </border>
    </dxf>
    <dxf>
      <alignment horizontal="center" vertical="bottom" textRotation="0" wrapText="0" indent="0" justifyLastLine="0" shrinkToFit="0" readingOrder="0"/>
    </dxf>
    <dxf>
      <border>
        <bottom style="medium">
          <color indexed="64"/>
        </bottom>
      </border>
    </dxf>
    <dxf>
      <font>
        <b/>
      </font>
      <alignment horizontal="center" vertical="bottom" textRotation="0" wrapText="1" indent="0" justifyLastLine="0" shrinkToFit="0" readingOrder="0"/>
      <border diagonalUp="0" diagonalDown="0">
        <left/>
        <right/>
        <top/>
        <bottom/>
      </border>
      <protection locked="0" hidden="0"/>
    </dxf>
  </dxfs>
  <tableStyles count="0" defaultTableStyle="TableStyleMedium2" defaultPivotStyle="PivotStyleLight16"/>
  <colors>
    <mruColors>
      <color rgb="FFECF0F8"/>
      <color rgb="FFFF6969"/>
      <color rgb="FFFDF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id="1" name="Table1" displayName="Table1" ref="A2:Y32" totalsRowShown="0" headerRowDxfId="31" dataDxfId="29" headerRowBorderDxfId="30">
  <autoFilter ref="A2:Y32"/>
  <sortState ref="A3:X32">
    <sortCondition ref="A2:A32"/>
  </sortState>
  <tableColumns count="25">
    <tableColumn id="1" name="Scheme No" dataDxfId="28"/>
    <tableColumn id="6" name="Scheme Name" dataDxfId="27">
      <calculatedColumnFormula>IF(VLOOKUP(Table1[[#This Row],[Scheme No]],Table4[#All],2)&lt;&gt;"",VLOOKUP(Table1[[#This Row],[Scheme No]],Table4[#All],2), "")</calculatedColumnFormula>
    </tableColumn>
    <tableColumn id="2" name="Reaction Moles In" dataDxfId="26">
      <calculatedColumnFormula>IF(Table1[[#This Row],[Scheme Name]]="","",ABS(HLOOKUP(Table1[[#This Row],[Scheme No]],Reaction!$A$2:$BJ$10,3)))</calculatedColumnFormula>
    </tableColumn>
    <tableColumn id="3" name="Reaction Moles Out" dataDxfId="25">
      <calculatedColumnFormula>IF(Table1[[#This Row],[Reaction Moles In]]="","",HLOOKUP(Table1[[#This Row],[Scheme No]],Reaction!$A$2:$BJ$10,4))</calculatedColumnFormula>
    </tableColumn>
    <tableColumn id="4" name="Solvents Moles" dataDxfId="24">
      <calculatedColumnFormula>IF(Table1[[#This Row],[Reaction Moles In]]="","",HLOOKUP(Table1[[#This Row],[Scheme No]],'Reaction Solvents'!$A$2:$BL$5,3))</calculatedColumnFormula>
    </tableColumn>
    <tableColumn id="14" name="Solvents (Non Aq) Moles" dataDxfId="23">
      <calculatedColumnFormula>IF(Table1[[#This Row],[Reaction Moles In]]="","",HLOOKUP(Table1[[#This Row],[Scheme No]],'Reaction Solvents'!$A$2:$BL$5,4))</calculatedColumnFormula>
    </tableColumn>
    <tableColumn id="5" name="Workup &amp; Purification" dataDxfId="22">
      <calculatedColumnFormula>IF(Table1[[#This Row],[Reaction Moles In]]="","",HLOOKUP(Table1[[#This Row],[Scheme No]],'Workup &amp; Purification'!$G$2:$BN$4,3))</calculatedColumnFormula>
    </tableColumn>
    <tableColumn id="15" name="W&amp;P (Non Aq)" dataDxfId="21">
      <calculatedColumnFormula>IF(Table1[[#This Row],[Reaction Moles In]]="","",HLOOKUP(Table1[[#This Row],[Scheme No]],'Workup &amp; Purification'!$G$2:$BN$5,4))</calculatedColumnFormula>
    </tableColumn>
    <tableColumn id="8" name="Total Moles In" dataDxfId="20">
      <calculatedColumnFormula>IF(Table1[[#This Row],[Reaction Moles In]]="","",Table1[[#This Row],[Reaction Moles In]]+Table1[[#This Row],[Solvents Moles]]+Table1[[#This Row],[Workup &amp; Purification]])</calculatedColumnFormula>
    </tableColumn>
    <tableColumn id="13" name="Total Moles In (Non Aq)" dataDxfId="19">
      <calculatedColumnFormula>IF(Table1[[#This Row],[Reaction Moles In]]="","",Table1[[#This Row],[Reaction Moles In]]+Table1[[#This Row],[W&amp;P (Non Aq)]]+Table1[[#This Row],[Solvents (Non Aq) Moles]])</calculatedColumnFormula>
    </tableColumn>
    <tableColumn id="9" name="Moles Out" dataDxfId="18">
      <calculatedColumnFormula>Table1[[#This Row],[Reaction Moles Out]]</calculatedColumnFormula>
    </tableColumn>
    <tableColumn id="21" name="Substrate Mass" dataDxfId="17">
      <calculatedColumnFormula>IF(Table1[[#This Row],[Scheme Name]]="","",ABS(HLOOKUP(Table1[[#This Row],[Scheme No]],Reaction!$A$2:$BJ$10,8))/1000)</calculatedColumnFormula>
    </tableColumn>
    <tableColumn id="20" name="Reagents Mass" dataDxfId="16">
      <calculatedColumnFormula>IF(Table1[[#This Row],[Scheme Name]]="","",ABS(HLOOKUP(Table1[[#This Row],[Scheme No]],Reaction!$A$2:$BJ$10,7))/1000)</calculatedColumnFormula>
    </tableColumn>
    <tableColumn id="16" name="Solvents Mass (Non Aq)" dataDxfId="15">
      <calculatedColumnFormula>IF(Table1[[#This Row],[Scheme Name]]="","",HLOOKUP(Table1[[#This Row],[Scheme No]],'Reaction Solvents'!$A$2:$BL$7,6))</calculatedColumnFormula>
    </tableColumn>
    <tableColumn id="12" name="Aqueous Mass" dataDxfId="14">
      <calculatedColumnFormula>IF(Table1[[#This Row],[Scheme Name]]="","",HLOOKUP(Table1[[#This Row],[Scheme No]],'Reaction Solvents'!$A$2:$BL$7,5))</calculatedColumnFormula>
    </tableColumn>
    <tableColumn id="24" name="Workup Mass (Non Aq)" dataDxfId="13">
      <calculatedColumnFormula>IF(Table1[[#This Row],[Scheme Name]]="","",HLOOKUP(Table1[[#This Row],[Scheme No]],'Workup &amp; Purification'!$G$2:$BN$7,6))</calculatedColumnFormula>
    </tableColumn>
    <tableColumn id="23" name="Workup Mass (Aq)" dataDxfId="12">
      <calculatedColumnFormula>IF(Table1[[#This Row],[Scheme Name]]="","",HLOOKUP(Table1[[#This Row],[Scheme No]],'Workup &amp; Purification'!$G$2:$BN$7,5))</calculatedColumnFormula>
    </tableColumn>
    <tableColumn id="11" name="Product Mass" dataDxfId="11">
      <calculatedColumnFormula>IF(Table1[[#This Row],[Scheme Name]]="","",ABS(HLOOKUP(Table1[[#This Row],[Scheme No]],Reaction!$A$2:$BJ$10,6))/1000)</calculatedColumnFormula>
    </tableColumn>
    <tableColumn id="19" name="MolE% (No Water)" dataDxfId="10" dataCellStyle="Percent">
      <calculatedColumnFormula>IF(Table1[[#This Row],[Reaction Moles In]]="","",Table1[Moles Out]/Table1[Total Moles In (Non Aq)])</calculatedColumnFormula>
    </tableColumn>
    <tableColumn id="18" name="MolE (No Water)" dataDxfId="9" dataCellStyle="Percent">
      <calculatedColumnFormula>IF(Table1[[#This Row],[Reaction Moles In]]="","",Table1[Moles Out]/Table1[Total Moles In (Non Aq)])</calculatedColumnFormula>
    </tableColumn>
    <tableColumn id="17" name="MolE (Full)" dataDxfId="8" dataCellStyle="Percent">
      <calculatedColumnFormula>IF(Table1[[#This Row],[Reaction Moles In]]="","",Table1[[#This Row],[Moles Out]]/Table1[[#This Row],[Total Moles In]])</calculatedColumnFormula>
    </tableColumn>
    <tableColumn id="10" name="MolE% (Reaction Only)" dataDxfId="7" dataCellStyle="Percent">
      <calculatedColumnFormula>IF(Table1[[#This Row],[Reaction Moles In]]="","",Table1[[#This Row],[Reaction Moles Out]]/Table1[[#This Row],[Reaction Moles In]])</calculatedColumnFormula>
    </tableColumn>
    <tableColumn id="7" name="MolE% (Full)" dataDxfId="6" dataCellStyle="Percent">
      <calculatedColumnFormula>IF(Table1[[#This Row],[Reaction Moles In]]="","",Table1[[#This Row],[Moles Out]]/Table1[[#This Row],[Total Moles In]])</calculatedColumnFormula>
    </tableColumn>
    <tableColumn id="26" name="PMI (Reaction Only) [kg/kg]" dataDxfId="5" dataCellStyle="Percent">
      <calculatedColumnFormula>IF(Table1[[#This Row],[Scheme Name]]="","",(Table1[[#This Row],[Substrate Mass]]+Table1[[#This Row],[Reagents Mass]])/Table1[[#This Row],[Product Mass]])</calculatedColumnFormula>
    </tableColumn>
    <tableColumn id="22" name="PMI (Full) [kg/kg]" dataDxfId="4">
      <calculatedColumnFormula>IF(Table1[[#This Row],[Scheme Name]]="","",(SUM(Table1[[#This Row],[Substrate Mass]:[Workup Mass (Aq)]]))/Table1[[#This Row],[Product Mass]])</calculatedColumnFormula>
    </tableColumn>
  </tableColumns>
  <tableStyleInfo name="TableStyleLight13" showFirstColumn="0" showLastColumn="0" showRowStripes="1" showColumnStripes="0"/>
</table>
</file>

<file path=xl/tables/table2.xml><?xml version="1.0" encoding="utf-8"?>
<table xmlns="http://schemas.openxmlformats.org/spreadsheetml/2006/main" id="4" name="Table4" displayName="Table4" ref="A1:C31" totalsRowShown="0" dataDxfId="3">
  <autoFilter ref="A1:C31"/>
  <tableColumns count="3">
    <tableColumn id="1" name="Scheme" dataDxfId="2"/>
    <tableColumn id="2" name="Abbreviation" dataDxfId="1"/>
    <tableColumn id="3" name="Details"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cs.org/content/acs/en/greenchemistry/research-innovation/tools-for-green-chemistry.html" TargetMode="External"/><Relationship Id="rId2" Type="http://schemas.openxmlformats.org/officeDocument/2006/relationships/hyperlink" Target="mailto:j.e.camp@hud.ac.uk" TargetMode="External"/><Relationship Id="rId1" Type="http://schemas.openxmlformats.org/officeDocument/2006/relationships/hyperlink" Target="mailto:a.angelisdimakis@hud.ac.u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Y43"/>
  <sheetViews>
    <sheetView showGridLines="0" showRowColHeaders="0" workbookViewId="0">
      <selection activeCell="C19" sqref="C19:J20"/>
    </sheetView>
  </sheetViews>
  <sheetFormatPr defaultColWidth="9.140625" defaultRowHeight="14.25" x14ac:dyDescent="0.2"/>
  <cols>
    <col min="1" max="16384" width="9.140625" style="108"/>
  </cols>
  <sheetData>
    <row r="2" spans="3:25" ht="15" thickBot="1" x14ac:dyDescent="0.25"/>
    <row r="3" spans="3:25" x14ac:dyDescent="0.2">
      <c r="C3" s="110"/>
      <c r="D3" s="111"/>
      <c r="E3" s="111"/>
      <c r="F3" s="111"/>
      <c r="G3" s="111"/>
      <c r="H3" s="111"/>
      <c r="I3" s="111"/>
      <c r="J3" s="112"/>
    </row>
    <row r="4" spans="3:25" ht="45" x14ac:dyDescent="0.6">
      <c r="C4" s="113"/>
      <c r="D4" s="114" t="s">
        <v>115</v>
      </c>
      <c r="E4" s="109"/>
      <c r="F4" s="109"/>
      <c r="G4" s="109"/>
      <c r="H4" s="109"/>
      <c r="I4" s="109"/>
      <c r="J4" s="115"/>
    </row>
    <row r="5" spans="3:25" x14ac:dyDescent="0.2">
      <c r="C5" s="113"/>
      <c r="D5" s="109"/>
      <c r="E5" s="109"/>
      <c r="F5" s="109"/>
      <c r="G5" s="109"/>
      <c r="H5" s="109"/>
      <c r="I5" s="109"/>
      <c r="J5" s="115"/>
    </row>
    <row r="6" spans="3:25" x14ac:dyDescent="0.2">
      <c r="C6" s="113"/>
      <c r="D6" s="116" t="s">
        <v>116</v>
      </c>
      <c r="E6" s="116"/>
      <c r="F6" s="116"/>
      <c r="G6" s="116"/>
      <c r="H6" s="116"/>
      <c r="I6" s="116"/>
      <c r="J6" s="115"/>
    </row>
    <row r="7" spans="3:25" x14ac:dyDescent="0.2">
      <c r="C7" s="113"/>
      <c r="D7" s="116" t="s">
        <v>117</v>
      </c>
      <c r="E7" s="116"/>
      <c r="F7" s="116"/>
      <c r="G7" s="116"/>
      <c r="H7" s="116"/>
      <c r="I7" s="116"/>
      <c r="J7" s="115"/>
    </row>
    <row r="8" spans="3:25" x14ac:dyDescent="0.2">
      <c r="C8" s="113"/>
      <c r="D8" s="116" t="s">
        <v>118</v>
      </c>
      <c r="E8" s="116"/>
      <c r="F8" s="116"/>
      <c r="G8" s="116"/>
      <c r="H8" s="116"/>
      <c r="I8" s="116"/>
      <c r="J8" s="115"/>
    </row>
    <row r="9" spans="3:25" x14ac:dyDescent="0.2">
      <c r="C9" s="113"/>
      <c r="D9" s="116" t="s">
        <v>119</v>
      </c>
      <c r="E9" s="116"/>
      <c r="F9" s="116"/>
      <c r="G9" s="116"/>
      <c r="H9" s="116"/>
      <c r="I9" s="116"/>
      <c r="J9" s="115"/>
      <c r="O9" s="109"/>
      <c r="P9" s="109"/>
      <c r="Q9" s="109"/>
      <c r="R9" s="109"/>
      <c r="S9" s="109"/>
      <c r="T9" s="109"/>
      <c r="U9" s="109"/>
      <c r="V9" s="109"/>
      <c r="W9" s="109"/>
      <c r="X9" s="109"/>
      <c r="Y9" s="109"/>
    </row>
    <row r="10" spans="3:25" x14ac:dyDescent="0.2">
      <c r="C10" s="113"/>
      <c r="D10" s="116"/>
      <c r="E10" s="116"/>
      <c r="F10" s="116"/>
      <c r="G10" s="116"/>
      <c r="H10" s="116"/>
      <c r="I10" s="116"/>
      <c r="J10" s="115"/>
      <c r="O10" s="109"/>
      <c r="P10" s="109"/>
      <c r="Q10" s="109"/>
      <c r="R10" s="109"/>
      <c r="S10" s="109"/>
      <c r="T10" s="109"/>
      <c r="U10" s="109"/>
      <c r="V10" s="109"/>
      <c r="W10" s="109"/>
      <c r="X10" s="109"/>
      <c r="Y10" s="109"/>
    </row>
    <row r="11" spans="3:25" x14ac:dyDescent="0.2">
      <c r="C11" s="113"/>
      <c r="D11" s="127" t="s">
        <v>120</v>
      </c>
      <c r="E11" s="116"/>
      <c r="F11" s="116" t="s">
        <v>121</v>
      </c>
      <c r="G11" s="116"/>
      <c r="H11" s="116"/>
      <c r="I11" s="116"/>
      <c r="J11" s="115"/>
      <c r="O11" s="109"/>
      <c r="P11" s="109"/>
      <c r="Q11" s="109"/>
      <c r="R11" s="109"/>
      <c r="S11" s="109"/>
      <c r="T11" s="109"/>
      <c r="U11" s="109"/>
      <c r="V11" s="109"/>
      <c r="W11" s="109"/>
      <c r="X11" s="109"/>
      <c r="Y11" s="109"/>
    </row>
    <row r="12" spans="3:25" x14ac:dyDescent="0.2">
      <c r="C12" s="113"/>
      <c r="D12" s="116"/>
      <c r="E12" s="116"/>
      <c r="F12" s="117" t="s">
        <v>123</v>
      </c>
      <c r="G12" s="116"/>
      <c r="H12" s="116"/>
      <c r="I12" s="116"/>
      <c r="J12" s="115"/>
      <c r="O12" s="109"/>
      <c r="P12" s="109"/>
      <c r="Q12" s="109"/>
      <c r="R12" s="109"/>
      <c r="S12" s="109"/>
      <c r="T12" s="109"/>
      <c r="U12" s="109"/>
      <c r="V12" s="109"/>
      <c r="W12" s="109"/>
      <c r="X12" s="109"/>
      <c r="Y12" s="109"/>
    </row>
    <row r="13" spans="3:25" x14ac:dyDescent="0.2">
      <c r="C13" s="113"/>
      <c r="D13" s="116"/>
      <c r="E13" s="116"/>
      <c r="F13" s="116" t="s">
        <v>122</v>
      </c>
      <c r="G13" s="116"/>
      <c r="H13" s="116"/>
      <c r="I13" s="116"/>
      <c r="J13" s="115"/>
      <c r="O13" s="109"/>
      <c r="P13" s="109"/>
      <c r="Q13" s="109"/>
      <c r="R13" s="109"/>
      <c r="S13" s="109"/>
      <c r="T13" s="109"/>
      <c r="U13" s="109"/>
      <c r="V13" s="109"/>
      <c r="W13" s="109"/>
      <c r="X13" s="109"/>
      <c r="Y13" s="109"/>
    </row>
    <row r="14" spans="3:25" x14ac:dyDescent="0.2">
      <c r="C14" s="113"/>
      <c r="D14" s="116"/>
      <c r="E14" s="116"/>
      <c r="F14" s="117" t="s">
        <v>124</v>
      </c>
      <c r="G14" s="116"/>
      <c r="H14" s="116"/>
      <c r="I14" s="116"/>
      <c r="J14" s="115"/>
      <c r="O14" s="109"/>
      <c r="P14" s="109"/>
      <c r="Q14" s="109"/>
      <c r="R14" s="109"/>
      <c r="S14" s="109"/>
      <c r="T14" s="109"/>
      <c r="U14" s="109"/>
      <c r="V14" s="109"/>
      <c r="W14" s="109"/>
      <c r="X14" s="109"/>
      <c r="Y14" s="109"/>
    </row>
    <row r="15" spans="3:25" ht="15" thickBot="1" x14ac:dyDescent="0.25">
      <c r="C15" s="118"/>
      <c r="D15" s="119"/>
      <c r="E15" s="119"/>
      <c r="F15" s="119"/>
      <c r="G15" s="119"/>
      <c r="H15" s="119"/>
      <c r="I15" s="119"/>
      <c r="J15" s="120"/>
      <c r="O15" s="109"/>
      <c r="P15" s="109"/>
      <c r="Q15" s="109"/>
      <c r="R15" s="109"/>
      <c r="S15" s="109"/>
      <c r="T15" s="109"/>
      <c r="U15" s="109"/>
      <c r="V15" s="109"/>
      <c r="W15" s="109"/>
      <c r="X15" s="109"/>
      <c r="Y15" s="109"/>
    </row>
    <row r="16" spans="3:25" x14ac:dyDescent="0.2">
      <c r="O16" s="109"/>
      <c r="P16" s="109"/>
      <c r="Q16" s="109"/>
      <c r="R16" s="109"/>
      <c r="S16" s="109"/>
      <c r="T16" s="109"/>
      <c r="U16" s="109"/>
      <c r="V16" s="109"/>
      <c r="W16" s="109"/>
      <c r="X16" s="109"/>
      <c r="Y16" s="109"/>
    </row>
    <row r="17" spans="3:25" x14ac:dyDescent="0.2">
      <c r="C17" s="128" t="s">
        <v>127</v>
      </c>
      <c r="O17" s="109"/>
      <c r="P17" s="109"/>
      <c r="Q17" s="109"/>
      <c r="R17" s="109"/>
      <c r="S17" s="109"/>
      <c r="T17" s="109"/>
      <c r="U17" s="109"/>
      <c r="V17" s="109"/>
      <c r="W17" s="109"/>
      <c r="X17" s="109"/>
      <c r="Y17" s="109"/>
    </row>
    <row r="18" spans="3:25" x14ac:dyDescent="0.2">
      <c r="O18" s="109"/>
      <c r="P18" s="109"/>
      <c r="Q18" s="109"/>
      <c r="R18" s="109"/>
      <c r="S18" s="109"/>
      <c r="T18" s="109"/>
      <c r="U18" s="109"/>
      <c r="V18" s="109"/>
      <c r="W18" s="109"/>
      <c r="X18" s="109"/>
      <c r="Y18" s="109"/>
    </row>
    <row r="19" spans="3:25" x14ac:dyDescent="0.2">
      <c r="C19" s="219" t="s">
        <v>196</v>
      </c>
      <c r="D19" s="219"/>
      <c r="E19" s="219"/>
      <c r="F19" s="219"/>
      <c r="G19" s="219"/>
      <c r="H19" s="219"/>
      <c r="I19" s="219"/>
      <c r="J19" s="219"/>
      <c r="O19" s="109"/>
      <c r="P19" s="109"/>
      <c r="Q19" s="109"/>
      <c r="R19" s="109"/>
      <c r="S19" s="109"/>
      <c r="T19" s="109"/>
      <c r="U19" s="109"/>
      <c r="V19" s="109"/>
      <c r="W19" s="109"/>
      <c r="X19" s="109"/>
      <c r="Y19" s="109"/>
    </row>
    <row r="20" spans="3:25" ht="24.75" customHeight="1" x14ac:dyDescent="0.2">
      <c r="C20" s="219"/>
      <c r="D20" s="219"/>
      <c r="E20" s="219"/>
      <c r="F20" s="219"/>
      <c r="G20" s="219"/>
      <c r="H20" s="219"/>
      <c r="I20" s="219"/>
      <c r="J20" s="219"/>
      <c r="O20" s="109"/>
      <c r="P20" s="109"/>
      <c r="Q20" s="109"/>
      <c r="R20" s="109"/>
      <c r="S20" s="109"/>
      <c r="T20" s="109"/>
      <c r="U20" s="109"/>
      <c r="V20" s="109"/>
      <c r="W20" s="109"/>
      <c r="X20" s="109"/>
      <c r="Y20" s="109"/>
    </row>
    <row r="21" spans="3:25" ht="7.5" customHeight="1" x14ac:dyDescent="0.2">
      <c r="C21" s="129"/>
      <c r="D21" s="129"/>
      <c r="E21" s="129"/>
      <c r="F21" s="129"/>
      <c r="G21" s="129"/>
      <c r="H21" s="129"/>
      <c r="I21" s="129"/>
      <c r="J21" s="129"/>
      <c r="O21" s="109"/>
      <c r="P21" s="109"/>
      <c r="Q21" s="109"/>
      <c r="R21" s="109"/>
      <c r="S21" s="109"/>
      <c r="T21" s="109"/>
      <c r="U21" s="109"/>
      <c r="V21" s="109"/>
      <c r="W21" s="109"/>
      <c r="X21" s="109"/>
      <c r="Y21" s="109"/>
    </row>
    <row r="22" spans="3:25" x14ac:dyDescent="0.2">
      <c r="C22" s="219" t="s">
        <v>135</v>
      </c>
      <c r="D22" s="219"/>
      <c r="E22" s="219"/>
      <c r="F22" s="219"/>
      <c r="G22" s="219"/>
      <c r="H22" s="219"/>
      <c r="I22" s="219"/>
      <c r="J22" s="219"/>
      <c r="O22" s="109"/>
      <c r="P22" s="109"/>
      <c r="Q22" s="109"/>
      <c r="R22" s="109"/>
      <c r="S22" s="109"/>
      <c r="T22" s="109"/>
      <c r="U22" s="109"/>
      <c r="V22" s="109"/>
      <c r="W22" s="109"/>
      <c r="X22" s="109"/>
      <c r="Y22" s="109"/>
    </row>
    <row r="23" spans="3:25" x14ac:dyDescent="0.2">
      <c r="C23" s="219"/>
      <c r="D23" s="219"/>
      <c r="E23" s="219"/>
      <c r="F23" s="219"/>
      <c r="G23" s="219"/>
      <c r="H23" s="219"/>
      <c r="I23" s="219"/>
      <c r="J23" s="219"/>
      <c r="O23" s="109"/>
      <c r="P23" s="109"/>
      <c r="Q23" s="109"/>
      <c r="R23" s="109"/>
      <c r="S23" s="109"/>
      <c r="T23" s="109"/>
      <c r="U23" s="109"/>
      <c r="V23" s="109"/>
      <c r="W23" s="109"/>
      <c r="X23" s="109"/>
      <c r="Y23" s="109"/>
    </row>
    <row r="24" spans="3:25" x14ac:dyDescent="0.2">
      <c r="C24" s="219"/>
      <c r="D24" s="219"/>
      <c r="E24" s="219"/>
      <c r="F24" s="219"/>
      <c r="G24" s="219"/>
      <c r="H24" s="219"/>
      <c r="I24" s="219"/>
      <c r="J24" s="219"/>
      <c r="O24" s="109"/>
      <c r="P24" s="109"/>
      <c r="Q24" s="109"/>
      <c r="R24" s="109"/>
      <c r="S24" s="109"/>
      <c r="T24" s="109"/>
      <c r="U24" s="109"/>
      <c r="V24" s="109"/>
      <c r="W24" s="109"/>
      <c r="X24" s="109"/>
      <c r="Y24" s="109"/>
    </row>
    <row r="25" spans="3:25" ht="63.75" customHeight="1" x14ac:dyDescent="0.2">
      <c r="C25" s="219"/>
      <c r="D25" s="219"/>
      <c r="E25" s="219"/>
      <c r="F25" s="219"/>
      <c r="G25" s="219"/>
      <c r="H25" s="219"/>
      <c r="I25" s="219"/>
      <c r="J25" s="219"/>
      <c r="O25" s="109"/>
      <c r="P25" s="109"/>
      <c r="Q25" s="109"/>
      <c r="R25" s="109"/>
      <c r="S25" s="109"/>
      <c r="T25" s="109"/>
      <c r="U25" s="109"/>
      <c r="V25" s="109"/>
      <c r="W25" s="109"/>
      <c r="X25" s="109"/>
      <c r="Y25" s="109"/>
    </row>
    <row r="26" spans="3:25" ht="7.5" customHeight="1" x14ac:dyDescent="0.2">
      <c r="C26" s="129"/>
      <c r="D26" s="129"/>
      <c r="E26" s="129"/>
      <c r="F26" s="129"/>
      <c r="G26" s="129"/>
      <c r="H26" s="129"/>
      <c r="I26" s="129"/>
      <c r="J26" s="129"/>
      <c r="O26" s="109"/>
      <c r="P26" s="109"/>
      <c r="Q26" s="109"/>
      <c r="R26" s="109"/>
      <c r="S26" s="109"/>
      <c r="T26" s="109"/>
      <c r="U26" s="109"/>
      <c r="V26" s="109"/>
      <c r="W26" s="109"/>
      <c r="X26" s="109"/>
      <c r="Y26" s="109"/>
    </row>
    <row r="27" spans="3:25" ht="54" customHeight="1" x14ac:dyDescent="0.2">
      <c r="C27" s="219" t="s">
        <v>128</v>
      </c>
      <c r="D27" s="219"/>
      <c r="E27" s="219"/>
      <c r="F27" s="219"/>
      <c r="G27" s="219"/>
      <c r="H27" s="219"/>
      <c r="I27" s="219"/>
      <c r="J27" s="219"/>
      <c r="O27" s="109"/>
      <c r="P27" s="109"/>
      <c r="Q27" s="109"/>
      <c r="R27" s="109"/>
      <c r="S27" s="109"/>
      <c r="T27" s="109"/>
      <c r="U27" s="109"/>
      <c r="V27" s="109"/>
      <c r="W27" s="109"/>
      <c r="X27" s="109"/>
      <c r="Y27" s="109"/>
    </row>
    <row r="28" spans="3:25" ht="7.5" customHeight="1" x14ac:dyDescent="0.2">
      <c r="C28" s="129"/>
      <c r="D28" s="129"/>
      <c r="E28" s="129"/>
      <c r="F28" s="129"/>
      <c r="G28" s="129"/>
      <c r="H28" s="129"/>
      <c r="I28" s="129"/>
      <c r="J28" s="129"/>
      <c r="O28" s="109"/>
      <c r="P28" s="109"/>
      <c r="Q28" s="109"/>
      <c r="R28" s="109"/>
      <c r="S28" s="109"/>
      <c r="T28" s="109"/>
      <c r="U28" s="109"/>
      <c r="V28" s="109"/>
      <c r="W28" s="109"/>
      <c r="X28" s="109"/>
      <c r="Y28" s="109"/>
    </row>
    <row r="29" spans="3:25" x14ac:dyDescent="0.2">
      <c r="C29" s="219" t="s">
        <v>197</v>
      </c>
      <c r="D29" s="219"/>
      <c r="E29" s="219"/>
      <c r="F29" s="219"/>
      <c r="G29" s="219"/>
      <c r="H29" s="219"/>
      <c r="I29" s="219"/>
      <c r="J29" s="219"/>
      <c r="O29" s="109"/>
      <c r="P29" s="109"/>
      <c r="Q29" s="109"/>
      <c r="R29" s="109"/>
      <c r="S29" s="109"/>
      <c r="T29" s="109"/>
      <c r="U29" s="109"/>
      <c r="V29" s="109"/>
      <c r="W29" s="109"/>
      <c r="X29" s="109"/>
      <c r="Y29" s="109"/>
    </row>
    <row r="30" spans="3:25" ht="26.25" customHeight="1" x14ac:dyDescent="0.2">
      <c r="C30" s="219"/>
      <c r="D30" s="219"/>
      <c r="E30" s="219"/>
      <c r="F30" s="219"/>
      <c r="G30" s="219"/>
      <c r="H30" s="219"/>
      <c r="I30" s="219"/>
      <c r="J30" s="219"/>
      <c r="O30" s="109"/>
      <c r="P30" s="109"/>
      <c r="Q30" s="109"/>
      <c r="R30" s="109"/>
      <c r="S30" s="109"/>
      <c r="T30" s="109"/>
      <c r="U30" s="109"/>
      <c r="V30" s="109"/>
      <c r="W30" s="109"/>
      <c r="X30" s="109"/>
      <c r="Y30" s="109"/>
    </row>
    <row r="31" spans="3:25" ht="27" customHeight="1" x14ac:dyDescent="0.2">
      <c r="C31" s="219" t="s">
        <v>199</v>
      </c>
      <c r="D31" s="219"/>
      <c r="E31" s="219"/>
      <c r="F31" s="219"/>
      <c r="G31" s="219"/>
      <c r="H31" s="219"/>
      <c r="I31" s="219"/>
      <c r="J31" s="219"/>
      <c r="O31" s="109"/>
      <c r="P31" s="109"/>
      <c r="Q31" s="109"/>
      <c r="R31" s="109"/>
      <c r="S31" s="109"/>
      <c r="T31" s="109"/>
      <c r="U31" s="109"/>
      <c r="V31" s="109"/>
      <c r="W31" s="109"/>
      <c r="X31" s="109"/>
      <c r="Y31" s="109"/>
    </row>
    <row r="32" spans="3:25" ht="27.75" customHeight="1" x14ac:dyDescent="0.2">
      <c r="C32" s="223" t="s">
        <v>198</v>
      </c>
      <c r="D32" s="224"/>
      <c r="E32" s="224"/>
      <c r="F32" s="224"/>
      <c r="G32" s="224"/>
      <c r="H32" s="224"/>
      <c r="I32" s="224"/>
      <c r="J32" s="224"/>
      <c r="O32" s="109"/>
      <c r="P32" s="109"/>
      <c r="Q32" s="109"/>
      <c r="R32" s="109"/>
      <c r="S32" s="109"/>
      <c r="T32" s="109"/>
      <c r="U32" s="109"/>
      <c r="V32" s="109"/>
      <c r="W32" s="109"/>
      <c r="X32" s="109"/>
      <c r="Y32" s="109"/>
    </row>
    <row r="33" spans="3:25" ht="10.5" customHeight="1" thickBot="1" x14ac:dyDescent="0.25">
      <c r="L33" s="109"/>
      <c r="M33" s="109"/>
      <c r="N33" s="109"/>
      <c r="O33" s="109"/>
      <c r="P33" s="109"/>
      <c r="Q33" s="109"/>
      <c r="R33" s="109"/>
      <c r="S33" s="109"/>
      <c r="T33" s="109"/>
      <c r="U33" s="109"/>
      <c r="V33" s="109"/>
      <c r="W33" s="109"/>
      <c r="X33" s="109"/>
      <c r="Y33" s="109"/>
    </row>
    <row r="34" spans="3:25" ht="7.5" customHeight="1" x14ac:dyDescent="0.25">
      <c r="C34" s="220"/>
      <c r="D34" s="221"/>
      <c r="E34" s="221"/>
      <c r="F34" s="221"/>
      <c r="G34" s="221"/>
      <c r="H34" s="221"/>
      <c r="I34" s="221"/>
      <c r="J34" s="222"/>
      <c r="K34" s="121"/>
      <c r="L34" s="121"/>
      <c r="M34" s="123"/>
      <c r="N34" s="123"/>
      <c r="O34" s="123"/>
      <c r="P34" s="123"/>
      <c r="Q34" s="123"/>
      <c r="R34" s="123"/>
      <c r="S34" s="123"/>
      <c r="T34" s="123"/>
      <c r="U34" s="109"/>
      <c r="V34" s="109"/>
      <c r="W34" s="109"/>
      <c r="X34" s="109"/>
      <c r="Y34" s="109"/>
    </row>
    <row r="35" spans="3:25" ht="15" x14ac:dyDescent="0.25">
      <c r="C35" s="216" t="s">
        <v>125</v>
      </c>
      <c r="D35" s="217"/>
      <c r="E35" s="217"/>
      <c r="F35" s="217"/>
      <c r="G35" s="217"/>
      <c r="H35" s="217"/>
      <c r="I35" s="217"/>
      <c r="J35" s="218"/>
      <c r="K35" s="121"/>
      <c r="L35" s="121"/>
      <c r="M35" s="123"/>
      <c r="N35" s="123"/>
      <c r="O35" s="123"/>
      <c r="P35" s="123"/>
      <c r="Q35" s="123"/>
      <c r="R35" s="123"/>
      <c r="S35" s="123"/>
      <c r="T35" s="123"/>
      <c r="U35" s="109"/>
      <c r="V35" s="109"/>
      <c r="W35" s="109"/>
      <c r="X35" s="109"/>
      <c r="Y35" s="109"/>
    </row>
    <row r="36" spans="3:25" ht="7.5" customHeight="1" x14ac:dyDescent="0.25">
      <c r="C36" s="124"/>
      <c r="D36" s="125"/>
      <c r="E36" s="125"/>
      <c r="F36" s="125"/>
      <c r="G36" s="122"/>
      <c r="H36" s="125"/>
      <c r="I36" s="125"/>
      <c r="J36" s="126"/>
      <c r="K36" s="121"/>
      <c r="L36" s="121"/>
      <c r="M36" s="123"/>
      <c r="N36" s="123"/>
      <c r="O36" s="123"/>
      <c r="P36" s="123"/>
      <c r="Q36" s="123"/>
      <c r="R36" s="123"/>
      <c r="S36" s="123"/>
      <c r="T36" s="123"/>
      <c r="U36" s="109"/>
      <c r="V36" s="109"/>
      <c r="W36" s="109"/>
      <c r="X36" s="109"/>
      <c r="Y36" s="109"/>
    </row>
    <row r="37" spans="3:25" ht="15" customHeight="1" x14ac:dyDescent="0.2">
      <c r="C37" s="210" t="s">
        <v>126</v>
      </c>
      <c r="D37" s="211"/>
      <c r="E37" s="211"/>
      <c r="F37" s="211"/>
      <c r="G37" s="211"/>
      <c r="H37" s="211"/>
      <c r="I37" s="211"/>
      <c r="J37" s="212"/>
      <c r="K37" s="116"/>
      <c r="L37" s="116"/>
      <c r="M37" s="116"/>
      <c r="N37" s="116"/>
      <c r="O37" s="116"/>
      <c r="P37" s="116"/>
      <c r="Q37" s="116"/>
      <c r="R37" s="116"/>
      <c r="S37" s="116"/>
      <c r="T37" s="116"/>
      <c r="U37" s="109"/>
      <c r="V37" s="109"/>
      <c r="W37" s="109"/>
      <c r="X37" s="109"/>
      <c r="Y37" s="109"/>
    </row>
    <row r="38" spans="3:25" ht="15" customHeight="1" x14ac:dyDescent="0.2">
      <c r="C38" s="210"/>
      <c r="D38" s="211"/>
      <c r="E38" s="211"/>
      <c r="F38" s="211"/>
      <c r="G38" s="211"/>
      <c r="H38" s="211"/>
      <c r="I38" s="211"/>
      <c r="J38" s="212"/>
      <c r="K38" s="116"/>
      <c r="L38" s="116"/>
      <c r="M38" s="123"/>
      <c r="N38" s="123"/>
      <c r="O38" s="123"/>
      <c r="P38" s="123"/>
      <c r="Q38" s="123"/>
      <c r="R38" s="123"/>
      <c r="S38" s="123"/>
      <c r="T38" s="123"/>
      <c r="U38" s="109"/>
      <c r="V38" s="109"/>
      <c r="W38" s="109"/>
      <c r="X38" s="109"/>
      <c r="Y38" s="109"/>
    </row>
    <row r="39" spans="3:25" ht="15" customHeight="1" x14ac:dyDescent="0.2">
      <c r="C39" s="210"/>
      <c r="D39" s="211"/>
      <c r="E39" s="211"/>
      <c r="F39" s="211"/>
      <c r="G39" s="211"/>
      <c r="H39" s="211"/>
      <c r="I39" s="211"/>
      <c r="J39" s="212"/>
      <c r="K39" s="116"/>
      <c r="L39" s="116"/>
      <c r="M39" s="116"/>
      <c r="N39" s="116"/>
      <c r="O39" s="116"/>
      <c r="P39" s="116"/>
      <c r="Q39" s="116"/>
      <c r="R39" s="116"/>
      <c r="S39" s="116"/>
      <c r="T39" s="116"/>
      <c r="U39" s="109"/>
      <c r="V39" s="109"/>
      <c r="W39" s="109"/>
      <c r="X39" s="109"/>
      <c r="Y39" s="109"/>
    </row>
    <row r="40" spans="3:25" ht="15" customHeight="1" x14ac:dyDescent="0.2">
      <c r="C40" s="210"/>
      <c r="D40" s="211"/>
      <c r="E40" s="211"/>
      <c r="F40" s="211"/>
      <c r="G40" s="211"/>
      <c r="H40" s="211"/>
      <c r="I40" s="211"/>
      <c r="J40" s="212"/>
      <c r="K40" s="116"/>
      <c r="L40" s="116"/>
      <c r="M40" s="109"/>
      <c r="N40" s="109"/>
      <c r="O40" s="109"/>
      <c r="P40" s="109"/>
      <c r="Q40" s="109"/>
      <c r="R40" s="109"/>
      <c r="S40" s="109"/>
      <c r="T40" s="109"/>
      <c r="U40" s="109"/>
      <c r="V40" s="109"/>
      <c r="W40" s="109"/>
      <c r="X40" s="109"/>
      <c r="Y40" s="109"/>
    </row>
    <row r="41" spans="3:25" ht="15" customHeight="1" thickBot="1" x14ac:dyDescent="0.25">
      <c r="C41" s="213"/>
      <c r="D41" s="214"/>
      <c r="E41" s="214"/>
      <c r="F41" s="214"/>
      <c r="G41" s="214"/>
      <c r="H41" s="214"/>
      <c r="I41" s="214"/>
      <c r="J41" s="215"/>
      <c r="K41" s="116"/>
      <c r="L41" s="116"/>
      <c r="M41" s="109"/>
      <c r="N41" s="109"/>
      <c r="O41" s="109"/>
      <c r="P41" s="109"/>
      <c r="Q41" s="109"/>
      <c r="R41" s="109"/>
      <c r="S41" s="109"/>
      <c r="T41" s="109"/>
      <c r="U41" s="109"/>
      <c r="V41" s="109"/>
      <c r="W41" s="109"/>
      <c r="X41" s="109"/>
      <c r="Y41" s="109"/>
    </row>
    <row r="42" spans="3:25" x14ac:dyDescent="0.2">
      <c r="L42" s="109"/>
      <c r="M42" s="109"/>
      <c r="N42" s="109"/>
      <c r="O42" s="109"/>
      <c r="P42" s="109"/>
      <c r="Q42" s="109"/>
      <c r="R42" s="109"/>
      <c r="S42" s="109"/>
      <c r="T42" s="109"/>
      <c r="U42" s="109"/>
      <c r="V42" s="109"/>
      <c r="W42" s="109"/>
      <c r="X42" s="109"/>
    </row>
    <row r="43" spans="3:25" x14ac:dyDescent="0.2">
      <c r="L43" s="109"/>
      <c r="M43" s="109"/>
      <c r="N43" s="109"/>
      <c r="O43" s="109"/>
      <c r="P43" s="109"/>
      <c r="Q43" s="109"/>
      <c r="R43" s="109"/>
      <c r="S43" s="109"/>
      <c r="T43" s="109"/>
      <c r="U43" s="109"/>
      <c r="V43" s="109"/>
      <c r="W43" s="109"/>
      <c r="X43" s="109"/>
    </row>
  </sheetData>
  <sheetProtection algorithmName="SHA-512" hashValue="jFWQj06yy/KCBLgGuje6Fb4tc9IXjfbndrDfx+7lkmoJ838RW87/CfD6RU6y3+G9IsvCE94FJ9TvUl0gaQmpmw==" saltValue="wp85RviEBtk05CTu0D0WSw==" spinCount="100000" sheet="1" objects="1" scenarios="1"/>
  <mergeCells count="9">
    <mergeCell ref="C37:J41"/>
    <mergeCell ref="C35:J35"/>
    <mergeCell ref="C19:J20"/>
    <mergeCell ref="C29:J30"/>
    <mergeCell ref="C22:J25"/>
    <mergeCell ref="C27:J27"/>
    <mergeCell ref="C34:J34"/>
    <mergeCell ref="C31:J31"/>
    <mergeCell ref="C32:J32"/>
  </mergeCells>
  <hyperlinks>
    <hyperlink ref="F12" r:id="rId1"/>
    <hyperlink ref="F14" r:id="rId2"/>
    <hyperlink ref="C32" r:id="rId3"/>
  </hyperlinks>
  <pageMargins left="0.7" right="0.7" top="0.75" bottom="0.75" header="0.3" footer="0.3"/>
  <pageSetup paperSize="9" orientation="portrait"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showGridLines="0" zoomScale="115" zoomScaleNormal="115" workbookViewId="0">
      <selection activeCell="AA11" sqref="AA11"/>
    </sheetView>
  </sheetViews>
  <sheetFormatPr defaultColWidth="8.85546875" defaultRowHeight="15" x14ac:dyDescent="0.25"/>
  <cols>
    <col min="1" max="1" width="9.140625" style="1" customWidth="1"/>
    <col min="2" max="2" width="22.140625" style="2" customWidth="1"/>
    <col min="3" max="6" width="13.7109375" style="16" customWidth="1"/>
    <col min="7" max="7" width="14.85546875" style="16" customWidth="1"/>
    <col min="8" max="8" width="13.7109375" style="16" customWidth="1"/>
    <col min="9" max="11" width="13.7109375" style="1" customWidth="1"/>
    <col min="12" max="13" width="11.140625" style="1" customWidth="1"/>
    <col min="14" max="14" width="13.7109375" style="1" customWidth="1"/>
    <col min="15" max="15" width="11.140625" style="1" customWidth="1"/>
    <col min="16" max="16" width="13.85546875" style="1" customWidth="1"/>
    <col min="17" max="17" width="11.42578125" style="1" customWidth="1"/>
    <col min="18" max="18" width="11.140625" style="1" customWidth="1"/>
    <col min="19" max="21" width="13.7109375" style="1" customWidth="1"/>
    <col min="22" max="22" width="15.140625" style="1" customWidth="1"/>
    <col min="23" max="23" width="14.7109375" style="1" customWidth="1"/>
    <col min="24" max="24" width="14.7109375" style="1" hidden="1" customWidth="1"/>
    <col min="25" max="25" width="15.140625" style="1" customWidth="1"/>
  </cols>
  <sheetData>
    <row r="1" spans="1:25" ht="22.5" customHeight="1" thickBot="1" x14ac:dyDescent="0.3">
      <c r="A1" s="225" t="s">
        <v>193</v>
      </c>
      <c r="B1" s="226"/>
      <c r="C1" s="226"/>
      <c r="D1" s="226"/>
      <c r="E1" s="226"/>
      <c r="F1" s="226"/>
      <c r="G1" s="226"/>
      <c r="H1" s="226"/>
      <c r="I1" s="226"/>
      <c r="J1" s="226"/>
      <c r="K1" s="226"/>
      <c r="L1" s="226"/>
      <c r="M1" s="226"/>
      <c r="N1" s="226"/>
      <c r="O1" s="226"/>
      <c r="P1" s="226"/>
      <c r="Q1" s="226"/>
      <c r="R1" s="226"/>
      <c r="S1" s="226"/>
      <c r="T1" s="226"/>
      <c r="U1" s="226"/>
      <c r="V1" s="226"/>
      <c r="W1" s="226"/>
      <c r="X1" s="226"/>
      <c r="Y1" s="227"/>
    </row>
    <row r="2" spans="1:25" ht="31.5" customHeight="1" thickBot="1" x14ac:dyDescent="0.3">
      <c r="A2" s="201" t="s">
        <v>1</v>
      </c>
      <c r="B2" s="202" t="s">
        <v>27</v>
      </c>
      <c r="C2" s="201" t="s">
        <v>185</v>
      </c>
      <c r="D2" s="198" t="s">
        <v>186</v>
      </c>
      <c r="E2" s="198" t="s">
        <v>187</v>
      </c>
      <c r="F2" s="198" t="s">
        <v>188</v>
      </c>
      <c r="G2" s="198" t="s">
        <v>39</v>
      </c>
      <c r="H2" s="198" t="s">
        <v>189</v>
      </c>
      <c r="I2" s="198" t="s">
        <v>0</v>
      </c>
      <c r="J2" s="198" t="s">
        <v>190</v>
      </c>
      <c r="K2" s="203" t="s">
        <v>3</v>
      </c>
      <c r="L2" s="198" t="s">
        <v>174</v>
      </c>
      <c r="M2" s="198" t="s">
        <v>171</v>
      </c>
      <c r="N2" s="198" t="s">
        <v>175</v>
      </c>
      <c r="O2" s="198" t="s">
        <v>172</v>
      </c>
      <c r="P2" s="198" t="s">
        <v>177</v>
      </c>
      <c r="Q2" s="198" t="s">
        <v>178</v>
      </c>
      <c r="R2" s="198" t="s">
        <v>173</v>
      </c>
      <c r="S2" s="201" t="s">
        <v>41</v>
      </c>
      <c r="T2" s="198" t="s">
        <v>132</v>
      </c>
      <c r="U2" s="203" t="s">
        <v>131</v>
      </c>
      <c r="V2" s="204" t="s">
        <v>38</v>
      </c>
      <c r="W2" s="203" t="s">
        <v>40</v>
      </c>
      <c r="X2" s="206" t="s">
        <v>195</v>
      </c>
      <c r="Y2" s="206" t="s">
        <v>194</v>
      </c>
    </row>
    <row r="3" spans="1:25" x14ac:dyDescent="0.25">
      <c r="A3" s="25">
        <v>1</v>
      </c>
      <c r="B3" s="26" t="str">
        <f>IF(VLOOKUP(Table1[[#This Row],[Scheme No]],Table4[#All],2)&lt;&gt;"",VLOOKUP(Table1[[#This Row],[Scheme No]],Table4[#All],2), "")</f>
        <v>Amide Pyrrol Aq</v>
      </c>
      <c r="C3" s="189">
        <f>IF(Table1[[#This Row],[Scheme Name]]="","",ABS(HLOOKUP(Table1[[#This Row],[Scheme No]],Reaction!$A$2:$BJ$10,3)))</f>
        <v>1.55</v>
      </c>
      <c r="D3" s="98">
        <f>IF(Table1[[#This Row],[Reaction Moles In]]="","",HLOOKUP(Table1[[#This Row],[Scheme No]],Reaction!$A$2:$BJ$10,4))</f>
        <v>0.45500000000000002</v>
      </c>
      <c r="E3" s="18">
        <f>IF(Table1[[#This Row],[Reaction Moles In]]="","",HLOOKUP(Table1[[#This Row],[Scheme No]],'Reaction Solvents'!$A$2:$BL$5,3))</f>
        <v>4.877858425037072</v>
      </c>
      <c r="F3" s="18">
        <f>IF(Table1[[#This Row],[Reaction Moles In]]="","",HLOOKUP(Table1[[#This Row],[Scheme No]],'Reaction Solvents'!$A$2:$BL$5,4))</f>
        <v>4.877858425037072</v>
      </c>
      <c r="G3" s="18">
        <f>IF(Table1[[#This Row],[Reaction Moles In]]="","",HLOOKUP(Table1[[#This Row],[Scheme No]],'Workup &amp; Purification'!$G$2:$BN$4,3))</f>
        <v>8615.215764387538</v>
      </c>
      <c r="H3" s="18">
        <f>IF(Table1[[#This Row],[Reaction Moles In]]="","",HLOOKUP(Table1[[#This Row],[Scheme No]],'Workup &amp; Purification'!$G$2:$BN$5,4))</f>
        <v>5840.5209808137306</v>
      </c>
      <c r="I3" s="19">
        <f>IF(Table1[[#This Row],[Reaction Moles In]]="","",Table1[[#This Row],[Reaction Moles In]]+Table1[[#This Row],[Solvents Moles]]+Table1[[#This Row],[Workup &amp; Purification]])</f>
        <v>8621.6436228125749</v>
      </c>
      <c r="J3" s="19">
        <f>IF(Table1[[#This Row],[Reaction Moles In]]="","",Table1[[#This Row],[Reaction Moles In]]+Table1[[#This Row],[W&amp;P (Non Aq)]]+Table1[[#This Row],[Solvents (Non Aq) Moles]])</f>
        <v>5846.9488392387675</v>
      </c>
      <c r="K3" s="190">
        <f>Table1[[#This Row],[Reaction Moles Out]]</f>
        <v>0.45500000000000002</v>
      </c>
      <c r="L3" s="82">
        <f>IF(Table1[[#This Row],[Scheme Name]]="","",ABS(HLOOKUP(Table1[[#This Row],[Scheme No]],Reaction!$A$2:$BJ$10,8))/1000)</f>
        <v>7.2286500000000004E-2</v>
      </c>
      <c r="M3" s="82">
        <f>IF(Table1[[#This Row],[Scheme Name]]="","",ABS(HLOOKUP(Table1[[#This Row],[Scheme No]],Reaction!$A$2:$BJ$10,7))/1000)</f>
        <v>9.1214500000000004E-2</v>
      </c>
      <c r="N3" s="82">
        <f>IF(Table1[[#This Row],[Scheme Name]]="","",HLOOKUP(Table1[[#This Row],[Scheme No]],'Reaction Solvents'!$A$2:$BL$7,6))</f>
        <v>0.625</v>
      </c>
      <c r="O3" s="82">
        <f>IF(Table1[[#This Row],[Scheme Name]]="","",HLOOKUP(Table1[[#This Row],[Scheme No]],'Reaction Solvents'!$A$2:$BL$7,5))</f>
        <v>0</v>
      </c>
      <c r="P3" s="82">
        <f>IF(Table1[[#This Row],[Scheme Name]]="","",HLOOKUP(Table1[[#This Row],[Scheme No]],'Workup &amp; Purification'!$G$2:$BN$7,6))</f>
        <v>487.25</v>
      </c>
      <c r="Q3" s="82">
        <f>IF(Table1[[#This Row],[Scheme Name]]="","",HLOOKUP(Table1[[#This Row],[Scheme No]],'Workup &amp; Purification'!$G$2:$BN$7,5))</f>
        <v>50.000000000000007</v>
      </c>
      <c r="R3" s="82">
        <f>IF(Table1[[#This Row],[Scheme Name]]="","",ABS(HLOOKUP(Table1[[#This Row],[Scheme No]],Reaction!$A$2:$BJ$10,6))/1000)</f>
        <v>8.791510000000001E-2</v>
      </c>
      <c r="S3" s="176">
        <f>IF(Table1[[#This Row],[Reaction Moles In]]="","",Table1[Moles Out]/Table1[Total Moles In (Non Aq)])</f>
        <v>7.7818365186728384E-5</v>
      </c>
      <c r="T3" s="139">
        <f>IF(Table1[[#This Row],[Reaction Moles In]]="","",Table1[Moles Out]/Table1[Total Moles In (Non Aq)])</f>
        <v>7.7818365186728384E-5</v>
      </c>
      <c r="U3" s="140">
        <f>IF(Table1[[#This Row],[Reaction Moles In]]="","",Table1[[#This Row],[Moles Out]]/Table1[[#This Row],[Total Moles In]])</f>
        <v>5.2774159998458479E-5</v>
      </c>
      <c r="V3" s="29">
        <f>IF(Table1[[#This Row],[Reaction Moles In]]="","",Table1[[#This Row],[Reaction Moles Out]]/Table1[[#This Row],[Reaction Moles In]])</f>
        <v>0.29354838709677422</v>
      </c>
      <c r="W3" s="177">
        <f>IF(Table1[[#This Row],[Reaction Moles In]]="","",Table1[[#This Row],[Moles Out]]/Table1[[#This Row],[Total Moles In]])</f>
        <v>5.2774159998458479E-5</v>
      </c>
      <c r="X3" s="205">
        <f>IF(Table1[[#This Row],[Scheme Name]]="","",(Table1[[#This Row],[Substrate Mass]]+Table1[[#This Row],[Reagents Mass]])/Table1[[#This Row],[Product Mass]])</f>
        <v>1.8597601549676903</v>
      </c>
      <c r="Y3" s="207">
        <f>IF(Table1[[#This Row],[Scheme Name]]="","",(SUM(Table1[[#This Row],[Substrate Mass]:[Workup Mass (Aq)]]))/Table1[[#This Row],[Product Mass]])</f>
        <v>6119.9782631197595</v>
      </c>
    </row>
    <row r="4" spans="1:25" x14ac:dyDescent="0.25">
      <c r="A4" s="25">
        <v>2</v>
      </c>
      <c r="B4" s="42" t="str">
        <f>IF(VLOOKUP(Table1[[#This Row],[Scheme No]],Table4[#All],2)&lt;&gt;"",VLOOKUP(Table1[[#This Row],[Scheme No]],Table4[#All],2), "")</f>
        <v>Amide Pyrrol Col</v>
      </c>
      <c r="C4" s="189">
        <f>IF(Table1[[#This Row],[Scheme Name]]="","",ABS(HLOOKUP(Table1[[#This Row],[Scheme No]],Reaction!$A$2:$BJ$10,3)))</f>
        <v>1.55</v>
      </c>
      <c r="D4" s="98">
        <f>IF(Table1[[#This Row],[Reaction Moles In]]="","",HLOOKUP(Table1[[#This Row],[Scheme No]],Reaction!$A$2:$BJ$10,4))</f>
        <v>0.375</v>
      </c>
      <c r="E4" s="18">
        <f>IF(Table1[[#This Row],[Reaction Moles In]]="","",HLOOKUP(Table1[[#This Row],[Scheme No]],'Reaction Solvents'!$A$2:$BL$5,3))</f>
        <v>4.877858425037072</v>
      </c>
      <c r="F4" s="18">
        <f>IF(Table1[[#This Row],[Reaction Moles In]]="","",HLOOKUP(Table1[[#This Row],[Scheme No]],'Reaction Solvents'!$A$2:$BL$5,4))</f>
        <v>4.877858425037072</v>
      </c>
      <c r="G4" s="18">
        <f>IF(Table1[[#This Row],[Reaction Moles In]]="","",HLOOKUP(Table1[[#This Row],[Scheme No]],'Workup &amp; Purification'!$G$2:$BN$4,3))</f>
        <v>5324.5069470972576</v>
      </c>
      <c r="H4" s="18">
        <f>IF(Table1[[#This Row],[Reaction Moles In]]="","",HLOOKUP(Table1[[#This Row],[Scheme No]],'Workup &amp; Purification'!$G$2:$BN$5,4))</f>
        <v>5324.5069470972576</v>
      </c>
      <c r="I4" s="19">
        <f>IF(Table1[[#This Row],[Reaction Moles In]]="","",Table1[[#This Row],[Reaction Moles In]]+Table1[[#This Row],[Solvents Moles]]+Table1[[#This Row],[Workup &amp; Purification]])</f>
        <v>5330.9348055222945</v>
      </c>
      <c r="J4" s="19">
        <f>IF(Table1[[#This Row],[Reaction Moles In]]="","",Table1[[#This Row],[Reaction Moles In]]+Table1[[#This Row],[W&amp;P (Non Aq)]]+Table1[[#This Row],[Solvents (Non Aq) Moles]])</f>
        <v>5330.9348055222945</v>
      </c>
      <c r="K4" s="190">
        <f>Table1[[#This Row],[Reaction Moles Out]]</f>
        <v>0.375</v>
      </c>
      <c r="L4" s="82">
        <f>IF(Table1[[#This Row],[Scheme Name]]="","",ABS(HLOOKUP(Table1[[#This Row],[Scheme No]],Reaction!$A$2:$BJ$10,8))/1000)</f>
        <v>7.2286500000000004E-2</v>
      </c>
      <c r="M4" s="82">
        <f>IF(Table1[[#This Row],[Scheme Name]]="","",ABS(HLOOKUP(Table1[[#This Row],[Scheme No]],Reaction!$A$2:$BJ$10,7))/1000)</f>
        <v>9.1214500000000004E-2</v>
      </c>
      <c r="N4" s="82">
        <f>IF(Table1[[#This Row],[Scheme Name]]="","",HLOOKUP(Table1[[#This Row],[Scheme No]],'Reaction Solvents'!$A$2:$BL$7,6))</f>
        <v>0.625</v>
      </c>
      <c r="O4" s="82">
        <f>IF(Table1[[#This Row],[Scheme Name]]="","",HLOOKUP(Table1[[#This Row],[Scheme No]],'Reaction Solvents'!$A$2:$BL$7,5))</f>
        <v>0</v>
      </c>
      <c r="P4" s="82">
        <f>IF(Table1[[#This Row],[Scheme Name]]="","",HLOOKUP(Table1[[#This Row],[Scheme No]],'Workup &amp; Purification'!$G$2:$BN$7,6))</f>
        <v>441.65</v>
      </c>
      <c r="Q4" s="82">
        <f>IF(Table1[[#This Row],[Scheme Name]]="","",HLOOKUP(Table1[[#This Row],[Scheme No]],'Workup &amp; Purification'!$G$2:$BN$7,5))</f>
        <v>0</v>
      </c>
      <c r="R4" s="82">
        <f>IF(Table1[[#This Row],[Scheme Name]]="","",ABS(HLOOKUP(Table1[[#This Row],[Scheme No]],Reaction!$A$2:$BJ$10,6))/1000)</f>
        <v>7.2457499999999994E-2</v>
      </c>
      <c r="S4" s="176">
        <f>IF(Table1[[#This Row],[Reaction Moles In]]="","",Table1[Moles Out]/Table1[Total Moles In (Non Aq)])</f>
        <v>7.0344135443475869E-5</v>
      </c>
      <c r="T4" s="139">
        <f>IF(Table1[[#This Row],[Reaction Moles In]]="","",Table1[Moles Out]/Table1[Total Moles In (Non Aq)])</f>
        <v>7.0344135443475869E-5</v>
      </c>
      <c r="U4" s="140">
        <f>IF(Table1[[#This Row],[Reaction Moles In]]="","",Table1[[#This Row],[Moles Out]]/Table1[[#This Row],[Total Moles In]])</f>
        <v>7.0344135443475869E-5</v>
      </c>
      <c r="V4" s="29">
        <f>IF(Table1[[#This Row],[Reaction Moles In]]="","",Table1[[#This Row],[Reaction Moles Out]]/Table1[[#This Row],[Reaction Moles In]])</f>
        <v>0.24193548387096772</v>
      </c>
      <c r="W4" s="177">
        <f>IF(Table1[[#This Row],[Reaction Moles In]]="","",Table1[[#This Row],[Moles Out]]/Table1[[#This Row],[Total Moles In]])</f>
        <v>7.0344135443475869E-5</v>
      </c>
      <c r="X4" s="205">
        <f>IF(Table1[[#This Row],[Scheme Name]]="","",(Table1[[#This Row],[Substrate Mass]]+Table1[[#This Row],[Reagents Mass]])/Table1[[#This Row],[Product Mass]])</f>
        <v>2.2565089880274645</v>
      </c>
      <c r="Y4" s="207">
        <f>IF(Table1[[#This Row],[Scheme Name]]="","",(SUM(Table1[[#This Row],[Substrate Mass]:[Workup Mass (Aq)]]))/Table1[[#This Row],[Product Mass]])</f>
        <v>6106.1794983266054</v>
      </c>
    </row>
    <row r="5" spans="1:25" x14ac:dyDescent="0.25">
      <c r="A5" s="25">
        <v>3</v>
      </c>
      <c r="B5" s="26" t="str">
        <f>IF(VLOOKUP(Table1[[#This Row],[Scheme No]],Table4[#All],2)&lt;&gt;"",VLOOKUP(Table1[[#This Row],[Scheme No]],Table4[#All],2), "")</f>
        <v>Amide Aniline ppt</v>
      </c>
      <c r="C5" s="189">
        <f>IF(Table1[[#This Row],[Scheme Name]]="","",ABS(HLOOKUP(Table1[[#This Row],[Scheme No]],Reaction!$A$2:$BJ$10,3)))</f>
        <v>1.55</v>
      </c>
      <c r="D5" s="98">
        <f>IF(Table1[[#This Row],[Reaction Moles In]]="","",HLOOKUP(Table1[[#This Row],[Scheme No]],Reaction!$A$2:$BJ$10,4))</f>
        <v>0.36</v>
      </c>
      <c r="E5" s="18">
        <f>IF(Table1[[#This Row],[Reaction Moles In]]="","",HLOOKUP(Table1[[#This Row],[Scheme No]],'Reaction Solvents'!$A$2:$BL$5,3))</f>
        <v>4.877858425037072</v>
      </c>
      <c r="F5" s="18">
        <f>IF(Table1[[#This Row],[Reaction Moles In]]="","",HLOOKUP(Table1[[#This Row],[Scheme No]],'Reaction Solvents'!$A$2:$BL$5,4))</f>
        <v>4.877858425037072</v>
      </c>
      <c r="G5" s="18">
        <f>IF(Table1[[#This Row],[Reaction Moles In]]="","",HLOOKUP(Table1[[#This Row],[Scheme No]],'Workup &amp; Purification'!$G$2:$BN$4,3))</f>
        <v>277.46947835738069</v>
      </c>
      <c r="H5" s="18">
        <f>IF(Table1[[#This Row],[Reaction Moles In]]="","",HLOOKUP(Table1[[#This Row],[Scheme No]],'Workup &amp; Purification'!$G$2:$BN$5,4))</f>
        <v>0</v>
      </c>
      <c r="I5" s="19">
        <f>IF(Table1[[#This Row],[Reaction Moles In]]="","",Table1[[#This Row],[Reaction Moles In]]+Table1[[#This Row],[Solvents Moles]]+Table1[[#This Row],[Workup &amp; Purification]])</f>
        <v>283.89733678241777</v>
      </c>
      <c r="J5" s="19">
        <f>IF(Table1[[#This Row],[Reaction Moles In]]="","",Table1[[#This Row],[Reaction Moles In]]+Table1[[#This Row],[W&amp;P (Non Aq)]]+Table1[[#This Row],[Solvents (Non Aq) Moles]])</f>
        <v>6.4278584250370718</v>
      </c>
      <c r="K5" s="190">
        <f>Table1[[#This Row],[Reaction Moles Out]]</f>
        <v>0.36</v>
      </c>
      <c r="L5" s="82">
        <f>IF(Table1[[#This Row],[Scheme Name]]="","",ABS(HLOOKUP(Table1[[#This Row],[Scheme No]],Reaction!$A$2:$BJ$10,8))/1000)</f>
        <v>7.2286500000000004E-2</v>
      </c>
      <c r="M5" s="82">
        <f>IF(Table1[[#This Row],[Scheme Name]]="","",ABS(HLOOKUP(Table1[[#This Row],[Scheme No]],Reaction!$A$2:$BJ$10,7))/1000)</f>
        <v>0.10221949999999999</v>
      </c>
      <c r="N5" s="82">
        <f>IF(Table1[[#This Row],[Scheme Name]]="","",HLOOKUP(Table1[[#This Row],[Scheme No]],'Reaction Solvents'!$A$2:$BL$7,6))</f>
        <v>0.625</v>
      </c>
      <c r="O5" s="82">
        <f>IF(Table1[[#This Row],[Scheme Name]]="","",HLOOKUP(Table1[[#This Row],[Scheme No]],'Reaction Solvents'!$A$2:$BL$7,5))</f>
        <v>0</v>
      </c>
      <c r="P5" s="82">
        <f>IF(Table1[[#This Row],[Scheme Name]]="","",HLOOKUP(Table1[[#This Row],[Scheme No]],'Workup &amp; Purification'!$G$2:$BN$7,6))</f>
        <v>0</v>
      </c>
      <c r="Q5" s="82">
        <f>IF(Table1[[#This Row],[Scheme Name]]="","",HLOOKUP(Table1[[#This Row],[Scheme No]],'Workup &amp; Purification'!$G$2:$BN$7,5))</f>
        <v>5</v>
      </c>
      <c r="R5" s="82">
        <f>IF(Table1[[#This Row],[Scheme Name]]="","",ABS(HLOOKUP(Table1[[#This Row],[Scheme No]],Reaction!$A$2:$BJ$10,6))/1000)</f>
        <v>7.7479199999999998E-2</v>
      </c>
      <c r="S5" s="176">
        <f>IF(Table1[[#This Row],[Reaction Moles In]]="","",Table1[Moles Out]/Table1[Total Moles In (Non Aq)])</f>
        <v>5.600621174196501E-2</v>
      </c>
      <c r="T5" s="139">
        <f>IF(Table1[[#This Row],[Reaction Moles In]]="","",Table1[Moles Out]/Table1[Total Moles In (Non Aq)])</f>
        <v>5.600621174196501E-2</v>
      </c>
      <c r="U5" s="140">
        <f>IF(Table1[[#This Row],[Reaction Moles In]]="","",Table1[[#This Row],[Moles Out]]/Table1[[#This Row],[Total Moles In]])</f>
        <v>1.2680640265248708E-3</v>
      </c>
      <c r="V5" s="29">
        <f>IF(Table1[[#This Row],[Reaction Moles In]]="","",Table1[[#This Row],[Reaction Moles Out]]/Table1[[#This Row],[Reaction Moles In]])</f>
        <v>0.23225806451612901</v>
      </c>
      <c r="W5" s="177">
        <f>IF(Table1[[#This Row],[Reaction Moles In]]="","",Table1[[#This Row],[Moles Out]]/Table1[[#This Row],[Total Moles In]])</f>
        <v>1.2680640265248708E-3</v>
      </c>
      <c r="X5" s="205">
        <f>IF(Table1[[#This Row],[Scheme Name]]="","",(Table1[[#This Row],[Substrate Mass]]+Table1[[#This Row],[Reagents Mass]])/Table1[[#This Row],[Product Mass]])</f>
        <v>2.2522948094456319</v>
      </c>
      <c r="Y5" s="207">
        <f>IF(Table1[[#This Row],[Scheme Name]]="","",(SUM(Table1[[#This Row],[Substrate Mass]:[Workup Mass (Aq)]]))/Table1[[#This Row],[Product Mass]])</f>
        <v>74.852424908878774</v>
      </c>
    </row>
    <row r="6" spans="1:25" x14ac:dyDescent="0.25">
      <c r="A6" s="25">
        <v>4</v>
      </c>
      <c r="B6" s="26" t="str">
        <f>IF(VLOOKUP(Table1[[#This Row],[Scheme No]],Table4[#All],2)&lt;&gt;"",VLOOKUP(Table1[[#This Row],[Scheme No]],Table4[#All],2), "")</f>
        <v>Amide Benzyl ppt</v>
      </c>
      <c r="C6" s="189">
        <f>IF(Table1[[#This Row],[Scheme Name]]="","",ABS(HLOOKUP(Table1[[#This Row],[Scheme No]],Reaction!$A$2:$BJ$10,3)))</f>
        <v>1.55</v>
      </c>
      <c r="D6" s="98">
        <f>IF(Table1[[#This Row],[Reaction Moles In]]="","",HLOOKUP(Table1[[#This Row],[Scheme No]],Reaction!$A$2:$BJ$10,4))</f>
        <v>0.40500000000000003</v>
      </c>
      <c r="E6" s="18">
        <f>IF(Table1[[#This Row],[Reaction Moles In]]="","",HLOOKUP(Table1[[#This Row],[Scheme No]],'Reaction Solvents'!$A$2:$BL$5,3))</f>
        <v>4.877858425037072</v>
      </c>
      <c r="F6" s="18">
        <f>IF(Table1[[#This Row],[Reaction Moles In]]="","",HLOOKUP(Table1[[#This Row],[Scheme No]],'Reaction Solvents'!$A$2:$BL$5,4))</f>
        <v>4.877858425037072</v>
      </c>
      <c r="G6" s="18">
        <f>IF(Table1[[#This Row],[Reaction Moles In]]="","",HLOOKUP(Table1[[#This Row],[Scheme No]],'Workup &amp; Purification'!$G$2:$BN$4,3))</f>
        <v>277.46947835738069</v>
      </c>
      <c r="H6" s="18">
        <f>IF(Table1[[#This Row],[Reaction Moles In]]="","",HLOOKUP(Table1[[#This Row],[Scheme No]],'Workup &amp; Purification'!$G$2:$BN$5,4))</f>
        <v>0</v>
      </c>
      <c r="I6" s="19">
        <f>IF(Table1[[#This Row],[Reaction Moles In]]="","",Table1[[#This Row],[Reaction Moles In]]+Table1[[#This Row],[Solvents Moles]]+Table1[[#This Row],[Workup &amp; Purification]])</f>
        <v>283.89733678241777</v>
      </c>
      <c r="J6" s="19">
        <f>IF(Table1[[#This Row],[Reaction Moles In]]="","",Table1[[#This Row],[Reaction Moles In]]+Table1[[#This Row],[W&amp;P (Non Aq)]]+Table1[[#This Row],[Solvents (Non Aq) Moles]])</f>
        <v>6.4278584250370718</v>
      </c>
      <c r="K6" s="190">
        <f>Table1[[#This Row],[Reaction Moles Out]]</f>
        <v>0.40500000000000003</v>
      </c>
      <c r="L6" s="82">
        <f>IF(Table1[[#This Row],[Scheme Name]]="","",ABS(HLOOKUP(Table1[[#This Row],[Scheme No]],Reaction!$A$2:$BJ$10,8))/1000)</f>
        <v>7.2286500000000004E-2</v>
      </c>
      <c r="M6" s="82">
        <f>IF(Table1[[#This Row],[Scheme Name]]="","",ABS(HLOOKUP(Table1[[#This Row],[Scheme No]],Reaction!$A$2:$BJ$10,7))/1000)</f>
        <v>0.10922950000000002</v>
      </c>
      <c r="N6" s="82">
        <f>IF(Table1[[#This Row],[Scheme Name]]="","",HLOOKUP(Table1[[#This Row],[Scheme No]],'Reaction Solvents'!$A$2:$BL$7,6))</f>
        <v>0.625</v>
      </c>
      <c r="O6" s="82">
        <f>IF(Table1[[#This Row],[Scheme Name]]="","",HLOOKUP(Table1[[#This Row],[Scheme No]],'Reaction Solvents'!$A$2:$BL$7,5))</f>
        <v>0</v>
      </c>
      <c r="P6" s="82">
        <f>IF(Table1[[#This Row],[Scheme Name]]="","",HLOOKUP(Table1[[#This Row],[Scheme No]],'Workup &amp; Purification'!$G$2:$BN$7,6))</f>
        <v>0</v>
      </c>
      <c r="Q6" s="82">
        <f>IF(Table1[[#This Row],[Scheme Name]]="","",HLOOKUP(Table1[[#This Row],[Scheme No]],'Workup &amp; Purification'!$G$2:$BN$7,5))</f>
        <v>5</v>
      </c>
      <c r="R6" s="82">
        <f>IF(Table1[[#This Row],[Scheme Name]]="","",ABS(HLOOKUP(Table1[[#This Row],[Scheme No]],Reaction!$A$2:$BJ$10,6))/1000)</f>
        <v>9.2846250000000005E-2</v>
      </c>
      <c r="S6" s="176">
        <f>IF(Table1[[#This Row],[Reaction Moles In]]="","",Table1[Moles Out]/Table1[Total Moles In (Non Aq)])</f>
        <v>6.3006988209710652E-2</v>
      </c>
      <c r="T6" s="139">
        <f>IF(Table1[[#This Row],[Reaction Moles In]]="","",Table1[Moles Out]/Table1[Total Moles In (Non Aq)])</f>
        <v>6.3006988209710652E-2</v>
      </c>
      <c r="U6" s="140">
        <f>IF(Table1[[#This Row],[Reaction Moles In]]="","",Table1[[#This Row],[Moles Out]]/Table1[[#This Row],[Total Moles In]])</f>
        <v>1.4265720298404798E-3</v>
      </c>
      <c r="V6" s="29">
        <f>IF(Table1[[#This Row],[Reaction Moles In]]="","",Table1[[#This Row],[Reaction Moles Out]]/Table1[[#This Row],[Reaction Moles In]])</f>
        <v>0.26129032258064516</v>
      </c>
      <c r="W6" s="177">
        <f>IF(Table1[[#This Row],[Reaction Moles In]]="","",Table1[[#This Row],[Moles Out]]/Table1[[#This Row],[Total Moles In]])</f>
        <v>1.4265720298404798E-3</v>
      </c>
      <c r="X6" s="205">
        <f>IF(Table1[[#This Row],[Scheme Name]]="","",(Table1[[#This Row],[Substrate Mass]]+Table1[[#This Row],[Reagents Mass]])/Table1[[#This Row],[Product Mass]])</f>
        <v>1.9550170308440029</v>
      </c>
      <c r="Y6" s="207">
        <f>IF(Table1[[#This Row],[Scheme Name]]="","",(SUM(Table1[[#This Row],[Substrate Mass]:[Workup Mass (Aq)]]))/Table1[[#This Row],[Product Mass]])</f>
        <v>62.539047080522906</v>
      </c>
    </row>
    <row r="7" spans="1:25" x14ac:dyDescent="0.25">
      <c r="A7" s="25">
        <v>5</v>
      </c>
      <c r="B7" s="26" t="str">
        <f>IF(VLOOKUP(Table1[[#This Row],[Scheme No]],Table4[#All],2)&lt;&gt;"",VLOOKUP(Table1[[#This Row],[Scheme No]],Table4[#All],2), "")</f>
        <v>DMF-1</v>
      </c>
      <c r="C7" s="189">
        <f>IF(Table1[[#This Row],[Scheme Name]]="","",ABS(HLOOKUP(Table1[[#This Row],[Scheme No]],Reaction!$A$2:$BJ$10,3)))</f>
        <v>25.6</v>
      </c>
      <c r="D7" s="98">
        <f>IF(Table1[[#This Row],[Reaction Moles In]]="","",HLOOKUP(Table1[[#This Row],[Scheme No]],Reaction!$A$2:$BJ$10,4))</f>
        <v>7.6</v>
      </c>
      <c r="E7" s="18">
        <f>IF(Table1[[#This Row],[Reaction Moles In]]="","",HLOOKUP(Table1[[#This Row],[Scheme No]],'Reaction Solvents'!$A$2:$BL$5,3))</f>
        <v>389.05608755129964</v>
      </c>
      <c r="F7" s="18">
        <f>IF(Table1[[#This Row],[Reaction Moles In]]="","",HLOOKUP(Table1[[#This Row],[Scheme No]],'Reaction Solvents'!$A$2:$BL$5,4))</f>
        <v>389.05608755129964</v>
      </c>
      <c r="G7" s="18">
        <f>IF(Table1[[#This Row],[Reaction Moles In]]="","",HLOOKUP(Table1[[#This Row],[Scheme No]],'Workup &amp; Purification'!$G$2:$BN$4,3))</f>
        <v>68272.221083313663</v>
      </c>
      <c r="H7" s="18">
        <f>IF(Table1[[#This Row],[Reaction Moles In]]="","",HLOOKUP(Table1[[#This Row],[Scheme No]],'Workup &amp; Purification'!$G$2:$BN$5,4))</f>
        <v>57173.441949018437</v>
      </c>
      <c r="I7" s="19">
        <f>IF(Table1[[#This Row],[Reaction Moles In]]="","",Table1[[#This Row],[Reaction Moles In]]+Table1[[#This Row],[Solvents Moles]]+Table1[[#This Row],[Workup &amp; Purification]])</f>
        <v>68686.877170864958</v>
      </c>
      <c r="J7" s="19">
        <f>IF(Table1[[#This Row],[Reaction Moles In]]="","",Table1[[#This Row],[Reaction Moles In]]+Table1[[#This Row],[W&amp;P (Non Aq)]]+Table1[[#This Row],[Solvents (Non Aq) Moles]])</f>
        <v>57588.098036569732</v>
      </c>
      <c r="K7" s="190">
        <f>Table1[[#This Row],[Reaction Moles Out]]</f>
        <v>7.6</v>
      </c>
      <c r="L7" s="82">
        <f>IF(Table1[[#This Row],[Scheme Name]]="","",ABS(HLOOKUP(Table1[[#This Row],[Scheme No]],Reaction!$A$2:$BJ$10,8))/1000)</f>
        <v>0.96944000000000008</v>
      </c>
      <c r="M7" s="82">
        <f>IF(Table1[[#This Row],[Scheme Name]]="","",ABS(HLOOKUP(Table1[[#This Row],[Scheme No]],Reaction!$A$2:$BJ$10,7))/1000)</f>
        <v>2.6642176000000002</v>
      </c>
      <c r="N7" s="82">
        <f>IF(Table1[[#This Row],[Scheme Name]]="","",HLOOKUP(Table1[[#This Row],[Scheme No]],'Reaction Solvents'!$A$2:$BL$7,6))</f>
        <v>28.44</v>
      </c>
      <c r="O7" s="82">
        <f>IF(Table1[[#This Row],[Scheme Name]]="","",HLOOKUP(Table1[[#This Row],[Scheme No]],'Reaction Solvents'!$A$2:$BL$7,5))</f>
        <v>0</v>
      </c>
      <c r="P7" s="82">
        <f>IF(Table1[[#This Row],[Scheme Name]]="","",HLOOKUP(Table1[[#This Row],[Scheme No]],'Workup &amp; Purification'!$G$2:$BN$7,6))</f>
        <v>4648.2</v>
      </c>
      <c r="Q7" s="82">
        <f>IF(Table1[[#This Row],[Scheme Name]]="","",HLOOKUP(Table1[[#This Row],[Scheme No]],'Workup &amp; Purification'!$G$2:$BN$7,5))</f>
        <v>199.99999999999997</v>
      </c>
      <c r="R7" s="82">
        <f>IF(Table1[[#This Row],[Scheme Name]]="","",ABS(HLOOKUP(Table1[[#This Row],[Scheme No]],Reaction!$A$2:$BJ$10,6))/1000)</f>
        <v>1.3620719999999999</v>
      </c>
      <c r="S7" s="176">
        <f>IF(Table1[[#This Row],[Reaction Moles In]]="","",Table1[Moles Out]/Table1[Total Moles In (Non Aq)])</f>
        <v>1.3197171393251832E-4</v>
      </c>
      <c r="T7" s="139">
        <f>IF(Table1[[#This Row],[Reaction Moles In]]="","",Table1[Moles Out]/Table1[Total Moles In (Non Aq)])</f>
        <v>1.3197171393251832E-4</v>
      </c>
      <c r="U7" s="140">
        <f>IF(Table1[[#This Row],[Reaction Moles In]]="","",Table1[[#This Row],[Moles Out]]/Table1[[#This Row],[Total Moles In]])</f>
        <v>1.1064704515673783E-4</v>
      </c>
      <c r="V7" s="29">
        <f>IF(Table1[[#This Row],[Reaction Moles In]]="","",Table1[[#This Row],[Reaction Moles Out]]/Table1[[#This Row],[Reaction Moles In]])</f>
        <v>0.29687499999999994</v>
      </c>
      <c r="W7" s="177">
        <f>IF(Table1[[#This Row],[Reaction Moles In]]="","",Table1[[#This Row],[Moles Out]]/Table1[[#This Row],[Total Moles In]])</f>
        <v>1.1064704515673783E-4</v>
      </c>
      <c r="X7" s="205">
        <f>IF(Table1[[#This Row],[Scheme Name]]="","",(Table1[[#This Row],[Substrate Mass]]+Table1[[#This Row],[Reagents Mass]])/Table1[[#This Row],[Product Mass]])</f>
        <v>2.6677426743960675</v>
      </c>
      <c r="Y7" s="207">
        <f>IF(Table1[[#This Row],[Scheme Name]]="","",(SUM(Table1[[#This Row],[Substrate Mass]:[Workup Mass (Aq)]]))/Table1[[#This Row],[Product Mass]])</f>
        <v>3582.9777409711087</v>
      </c>
    </row>
    <row r="8" spans="1:25" x14ac:dyDescent="0.25">
      <c r="A8" s="25">
        <v>6</v>
      </c>
      <c r="B8" s="26" t="str">
        <f>IF(VLOOKUP(Table1[[#This Row],[Scheme No]],Table4[#All],2)&lt;&gt;"",VLOOKUP(Table1[[#This Row],[Scheme No]],Table4[#All],2), "")</f>
        <v>DMF-2</v>
      </c>
      <c r="C8" s="189">
        <f>IF(Table1[[#This Row],[Scheme Name]]="","",ABS(HLOOKUP(Table1[[#This Row],[Scheme No]],Reaction!$A$2:$BJ$10,3)))</f>
        <v>3</v>
      </c>
      <c r="D8" s="98">
        <f>IF(Table1[[#This Row],[Reaction Moles In]]="","",HLOOKUP(Table1[[#This Row],[Scheme No]],Reaction!$A$2:$BJ$10,4))</f>
        <v>0.45</v>
      </c>
      <c r="E8" s="18">
        <f>IF(Table1[[#This Row],[Reaction Moles In]]="","",HLOOKUP(Table1[[#This Row],[Scheme No]],'Reaction Solvents'!$A$2:$BL$5,3))</f>
        <v>389.05608755129964</v>
      </c>
      <c r="F8" s="18">
        <f>IF(Table1[[#This Row],[Reaction Moles In]]="","",HLOOKUP(Table1[[#This Row],[Scheme No]],'Reaction Solvents'!$A$2:$BL$5,4))</f>
        <v>389.05608755129964</v>
      </c>
      <c r="G8" s="18">
        <f>IF(Table1[[#This Row],[Reaction Moles In]]="","",HLOOKUP(Table1[[#This Row],[Scheme No]],'Workup &amp; Purification'!$G$2:$BN$4,3))</f>
        <v>14621.693882911341</v>
      </c>
      <c r="H8" s="18">
        <f>IF(Table1[[#This Row],[Reaction Moles In]]="","",HLOOKUP(Table1[[#This Row],[Scheme No]],'Workup &amp; Purification'!$G$2:$BN$5,4))</f>
        <v>14621.693882911341</v>
      </c>
      <c r="I8" s="19">
        <f>IF(Table1[[#This Row],[Reaction Moles In]]="","",Table1[[#This Row],[Reaction Moles In]]+Table1[[#This Row],[Solvents Moles]]+Table1[[#This Row],[Workup &amp; Purification]])</f>
        <v>15013.749970462641</v>
      </c>
      <c r="J8" s="19">
        <f>IF(Table1[[#This Row],[Reaction Moles In]]="","",Table1[[#This Row],[Reaction Moles In]]+Table1[[#This Row],[W&amp;P (Non Aq)]]+Table1[[#This Row],[Solvents (Non Aq) Moles]])</f>
        <v>15013.749970462641</v>
      </c>
      <c r="K8" s="190">
        <f>Table1[[#This Row],[Reaction Moles Out]]</f>
        <v>0.45</v>
      </c>
      <c r="L8" s="82">
        <f>IF(Table1[[#This Row],[Scheme Name]]="","",ABS(HLOOKUP(Table1[[#This Row],[Scheme No]],Reaction!$A$2:$BJ$10,8))/1000)</f>
        <v>0.22656000000000001</v>
      </c>
      <c r="M8" s="82">
        <f>IF(Table1[[#This Row],[Scheme Name]]="","",ABS(HLOOKUP(Table1[[#This Row],[Scheme No]],Reaction!$A$2:$BJ$10,7))/1000)</f>
        <v>0.29935271000000008</v>
      </c>
      <c r="N8" s="82">
        <f>IF(Table1[[#This Row],[Scheme Name]]="","",HLOOKUP(Table1[[#This Row],[Scheme No]],'Reaction Solvents'!$A$2:$BL$7,6))</f>
        <v>28.44</v>
      </c>
      <c r="O8" s="82">
        <f>IF(Table1[[#This Row],[Scheme Name]]="","",HLOOKUP(Table1[[#This Row],[Scheme No]],'Reaction Solvents'!$A$2:$BL$7,5))</f>
        <v>0</v>
      </c>
      <c r="P8" s="82">
        <f>IF(Table1[[#This Row],[Scheme Name]]="","",HLOOKUP(Table1[[#This Row],[Scheme No]],'Workup &amp; Purification'!$G$2:$BN$7,6))</f>
        <v>1606.25</v>
      </c>
      <c r="Q8" s="82">
        <f>IF(Table1[[#This Row],[Scheme Name]]="","",HLOOKUP(Table1[[#This Row],[Scheme No]],'Workup &amp; Purification'!$G$2:$BN$7,5))</f>
        <v>0</v>
      </c>
      <c r="R8" s="82">
        <f>IF(Table1[[#This Row],[Scheme Name]]="","",ABS(HLOOKUP(Table1[[#This Row],[Scheme No]],Reaction!$A$2:$BJ$10,6))/1000)</f>
        <v>0.209448</v>
      </c>
      <c r="S8" s="176">
        <f>IF(Table1[[#This Row],[Reaction Moles In]]="","",Table1[Moles Out]/Table1[Total Moles In (Non Aq)])</f>
        <v>2.9972525244213422E-5</v>
      </c>
      <c r="T8" s="139">
        <f>IF(Table1[[#This Row],[Reaction Moles In]]="","",Table1[Moles Out]/Table1[Total Moles In (Non Aq)])</f>
        <v>2.9972525244213422E-5</v>
      </c>
      <c r="U8" s="140">
        <f>IF(Table1[[#This Row],[Reaction Moles In]]="","",Table1[[#This Row],[Moles Out]]/Table1[[#This Row],[Total Moles In]])</f>
        <v>2.9972525244213422E-5</v>
      </c>
      <c r="V8" s="29">
        <f>IF(Table1[[#This Row],[Reaction Moles In]]="","",Table1[[#This Row],[Reaction Moles Out]]/Table1[[#This Row],[Reaction Moles In]])</f>
        <v>0.15</v>
      </c>
      <c r="W8" s="177">
        <f>IF(Table1[[#This Row],[Reaction Moles In]]="","",Table1[[#This Row],[Moles Out]]/Table1[[#This Row],[Total Moles In]])</f>
        <v>2.9972525244213422E-5</v>
      </c>
      <c r="X8" s="205">
        <f>IF(Table1[[#This Row],[Scheme Name]]="","",(Table1[[#This Row],[Substrate Mass]]+Table1[[#This Row],[Reagents Mass]])/Table1[[#This Row],[Product Mass]])</f>
        <v>2.5109464401665331</v>
      </c>
      <c r="Y8" s="207">
        <f>IF(Table1[[#This Row],[Scheme Name]]="","",(SUM(Table1[[#This Row],[Substrate Mass]:[Workup Mass (Aq)]]))/Table1[[#This Row],[Product Mass]])</f>
        <v>7807.2643935965016</v>
      </c>
    </row>
    <row r="9" spans="1:25" x14ac:dyDescent="0.25">
      <c r="A9" s="25">
        <v>7</v>
      </c>
      <c r="B9" s="26" t="str">
        <f>IF(VLOOKUP(Table1[[#This Row],[Scheme No]],Table4[#All],2)&lt;&gt;"",VLOOKUP(Table1[[#This Row],[Scheme No]],Table4[#All],2), "")</f>
        <v>THF-1</v>
      </c>
      <c r="C9" s="189">
        <f>IF(Table1[[#This Row],[Scheme Name]]="","",ABS(HLOOKUP(Table1[[#This Row],[Scheme No]],Reaction!$A$2:$BJ$10,3)))</f>
        <v>13.5</v>
      </c>
      <c r="D9" s="98">
        <f>IF(Table1[[#This Row],[Reaction Moles In]]="","",HLOOKUP(Table1[[#This Row],[Scheme No]],Reaction!$A$2:$BJ$10,4))</f>
        <v>0.63</v>
      </c>
      <c r="E9" s="18">
        <f>IF(Table1[[#This Row],[Reaction Moles In]]="","",HLOOKUP(Table1[[#This Row],[Scheme No]],'Reaction Solvents'!$A$2:$BL$5,3))</f>
        <v>89.700393422778177</v>
      </c>
      <c r="F9" s="18">
        <f>IF(Table1[[#This Row],[Reaction Moles In]]="","",HLOOKUP(Table1[[#This Row],[Scheme No]],'Reaction Solvents'!$A$2:$BL$5,4))</f>
        <v>89.700393422778177</v>
      </c>
      <c r="G9" s="18">
        <f>IF(Table1[[#This Row],[Reaction Moles In]]="","",HLOOKUP(Table1[[#This Row],[Scheme No]],'Workup &amp; Purification'!$G$2:$BN$4,3))</f>
        <v>24244.388779719524</v>
      </c>
      <c r="H9" s="18">
        <f>IF(Table1[[#This Row],[Reaction Moles In]]="","",HLOOKUP(Table1[[#This Row],[Scheme No]],'Workup &amp; Purification'!$G$2:$BN$5,4))</f>
        <v>22024.632952860477</v>
      </c>
      <c r="I9" s="19">
        <f>IF(Table1[[#This Row],[Reaction Moles In]]="","",Table1[[#This Row],[Reaction Moles In]]+Table1[[#This Row],[Solvents Moles]]+Table1[[#This Row],[Workup &amp; Purification]])</f>
        <v>24347.589173142303</v>
      </c>
      <c r="J9" s="19">
        <f>IF(Table1[[#This Row],[Reaction Moles In]]="","",Table1[[#This Row],[Reaction Moles In]]+Table1[[#This Row],[W&amp;P (Non Aq)]]+Table1[[#This Row],[Solvents (Non Aq) Moles]])</f>
        <v>22127.833346283256</v>
      </c>
      <c r="K9" s="190">
        <f>Table1[[#This Row],[Reaction Moles Out]]</f>
        <v>0.63</v>
      </c>
      <c r="L9" s="82">
        <f>IF(Table1[[#This Row],[Scheme Name]]="","",ABS(HLOOKUP(Table1[[#This Row],[Scheme No]],Reaction!$A$2:$BJ$10,8))/1000)</f>
        <v>0.63918299999999995</v>
      </c>
      <c r="M9" s="82">
        <f>IF(Table1[[#This Row],[Scheme Name]]="","",ABS(HLOOKUP(Table1[[#This Row],[Scheme No]],Reaction!$A$2:$BJ$10,7))/1000)</f>
        <v>1.2577185</v>
      </c>
      <c r="N9" s="82">
        <f>IF(Table1[[#This Row],[Scheme Name]]="","",HLOOKUP(Table1[[#This Row],[Scheme No]],'Reaction Solvents'!$A$2:$BL$7,6))</f>
        <v>6.4682953697165342</v>
      </c>
      <c r="O9" s="82">
        <f>IF(Table1[[#This Row],[Scheme Name]]="","",HLOOKUP(Table1[[#This Row],[Scheme No]],'Reaction Solvents'!$A$2:$BL$7,5))</f>
        <v>0</v>
      </c>
      <c r="P9" s="82">
        <f>IF(Table1[[#This Row],[Scheme Name]]="","",HLOOKUP(Table1[[#This Row],[Scheme No]],'Workup &amp; Purification'!$G$2:$BN$7,6))</f>
        <v>1775.0498</v>
      </c>
      <c r="Q9" s="82">
        <f>IF(Table1[[#This Row],[Scheme Name]]="","",HLOOKUP(Table1[[#This Row],[Scheme No]],'Workup &amp; Purification'!$G$2:$BN$7,5))</f>
        <v>40.000000000000028</v>
      </c>
      <c r="R9" s="82">
        <f>IF(Table1[[#This Row],[Scheme Name]]="","",ABS(HLOOKUP(Table1[[#This Row],[Scheme No]],Reaction!$A$2:$BJ$10,6))/1000)</f>
        <v>0.17153009999999996</v>
      </c>
      <c r="S9" s="176">
        <f>IF(Table1[[#This Row],[Reaction Moles In]]="","",Table1[Moles Out]/Table1[Total Moles In (Non Aq)])</f>
        <v>2.8470930259686682E-5</v>
      </c>
      <c r="T9" s="139">
        <f>IF(Table1[[#This Row],[Reaction Moles In]]="","",Table1[Moles Out]/Table1[Total Moles In (Non Aq)])</f>
        <v>2.8470930259686682E-5</v>
      </c>
      <c r="U9" s="140">
        <f>IF(Table1[[#This Row],[Reaction Moles In]]="","",Table1[[#This Row],[Moles Out]]/Table1[[#This Row],[Total Moles In]])</f>
        <v>2.5875251776260036E-5</v>
      </c>
      <c r="V9" s="29">
        <f>IF(Table1[[#This Row],[Reaction Moles In]]="","",Table1[[#This Row],[Reaction Moles Out]]/Table1[[#This Row],[Reaction Moles In]])</f>
        <v>4.6666666666666669E-2</v>
      </c>
      <c r="W9" s="177">
        <f>IF(Table1[[#This Row],[Reaction Moles In]]="","",Table1[[#This Row],[Moles Out]]/Table1[[#This Row],[Total Moles In]])</f>
        <v>2.5875251776260036E-5</v>
      </c>
      <c r="X9" s="205">
        <f>IF(Table1[[#This Row],[Scheme Name]]="","",(Table1[[#This Row],[Substrate Mass]]+Table1[[#This Row],[Reagents Mass]])/Table1[[#This Row],[Product Mass]])</f>
        <v>11.058709229458854</v>
      </c>
      <c r="Y9" s="207">
        <f>IF(Table1[[#This Row],[Scheme Name]]="","",(SUM(Table1[[#This Row],[Substrate Mass]:[Workup Mass (Aq)]]))/Table1[[#This Row],[Product Mass]])</f>
        <v>10630.291691485732</v>
      </c>
    </row>
    <row r="10" spans="1:25" x14ac:dyDescent="0.25">
      <c r="A10" s="25">
        <v>8</v>
      </c>
      <c r="B10" s="26" t="str">
        <f>IF(VLOOKUP(Table1[[#This Row],[Scheme No]],Table4[#All],2)&lt;&gt;"",VLOOKUP(Table1[[#This Row],[Scheme No]],Table4[#All],2), "")</f>
        <v>CH2Cl2-1</v>
      </c>
      <c r="C10" s="189">
        <f>IF(Table1[[#This Row],[Scheme Name]]="","",ABS(HLOOKUP(Table1[[#This Row],[Scheme No]],Reaction!$A$2:$BJ$10,3)))</f>
        <v>11.98</v>
      </c>
      <c r="D10" s="98">
        <f>IF(Table1[[#This Row],[Reaction Moles In]]="","",HLOOKUP(Table1[[#This Row],[Scheme No]],Reaction!$A$2:$BJ$10,4))</f>
        <v>2.331</v>
      </c>
      <c r="E10" s="18">
        <f>IF(Table1[[#This Row],[Reaction Moles In]]="","",HLOOKUP(Table1[[#This Row],[Scheme No]],'Reaction Solvents'!$A$2:$BL$5,3))</f>
        <v>624.29378531073451</v>
      </c>
      <c r="F10" s="18">
        <f>IF(Table1[[#This Row],[Reaction Moles In]]="","",HLOOKUP(Table1[[#This Row],[Scheme No]],'Reaction Solvents'!$A$2:$BL$5,4))</f>
        <v>624.29378531073451</v>
      </c>
      <c r="G10" s="18">
        <f>IF(Table1[[#This Row],[Reaction Moles In]]="","",HLOOKUP(Table1[[#This Row],[Scheme No]],'Workup &amp; Purification'!$G$2:$BN$4,3))</f>
        <v>31353.636560096638</v>
      </c>
      <c r="H10" s="18">
        <f>IF(Table1[[#This Row],[Reaction Moles In]]="","",HLOOKUP(Table1[[#This Row],[Scheme No]],'Workup &amp; Purification'!$G$2:$BN$5,4))</f>
        <v>24694.369079519503</v>
      </c>
      <c r="I10" s="19">
        <f>IF(Table1[[#This Row],[Reaction Moles In]]="","",Table1[[#This Row],[Reaction Moles In]]+Table1[[#This Row],[Solvents Moles]]+Table1[[#This Row],[Workup &amp; Purification]])</f>
        <v>31989.910345407374</v>
      </c>
      <c r="J10" s="19">
        <f>IF(Table1[[#This Row],[Reaction Moles In]]="","",Table1[[#This Row],[Reaction Moles In]]+Table1[[#This Row],[W&amp;P (Non Aq)]]+Table1[[#This Row],[Solvents (Non Aq) Moles]])</f>
        <v>25330.642864830239</v>
      </c>
      <c r="K10" s="190">
        <f>Table1[[#This Row],[Reaction Moles Out]]</f>
        <v>2.331</v>
      </c>
      <c r="L10" s="82">
        <f>IF(Table1[[#This Row],[Scheme Name]]="","",ABS(HLOOKUP(Table1[[#This Row],[Scheme No]],Reaction!$A$2:$BJ$10,8))/1000)</f>
        <v>0.50010273000000005</v>
      </c>
      <c r="M10" s="82">
        <f>IF(Table1[[#This Row],[Scheme Name]]="","",ABS(HLOOKUP(Table1[[#This Row],[Scheme No]],Reaction!$A$2:$BJ$10,7))/1000)</f>
        <v>1.0340752799999999</v>
      </c>
      <c r="N10" s="82">
        <f>IF(Table1[[#This Row],[Scheme Name]]="","",HLOOKUP(Table1[[#This Row],[Scheme No]],'Reaction Solvents'!$A$2:$BL$7,6))</f>
        <v>53.04</v>
      </c>
      <c r="O10" s="82">
        <f>IF(Table1[[#This Row],[Scheme Name]]="","",HLOOKUP(Table1[[#This Row],[Scheme No]],'Reaction Solvents'!$A$2:$BL$7,5))</f>
        <v>0</v>
      </c>
      <c r="P10" s="82">
        <f>IF(Table1[[#This Row],[Scheme Name]]="","",HLOOKUP(Table1[[#This Row],[Scheme No]],'Workup &amp; Purification'!$G$2:$BN$7,6))</f>
        <v>1988.393</v>
      </c>
      <c r="Q10" s="82">
        <f>IF(Table1[[#This Row],[Scheme Name]]="","",HLOOKUP(Table1[[#This Row],[Scheme No]],'Workup &amp; Purification'!$G$2:$BN$7,5))</f>
        <v>119.99999999999997</v>
      </c>
      <c r="R10" s="82">
        <f>IF(Table1[[#This Row],[Scheme Name]]="","",ABS(HLOOKUP(Table1[[#This Row],[Scheme No]],Reaction!$A$2:$BJ$10,6))/1000)</f>
        <v>0.68559371999999996</v>
      </c>
      <c r="S10" s="176">
        <f>IF(Table1[[#This Row],[Reaction Moles In]]="","",Table1[Moles Out]/Table1[Total Moles In (Non Aq)])</f>
        <v>9.2022930978843191E-5</v>
      </c>
      <c r="T10" s="139">
        <f>IF(Table1[[#This Row],[Reaction Moles In]]="","",Table1[Moles Out]/Table1[Total Moles In (Non Aq)])</f>
        <v>9.2022930978843191E-5</v>
      </c>
      <c r="U10" s="140">
        <f>IF(Table1[[#This Row],[Reaction Moles In]]="","",Table1[[#This Row],[Moles Out]]/Table1[[#This Row],[Total Moles In]])</f>
        <v>7.2866725002705416E-5</v>
      </c>
      <c r="V10" s="29">
        <f>IF(Table1[[#This Row],[Reaction Moles In]]="","",Table1[[#This Row],[Reaction Moles Out]]/Table1[[#This Row],[Reaction Moles In]])</f>
        <v>0.19457429048414021</v>
      </c>
      <c r="W10" s="177">
        <f>IF(Table1[[#This Row],[Reaction Moles In]]="","",Table1[[#This Row],[Moles Out]]/Table1[[#This Row],[Total Moles In]])</f>
        <v>7.2866725002705416E-5</v>
      </c>
      <c r="X10" s="205">
        <f>IF(Table1[[#This Row],[Scheme Name]]="","",(Table1[[#This Row],[Substrate Mass]]+Table1[[#This Row],[Reagents Mass]])/Table1[[#This Row],[Product Mass]])</f>
        <v>2.2377363812492335</v>
      </c>
      <c r="Y10" s="207">
        <f>IF(Table1[[#This Row],[Scheme Name]]="","",(SUM(Table1[[#This Row],[Substrate Mass]:[Workup Mass (Aq)]]))/Table1[[#This Row],[Product Mass]])</f>
        <v>3154.8818416977329</v>
      </c>
    </row>
    <row r="11" spans="1:25" x14ac:dyDescent="0.25">
      <c r="A11" s="25">
        <v>9</v>
      </c>
      <c r="B11" s="26" t="str">
        <f>IF(VLOOKUP(Table1[[#This Row],[Scheme No]],Table4[#All],2)&lt;&gt;"",VLOOKUP(Table1[[#This Row],[Scheme No]],Table4[#All],2), "")</f>
        <v>CH2Cl2-2</v>
      </c>
      <c r="C11" s="189">
        <f>IF(Table1[[#This Row],[Scheme Name]]="","",ABS(HLOOKUP(Table1[[#This Row],[Scheme No]],Reaction!$A$2:$BJ$10,3)))</f>
        <v>34</v>
      </c>
      <c r="D11" s="98">
        <f>IF(Table1[[#This Row],[Reaction Moles In]]="","",HLOOKUP(Table1[[#This Row],[Scheme No]],Reaction!$A$2:$BJ$10,4))</f>
        <v>7.8000000000000007</v>
      </c>
      <c r="E11" s="18">
        <f>IF(Table1[[#This Row],[Reaction Moles In]]="","",HLOOKUP(Table1[[#This Row],[Scheme No]],'Reaction Solvents'!$A$2:$BL$5,3))</f>
        <v>390.18361581920908</v>
      </c>
      <c r="F11" s="18">
        <f>IF(Table1[[#This Row],[Reaction Moles In]]="","",HLOOKUP(Table1[[#This Row],[Scheme No]],'Reaction Solvents'!$A$2:$BL$5,4))</f>
        <v>390.18361581920908</v>
      </c>
      <c r="G11" s="18">
        <f>IF(Table1[[#This Row],[Reaction Moles In]]="","",HLOOKUP(Table1[[#This Row],[Scheme No]],'Workup &amp; Purification'!$G$2:$BN$4,3))</f>
        <v>67194.650645902977</v>
      </c>
      <c r="H11" s="18">
        <f>IF(Table1[[#This Row],[Reaction Moles In]]="","",HLOOKUP(Table1[[#This Row],[Scheme No]],'Workup &amp; Purification'!$G$2:$BN$5,4))</f>
        <v>65529.8337757587</v>
      </c>
      <c r="I11" s="19">
        <f>IF(Table1[[#This Row],[Reaction Moles In]]="","",Table1[[#This Row],[Reaction Moles In]]+Table1[[#This Row],[Solvents Moles]]+Table1[[#This Row],[Workup &amp; Purification]])</f>
        <v>67618.834261722193</v>
      </c>
      <c r="J11" s="19">
        <f>IF(Table1[[#This Row],[Reaction Moles In]]="","",Table1[[#This Row],[Reaction Moles In]]+Table1[[#This Row],[W&amp;P (Non Aq)]]+Table1[[#This Row],[Solvents (Non Aq) Moles]])</f>
        <v>65954.017391577916</v>
      </c>
      <c r="K11" s="190">
        <f>Table1[[#This Row],[Reaction Moles Out]]</f>
        <v>7.8000000000000007</v>
      </c>
      <c r="L11" s="82">
        <f>IF(Table1[[#This Row],[Scheme Name]]="","",ABS(HLOOKUP(Table1[[#This Row],[Scheme No]],Reaction!$A$2:$BJ$10,8))/1000)</f>
        <v>1.7202500000000001</v>
      </c>
      <c r="M11" s="82">
        <f>IF(Table1[[#This Row],[Scheme Name]]="","",ABS(HLOOKUP(Table1[[#This Row],[Scheme No]],Reaction!$A$2:$BJ$10,7))/1000)</f>
        <v>2.9057729999999999</v>
      </c>
      <c r="N11" s="82">
        <f>IF(Table1[[#This Row],[Scheme Name]]="","",HLOOKUP(Table1[[#This Row],[Scheme No]],'Reaction Solvents'!$A$2:$BL$7,6))</f>
        <v>33.15</v>
      </c>
      <c r="O11" s="82">
        <f>IF(Table1[[#This Row],[Scheme Name]]="","",HLOOKUP(Table1[[#This Row],[Scheme No]],'Reaction Solvents'!$A$2:$BL$7,5))</f>
        <v>0</v>
      </c>
      <c r="P11" s="82">
        <f>IF(Table1[[#This Row],[Scheme Name]]="","",HLOOKUP(Table1[[#This Row],[Scheme No]],'Workup &amp; Purification'!$G$2:$BN$7,6))</f>
        <v>4579.4799999999996</v>
      </c>
      <c r="Q11" s="82">
        <f>IF(Table1[[#This Row],[Scheme Name]]="","",HLOOKUP(Table1[[#This Row],[Scheme No]],'Workup &amp; Purification'!$G$2:$BN$7,5))</f>
        <v>29.999999999999876</v>
      </c>
      <c r="R11" s="82">
        <f>IF(Table1[[#This Row],[Scheme Name]]="","",ABS(HLOOKUP(Table1[[#This Row],[Scheme No]],Reaction!$A$2:$BJ$10,6))/1000)</f>
        <v>2.6142480000000003</v>
      </c>
      <c r="S11" s="176">
        <f>IF(Table1[[#This Row],[Reaction Moles In]]="","",Table1[Moles Out]/Table1[Total Moles In (Non Aq)])</f>
        <v>1.1826421359127142E-4</v>
      </c>
      <c r="T11" s="139">
        <f>IF(Table1[[#This Row],[Reaction Moles In]]="","",Table1[Moles Out]/Table1[Total Moles In (Non Aq)])</f>
        <v>1.1826421359127142E-4</v>
      </c>
      <c r="U11" s="140">
        <f>IF(Table1[[#This Row],[Reaction Moles In]]="","",Table1[[#This Row],[Moles Out]]/Table1[[#This Row],[Total Moles In]])</f>
        <v>1.1535247664592527E-4</v>
      </c>
      <c r="V11" s="29">
        <f>IF(Table1[[#This Row],[Reaction Moles In]]="","",Table1[[#This Row],[Reaction Moles Out]]/Table1[[#This Row],[Reaction Moles In]])</f>
        <v>0.22941176470588237</v>
      </c>
      <c r="W11" s="177">
        <f>IF(Table1[[#This Row],[Reaction Moles In]]="","",Table1[[#This Row],[Moles Out]]/Table1[[#This Row],[Total Moles In]])</f>
        <v>1.1535247664592527E-4</v>
      </c>
      <c r="X11" s="205">
        <f>IF(Table1[[#This Row],[Scheme Name]]="","",(Table1[[#This Row],[Substrate Mass]]+Table1[[#This Row],[Reagents Mass]])/Table1[[#This Row],[Product Mass]])</f>
        <v>1.7695425223620711</v>
      </c>
      <c r="Y11" s="207">
        <f>IF(Table1[[#This Row],[Scheme Name]]="","",(SUM(Table1[[#This Row],[Substrate Mass]:[Workup Mass (Aq)]]))/Table1[[#This Row],[Product Mass]])</f>
        <v>1777.6645608985832</v>
      </c>
    </row>
    <row r="12" spans="1:25" x14ac:dyDescent="0.25">
      <c r="A12" s="25">
        <v>10</v>
      </c>
      <c r="B12" s="26" t="str">
        <f>IF(VLOOKUP(Table1[[#This Row],[Scheme No]],Table4[#All],2)&lt;&gt;"",VLOOKUP(Table1[[#This Row],[Scheme No]],Table4[#All],2), "")</f>
        <v/>
      </c>
      <c r="C12" s="189" t="str">
        <f>IF(Table1[[#This Row],[Scheme Name]]="","",ABS(HLOOKUP(Table1[[#This Row],[Scheme No]],Reaction!$A$2:$BJ$10,3)))</f>
        <v/>
      </c>
      <c r="D12" s="98" t="str">
        <f>IF(Table1[[#This Row],[Reaction Moles In]]="","",HLOOKUP(Table1[[#This Row],[Scheme No]],Reaction!$A$2:$BJ$10,4))</f>
        <v/>
      </c>
      <c r="E12" s="18" t="str">
        <f>IF(Table1[[#This Row],[Reaction Moles In]]="","",HLOOKUP(Table1[[#This Row],[Scheme No]],'Reaction Solvents'!$A$2:$BL$5,3))</f>
        <v/>
      </c>
      <c r="F12" s="18" t="str">
        <f>IF(Table1[[#This Row],[Reaction Moles In]]="","",HLOOKUP(Table1[[#This Row],[Scheme No]],'Reaction Solvents'!$A$2:$BL$5,4))</f>
        <v/>
      </c>
      <c r="G12" s="18" t="str">
        <f>IF(Table1[[#This Row],[Reaction Moles In]]="","",HLOOKUP(Table1[[#This Row],[Scheme No]],'Workup &amp; Purification'!$G$2:$BN$4,3))</f>
        <v/>
      </c>
      <c r="H12" s="18" t="str">
        <f>IF(Table1[[#This Row],[Reaction Moles In]]="","",HLOOKUP(Table1[[#This Row],[Scheme No]],'Workup &amp; Purification'!$G$2:$BN$5,4))</f>
        <v/>
      </c>
      <c r="I12" s="19" t="str">
        <f>IF(Table1[[#This Row],[Reaction Moles In]]="","",Table1[[#This Row],[Reaction Moles In]]+Table1[[#This Row],[Solvents Moles]]+Table1[[#This Row],[Workup &amp; Purification]])</f>
        <v/>
      </c>
      <c r="J12" s="19" t="str">
        <f>IF(Table1[[#This Row],[Reaction Moles In]]="","",Table1[[#This Row],[Reaction Moles In]]+Table1[[#This Row],[W&amp;P (Non Aq)]]+Table1[[#This Row],[Solvents (Non Aq) Moles]])</f>
        <v/>
      </c>
      <c r="K12" s="190" t="str">
        <f>Table1[[#This Row],[Reaction Moles Out]]</f>
        <v/>
      </c>
      <c r="L12" s="82" t="str">
        <f>IF(Table1[[#This Row],[Scheme Name]]="","",ABS(HLOOKUP(Table1[[#This Row],[Scheme No]],Reaction!$A$2:$BJ$10,8))/1000)</f>
        <v/>
      </c>
      <c r="M12" s="82" t="str">
        <f>IF(Table1[[#This Row],[Scheme Name]]="","",ABS(HLOOKUP(Table1[[#This Row],[Scheme No]],Reaction!$A$2:$BJ$10,7))/1000)</f>
        <v/>
      </c>
      <c r="N12" s="82" t="str">
        <f>IF(Table1[[#This Row],[Scheme Name]]="","",HLOOKUP(Table1[[#This Row],[Scheme No]],'Reaction Solvents'!$A$2:$BL$7,6))</f>
        <v/>
      </c>
      <c r="O12" s="82" t="str">
        <f>IF(Table1[[#This Row],[Scheme Name]]="","",HLOOKUP(Table1[[#This Row],[Scheme No]],'Reaction Solvents'!$A$2:$BL$7,5))</f>
        <v/>
      </c>
      <c r="P12" s="82" t="str">
        <f>IF(Table1[[#This Row],[Scheme Name]]="","",HLOOKUP(Table1[[#This Row],[Scheme No]],'Workup &amp; Purification'!$G$2:$BN$7,6))</f>
        <v/>
      </c>
      <c r="Q12" s="82" t="str">
        <f>IF(Table1[[#This Row],[Scheme Name]]="","",HLOOKUP(Table1[[#This Row],[Scheme No]],'Workup &amp; Purification'!$G$2:$BN$7,5))</f>
        <v/>
      </c>
      <c r="R12" s="82" t="str">
        <f>IF(Table1[[#This Row],[Scheme Name]]="","",ABS(HLOOKUP(Table1[[#This Row],[Scheme No]],Reaction!$A$2:$BJ$10,6))/1000)</f>
        <v/>
      </c>
      <c r="S12" s="176" t="str">
        <f>IF(Table1[[#This Row],[Reaction Moles In]]="","",Table1[Moles Out]/Table1[Total Moles In (Non Aq)])</f>
        <v/>
      </c>
      <c r="T12" s="139" t="str">
        <f>IF(Table1[[#This Row],[Reaction Moles In]]="","",Table1[Moles Out]/Table1[Total Moles In (Non Aq)])</f>
        <v/>
      </c>
      <c r="U12" s="140" t="str">
        <f>IF(Table1[[#This Row],[Reaction Moles In]]="","",Table1[[#This Row],[Moles Out]]/Table1[[#This Row],[Total Moles In]])</f>
        <v/>
      </c>
      <c r="V12" s="29" t="str">
        <f>IF(Table1[[#This Row],[Reaction Moles In]]="","",Table1[[#This Row],[Reaction Moles Out]]/Table1[[#This Row],[Reaction Moles In]])</f>
        <v/>
      </c>
      <c r="W12" s="177" t="str">
        <f>IF(Table1[[#This Row],[Reaction Moles In]]="","",Table1[[#This Row],[Moles Out]]/Table1[[#This Row],[Total Moles In]])</f>
        <v/>
      </c>
      <c r="X12" s="205" t="str">
        <f>IF(Table1[[#This Row],[Scheme Name]]="","",(Table1[[#This Row],[Substrate Mass]]+Table1[[#This Row],[Reagents Mass]])/Table1[[#This Row],[Product Mass]])</f>
        <v/>
      </c>
      <c r="Y12" s="207" t="str">
        <f>IF(Table1[[#This Row],[Scheme Name]]="","",(SUM(Table1[[#This Row],[Substrate Mass]:[Workup Mass (Aq)]]))/Table1[[#This Row],[Product Mass]])</f>
        <v/>
      </c>
    </row>
    <row r="13" spans="1:25" x14ac:dyDescent="0.25">
      <c r="A13" s="25">
        <v>11</v>
      </c>
      <c r="B13" s="26" t="str">
        <f>IF(VLOOKUP(Table1[[#This Row],[Scheme No]],Table4[#All],2)&lt;&gt;"",VLOOKUP(Table1[[#This Row],[Scheme No]],Table4[#All],2), "")</f>
        <v/>
      </c>
      <c r="C13" s="189" t="str">
        <f>IF(Table1[[#This Row],[Scheme Name]]="","",ABS(HLOOKUP(Table1[[#This Row],[Scheme No]],Reaction!$A$2:$BJ$10,3)))</f>
        <v/>
      </c>
      <c r="D13" s="98" t="str">
        <f>IF(Table1[[#This Row],[Reaction Moles In]]="","",HLOOKUP(Table1[[#This Row],[Scheme No]],Reaction!$A$2:$BJ$10,4))</f>
        <v/>
      </c>
      <c r="E13" s="18" t="str">
        <f>IF(Table1[[#This Row],[Reaction Moles In]]="","",HLOOKUP(Table1[[#This Row],[Scheme No]],'Reaction Solvents'!$A$2:$BL$5,3))</f>
        <v/>
      </c>
      <c r="F13" s="18" t="str">
        <f>IF(Table1[[#This Row],[Reaction Moles In]]="","",HLOOKUP(Table1[[#This Row],[Scheme No]],'Reaction Solvents'!$A$2:$BL$5,4))</f>
        <v/>
      </c>
      <c r="G13" s="18" t="str">
        <f>IF(Table1[[#This Row],[Reaction Moles In]]="","",HLOOKUP(Table1[[#This Row],[Scheme No]],'Workup &amp; Purification'!$G$2:$BN$4,3))</f>
        <v/>
      </c>
      <c r="H13" s="18" t="str">
        <f>IF(Table1[[#This Row],[Reaction Moles In]]="","",HLOOKUP(Table1[[#This Row],[Scheme No]],'Workup &amp; Purification'!$G$2:$BN$5,4))</f>
        <v/>
      </c>
      <c r="I13" s="19" t="str">
        <f>IF(Table1[[#This Row],[Reaction Moles In]]="","",Table1[[#This Row],[Reaction Moles In]]+Table1[[#This Row],[Solvents Moles]]+Table1[[#This Row],[Workup &amp; Purification]])</f>
        <v/>
      </c>
      <c r="J13" s="19" t="str">
        <f>IF(Table1[[#This Row],[Reaction Moles In]]="","",Table1[[#This Row],[Reaction Moles In]]+Table1[[#This Row],[W&amp;P (Non Aq)]]+Table1[[#This Row],[Solvents (Non Aq) Moles]])</f>
        <v/>
      </c>
      <c r="K13" s="190" t="str">
        <f>Table1[[#This Row],[Reaction Moles Out]]</f>
        <v/>
      </c>
      <c r="L13" s="82" t="str">
        <f>IF(Table1[[#This Row],[Scheme Name]]="","",ABS(HLOOKUP(Table1[[#This Row],[Scheme No]],Reaction!$A$2:$BJ$10,8))/1000)</f>
        <v/>
      </c>
      <c r="M13" s="82" t="str">
        <f>IF(Table1[[#This Row],[Scheme Name]]="","",ABS(HLOOKUP(Table1[[#This Row],[Scheme No]],Reaction!$A$2:$BJ$10,7))/1000)</f>
        <v/>
      </c>
      <c r="N13" s="82" t="str">
        <f>IF(Table1[[#This Row],[Scheme Name]]="","",HLOOKUP(Table1[[#This Row],[Scheme No]],'Reaction Solvents'!$A$2:$BL$7,6))</f>
        <v/>
      </c>
      <c r="O13" s="82" t="str">
        <f>IF(Table1[[#This Row],[Scheme Name]]="","",HLOOKUP(Table1[[#This Row],[Scheme No]],'Reaction Solvents'!$A$2:$BL$7,5))</f>
        <v/>
      </c>
      <c r="P13" s="82" t="str">
        <f>IF(Table1[[#This Row],[Scheme Name]]="","",HLOOKUP(Table1[[#This Row],[Scheme No]],'Workup &amp; Purification'!$G$2:$BN$7,6))</f>
        <v/>
      </c>
      <c r="Q13" s="82" t="str">
        <f>IF(Table1[[#This Row],[Scheme Name]]="","",HLOOKUP(Table1[[#This Row],[Scheme No]],'Workup &amp; Purification'!$G$2:$BN$7,5))</f>
        <v/>
      </c>
      <c r="R13" s="82" t="str">
        <f>IF(Table1[[#This Row],[Scheme Name]]="","",ABS(HLOOKUP(Table1[[#This Row],[Scheme No]],Reaction!$A$2:$BJ$10,6))/1000)</f>
        <v/>
      </c>
      <c r="S13" s="176" t="str">
        <f>IF(Table1[[#This Row],[Reaction Moles In]]="","",Table1[Moles Out]/Table1[Total Moles In (Non Aq)])</f>
        <v/>
      </c>
      <c r="T13" s="139" t="str">
        <f>IF(Table1[[#This Row],[Reaction Moles In]]="","",Table1[Moles Out]/Table1[Total Moles In (Non Aq)])</f>
        <v/>
      </c>
      <c r="U13" s="140" t="str">
        <f>IF(Table1[[#This Row],[Reaction Moles In]]="","",Table1[[#This Row],[Moles Out]]/Table1[[#This Row],[Total Moles In]])</f>
        <v/>
      </c>
      <c r="V13" s="29" t="str">
        <f>IF(Table1[[#This Row],[Reaction Moles In]]="","",Table1[[#This Row],[Reaction Moles Out]]/Table1[[#This Row],[Reaction Moles In]])</f>
        <v/>
      </c>
      <c r="W13" s="177" t="str">
        <f>IF(Table1[[#This Row],[Reaction Moles In]]="","",Table1[[#This Row],[Moles Out]]/Table1[[#This Row],[Total Moles In]])</f>
        <v/>
      </c>
      <c r="X13" s="205" t="str">
        <f>IF(Table1[[#This Row],[Scheme Name]]="","",(Table1[[#This Row],[Substrate Mass]]+Table1[[#This Row],[Reagents Mass]])/Table1[[#This Row],[Product Mass]])</f>
        <v/>
      </c>
      <c r="Y13" s="207" t="str">
        <f>IF(Table1[[#This Row],[Scheme Name]]="","",(SUM(Table1[[#This Row],[Substrate Mass]:[Workup Mass (Aq)]]))/Table1[[#This Row],[Product Mass]])</f>
        <v/>
      </c>
    </row>
    <row r="14" spans="1:25" x14ac:dyDescent="0.25">
      <c r="A14" s="25">
        <v>12</v>
      </c>
      <c r="B14" s="26" t="str">
        <f>IF(VLOOKUP(Table1[[#This Row],[Scheme No]],Table4[#All],2)&lt;&gt;"",VLOOKUP(Table1[[#This Row],[Scheme No]],Table4[#All],2), "")</f>
        <v/>
      </c>
      <c r="C14" s="189" t="str">
        <f>IF(Table1[[#This Row],[Scheme Name]]="","",ABS(HLOOKUP(Table1[[#This Row],[Scheme No]],Reaction!$A$2:$BJ$10,3)))</f>
        <v/>
      </c>
      <c r="D14" s="98" t="str">
        <f>IF(Table1[[#This Row],[Reaction Moles In]]="","",HLOOKUP(Table1[[#This Row],[Scheme No]],Reaction!$A$2:$BJ$10,4))</f>
        <v/>
      </c>
      <c r="E14" s="18" t="str">
        <f>IF(Table1[[#This Row],[Reaction Moles In]]="","",HLOOKUP(Table1[[#This Row],[Scheme No]],'Reaction Solvents'!$A$2:$BL$5,3))</f>
        <v/>
      </c>
      <c r="F14" s="18" t="str">
        <f>IF(Table1[[#This Row],[Reaction Moles In]]="","",HLOOKUP(Table1[[#This Row],[Scheme No]],'Reaction Solvents'!$A$2:$BL$5,4))</f>
        <v/>
      </c>
      <c r="G14" s="18" t="str">
        <f>IF(Table1[[#This Row],[Reaction Moles In]]="","",HLOOKUP(Table1[[#This Row],[Scheme No]],'Workup &amp; Purification'!$G$2:$BN$4,3))</f>
        <v/>
      </c>
      <c r="H14" s="18" t="str">
        <f>IF(Table1[[#This Row],[Reaction Moles In]]="","",HLOOKUP(Table1[[#This Row],[Scheme No]],'Workup &amp; Purification'!$G$2:$BN$5,4))</f>
        <v/>
      </c>
      <c r="I14" s="19" t="str">
        <f>IF(Table1[[#This Row],[Reaction Moles In]]="","",Table1[[#This Row],[Reaction Moles In]]+Table1[[#This Row],[Solvents Moles]]+Table1[[#This Row],[Workup &amp; Purification]])</f>
        <v/>
      </c>
      <c r="J14" s="19" t="str">
        <f>IF(Table1[[#This Row],[Reaction Moles In]]="","",Table1[[#This Row],[Reaction Moles In]]+Table1[[#This Row],[W&amp;P (Non Aq)]]+Table1[[#This Row],[Solvents (Non Aq) Moles]])</f>
        <v/>
      </c>
      <c r="K14" s="190" t="str">
        <f>Table1[[#This Row],[Reaction Moles Out]]</f>
        <v/>
      </c>
      <c r="L14" s="82" t="str">
        <f>IF(Table1[[#This Row],[Scheme Name]]="","",ABS(HLOOKUP(Table1[[#This Row],[Scheme No]],Reaction!$A$2:$BJ$10,8))/1000)</f>
        <v/>
      </c>
      <c r="M14" s="82" t="str">
        <f>IF(Table1[[#This Row],[Scheme Name]]="","",ABS(HLOOKUP(Table1[[#This Row],[Scheme No]],Reaction!$A$2:$BJ$10,7))/1000)</f>
        <v/>
      </c>
      <c r="N14" s="82" t="str">
        <f>IF(Table1[[#This Row],[Scheme Name]]="","",HLOOKUP(Table1[[#This Row],[Scheme No]],'Reaction Solvents'!$A$2:$BL$7,6))</f>
        <v/>
      </c>
      <c r="O14" s="82" t="str">
        <f>IF(Table1[[#This Row],[Scheme Name]]="","",HLOOKUP(Table1[[#This Row],[Scheme No]],'Reaction Solvents'!$A$2:$BL$7,5))</f>
        <v/>
      </c>
      <c r="P14" s="82" t="str">
        <f>IF(Table1[[#This Row],[Scheme Name]]="","",HLOOKUP(Table1[[#This Row],[Scheme No]],'Workup &amp; Purification'!$G$2:$BN$7,6))</f>
        <v/>
      </c>
      <c r="Q14" s="82" t="str">
        <f>IF(Table1[[#This Row],[Scheme Name]]="","",HLOOKUP(Table1[[#This Row],[Scheme No]],'Workup &amp; Purification'!$G$2:$BN$7,5))</f>
        <v/>
      </c>
      <c r="R14" s="82" t="str">
        <f>IF(Table1[[#This Row],[Scheme Name]]="","",ABS(HLOOKUP(Table1[[#This Row],[Scheme No]],Reaction!$A$2:$BJ$10,6))/1000)</f>
        <v/>
      </c>
      <c r="S14" s="176" t="str">
        <f>IF(Table1[[#This Row],[Reaction Moles In]]="","",Table1[Moles Out]/Table1[Total Moles In (Non Aq)])</f>
        <v/>
      </c>
      <c r="T14" s="139" t="str">
        <f>IF(Table1[[#This Row],[Reaction Moles In]]="","",Table1[Moles Out]/Table1[Total Moles In (Non Aq)])</f>
        <v/>
      </c>
      <c r="U14" s="140" t="str">
        <f>IF(Table1[[#This Row],[Reaction Moles In]]="","",Table1[[#This Row],[Moles Out]]/Table1[[#This Row],[Total Moles In]])</f>
        <v/>
      </c>
      <c r="V14" s="29" t="str">
        <f>IF(Table1[[#This Row],[Reaction Moles In]]="","",Table1[[#This Row],[Reaction Moles Out]]/Table1[[#This Row],[Reaction Moles In]])</f>
        <v/>
      </c>
      <c r="W14" s="177" t="str">
        <f>IF(Table1[[#This Row],[Reaction Moles In]]="","",Table1[[#This Row],[Moles Out]]/Table1[[#This Row],[Total Moles In]])</f>
        <v/>
      </c>
      <c r="X14" s="205" t="str">
        <f>IF(Table1[[#This Row],[Scheme Name]]="","",(Table1[[#This Row],[Substrate Mass]]+Table1[[#This Row],[Reagents Mass]])/Table1[[#This Row],[Product Mass]])</f>
        <v/>
      </c>
      <c r="Y14" s="207" t="str">
        <f>IF(Table1[[#This Row],[Scheme Name]]="","",(SUM(Table1[[#This Row],[Substrate Mass]:[Workup Mass (Aq)]]))/Table1[[#This Row],[Product Mass]])</f>
        <v/>
      </c>
    </row>
    <row r="15" spans="1:25" x14ac:dyDescent="0.25">
      <c r="A15" s="25">
        <v>13</v>
      </c>
      <c r="B15" s="26" t="str">
        <f>IF(VLOOKUP(Table1[[#This Row],[Scheme No]],Table4[#All],2)&lt;&gt;"",VLOOKUP(Table1[[#This Row],[Scheme No]],Table4[#All],2), "")</f>
        <v/>
      </c>
      <c r="C15" s="189" t="str">
        <f>IF(Table1[[#This Row],[Scheme Name]]="","",ABS(HLOOKUP(Table1[[#This Row],[Scheme No]],Reaction!$A$2:$BJ$10,3)))</f>
        <v/>
      </c>
      <c r="D15" s="98" t="str">
        <f>IF(Table1[[#This Row],[Reaction Moles In]]="","",HLOOKUP(Table1[[#This Row],[Scheme No]],Reaction!$A$2:$BJ$10,4))</f>
        <v/>
      </c>
      <c r="E15" s="18" t="str">
        <f>IF(Table1[[#This Row],[Reaction Moles In]]="","",HLOOKUP(Table1[[#This Row],[Scheme No]],'Reaction Solvents'!$A$2:$BL$5,3))</f>
        <v/>
      </c>
      <c r="F15" s="18" t="str">
        <f>IF(Table1[[#This Row],[Reaction Moles In]]="","",HLOOKUP(Table1[[#This Row],[Scheme No]],'Reaction Solvents'!$A$2:$BL$5,4))</f>
        <v/>
      </c>
      <c r="G15" s="18" t="str">
        <f>IF(Table1[[#This Row],[Reaction Moles In]]="","",HLOOKUP(Table1[[#This Row],[Scheme No]],'Workup &amp; Purification'!$G$2:$BN$4,3))</f>
        <v/>
      </c>
      <c r="H15" s="18" t="str">
        <f>IF(Table1[[#This Row],[Reaction Moles In]]="","",HLOOKUP(Table1[[#This Row],[Scheme No]],'Workup &amp; Purification'!$G$2:$BN$5,4))</f>
        <v/>
      </c>
      <c r="I15" s="19" t="str">
        <f>IF(Table1[[#This Row],[Reaction Moles In]]="","",Table1[[#This Row],[Reaction Moles In]]+Table1[[#This Row],[Solvents Moles]]+Table1[[#This Row],[Workup &amp; Purification]])</f>
        <v/>
      </c>
      <c r="J15" s="19" t="str">
        <f>IF(Table1[[#This Row],[Reaction Moles In]]="","",Table1[[#This Row],[Reaction Moles In]]+Table1[[#This Row],[W&amp;P (Non Aq)]]+Table1[[#This Row],[Solvents (Non Aq) Moles]])</f>
        <v/>
      </c>
      <c r="K15" s="190" t="str">
        <f>Table1[[#This Row],[Reaction Moles Out]]</f>
        <v/>
      </c>
      <c r="L15" s="82" t="str">
        <f>IF(Table1[[#This Row],[Scheme Name]]="","",ABS(HLOOKUP(Table1[[#This Row],[Scheme No]],Reaction!$A$2:$BJ$10,8))/1000)</f>
        <v/>
      </c>
      <c r="M15" s="82" t="str">
        <f>IF(Table1[[#This Row],[Scheme Name]]="","",ABS(HLOOKUP(Table1[[#This Row],[Scheme No]],Reaction!$A$2:$BJ$10,7))/1000)</f>
        <v/>
      </c>
      <c r="N15" s="82" t="str">
        <f>IF(Table1[[#This Row],[Scheme Name]]="","",HLOOKUP(Table1[[#This Row],[Scheme No]],'Reaction Solvents'!$A$2:$BL$7,6))</f>
        <v/>
      </c>
      <c r="O15" s="82" t="str">
        <f>IF(Table1[[#This Row],[Scheme Name]]="","",HLOOKUP(Table1[[#This Row],[Scheme No]],'Reaction Solvents'!$A$2:$BL$7,5))</f>
        <v/>
      </c>
      <c r="P15" s="82" t="str">
        <f>IF(Table1[[#This Row],[Scheme Name]]="","",HLOOKUP(Table1[[#This Row],[Scheme No]],'Workup &amp; Purification'!$G$2:$BN$7,6))</f>
        <v/>
      </c>
      <c r="Q15" s="82" t="str">
        <f>IF(Table1[[#This Row],[Scheme Name]]="","",HLOOKUP(Table1[[#This Row],[Scheme No]],'Workup &amp; Purification'!$G$2:$BN$7,5))</f>
        <v/>
      </c>
      <c r="R15" s="82" t="str">
        <f>IF(Table1[[#This Row],[Scheme Name]]="","",ABS(HLOOKUP(Table1[[#This Row],[Scheme No]],Reaction!$A$2:$BJ$10,6))/1000)</f>
        <v/>
      </c>
      <c r="S15" s="176" t="str">
        <f>IF(Table1[[#This Row],[Reaction Moles In]]="","",Table1[Moles Out]/Table1[Total Moles In (Non Aq)])</f>
        <v/>
      </c>
      <c r="T15" s="139" t="str">
        <f>IF(Table1[[#This Row],[Reaction Moles In]]="","",Table1[Moles Out]/Table1[Total Moles In (Non Aq)])</f>
        <v/>
      </c>
      <c r="U15" s="140" t="str">
        <f>IF(Table1[[#This Row],[Reaction Moles In]]="","",Table1[[#This Row],[Moles Out]]/Table1[[#This Row],[Total Moles In]])</f>
        <v/>
      </c>
      <c r="V15" s="29" t="str">
        <f>IF(Table1[[#This Row],[Reaction Moles In]]="","",Table1[[#This Row],[Reaction Moles Out]]/Table1[[#This Row],[Reaction Moles In]])</f>
        <v/>
      </c>
      <c r="W15" s="177" t="str">
        <f>IF(Table1[[#This Row],[Reaction Moles In]]="","",Table1[[#This Row],[Moles Out]]/Table1[[#This Row],[Total Moles In]])</f>
        <v/>
      </c>
      <c r="X15" s="205" t="str">
        <f>IF(Table1[[#This Row],[Scheme Name]]="","",(Table1[[#This Row],[Substrate Mass]]+Table1[[#This Row],[Reagents Mass]])/Table1[[#This Row],[Product Mass]])</f>
        <v/>
      </c>
      <c r="Y15" s="207" t="str">
        <f>IF(Table1[[#This Row],[Scheme Name]]="","",(SUM(Table1[[#This Row],[Substrate Mass]:[Workup Mass (Aq)]]))/Table1[[#This Row],[Product Mass]])</f>
        <v/>
      </c>
    </row>
    <row r="16" spans="1:25" x14ac:dyDescent="0.25">
      <c r="A16" s="25">
        <v>14</v>
      </c>
      <c r="B16" s="26" t="str">
        <f>IF(VLOOKUP(Table1[[#This Row],[Scheme No]],Table4[#All],2)&lt;&gt;"",VLOOKUP(Table1[[#This Row],[Scheme No]],Table4[#All],2), "")</f>
        <v/>
      </c>
      <c r="C16" s="189" t="str">
        <f>IF(Table1[[#This Row],[Scheme Name]]="","",ABS(HLOOKUP(Table1[[#This Row],[Scheme No]],Reaction!$A$2:$BJ$10,3)))</f>
        <v/>
      </c>
      <c r="D16" s="98" t="str">
        <f>IF(Table1[[#This Row],[Reaction Moles In]]="","",HLOOKUP(Table1[[#This Row],[Scheme No]],Reaction!$A$2:$BJ$10,4))</f>
        <v/>
      </c>
      <c r="E16" s="18" t="str">
        <f>IF(Table1[[#This Row],[Reaction Moles In]]="","",HLOOKUP(Table1[[#This Row],[Scheme No]],'Reaction Solvents'!$A$2:$BL$5,3))</f>
        <v/>
      </c>
      <c r="F16" s="18" t="str">
        <f>IF(Table1[[#This Row],[Reaction Moles In]]="","",HLOOKUP(Table1[[#This Row],[Scheme No]],'Reaction Solvents'!$A$2:$BL$5,4))</f>
        <v/>
      </c>
      <c r="G16" s="18" t="str">
        <f>IF(Table1[[#This Row],[Reaction Moles In]]="","",HLOOKUP(Table1[[#This Row],[Scheme No]],'Workup &amp; Purification'!$G$2:$BN$4,3))</f>
        <v/>
      </c>
      <c r="H16" s="18" t="str">
        <f>IF(Table1[[#This Row],[Reaction Moles In]]="","",HLOOKUP(Table1[[#This Row],[Scheme No]],'Workup &amp; Purification'!$G$2:$BN$5,4))</f>
        <v/>
      </c>
      <c r="I16" s="19" t="str">
        <f>IF(Table1[[#This Row],[Reaction Moles In]]="","",Table1[[#This Row],[Reaction Moles In]]+Table1[[#This Row],[Solvents Moles]]+Table1[[#This Row],[Workup &amp; Purification]])</f>
        <v/>
      </c>
      <c r="J16" s="19" t="str">
        <f>IF(Table1[[#This Row],[Reaction Moles In]]="","",Table1[[#This Row],[Reaction Moles In]]+Table1[[#This Row],[W&amp;P (Non Aq)]]+Table1[[#This Row],[Solvents (Non Aq) Moles]])</f>
        <v/>
      </c>
      <c r="K16" s="190" t="str">
        <f>Table1[[#This Row],[Reaction Moles Out]]</f>
        <v/>
      </c>
      <c r="L16" s="82" t="str">
        <f>IF(Table1[[#This Row],[Scheme Name]]="","",ABS(HLOOKUP(Table1[[#This Row],[Scheme No]],Reaction!$A$2:$BJ$10,8))/1000)</f>
        <v/>
      </c>
      <c r="M16" s="82" t="str">
        <f>IF(Table1[[#This Row],[Scheme Name]]="","",ABS(HLOOKUP(Table1[[#This Row],[Scheme No]],Reaction!$A$2:$BJ$10,7))/1000)</f>
        <v/>
      </c>
      <c r="N16" s="82" t="str">
        <f>IF(Table1[[#This Row],[Scheme Name]]="","",HLOOKUP(Table1[[#This Row],[Scheme No]],'Reaction Solvents'!$A$2:$BL$7,6))</f>
        <v/>
      </c>
      <c r="O16" s="82" t="str">
        <f>IF(Table1[[#This Row],[Scheme Name]]="","",HLOOKUP(Table1[[#This Row],[Scheme No]],'Reaction Solvents'!$A$2:$BL$7,5))</f>
        <v/>
      </c>
      <c r="P16" s="82" t="str">
        <f>IF(Table1[[#This Row],[Scheme Name]]="","",HLOOKUP(Table1[[#This Row],[Scheme No]],'Workup &amp; Purification'!$G$2:$BN$7,6))</f>
        <v/>
      </c>
      <c r="Q16" s="82" t="str">
        <f>IF(Table1[[#This Row],[Scheme Name]]="","",HLOOKUP(Table1[[#This Row],[Scheme No]],'Workup &amp; Purification'!$G$2:$BN$7,5))</f>
        <v/>
      </c>
      <c r="R16" s="82" t="str">
        <f>IF(Table1[[#This Row],[Scheme Name]]="","",ABS(HLOOKUP(Table1[[#This Row],[Scheme No]],Reaction!$A$2:$BJ$10,6))/1000)</f>
        <v/>
      </c>
      <c r="S16" s="176" t="str">
        <f>IF(Table1[[#This Row],[Reaction Moles In]]="","",Table1[Moles Out]/Table1[Total Moles In (Non Aq)])</f>
        <v/>
      </c>
      <c r="T16" s="139" t="str">
        <f>IF(Table1[[#This Row],[Reaction Moles In]]="","",Table1[Moles Out]/Table1[Total Moles In (Non Aq)])</f>
        <v/>
      </c>
      <c r="U16" s="140" t="str">
        <f>IF(Table1[[#This Row],[Reaction Moles In]]="","",Table1[[#This Row],[Moles Out]]/Table1[[#This Row],[Total Moles In]])</f>
        <v/>
      </c>
      <c r="V16" s="29" t="str">
        <f>IF(Table1[[#This Row],[Reaction Moles In]]="","",Table1[[#This Row],[Reaction Moles Out]]/Table1[[#This Row],[Reaction Moles In]])</f>
        <v/>
      </c>
      <c r="W16" s="146" t="str">
        <f>IF(Table1[[#This Row],[Reaction Moles In]]="","",Table1[[#This Row],[Moles Out]]/Table1[[#This Row],[Total Moles In]])</f>
        <v/>
      </c>
      <c r="X16" s="205" t="str">
        <f>IF(Table1[[#This Row],[Scheme Name]]="","",(Table1[[#This Row],[Substrate Mass]]+Table1[[#This Row],[Reagents Mass]])/Table1[[#This Row],[Product Mass]])</f>
        <v/>
      </c>
      <c r="Y16" s="207" t="str">
        <f>IF(Table1[[#This Row],[Scheme Name]]="","",(SUM(Table1[[#This Row],[Substrate Mass]:[Workup Mass (Aq)]]))/Table1[[#This Row],[Product Mass]])</f>
        <v/>
      </c>
    </row>
    <row r="17" spans="1:25" x14ac:dyDescent="0.25">
      <c r="A17" s="25">
        <v>15</v>
      </c>
      <c r="B17" s="26" t="str">
        <f>IF(VLOOKUP(Table1[[#This Row],[Scheme No]],Table4[#All],2)&lt;&gt;"",VLOOKUP(Table1[[#This Row],[Scheme No]],Table4[#All],2), "")</f>
        <v/>
      </c>
      <c r="C17" s="189" t="str">
        <f>IF(Table1[[#This Row],[Scheme Name]]="","",ABS(HLOOKUP(Table1[[#This Row],[Scheme No]],Reaction!$A$2:$BJ$10,3)))</f>
        <v/>
      </c>
      <c r="D17" s="98" t="str">
        <f>IF(Table1[[#This Row],[Reaction Moles In]]="","",HLOOKUP(Table1[[#This Row],[Scheme No]],Reaction!$A$2:$BJ$10,4))</f>
        <v/>
      </c>
      <c r="E17" s="18" t="str">
        <f>IF(Table1[[#This Row],[Reaction Moles In]]="","",HLOOKUP(Table1[[#This Row],[Scheme No]],'Reaction Solvents'!$A$2:$BL$5,3))</f>
        <v/>
      </c>
      <c r="F17" s="18" t="str">
        <f>IF(Table1[[#This Row],[Reaction Moles In]]="","",HLOOKUP(Table1[[#This Row],[Scheme No]],'Reaction Solvents'!$A$2:$BL$5,4))</f>
        <v/>
      </c>
      <c r="G17" s="18" t="str">
        <f>IF(Table1[[#This Row],[Reaction Moles In]]="","",HLOOKUP(Table1[[#This Row],[Scheme No]],'Workup &amp; Purification'!$G$2:$BN$4,3))</f>
        <v/>
      </c>
      <c r="H17" s="18" t="str">
        <f>IF(Table1[[#This Row],[Reaction Moles In]]="","",HLOOKUP(Table1[[#This Row],[Scheme No]],'Workup &amp; Purification'!$G$2:$BN$5,4))</f>
        <v/>
      </c>
      <c r="I17" s="19" t="str">
        <f>IF(Table1[[#This Row],[Reaction Moles In]]="","",Table1[[#This Row],[Reaction Moles In]]+Table1[[#This Row],[Solvents Moles]]+Table1[[#This Row],[Workup &amp; Purification]])</f>
        <v/>
      </c>
      <c r="J17" s="19" t="str">
        <f>IF(Table1[[#This Row],[Reaction Moles In]]="","",Table1[[#This Row],[Reaction Moles In]]+Table1[[#This Row],[W&amp;P (Non Aq)]]+Table1[[#This Row],[Solvents (Non Aq) Moles]])</f>
        <v/>
      </c>
      <c r="K17" s="190" t="str">
        <f>Table1[[#This Row],[Reaction Moles Out]]</f>
        <v/>
      </c>
      <c r="L17" s="82" t="str">
        <f>IF(Table1[[#This Row],[Scheme Name]]="","",ABS(HLOOKUP(Table1[[#This Row],[Scheme No]],Reaction!$A$2:$BJ$10,8))/1000)</f>
        <v/>
      </c>
      <c r="M17" s="82" t="str">
        <f>IF(Table1[[#This Row],[Scheme Name]]="","",ABS(HLOOKUP(Table1[[#This Row],[Scheme No]],Reaction!$A$2:$BJ$10,7))/1000)</f>
        <v/>
      </c>
      <c r="N17" s="82" t="str">
        <f>IF(Table1[[#This Row],[Scheme Name]]="","",HLOOKUP(Table1[[#This Row],[Scheme No]],'Reaction Solvents'!$A$2:$BL$7,6))</f>
        <v/>
      </c>
      <c r="O17" s="82" t="str">
        <f>IF(Table1[[#This Row],[Scheme Name]]="","",HLOOKUP(Table1[[#This Row],[Scheme No]],'Reaction Solvents'!$A$2:$BL$7,5))</f>
        <v/>
      </c>
      <c r="P17" s="82" t="str">
        <f>IF(Table1[[#This Row],[Scheme Name]]="","",HLOOKUP(Table1[[#This Row],[Scheme No]],'Workup &amp; Purification'!$G$2:$BN$7,6))</f>
        <v/>
      </c>
      <c r="Q17" s="82" t="str">
        <f>IF(Table1[[#This Row],[Scheme Name]]="","",HLOOKUP(Table1[[#This Row],[Scheme No]],'Workup &amp; Purification'!$G$2:$BN$7,5))</f>
        <v/>
      </c>
      <c r="R17" s="82" t="str">
        <f>IF(Table1[[#This Row],[Scheme Name]]="","",ABS(HLOOKUP(Table1[[#This Row],[Scheme No]],Reaction!$A$2:$BJ$10,6))/1000)</f>
        <v/>
      </c>
      <c r="S17" s="176" t="str">
        <f>IF(Table1[[#This Row],[Reaction Moles In]]="","",Table1[Moles Out]/Table1[Total Moles In (Non Aq)])</f>
        <v/>
      </c>
      <c r="T17" s="139" t="str">
        <f>IF(Table1[[#This Row],[Reaction Moles In]]="","",Table1[Moles Out]/Table1[Total Moles In (Non Aq)])</f>
        <v/>
      </c>
      <c r="U17" s="140" t="str">
        <f>IF(Table1[[#This Row],[Reaction Moles In]]="","",Table1[[#This Row],[Moles Out]]/Table1[[#This Row],[Total Moles In]])</f>
        <v/>
      </c>
      <c r="V17" s="29" t="str">
        <f>IF(Table1[[#This Row],[Reaction Moles In]]="","",Table1[[#This Row],[Reaction Moles Out]]/Table1[[#This Row],[Reaction Moles In]])</f>
        <v/>
      </c>
      <c r="W17" s="146" t="str">
        <f>IF(Table1[[#This Row],[Reaction Moles In]]="","",Table1[[#This Row],[Moles Out]]/Table1[[#This Row],[Total Moles In]])</f>
        <v/>
      </c>
      <c r="X17" s="205" t="str">
        <f>IF(Table1[[#This Row],[Scheme Name]]="","",(Table1[[#This Row],[Substrate Mass]]+Table1[[#This Row],[Reagents Mass]])/Table1[[#This Row],[Product Mass]])</f>
        <v/>
      </c>
      <c r="Y17" s="207" t="str">
        <f>IF(Table1[[#This Row],[Scheme Name]]="","",(SUM(Table1[[#This Row],[Substrate Mass]:[Workup Mass (Aq)]]))/Table1[[#This Row],[Product Mass]])</f>
        <v/>
      </c>
    </row>
    <row r="18" spans="1:25" x14ac:dyDescent="0.25">
      <c r="A18" s="25">
        <v>16</v>
      </c>
      <c r="B18" s="26" t="str">
        <f>IF(VLOOKUP(Table1[[#This Row],[Scheme No]],Table4[#All],2)&lt;&gt;"",VLOOKUP(Table1[[#This Row],[Scheme No]],Table4[#All],2), "")</f>
        <v/>
      </c>
      <c r="C18" s="189" t="str">
        <f>IF(Table1[[#This Row],[Scheme Name]]="","",ABS(HLOOKUP(Table1[[#This Row],[Scheme No]],Reaction!$A$2:$BJ$10,3)))</f>
        <v/>
      </c>
      <c r="D18" s="98" t="str">
        <f>IF(Table1[[#This Row],[Reaction Moles In]]="","",HLOOKUP(Table1[[#This Row],[Scheme No]],Reaction!$A$2:$BJ$10,4))</f>
        <v/>
      </c>
      <c r="E18" s="18" t="str">
        <f>IF(Table1[[#This Row],[Reaction Moles In]]="","",HLOOKUP(Table1[[#This Row],[Scheme No]],'Reaction Solvents'!$A$2:$BL$5,3))</f>
        <v/>
      </c>
      <c r="F18" s="18" t="str">
        <f>IF(Table1[[#This Row],[Reaction Moles In]]="","",HLOOKUP(Table1[[#This Row],[Scheme No]],'Reaction Solvents'!$A$2:$BL$5,4))</f>
        <v/>
      </c>
      <c r="G18" s="18" t="str">
        <f>IF(Table1[[#This Row],[Reaction Moles In]]="","",HLOOKUP(Table1[[#This Row],[Scheme No]],'Workup &amp; Purification'!$G$2:$BN$4,3))</f>
        <v/>
      </c>
      <c r="H18" s="18" t="str">
        <f>IF(Table1[[#This Row],[Reaction Moles In]]="","",HLOOKUP(Table1[[#This Row],[Scheme No]],'Workup &amp; Purification'!$G$2:$BN$5,4))</f>
        <v/>
      </c>
      <c r="I18" s="19" t="str">
        <f>IF(Table1[[#This Row],[Reaction Moles In]]="","",Table1[[#This Row],[Reaction Moles In]]+Table1[[#This Row],[Solvents Moles]]+Table1[[#This Row],[Workup &amp; Purification]])</f>
        <v/>
      </c>
      <c r="J18" s="19" t="str">
        <f>IF(Table1[[#This Row],[Reaction Moles In]]="","",Table1[[#This Row],[Reaction Moles In]]+Table1[[#This Row],[W&amp;P (Non Aq)]]+Table1[[#This Row],[Solvents (Non Aq) Moles]])</f>
        <v/>
      </c>
      <c r="K18" s="190" t="str">
        <f>Table1[[#This Row],[Reaction Moles Out]]</f>
        <v/>
      </c>
      <c r="L18" s="82" t="str">
        <f>IF(Table1[[#This Row],[Scheme Name]]="","",ABS(HLOOKUP(Table1[[#This Row],[Scheme No]],Reaction!$A$2:$BJ$10,8))/1000)</f>
        <v/>
      </c>
      <c r="M18" s="82" t="str">
        <f>IF(Table1[[#This Row],[Scheme Name]]="","",ABS(HLOOKUP(Table1[[#This Row],[Scheme No]],Reaction!$A$2:$BJ$10,7))/1000)</f>
        <v/>
      </c>
      <c r="N18" s="82" t="str">
        <f>IF(Table1[[#This Row],[Scheme Name]]="","",HLOOKUP(Table1[[#This Row],[Scheme No]],'Reaction Solvents'!$A$2:$BL$7,6))</f>
        <v/>
      </c>
      <c r="O18" s="82" t="str">
        <f>IF(Table1[[#This Row],[Scheme Name]]="","",HLOOKUP(Table1[[#This Row],[Scheme No]],'Reaction Solvents'!$A$2:$BL$7,5))</f>
        <v/>
      </c>
      <c r="P18" s="82" t="str">
        <f>IF(Table1[[#This Row],[Scheme Name]]="","",HLOOKUP(Table1[[#This Row],[Scheme No]],'Workup &amp; Purification'!$G$2:$BN$7,6))</f>
        <v/>
      </c>
      <c r="Q18" s="82" t="str">
        <f>IF(Table1[[#This Row],[Scheme Name]]="","",HLOOKUP(Table1[[#This Row],[Scheme No]],'Workup &amp; Purification'!$G$2:$BN$7,5))</f>
        <v/>
      </c>
      <c r="R18" s="82" t="str">
        <f>IF(Table1[[#This Row],[Scheme Name]]="","",ABS(HLOOKUP(Table1[[#This Row],[Scheme No]],Reaction!$A$2:$BJ$10,6))/1000)</f>
        <v/>
      </c>
      <c r="S18" s="176" t="str">
        <f>IF(Table1[[#This Row],[Reaction Moles In]]="","",Table1[Moles Out]/Table1[Total Moles In (Non Aq)])</f>
        <v/>
      </c>
      <c r="T18" s="139" t="str">
        <f>IF(Table1[[#This Row],[Reaction Moles In]]="","",Table1[Moles Out]/Table1[Total Moles In (Non Aq)])</f>
        <v/>
      </c>
      <c r="U18" s="140" t="str">
        <f>IF(Table1[[#This Row],[Reaction Moles In]]="","",Table1[[#This Row],[Moles Out]]/Table1[[#This Row],[Total Moles In]])</f>
        <v/>
      </c>
      <c r="V18" s="29" t="str">
        <f>IF(Table1[[#This Row],[Reaction Moles In]]="","",Table1[[#This Row],[Reaction Moles Out]]/Table1[[#This Row],[Reaction Moles In]])</f>
        <v/>
      </c>
      <c r="W18" s="145" t="str">
        <f>IF(Table1[[#This Row],[Reaction Moles In]]="","",Table1[[#This Row],[Moles Out]]/Table1[[#This Row],[Total Moles In]])</f>
        <v/>
      </c>
      <c r="X18" s="205" t="str">
        <f>IF(Table1[[#This Row],[Scheme Name]]="","",(Table1[[#This Row],[Substrate Mass]]+Table1[[#This Row],[Reagents Mass]])/Table1[[#This Row],[Product Mass]])</f>
        <v/>
      </c>
      <c r="Y18" s="207" t="str">
        <f>IF(Table1[[#This Row],[Scheme Name]]="","",(SUM(Table1[[#This Row],[Substrate Mass]:[Workup Mass (Aq)]]))/Table1[[#This Row],[Product Mass]])</f>
        <v/>
      </c>
    </row>
    <row r="19" spans="1:25" x14ac:dyDescent="0.25">
      <c r="A19" s="25">
        <v>17</v>
      </c>
      <c r="B19" s="26" t="str">
        <f>IF(VLOOKUP(Table1[[#This Row],[Scheme No]],Table4[#All],2)&lt;&gt;"",VLOOKUP(Table1[[#This Row],[Scheme No]],Table4[#All],2), "")</f>
        <v/>
      </c>
      <c r="C19" s="191" t="str">
        <f>IF(Table1[[#This Row],[Scheme Name]]="","",ABS(HLOOKUP(Table1[[#This Row],[Scheme No]],Reaction!$A$2:$BJ$10,3)))</f>
        <v/>
      </c>
      <c r="D19" s="17" t="str">
        <f>IF(Table1[[#This Row],[Reaction Moles In]]="","",HLOOKUP(Table1[[#This Row],[Scheme No]],Reaction!$A$2:$BJ$10,4))</f>
        <v/>
      </c>
      <c r="E19" s="18" t="str">
        <f>IF(Table1[[#This Row],[Reaction Moles In]]="","",HLOOKUP(Table1[[#This Row],[Scheme No]],'Reaction Solvents'!$A$2:$BL$5,3))</f>
        <v/>
      </c>
      <c r="F19" s="18" t="str">
        <f>IF(Table1[[#This Row],[Reaction Moles In]]="","",HLOOKUP(Table1[[#This Row],[Scheme No]],'Reaction Solvents'!$A$2:$BL$5,4))</f>
        <v/>
      </c>
      <c r="G19" s="18" t="str">
        <f>IF(Table1[[#This Row],[Reaction Moles In]]="","",HLOOKUP(Table1[[#This Row],[Scheme No]],'Workup &amp; Purification'!$G$2:$BN$4,3))</f>
        <v/>
      </c>
      <c r="H19" s="18" t="str">
        <f>IF(Table1[[#This Row],[Reaction Moles In]]="","",HLOOKUP(Table1[[#This Row],[Scheme No]],'Workup &amp; Purification'!$G$2:$BN$5,4))</f>
        <v/>
      </c>
      <c r="I19" s="20" t="str">
        <f>IF(Table1[[#This Row],[Reaction Moles In]]="","",Table1[[#This Row],[Reaction Moles In]]+Table1[[#This Row],[Solvents Moles]]+Table1[[#This Row],[Workup &amp; Purification]])</f>
        <v/>
      </c>
      <c r="J19" s="19" t="str">
        <f>IF(Table1[[#This Row],[Reaction Moles In]]="","",Table1[[#This Row],[Reaction Moles In]]+Table1[[#This Row],[W&amp;P (Non Aq)]]+Table1[[#This Row],[Solvents (Non Aq) Moles]])</f>
        <v/>
      </c>
      <c r="K19" s="192" t="str">
        <f>Table1[[#This Row],[Reaction Moles Out]]</f>
        <v/>
      </c>
      <c r="L19" s="82" t="str">
        <f>IF(Table1[[#This Row],[Scheme Name]]="","",ABS(HLOOKUP(Table1[[#This Row],[Scheme No]],Reaction!$A$2:$BJ$10,8))/1000)</f>
        <v/>
      </c>
      <c r="M19" s="82" t="str">
        <f>IF(Table1[[#This Row],[Scheme Name]]="","",ABS(HLOOKUP(Table1[[#This Row],[Scheme No]],Reaction!$A$2:$BJ$10,7))/1000)</f>
        <v/>
      </c>
      <c r="N19" s="82" t="str">
        <f>IF(Table1[[#This Row],[Scheme Name]]="","",HLOOKUP(Table1[[#This Row],[Scheme No]],'Reaction Solvents'!$A$2:$BL$7,6))</f>
        <v/>
      </c>
      <c r="O19" s="82" t="str">
        <f>IF(Table1[[#This Row],[Scheme Name]]="","",HLOOKUP(Table1[[#This Row],[Scheme No]],'Reaction Solvents'!$A$2:$BL$7,5))</f>
        <v/>
      </c>
      <c r="P19" s="82" t="str">
        <f>IF(Table1[[#This Row],[Scheme Name]]="","",HLOOKUP(Table1[[#This Row],[Scheme No]],'Workup &amp; Purification'!$G$2:$BN$7,6))</f>
        <v/>
      </c>
      <c r="Q19" s="82" t="str">
        <f>IF(Table1[[#This Row],[Scheme Name]]="","",HLOOKUP(Table1[[#This Row],[Scheme No]],'Workup &amp; Purification'!$G$2:$BN$7,5))</f>
        <v/>
      </c>
      <c r="R19" s="82" t="str">
        <f>IF(Table1[[#This Row],[Scheme Name]]="","",ABS(HLOOKUP(Table1[[#This Row],[Scheme No]],Reaction!$A$2:$BJ$10,6))/1000)</f>
        <v/>
      </c>
      <c r="S19" s="138" t="str">
        <f>IF(Table1[[#This Row],[Reaction Moles In]]="","",Table1[Moles Out]/Table1[Total Moles In (Non Aq)])</f>
        <v/>
      </c>
      <c r="T19" s="139" t="str">
        <f>IF(Table1[[#This Row],[Reaction Moles In]]="","",Table1[Moles Out]/Table1[Total Moles In (Non Aq)])</f>
        <v/>
      </c>
      <c r="U19" s="140" t="str">
        <f>IF(Table1[[#This Row],[Reaction Moles In]]="","",Table1[[#This Row],[Moles Out]]/Table1[[#This Row],[Total Moles In]])</f>
        <v/>
      </c>
      <c r="V19" s="29" t="str">
        <f>IF(Table1[[#This Row],[Reaction Moles In]]="","",Table1[[#This Row],[Reaction Moles Out]]/Table1[[#This Row],[Reaction Moles In]])</f>
        <v/>
      </c>
      <c r="W19" s="146" t="str">
        <f>IF(Table1[[#This Row],[Reaction Moles In]]="","",Table1[[#This Row],[Moles Out]]/Table1[[#This Row],[Total Moles In]])</f>
        <v/>
      </c>
      <c r="X19" s="205" t="str">
        <f>IF(Table1[[#This Row],[Scheme Name]]="","",(Table1[[#This Row],[Substrate Mass]]+Table1[[#This Row],[Reagents Mass]])/Table1[[#This Row],[Product Mass]])</f>
        <v/>
      </c>
      <c r="Y19" s="207" t="str">
        <f>IF(Table1[[#This Row],[Scheme Name]]="","",(SUM(Table1[[#This Row],[Substrate Mass]:[Workup Mass (Aq)]]))/Table1[[#This Row],[Product Mass]])</f>
        <v/>
      </c>
    </row>
    <row r="20" spans="1:25" x14ac:dyDescent="0.25">
      <c r="A20" s="25">
        <v>18</v>
      </c>
      <c r="B20" s="26" t="str">
        <f>IF(VLOOKUP(Table1[[#This Row],[Scheme No]],Table4[#All],2)&lt;&gt;"",VLOOKUP(Table1[[#This Row],[Scheme No]],Table4[#All],2), "")</f>
        <v/>
      </c>
      <c r="C20" s="191" t="str">
        <f>IF(Table1[[#This Row],[Scheme Name]]="","",ABS(HLOOKUP(Table1[[#This Row],[Scheme No]],Reaction!$A$2:$BJ$10,3)))</f>
        <v/>
      </c>
      <c r="D20" s="17" t="str">
        <f>IF(Table1[[#This Row],[Reaction Moles In]]="","",HLOOKUP(Table1[[#This Row],[Scheme No]],Reaction!$A$2:$BJ$10,4))</f>
        <v/>
      </c>
      <c r="E20" s="18" t="str">
        <f>IF(Table1[[#This Row],[Reaction Moles In]]="","",HLOOKUP(Table1[[#This Row],[Scheme No]],'Reaction Solvents'!$A$2:$BL$5,3))</f>
        <v/>
      </c>
      <c r="F20" s="18" t="str">
        <f>IF(Table1[[#This Row],[Reaction Moles In]]="","",HLOOKUP(Table1[[#This Row],[Scheme No]],'Reaction Solvents'!$A$2:$BL$5,4))</f>
        <v/>
      </c>
      <c r="G20" s="18" t="str">
        <f>IF(Table1[[#This Row],[Reaction Moles In]]="","",HLOOKUP(Table1[[#This Row],[Scheme No]],'Workup &amp; Purification'!$G$2:$BN$4,3))</f>
        <v/>
      </c>
      <c r="H20" s="18" t="str">
        <f>IF(Table1[[#This Row],[Reaction Moles In]]="","",HLOOKUP(Table1[[#This Row],[Scheme No]],'Workup &amp; Purification'!$G$2:$BN$5,4))</f>
        <v/>
      </c>
      <c r="I20" s="20" t="str">
        <f>IF(Table1[[#This Row],[Reaction Moles In]]="","",Table1[[#This Row],[Reaction Moles In]]+Table1[[#This Row],[Solvents Moles]]+Table1[[#This Row],[Workup &amp; Purification]])</f>
        <v/>
      </c>
      <c r="J20" s="19" t="str">
        <f>IF(Table1[[#This Row],[Reaction Moles In]]="","",Table1[[#This Row],[Reaction Moles In]]+Table1[[#This Row],[W&amp;P (Non Aq)]]+Table1[[#This Row],[Solvents (Non Aq) Moles]])</f>
        <v/>
      </c>
      <c r="K20" s="192" t="str">
        <f>Table1[[#This Row],[Reaction Moles Out]]</f>
        <v/>
      </c>
      <c r="L20" s="82" t="str">
        <f>IF(Table1[[#This Row],[Scheme Name]]="","",ABS(HLOOKUP(Table1[[#This Row],[Scheme No]],Reaction!$A$2:$BJ$10,8))/1000)</f>
        <v/>
      </c>
      <c r="M20" s="82" t="str">
        <f>IF(Table1[[#This Row],[Scheme Name]]="","",ABS(HLOOKUP(Table1[[#This Row],[Scheme No]],Reaction!$A$2:$BJ$10,7))/1000)</f>
        <v/>
      </c>
      <c r="N20" s="82" t="str">
        <f>IF(Table1[[#This Row],[Scheme Name]]="","",HLOOKUP(Table1[[#This Row],[Scheme No]],'Reaction Solvents'!$A$2:$BL$7,6))</f>
        <v/>
      </c>
      <c r="O20" s="82" t="str">
        <f>IF(Table1[[#This Row],[Scheme Name]]="","",HLOOKUP(Table1[[#This Row],[Scheme No]],'Reaction Solvents'!$A$2:$BL$7,5))</f>
        <v/>
      </c>
      <c r="P20" s="82" t="str">
        <f>IF(Table1[[#This Row],[Scheme Name]]="","",HLOOKUP(Table1[[#This Row],[Scheme No]],'Workup &amp; Purification'!$G$2:$BN$7,6))</f>
        <v/>
      </c>
      <c r="Q20" s="82" t="str">
        <f>IF(Table1[[#This Row],[Scheme Name]]="","",HLOOKUP(Table1[[#This Row],[Scheme No]],'Workup &amp; Purification'!$G$2:$BN$7,5))</f>
        <v/>
      </c>
      <c r="R20" s="82" t="str">
        <f>IF(Table1[[#This Row],[Scheme Name]]="","",ABS(HLOOKUP(Table1[[#This Row],[Scheme No]],Reaction!$A$2:$BJ$10,6))/1000)</f>
        <v/>
      </c>
      <c r="S20" s="138" t="str">
        <f>IF(Table1[[#This Row],[Reaction Moles In]]="","",Table1[Moles Out]/Table1[Total Moles In (Non Aq)])</f>
        <v/>
      </c>
      <c r="T20" s="139" t="str">
        <f>IF(Table1[[#This Row],[Reaction Moles In]]="","",Table1[Moles Out]/Table1[Total Moles In (Non Aq)])</f>
        <v/>
      </c>
      <c r="U20" s="140" t="str">
        <f>IF(Table1[[#This Row],[Reaction Moles In]]="","",Table1[[#This Row],[Moles Out]]/Table1[[#This Row],[Total Moles In]])</f>
        <v/>
      </c>
      <c r="V20" s="29" t="str">
        <f>IF(Table1[[#This Row],[Reaction Moles In]]="","",Table1[[#This Row],[Reaction Moles Out]]/Table1[[#This Row],[Reaction Moles In]])</f>
        <v/>
      </c>
      <c r="W20" s="146" t="str">
        <f>IF(Table1[[#This Row],[Reaction Moles In]]="","",Table1[[#This Row],[Moles Out]]/Table1[[#This Row],[Total Moles In]])</f>
        <v/>
      </c>
      <c r="X20" s="205" t="str">
        <f>IF(Table1[[#This Row],[Scheme Name]]="","",(Table1[[#This Row],[Substrate Mass]]+Table1[[#This Row],[Reagents Mass]])/Table1[[#This Row],[Product Mass]])</f>
        <v/>
      </c>
      <c r="Y20" s="207" t="str">
        <f>IF(Table1[[#This Row],[Scheme Name]]="","",(SUM(Table1[[#This Row],[Substrate Mass]:[Workup Mass (Aq)]]))/Table1[[#This Row],[Product Mass]])</f>
        <v/>
      </c>
    </row>
    <row r="21" spans="1:25" x14ac:dyDescent="0.25">
      <c r="A21" s="25">
        <v>19</v>
      </c>
      <c r="B21" s="26" t="str">
        <f>IF(VLOOKUP(Table1[[#This Row],[Scheme No]],Table4[#All],2)&lt;&gt;"",VLOOKUP(Table1[[#This Row],[Scheme No]],Table4[#All],2), "")</f>
        <v/>
      </c>
      <c r="C21" s="191" t="str">
        <f>IF(Table1[[#This Row],[Scheme Name]]="","",ABS(HLOOKUP(Table1[[#This Row],[Scheme No]],Reaction!$A$2:$BJ$10,3)))</f>
        <v/>
      </c>
      <c r="D21" s="17" t="str">
        <f>IF(Table1[[#This Row],[Reaction Moles In]]="","",HLOOKUP(Table1[[#This Row],[Scheme No]],Reaction!$A$2:$BJ$10,4))</f>
        <v/>
      </c>
      <c r="E21" s="18" t="str">
        <f>IF(Table1[[#This Row],[Reaction Moles In]]="","",HLOOKUP(Table1[[#This Row],[Scheme No]],'Reaction Solvents'!$A$2:$BL$5,3))</f>
        <v/>
      </c>
      <c r="F21" s="18" t="str">
        <f>IF(Table1[[#This Row],[Reaction Moles In]]="","",HLOOKUP(Table1[[#This Row],[Scheme No]],'Reaction Solvents'!$A$2:$BL$5,4))</f>
        <v/>
      </c>
      <c r="G21" s="18" t="str">
        <f>IF(Table1[[#This Row],[Reaction Moles In]]="","",HLOOKUP(Table1[[#This Row],[Scheme No]],'Workup &amp; Purification'!$G$2:$BN$4,3))</f>
        <v/>
      </c>
      <c r="H21" s="18" t="str">
        <f>IF(Table1[[#This Row],[Reaction Moles In]]="","",HLOOKUP(Table1[[#This Row],[Scheme No]],'Workup &amp; Purification'!$G$2:$BN$5,4))</f>
        <v/>
      </c>
      <c r="I21" s="20" t="str">
        <f>IF(Table1[[#This Row],[Reaction Moles In]]="","",Table1[[#This Row],[Reaction Moles In]]+Table1[[#This Row],[Solvents Moles]]+Table1[[#This Row],[Workup &amp; Purification]])</f>
        <v/>
      </c>
      <c r="J21" s="19" t="str">
        <f>IF(Table1[[#This Row],[Reaction Moles In]]="","",Table1[[#This Row],[Reaction Moles In]]+Table1[[#This Row],[W&amp;P (Non Aq)]]+Table1[[#This Row],[Solvents (Non Aq) Moles]])</f>
        <v/>
      </c>
      <c r="K21" s="192" t="str">
        <f>Table1[[#This Row],[Reaction Moles Out]]</f>
        <v/>
      </c>
      <c r="L21" s="82" t="str">
        <f>IF(Table1[[#This Row],[Scheme Name]]="","",ABS(HLOOKUP(Table1[[#This Row],[Scheme No]],Reaction!$A$2:$BJ$10,8))/1000)</f>
        <v/>
      </c>
      <c r="M21" s="82" t="str">
        <f>IF(Table1[[#This Row],[Scheme Name]]="","",ABS(HLOOKUP(Table1[[#This Row],[Scheme No]],Reaction!$A$2:$BJ$10,7))/1000)</f>
        <v/>
      </c>
      <c r="N21" s="82" t="str">
        <f>IF(Table1[[#This Row],[Scheme Name]]="","",HLOOKUP(Table1[[#This Row],[Scheme No]],'Reaction Solvents'!$A$2:$BL$7,6))</f>
        <v/>
      </c>
      <c r="O21" s="82" t="str">
        <f>IF(Table1[[#This Row],[Scheme Name]]="","",HLOOKUP(Table1[[#This Row],[Scheme No]],'Reaction Solvents'!$A$2:$BL$7,5))</f>
        <v/>
      </c>
      <c r="P21" s="82" t="str">
        <f>IF(Table1[[#This Row],[Scheme Name]]="","",HLOOKUP(Table1[[#This Row],[Scheme No]],'Workup &amp; Purification'!$G$2:$BN$7,6))</f>
        <v/>
      </c>
      <c r="Q21" s="82" t="str">
        <f>IF(Table1[[#This Row],[Scheme Name]]="","",HLOOKUP(Table1[[#This Row],[Scheme No]],'Workup &amp; Purification'!$G$2:$BN$7,5))</f>
        <v/>
      </c>
      <c r="R21" s="82" t="str">
        <f>IF(Table1[[#This Row],[Scheme Name]]="","",ABS(HLOOKUP(Table1[[#This Row],[Scheme No]],Reaction!$A$2:$BJ$10,6))/1000)</f>
        <v/>
      </c>
      <c r="S21" s="138" t="str">
        <f>IF(Table1[[#This Row],[Reaction Moles In]]="","",Table1[Moles Out]/Table1[Total Moles In (Non Aq)])</f>
        <v/>
      </c>
      <c r="T21" s="139" t="str">
        <f>IF(Table1[[#This Row],[Reaction Moles In]]="","",Table1[Moles Out]/Table1[Total Moles In (Non Aq)])</f>
        <v/>
      </c>
      <c r="U21" s="140" t="str">
        <f>IF(Table1[[#This Row],[Reaction Moles In]]="","",Table1[[#This Row],[Moles Out]]/Table1[[#This Row],[Total Moles In]])</f>
        <v/>
      </c>
      <c r="V21" s="29" t="str">
        <f>IF(Table1[[#This Row],[Reaction Moles In]]="","",Table1[[#This Row],[Reaction Moles Out]]/Table1[[#This Row],[Reaction Moles In]])</f>
        <v/>
      </c>
      <c r="W21" s="146" t="str">
        <f>IF(Table1[[#This Row],[Reaction Moles In]]="","",Table1[[#This Row],[Moles Out]]/Table1[[#This Row],[Total Moles In]])</f>
        <v/>
      </c>
      <c r="X21" s="205" t="str">
        <f>IF(Table1[[#This Row],[Scheme Name]]="","",(Table1[[#This Row],[Substrate Mass]]+Table1[[#This Row],[Reagents Mass]])/Table1[[#This Row],[Product Mass]])</f>
        <v/>
      </c>
      <c r="Y21" s="207" t="str">
        <f>IF(Table1[[#This Row],[Scheme Name]]="","",(SUM(Table1[[#This Row],[Substrate Mass]:[Workup Mass (Aq)]]))/Table1[[#This Row],[Product Mass]])</f>
        <v/>
      </c>
    </row>
    <row r="22" spans="1:25" x14ac:dyDescent="0.25">
      <c r="A22" s="25">
        <v>20</v>
      </c>
      <c r="B22" s="26" t="str">
        <f>IF(VLOOKUP(Table1[[#This Row],[Scheme No]],Table4[#All],2)&lt;&gt;"",VLOOKUP(Table1[[#This Row],[Scheme No]],Table4[#All],2), "")</f>
        <v/>
      </c>
      <c r="C22" s="191" t="str">
        <f>IF(Table1[[#This Row],[Scheme Name]]="","",ABS(HLOOKUP(Table1[[#This Row],[Scheme No]],Reaction!$A$2:$BJ$10,3)))</f>
        <v/>
      </c>
      <c r="D22" s="17" t="str">
        <f>IF(Table1[[#This Row],[Reaction Moles In]]="","",HLOOKUP(Table1[[#This Row],[Scheme No]],Reaction!$A$2:$BJ$10,4))</f>
        <v/>
      </c>
      <c r="E22" s="18" t="str">
        <f>IF(Table1[[#This Row],[Reaction Moles In]]="","",HLOOKUP(Table1[[#This Row],[Scheme No]],'Reaction Solvents'!$A$2:$BL$5,3))</f>
        <v/>
      </c>
      <c r="F22" s="18" t="str">
        <f>IF(Table1[[#This Row],[Reaction Moles In]]="","",HLOOKUP(Table1[[#This Row],[Scheme No]],'Reaction Solvents'!$A$2:$BL$5,4))</f>
        <v/>
      </c>
      <c r="G22" s="18" t="str">
        <f>IF(Table1[[#This Row],[Reaction Moles In]]="","",HLOOKUP(Table1[[#This Row],[Scheme No]],'Workup &amp; Purification'!$G$2:$BN$4,3))</f>
        <v/>
      </c>
      <c r="H22" s="18" t="str">
        <f>IF(Table1[[#This Row],[Reaction Moles In]]="","",HLOOKUP(Table1[[#This Row],[Scheme No]],'Workup &amp; Purification'!$G$2:$BN$5,4))</f>
        <v/>
      </c>
      <c r="I22" s="20" t="str">
        <f>IF(Table1[[#This Row],[Reaction Moles In]]="","",Table1[[#This Row],[Reaction Moles In]]+Table1[[#This Row],[Solvents Moles]]+Table1[[#This Row],[Workup &amp; Purification]])</f>
        <v/>
      </c>
      <c r="J22" s="19" t="str">
        <f>IF(Table1[[#This Row],[Reaction Moles In]]="","",Table1[[#This Row],[Reaction Moles In]]+Table1[[#This Row],[W&amp;P (Non Aq)]]+Table1[[#This Row],[Solvents (Non Aq) Moles]])</f>
        <v/>
      </c>
      <c r="K22" s="192" t="str">
        <f>Table1[[#This Row],[Reaction Moles Out]]</f>
        <v/>
      </c>
      <c r="L22" s="82" t="str">
        <f>IF(Table1[[#This Row],[Scheme Name]]="","",ABS(HLOOKUP(Table1[[#This Row],[Scheme No]],Reaction!$A$2:$BJ$10,8))/1000)</f>
        <v/>
      </c>
      <c r="M22" s="82" t="str">
        <f>IF(Table1[[#This Row],[Scheme Name]]="","",ABS(HLOOKUP(Table1[[#This Row],[Scheme No]],Reaction!$A$2:$BJ$10,7))/1000)</f>
        <v/>
      </c>
      <c r="N22" s="82" t="str">
        <f>IF(Table1[[#This Row],[Scheme Name]]="","",HLOOKUP(Table1[[#This Row],[Scheme No]],'Reaction Solvents'!$A$2:$BL$7,6))</f>
        <v/>
      </c>
      <c r="O22" s="82" t="str">
        <f>IF(Table1[[#This Row],[Scheme Name]]="","",HLOOKUP(Table1[[#This Row],[Scheme No]],'Reaction Solvents'!$A$2:$BL$7,5))</f>
        <v/>
      </c>
      <c r="P22" s="82" t="str">
        <f>IF(Table1[[#This Row],[Scheme Name]]="","",HLOOKUP(Table1[[#This Row],[Scheme No]],'Workup &amp; Purification'!$G$2:$BN$7,6))</f>
        <v/>
      </c>
      <c r="Q22" s="82" t="str">
        <f>IF(Table1[[#This Row],[Scheme Name]]="","",HLOOKUP(Table1[[#This Row],[Scheme No]],'Workup &amp; Purification'!$G$2:$BN$7,5))</f>
        <v/>
      </c>
      <c r="R22" s="82" t="str">
        <f>IF(Table1[[#This Row],[Scheme Name]]="","",ABS(HLOOKUP(Table1[[#This Row],[Scheme No]],Reaction!$A$2:$BJ$10,6))/1000)</f>
        <v/>
      </c>
      <c r="S22" s="138" t="str">
        <f>IF(Table1[[#This Row],[Reaction Moles In]]="","",Table1[Moles Out]/Table1[Total Moles In (Non Aq)])</f>
        <v/>
      </c>
      <c r="T22" s="139" t="str">
        <f>IF(Table1[[#This Row],[Reaction Moles In]]="","",Table1[Moles Out]/Table1[Total Moles In (Non Aq)])</f>
        <v/>
      </c>
      <c r="U22" s="140" t="str">
        <f>IF(Table1[[#This Row],[Reaction Moles In]]="","",Table1[[#This Row],[Moles Out]]/Table1[[#This Row],[Total Moles In]])</f>
        <v/>
      </c>
      <c r="V22" s="29" t="str">
        <f>IF(Table1[[#This Row],[Reaction Moles In]]="","",Table1[[#This Row],[Reaction Moles Out]]/Table1[[#This Row],[Reaction Moles In]])</f>
        <v/>
      </c>
      <c r="W22" s="146" t="str">
        <f>IF(Table1[[#This Row],[Reaction Moles In]]="","",Table1[[#This Row],[Moles Out]]/Table1[[#This Row],[Total Moles In]])</f>
        <v/>
      </c>
      <c r="X22" s="205" t="str">
        <f>IF(Table1[[#This Row],[Scheme Name]]="","",(Table1[[#This Row],[Substrate Mass]]+Table1[[#This Row],[Reagents Mass]])/Table1[[#This Row],[Product Mass]])</f>
        <v/>
      </c>
      <c r="Y22" s="207" t="str">
        <f>IF(Table1[[#This Row],[Scheme Name]]="","",(SUM(Table1[[#This Row],[Substrate Mass]:[Workup Mass (Aq)]]))/Table1[[#This Row],[Product Mass]])</f>
        <v/>
      </c>
    </row>
    <row r="23" spans="1:25" x14ac:dyDescent="0.25">
      <c r="A23" s="25">
        <v>21</v>
      </c>
      <c r="B23" s="26" t="str">
        <f>IF(VLOOKUP(Table1[[#This Row],[Scheme No]],Table4[#All],2)&lt;&gt;"",VLOOKUP(Table1[[#This Row],[Scheme No]],Table4[#All],2), "")</f>
        <v/>
      </c>
      <c r="C23" s="191" t="str">
        <f>IF(Table1[[#This Row],[Scheme Name]]="","",ABS(HLOOKUP(Table1[[#This Row],[Scheme No]],Reaction!$A$2:$BJ$10,3)))</f>
        <v/>
      </c>
      <c r="D23" s="17" t="str">
        <f>IF(Table1[[#This Row],[Reaction Moles In]]="","",HLOOKUP(Table1[[#This Row],[Scheme No]],Reaction!$A$2:$BJ$10,4))</f>
        <v/>
      </c>
      <c r="E23" s="18" t="str">
        <f>IF(Table1[[#This Row],[Reaction Moles In]]="","",HLOOKUP(Table1[[#This Row],[Scheme No]],'Reaction Solvents'!$A$2:$BL$5,3))</f>
        <v/>
      </c>
      <c r="F23" s="18" t="str">
        <f>IF(Table1[[#This Row],[Reaction Moles In]]="","",HLOOKUP(Table1[[#This Row],[Scheme No]],'Reaction Solvents'!$A$2:$BL$5,4))</f>
        <v/>
      </c>
      <c r="G23" s="18" t="str">
        <f>IF(Table1[[#This Row],[Reaction Moles In]]="","",HLOOKUP(Table1[[#This Row],[Scheme No]],'Workup &amp; Purification'!$G$2:$BN$4,3))</f>
        <v/>
      </c>
      <c r="H23" s="18" t="str">
        <f>IF(Table1[[#This Row],[Reaction Moles In]]="","",HLOOKUP(Table1[[#This Row],[Scheme No]],'Workup &amp; Purification'!$G$2:$BN$5,4))</f>
        <v/>
      </c>
      <c r="I23" s="20" t="str">
        <f>IF(Table1[[#This Row],[Reaction Moles In]]="","",Table1[[#This Row],[Reaction Moles In]]+Table1[[#This Row],[Solvents Moles]]+Table1[[#This Row],[Workup &amp; Purification]])</f>
        <v/>
      </c>
      <c r="J23" s="19" t="str">
        <f>IF(Table1[[#This Row],[Reaction Moles In]]="","",Table1[[#This Row],[Reaction Moles In]]+Table1[[#This Row],[W&amp;P (Non Aq)]]+Table1[[#This Row],[Solvents (Non Aq) Moles]])</f>
        <v/>
      </c>
      <c r="K23" s="192" t="str">
        <f>Table1[[#This Row],[Reaction Moles Out]]</f>
        <v/>
      </c>
      <c r="L23" s="82" t="str">
        <f>IF(Table1[[#This Row],[Scheme Name]]="","",ABS(HLOOKUP(Table1[[#This Row],[Scheme No]],Reaction!$A$2:$BJ$10,8))/1000)</f>
        <v/>
      </c>
      <c r="M23" s="82" t="str">
        <f>IF(Table1[[#This Row],[Scheme Name]]="","",ABS(HLOOKUP(Table1[[#This Row],[Scheme No]],Reaction!$A$2:$BJ$10,7))/1000)</f>
        <v/>
      </c>
      <c r="N23" s="82" t="str">
        <f>IF(Table1[[#This Row],[Scheme Name]]="","",HLOOKUP(Table1[[#This Row],[Scheme No]],'Reaction Solvents'!$A$2:$BL$7,6))</f>
        <v/>
      </c>
      <c r="O23" s="82" t="str">
        <f>IF(Table1[[#This Row],[Scheme Name]]="","",HLOOKUP(Table1[[#This Row],[Scheme No]],'Reaction Solvents'!$A$2:$BL$7,5))</f>
        <v/>
      </c>
      <c r="P23" s="82" t="str">
        <f>IF(Table1[[#This Row],[Scheme Name]]="","",HLOOKUP(Table1[[#This Row],[Scheme No]],'Workup &amp; Purification'!$G$2:$BN$7,6))</f>
        <v/>
      </c>
      <c r="Q23" s="82" t="str">
        <f>IF(Table1[[#This Row],[Scheme Name]]="","",HLOOKUP(Table1[[#This Row],[Scheme No]],'Workup &amp; Purification'!$G$2:$BN$7,5))</f>
        <v/>
      </c>
      <c r="R23" s="82" t="str">
        <f>IF(Table1[[#This Row],[Scheme Name]]="","",ABS(HLOOKUP(Table1[[#This Row],[Scheme No]],Reaction!$A$2:$BJ$10,6))/1000)</f>
        <v/>
      </c>
      <c r="S23" s="138" t="str">
        <f>IF(Table1[[#This Row],[Reaction Moles In]]="","",Table1[Moles Out]/Table1[Total Moles In (Non Aq)])</f>
        <v/>
      </c>
      <c r="T23" s="139" t="str">
        <f>IF(Table1[[#This Row],[Reaction Moles In]]="","",Table1[Moles Out]/Table1[Total Moles In (Non Aq)])</f>
        <v/>
      </c>
      <c r="U23" s="140" t="str">
        <f>IF(Table1[[#This Row],[Reaction Moles In]]="","",Table1[[#This Row],[Moles Out]]/Table1[[#This Row],[Total Moles In]])</f>
        <v/>
      </c>
      <c r="V23" s="29" t="str">
        <f>IF(Table1[[#This Row],[Reaction Moles In]]="","",Table1[[#This Row],[Reaction Moles Out]]/Table1[[#This Row],[Reaction Moles In]])</f>
        <v/>
      </c>
      <c r="W23" s="146" t="str">
        <f>IF(Table1[[#This Row],[Reaction Moles In]]="","",Table1[[#This Row],[Moles Out]]/Table1[[#This Row],[Total Moles In]])</f>
        <v/>
      </c>
      <c r="X23" s="205" t="str">
        <f>IF(Table1[[#This Row],[Scheme Name]]="","",(Table1[[#This Row],[Substrate Mass]]+Table1[[#This Row],[Reagents Mass]])/Table1[[#This Row],[Product Mass]])</f>
        <v/>
      </c>
      <c r="Y23" s="207" t="str">
        <f>IF(Table1[[#This Row],[Scheme Name]]="","",(SUM(Table1[[#This Row],[Substrate Mass]:[Workup Mass (Aq)]]))/Table1[[#This Row],[Product Mass]])</f>
        <v/>
      </c>
    </row>
    <row r="24" spans="1:25" x14ac:dyDescent="0.25">
      <c r="A24" s="25">
        <v>22</v>
      </c>
      <c r="B24" s="26" t="str">
        <f>IF(VLOOKUP(Table1[[#This Row],[Scheme No]],Table4[#All],2)&lt;&gt;"",VLOOKUP(Table1[[#This Row],[Scheme No]],Table4[#All],2), "")</f>
        <v/>
      </c>
      <c r="C24" s="191" t="str">
        <f>IF(Table1[[#This Row],[Scheme Name]]="","",ABS(HLOOKUP(Table1[[#This Row],[Scheme No]],Reaction!$A$2:$BJ$10,3)))</f>
        <v/>
      </c>
      <c r="D24" s="17" t="str">
        <f>IF(Table1[[#This Row],[Reaction Moles In]]="","",HLOOKUP(Table1[[#This Row],[Scheme No]],Reaction!$A$2:$BJ$10,4))</f>
        <v/>
      </c>
      <c r="E24" s="18" t="str">
        <f>IF(Table1[[#This Row],[Reaction Moles In]]="","",HLOOKUP(Table1[[#This Row],[Scheme No]],'Reaction Solvents'!$A$2:$BL$5,3))</f>
        <v/>
      </c>
      <c r="F24" s="18" t="str">
        <f>IF(Table1[[#This Row],[Reaction Moles In]]="","",HLOOKUP(Table1[[#This Row],[Scheme No]],'Reaction Solvents'!$A$2:$BL$5,4))</f>
        <v/>
      </c>
      <c r="G24" s="18" t="str">
        <f>IF(Table1[[#This Row],[Reaction Moles In]]="","",HLOOKUP(Table1[[#This Row],[Scheme No]],'Workup &amp; Purification'!$G$2:$BN$4,3))</f>
        <v/>
      </c>
      <c r="H24" s="18" t="str">
        <f>IF(Table1[[#This Row],[Reaction Moles In]]="","",HLOOKUP(Table1[[#This Row],[Scheme No]],'Workup &amp; Purification'!$G$2:$BN$5,4))</f>
        <v/>
      </c>
      <c r="I24" s="20" t="str">
        <f>IF(Table1[[#This Row],[Reaction Moles In]]="","",Table1[[#This Row],[Reaction Moles In]]+Table1[[#This Row],[Solvents Moles]]+Table1[[#This Row],[Workup &amp; Purification]])</f>
        <v/>
      </c>
      <c r="J24" s="19" t="str">
        <f>IF(Table1[[#This Row],[Reaction Moles In]]="","",Table1[[#This Row],[Reaction Moles In]]+Table1[[#This Row],[W&amp;P (Non Aq)]]+Table1[[#This Row],[Solvents (Non Aq) Moles]])</f>
        <v/>
      </c>
      <c r="K24" s="192" t="str">
        <f>Table1[[#This Row],[Reaction Moles Out]]</f>
        <v/>
      </c>
      <c r="L24" s="82" t="str">
        <f>IF(Table1[[#This Row],[Scheme Name]]="","",ABS(HLOOKUP(Table1[[#This Row],[Scheme No]],Reaction!$A$2:$BJ$10,8))/1000)</f>
        <v/>
      </c>
      <c r="M24" s="82" t="str">
        <f>IF(Table1[[#This Row],[Scheme Name]]="","",ABS(HLOOKUP(Table1[[#This Row],[Scheme No]],Reaction!$A$2:$BJ$10,7))/1000)</f>
        <v/>
      </c>
      <c r="N24" s="82" t="str">
        <f>IF(Table1[[#This Row],[Scheme Name]]="","",HLOOKUP(Table1[[#This Row],[Scheme No]],'Reaction Solvents'!$A$2:$BL$7,6))</f>
        <v/>
      </c>
      <c r="O24" s="82" t="str">
        <f>IF(Table1[[#This Row],[Scheme Name]]="","",HLOOKUP(Table1[[#This Row],[Scheme No]],'Reaction Solvents'!$A$2:$BL$7,5))</f>
        <v/>
      </c>
      <c r="P24" s="82" t="str">
        <f>IF(Table1[[#This Row],[Scheme Name]]="","",HLOOKUP(Table1[[#This Row],[Scheme No]],'Workup &amp; Purification'!$G$2:$BN$7,6))</f>
        <v/>
      </c>
      <c r="Q24" s="82" t="str">
        <f>IF(Table1[[#This Row],[Scheme Name]]="","",HLOOKUP(Table1[[#This Row],[Scheme No]],'Workup &amp; Purification'!$G$2:$BN$7,5))</f>
        <v/>
      </c>
      <c r="R24" s="82" t="str">
        <f>IF(Table1[[#This Row],[Scheme Name]]="","",ABS(HLOOKUP(Table1[[#This Row],[Scheme No]],Reaction!$A$2:$BJ$10,6))/1000)</f>
        <v/>
      </c>
      <c r="S24" s="138" t="str">
        <f>IF(Table1[[#This Row],[Reaction Moles In]]="","",Table1[Moles Out]/Table1[Total Moles In (Non Aq)])</f>
        <v/>
      </c>
      <c r="T24" s="139" t="str">
        <f>IF(Table1[[#This Row],[Reaction Moles In]]="","",Table1[Moles Out]/Table1[Total Moles In (Non Aq)])</f>
        <v/>
      </c>
      <c r="U24" s="140" t="str">
        <f>IF(Table1[[#This Row],[Reaction Moles In]]="","",Table1[[#This Row],[Moles Out]]/Table1[[#This Row],[Total Moles In]])</f>
        <v/>
      </c>
      <c r="V24" s="29" t="str">
        <f>IF(Table1[[#This Row],[Reaction Moles In]]="","",Table1[[#This Row],[Reaction Moles Out]]/Table1[[#This Row],[Reaction Moles In]])</f>
        <v/>
      </c>
      <c r="W24" s="146" t="str">
        <f>IF(Table1[[#This Row],[Reaction Moles In]]="","",Table1[[#This Row],[Moles Out]]/Table1[[#This Row],[Total Moles In]])</f>
        <v/>
      </c>
      <c r="X24" s="205" t="str">
        <f>IF(Table1[[#This Row],[Scheme Name]]="","",(Table1[[#This Row],[Substrate Mass]]+Table1[[#This Row],[Reagents Mass]])/Table1[[#This Row],[Product Mass]])</f>
        <v/>
      </c>
      <c r="Y24" s="207" t="str">
        <f>IF(Table1[[#This Row],[Scheme Name]]="","",(SUM(Table1[[#This Row],[Substrate Mass]:[Workup Mass (Aq)]]))/Table1[[#This Row],[Product Mass]])</f>
        <v/>
      </c>
    </row>
    <row r="25" spans="1:25" x14ac:dyDescent="0.25">
      <c r="A25" s="25">
        <v>23</v>
      </c>
      <c r="B25" s="26" t="str">
        <f>IF(VLOOKUP(Table1[[#This Row],[Scheme No]],Table4[#All],2)&lt;&gt;"",VLOOKUP(Table1[[#This Row],[Scheme No]],Table4[#All],2), "")</f>
        <v/>
      </c>
      <c r="C25" s="191" t="str">
        <f>IF(Table1[[#This Row],[Scheme Name]]="","",ABS(HLOOKUP(Table1[[#This Row],[Scheme No]],Reaction!$A$2:$BJ$10,3)))</f>
        <v/>
      </c>
      <c r="D25" s="17" t="str">
        <f>IF(Table1[[#This Row],[Reaction Moles In]]="","",HLOOKUP(Table1[[#This Row],[Scheme No]],Reaction!$A$2:$BJ$10,4))</f>
        <v/>
      </c>
      <c r="E25" s="18" t="str">
        <f>IF(Table1[[#This Row],[Reaction Moles In]]="","",HLOOKUP(Table1[[#This Row],[Scheme No]],'Reaction Solvents'!$A$2:$BL$5,3))</f>
        <v/>
      </c>
      <c r="F25" s="18" t="str">
        <f>IF(Table1[[#This Row],[Reaction Moles In]]="","",HLOOKUP(Table1[[#This Row],[Scheme No]],'Reaction Solvents'!$A$2:$BL$5,4))</f>
        <v/>
      </c>
      <c r="G25" s="18" t="str">
        <f>IF(Table1[[#This Row],[Reaction Moles In]]="","",HLOOKUP(Table1[[#This Row],[Scheme No]],'Workup &amp; Purification'!$G$2:$BN$4,3))</f>
        <v/>
      </c>
      <c r="H25" s="18" t="str">
        <f>IF(Table1[[#This Row],[Reaction Moles In]]="","",HLOOKUP(Table1[[#This Row],[Scheme No]],'Workup &amp; Purification'!$G$2:$BN$5,4))</f>
        <v/>
      </c>
      <c r="I25" s="20" t="str">
        <f>IF(Table1[[#This Row],[Reaction Moles In]]="","",Table1[[#This Row],[Reaction Moles In]]+Table1[[#This Row],[Solvents Moles]]+Table1[[#This Row],[Workup &amp; Purification]])</f>
        <v/>
      </c>
      <c r="J25" s="19" t="str">
        <f>IF(Table1[[#This Row],[Reaction Moles In]]="","",Table1[[#This Row],[Reaction Moles In]]+Table1[[#This Row],[W&amp;P (Non Aq)]]+Table1[[#This Row],[Solvents (Non Aq) Moles]])</f>
        <v/>
      </c>
      <c r="K25" s="192" t="str">
        <f>Table1[[#This Row],[Reaction Moles Out]]</f>
        <v/>
      </c>
      <c r="L25" s="82" t="str">
        <f>IF(Table1[[#This Row],[Scheme Name]]="","",ABS(HLOOKUP(Table1[[#This Row],[Scheme No]],Reaction!$A$2:$BJ$10,8))/1000)</f>
        <v/>
      </c>
      <c r="M25" s="82" t="str">
        <f>IF(Table1[[#This Row],[Scheme Name]]="","",ABS(HLOOKUP(Table1[[#This Row],[Scheme No]],Reaction!$A$2:$BJ$10,7))/1000)</f>
        <v/>
      </c>
      <c r="N25" s="82" t="str">
        <f>IF(Table1[[#This Row],[Scheme Name]]="","",HLOOKUP(Table1[[#This Row],[Scheme No]],'Reaction Solvents'!$A$2:$BL$7,6))</f>
        <v/>
      </c>
      <c r="O25" s="82" t="str">
        <f>IF(Table1[[#This Row],[Scheme Name]]="","",HLOOKUP(Table1[[#This Row],[Scheme No]],'Reaction Solvents'!$A$2:$BL$7,5))</f>
        <v/>
      </c>
      <c r="P25" s="82" t="str">
        <f>IF(Table1[[#This Row],[Scheme Name]]="","",HLOOKUP(Table1[[#This Row],[Scheme No]],'Workup &amp; Purification'!$G$2:$BN$7,6))</f>
        <v/>
      </c>
      <c r="Q25" s="82" t="str">
        <f>IF(Table1[[#This Row],[Scheme Name]]="","",HLOOKUP(Table1[[#This Row],[Scheme No]],'Workup &amp; Purification'!$G$2:$BN$7,5))</f>
        <v/>
      </c>
      <c r="R25" s="82" t="str">
        <f>IF(Table1[[#This Row],[Scheme Name]]="","",ABS(HLOOKUP(Table1[[#This Row],[Scheme No]],Reaction!$A$2:$BJ$10,6))/1000)</f>
        <v/>
      </c>
      <c r="S25" s="141" t="str">
        <f>IF(Table1[[#This Row],[Reaction Moles In]]="","",Table1[Moles Out]/Table1[Total Moles In (Non Aq)])</f>
        <v/>
      </c>
      <c r="T25" s="139" t="str">
        <f>IF(Table1[[#This Row],[Reaction Moles In]]="","",Table1[Moles Out]/Table1[Total Moles In (Non Aq)])</f>
        <v/>
      </c>
      <c r="U25" s="140" t="str">
        <f>IF(Table1[[#This Row],[Reaction Moles In]]="","",Table1[[#This Row],[Moles Out]]/Table1[[#This Row],[Total Moles In]])</f>
        <v/>
      </c>
      <c r="V25" s="29" t="str">
        <f>IF(Table1[[#This Row],[Reaction Moles In]]="","",Table1[[#This Row],[Reaction Moles Out]]/Table1[[#This Row],[Reaction Moles In]])</f>
        <v/>
      </c>
      <c r="W25" s="146" t="str">
        <f>IF(Table1[[#This Row],[Reaction Moles In]]="","",Table1[[#This Row],[Moles Out]]/Table1[[#This Row],[Total Moles In]])</f>
        <v/>
      </c>
      <c r="X25" s="205" t="str">
        <f>IF(Table1[[#This Row],[Scheme Name]]="","",(Table1[[#This Row],[Substrate Mass]]+Table1[[#This Row],[Reagents Mass]])/Table1[[#This Row],[Product Mass]])</f>
        <v/>
      </c>
      <c r="Y25" s="207" t="str">
        <f>IF(Table1[[#This Row],[Scheme Name]]="","",(SUM(Table1[[#This Row],[Substrate Mass]:[Workup Mass (Aq)]]))/Table1[[#This Row],[Product Mass]])</f>
        <v/>
      </c>
    </row>
    <row r="26" spans="1:25" x14ac:dyDescent="0.25">
      <c r="A26" s="25">
        <v>24</v>
      </c>
      <c r="B26" s="26" t="str">
        <f>IF(VLOOKUP(Table1[[#This Row],[Scheme No]],Table4[#All],2)&lt;&gt;"",VLOOKUP(Table1[[#This Row],[Scheme No]],Table4[#All],2), "")</f>
        <v/>
      </c>
      <c r="C26" s="191" t="str">
        <f>IF(Table1[[#This Row],[Scheme Name]]="","",ABS(HLOOKUP(Table1[[#This Row],[Scheme No]],Reaction!$A$2:$BJ$10,3)))</f>
        <v/>
      </c>
      <c r="D26" s="17" t="str">
        <f>IF(Table1[[#This Row],[Reaction Moles In]]="","",HLOOKUP(Table1[[#This Row],[Scheme No]],Reaction!$A$2:$BJ$10,4))</f>
        <v/>
      </c>
      <c r="E26" s="18" t="str">
        <f>IF(Table1[[#This Row],[Reaction Moles In]]="","",HLOOKUP(Table1[[#This Row],[Scheme No]],'Reaction Solvents'!$A$2:$BL$5,3))</f>
        <v/>
      </c>
      <c r="F26" s="18" t="str">
        <f>IF(Table1[[#This Row],[Reaction Moles In]]="","",HLOOKUP(Table1[[#This Row],[Scheme No]],'Reaction Solvents'!$A$2:$BL$5,4))</f>
        <v/>
      </c>
      <c r="G26" s="18" t="str">
        <f>IF(Table1[[#This Row],[Reaction Moles In]]="","",HLOOKUP(Table1[[#This Row],[Scheme No]],'Workup &amp; Purification'!$G$2:$BN$4,3))</f>
        <v/>
      </c>
      <c r="H26" s="18" t="str">
        <f>IF(Table1[[#This Row],[Reaction Moles In]]="","",HLOOKUP(Table1[[#This Row],[Scheme No]],'Workup &amp; Purification'!$G$2:$BN$5,4))</f>
        <v/>
      </c>
      <c r="I26" s="20" t="str">
        <f>IF(Table1[[#This Row],[Reaction Moles In]]="","",Table1[[#This Row],[Reaction Moles In]]+Table1[[#This Row],[Solvents Moles]]+Table1[[#This Row],[Workup &amp; Purification]])</f>
        <v/>
      </c>
      <c r="J26" s="19" t="str">
        <f>IF(Table1[[#This Row],[Reaction Moles In]]="","",Table1[[#This Row],[Reaction Moles In]]+Table1[[#This Row],[W&amp;P (Non Aq)]]+Table1[[#This Row],[Solvents (Non Aq) Moles]])</f>
        <v/>
      </c>
      <c r="K26" s="192" t="str">
        <f>Table1[[#This Row],[Reaction Moles Out]]</f>
        <v/>
      </c>
      <c r="L26" s="82" t="str">
        <f>IF(Table1[[#This Row],[Scheme Name]]="","",ABS(HLOOKUP(Table1[[#This Row],[Scheme No]],Reaction!$A$2:$BJ$10,8))/1000)</f>
        <v/>
      </c>
      <c r="M26" s="82" t="str">
        <f>IF(Table1[[#This Row],[Scheme Name]]="","",ABS(HLOOKUP(Table1[[#This Row],[Scheme No]],Reaction!$A$2:$BJ$10,7))/1000)</f>
        <v/>
      </c>
      <c r="N26" s="82" t="str">
        <f>IF(Table1[[#This Row],[Scheme Name]]="","",HLOOKUP(Table1[[#This Row],[Scheme No]],'Reaction Solvents'!$A$2:$BL$7,6))</f>
        <v/>
      </c>
      <c r="O26" s="82" t="str">
        <f>IF(Table1[[#This Row],[Scheme Name]]="","",HLOOKUP(Table1[[#This Row],[Scheme No]],'Reaction Solvents'!$A$2:$BL$7,5))</f>
        <v/>
      </c>
      <c r="P26" s="82" t="str">
        <f>IF(Table1[[#This Row],[Scheme Name]]="","",HLOOKUP(Table1[[#This Row],[Scheme No]],'Workup &amp; Purification'!$G$2:$BN$7,6))</f>
        <v/>
      </c>
      <c r="Q26" s="82" t="str">
        <f>IF(Table1[[#This Row],[Scheme Name]]="","",HLOOKUP(Table1[[#This Row],[Scheme No]],'Workup &amp; Purification'!$G$2:$BN$7,5))</f>
        <v/>
      </c>
      <c r="R26" s="82" t="str">
        <f>IF(Table1[[#This Row],[Scheme Name]]="","",ABS(HLOOKUP(Table1[[#This Row],[Scheme No]],Reaction!$A$2:$BJ$10,6))/1000)</f>
        <v/>
      </c>
      <c r="S26" s="141" t="str">
        <f>IF(Table1[[#This Row],[Reaction Moles In]]="","",Table1[Moles Out]/Table1[Total Moles In (Non Aq)])</f>
        <v/>
      </c>
      <c r="T26" s="139" t="str">
        <f>IF(Table1[[#This Row],[Reaction Moles In]]="","",Table1[Moles Out]/Table1[Total Moles In (Non Aq)])</f>
        <v/>
      </c>
      <c r="U26" s="140" t="str">
        <f>IF(Table1[[#This Row],[Reaction Moles In]]="","",Table1[[#This Row],[Moles Out]]/Table1[[#This Row],[Total Moles In]])</f>
        <v/>
      </c>
      <c r="V26" s="29" t="str">
        <f>IF(Table1[[#This Row],[Reaction Moles In]]="","",Table1[[#This Row],[Reaction Moles Out]]/Table1[[#This Row],[Reaction Moles In]])</f>
        <v/>
      </c>
      <c r="W26" s="146" t="str">
        <f>IF(Table1[[#This Row],[Reaction Moles In]]="","",Table1[[#This Row],[Moles Out]]/Table1[[#This Row],[Total Moles In]])</f>
        <v/>
      </c>
      <c r="X26" s="205" t="str">
        <f>IF(Table1[[#This Row],[Scheme Name]]="","",(Table1[[#This Row],[Substrate Mass]]+Table1[[#This Row],[Reagents Mass]])/Table1[[#This Row],[Product Mass]])</f>
        <v/>
      </c>
      <c r="Y26" s="207" t="str">
        <f>IF(Table1[[#This Row],[Scheme Name]]="","",(SUM(Table1[[#This Row],[Substrate Mass]:[Workup Mass (Aq)]]))/Table1[[#This Row],[Product Mass]])</f>
        <v/>
      </c>
    </row>
    <row r="27" spans="1:25" x14ac:dyDescent="0.25">
      <c r="A27" s="25">
        <v>25</v>
      </c>
      <c r="B27" s="26" t="str">
        <f>IF(VLOOKUP(Table1[[#This Row],[Scheme No]],Table4[#All],2)&lt;&gt;"",VLOOKUP(Table1[[#This Row],[Scheme No]],Table4[#All],2), "")</f>
        <v/>
      </c>
      <c r="C27" s="191" t="str">
        <f>IF(Table1[[#This Row],[Scheme Name]]="","",ABS(HLOOKUP(Table1[[#This Row],[Scheme No]],Reaction!$A$2:$BJ$10,3)))</f>
        <v/>
      </c>
      <c r="D27" s="17" t="str">
        <f>IF(Table1[[#This Row],[Reaction Moles In]]="","",HLOOKUP(Table1[[#This Row],[Scheme No]],Reaction!$A$2:$BJ$10,4))</f>
        <v/>
      </c>
      <c r="E27" s="18" t="str">
        <f>IF(Table1[[#This Row],[Reaction Moles In]]="","",HLOOKUP(Table1[[#This Row],[Scheme No]],'Reaction Solvents'!$A$2:$BL$5,3))</f>
        <v/>
      </c>
      <c r="F27" s="18" t="str">
        <f>IF(Table1[[#This Row],[Reaction Moles In]]="","",HLOOKUP(Table1[[#This Row],[Scheme No]],'Reaction Solvents'!$A$2:$BL$5,4))</f>
        <v/>
      </c>
      <c r="G27" s="18" t="str">
        <f>IF(Table1[[#This Row],[Reaction Moles In]]="","",HLOOKUP(Table1[[#This Row],[Scheme No]],'Workup &amp; Purification'!$G$2:$BN$4,3))</f>
        <v/>
      </c>
      <c r="H27" s="18" t="str">
        <f>IF(Table1[[#This Row],[Reaction Moles In]]="","",HLOOKUP(Table1[[#This Row],[Scheme No]],'Workup &amp; Purification'!$G$2:$BN$5,4))</f>
        <v/>
      </c>
      <c r="I27" s="20" t="str">
        <f>IF(Table1[[#This Row],[Reaction Moles In]]="","",Table1[[#This Row],[Reaction Moles In]]+Table1[[#This Row],[Solvents Moles]]+Table1[[#This Row],[Workup &amp; Purification]])</f>
        <v/>
      </c>
      <c r="J27" s="19" t="str">
        <f>IF(Table1[[#This Row],[Reaction Moles In]]="","",Table1[[#This Row],[Reaction Moles In]]+Table1[[#This Row],[W&amp;P (Non Aq)]]+Table1[[#This Row],[Solvents (Non Aq) Moles]])</f>
        <v/>
      </c>
      <c r="K27" s="192" t="str">
        <f>Table1[[#This Row],[Reaction Moles Out]]</f>
        <v/>
      </c>
      <c r="L27" s="82" t="str">
        <f>IF(Table1[[#This Row],[Scheme Name]]="","",ABS(HLOOKUP(Table1[[#This Row],[Scheme No]],Reaction!$A$2:$BJ$10,8))/1000)</f>
        <v/>
      </c>
      <c r="M27" s="82" t="str">
        <f>IF(Table1[[#This Row],[Scheme Name]]="","",ABS(HLOOKUP(Table1[[#This Row],[Scheme No]],Reaction!$A$2:$BJ$10,7))/1000)</f>
        <v/>
      </c>
      <c r="N27" s="82" t="str">
        <f>IF(Table1[[#This Row],[Scheme Name]]="","",HLOOKUP(Table1[[#This Row],[Scheme No]],'Reaction Solvents'!$A$2:$BL$7,6))</f>
        <v/>
      </c>
      <c r="O27" s="82" t="str">
        <f>IF(Table1[[#This Row],[Scheme Name]]="","",HLOOKUP(Table1[[#This Row],[Scheme No]],'Reaction Solvents'!$A$2:$BL$7,5))</f>
        <v/>
      </c>
      <c r="P27" s="82" t="str">
        <f>IF(Table1[[#This Row],[Scheme Name]]="","",HLOOKUP(Table1[[#This Row],[Scheme No]],'Workup &amp; Purification'!$G$2:$BN$7,6))</f>
        <v/>
      </c>
      <c r="Q27" s="82" t="str">
        <f>IF(Table1[[#This Row],[Scheme Name]]="","",HLOOKUP(Table1[[#This Row],[Scheme No]],'Workup &amp; Purification'!$G$2:$BN$7,5))</f>
        <v/>
      </c>
      <c r="R27" s="82" t="str">
        <f>IF(Table1[[#This Row],[Scheme Name]]="","",ABS(HLOOKUP(Table1[[#This Row],[Scheme No]],Reaction!$A$2:$BJ$10,6))/1000)</f>
        <v/>
      </c>
      <c r="S27" s="141" t="str">
        <f>IF(Table1[[#This Row],[Reaction Moles In]]="","",Table1[Moles Out]/Table1[Total Moles In (Non Aq)])</f>
        <v/>
      </c>
      <c r="T27" s="139" t="str">
        <f>IF(Table1[[#This Row],[Reaction Moles In]]="","",Table1[Moles Out]/Table1[Total Moles In (Non Aq)])</f>
        <v/>
      </c>
      <c r="U27" s="140" t="str">
        <f>IF(Table1[[#This Row],[Reaction Moles In]]="","",Table1[[#This Row],[Moles Out]]/Table1[[#This Row],[Total Moles In]])</f>
        <v/>
      </c>
      <c r="V27" s="29" t="str">
        <f>IF(Table1[[#This Row],[Reaction Moles In]]="","",Table1[[#This Row],[Reaction Moles Out]]/Table1[[#This Row],[Reaction Moles In]])</f>
        <v/>
      </c>
      <c r="W27" s="146" t="str">
        <f>IF(Table1[[#This Row],[Reaction Moles In]]="","",Table1[[#This Row],[Moles Out]]/Table1[[#This Row],[Total Moles In]])</f>
        <v/>
      </c>
      <c r="X27" s="205" t="str">
        <f>IF(Table1[[#This Row],[Scheme Name]]="","",(Table1[[#This Row],[Substrate Mass]]+Table1[[#This Row],[Reagents Mass]])/Table1[[#This Row],[Product Mass]])</f>
        <v/>
      </c>
      <c r="Y27" s="207" t="str">
        <f>IF(Table1[[#This Row],[Scheme Name]]="","",(SUM(Table1[[#This Row],[Substrate Mass]:[Workup Mass (Aq)]]))/Table1[[#This Row],[Product Mass]])</f>
        <v/>
      </c>
    </row>
    <row r="28" spans="1:25" x14ac:dyDescent="0.25">
      <c r="A28" s="25">
        <v>26</v>
      </c>
      <c r="B28" s="26" t="str">
        <f>IF(VLOOKUP(Table1[[#This Row],[Scheme No]],Table4[#All],2)&lt;&gt;"",VLOOKUP(Table1[[#This Row],[Scheme No]],Table4[#All],2), "")</f>
        <v/>
      </c>
      <c r="C28" s="191" t="str">
        <f>IF(Table1[[#This Row],[Scheme Name]]="","",ABS(HLOOKUP(Table1[[#This Row],[Scheme No]],Reaction!$A$2:$BJ$10,3)))</f>
        <v/>
      </c>
      <c r="D28" s="17" t="str">
        <f>IF(Table1[[#This Row],[Reaction Moles In]]="","",HLOOKUP(Table1[[#This Row],[Scheme No]],Reaction!$A$2:$BJ$10,4))</f>
        <v/>
      </c>
      <c r="E28" s="18" t="str">
        <f>IF(Table1[[#This Row],[Reaction Moles In]]="","",HLOOKUP(Table1[[#This Row],[Scheme No]],'Reaction Solvents'!$A$2:$BL$5,3))</f>
        <v/>
      </c>
      <c r="F28" s="18" t="str">
        <f>IF(Table1[[#This Row],[Reaction Moles In]]="","",HLOOKUP(Table1[[#This Row],[Scheme No]],'Reaction Solvents'!$A$2:$BL$5,4))</f>
        <v/>
      </c>
      <c r="G28" s="18" t="str">
        <f>IF(Table1[[#This Row],[Reaction Moles In]]="","",HLOOKUP(Table1[[#This Row],[Scheme No]],'Workup &amp; Purification'!$G$2:$BN$4,3))</f>
        <v/>
      </c>
      <c r="H28" s="18" t="str">
        <f>IF(Table1[[#This Row],[Reaction Moles In]]="","",HLOOKUP(Table1[[#This Row],[Scheme No]],'Workup &amp; Purification'!$G$2:$BN$5,4))</f>
        <v/>
      </c>
      <c r="I28" s="20" t="str">
        <f>IF(Table1[[#This Row],[Reaction Moles In]]="","",Table1[[#This Row],[Reaction Moles In]]+Table1[[#This Row],[Solvents Moles]]+Table1[[#This Row],[Workup &amp; Purification]])</f>
        <v/>
      </c>
      <c r="J28" s="19" t="str">
        <f>IF(Table1[[#This Row],[Reaction Moles In]]="","",Table1[[#This Row],[Reaction Moles In]]+Table1[[#This Row],[W&amp;P (Non Aq)]]+Table1[[#This Row],[Solvents (Non Aq) Moles]])</f>
        <v/>
      </c>
      <c r="K28" s="192" t="str">
        <f>Table1[[#This Row],[Reaction Moles Out]]</f>
        <v/>
      </c>
      <c r="L28" s="82" t="str">
        <f>IF(Table1[[#This Row],[Scheme Name]]="","",ABS(HLOOKUP(Table1[[#This Row],[Scheme No]],Reaction!$A$2:$BJ$10,8))/1000)</f>
        <v/>
      </c>
      <c r="M28" s="82" t="str">
        <f>IF(Table1[[#This Row],[Scheme Name]]="","",ABS(HLOOKUP(Table1[[#This Row],[Scheme No]],Reaction!$A$2:$BJ$10,7))/1000)</f>
        <v/>
      </c>
      <c r="N28" s="82" t="str">
        <f>IF(Table1[[#This Row],[Scheme Name]]="","",HLOOKUP(Table1[[#This Row],[Scheme No]],'Reaction Solvents'!$A$2:$BL$7,6))</f>
        <v/>
      </c>
      <c r="O28" s="82" t="str">
        <f>IF(Table1[[#This Row],[Scheme Name]]="","",HLOOKUP(Table1[[#This Row],[Scheme No]],'Reaction Solvents'!$A$2:$BL$7,5))</f>
        <v/>
      </c>
      <c r="P28" s="82" t="str">
        <f>IF(Table1[[#This Row],[Scheme Name]]="","",HLOOKUP(Table1[[#This Row],[Scheme No]],'Workup &amp; Purification'!$G$2:$BN$7,6))</f>
        <v/>
      </c>
      <c r="Q28" s="82" t="str">
        <f>IF(Table1[[#This Row],[Scheme Name]]="","",HLOOKUP(Table1[[#This Row],[Scheme No]],'Workup &amp; Purification'!$G$2:$BN$7,5))</f>
        <v/>
      </c>
      <c r="R28" s="82" t="str">
        <f>IF(Table1[[#This Row],[Scheme Name]]="","",ABS(HLOOKUP(Table1[[#This Row],[Scheme No]],Reaction!$A$2:$BJ$10,6))/1000)</f>
        <v/>
      </c>
      <c r="S28" s="141" t="str">
        <f>IF(Table1[[#This Row],[Reaction Moles In]]="","",Table1[Moles Out]/Table1[Total Moles In (Non Aq)])</f>
        <v/>
      </c>
      <c r="T28" s="139" t="str">
        <f>IF(Table1[[#This Row],[Reaction Moles In]]="","",Table1[Moles Out]/Table1[Total Moles In (Non Aq)])</f>
        <v/>
      </c>
      <c r="U28" s="140" t="str">
        <f>IF(Table1[[#This Row],[Reaction Moles In]]="","",Table1[[#This Row],[Moles Out]]/Table1[[#This Row],[Total Moles In]])</f>
        <v/>
      </c>
      <c r="V28" s="29" t="str">
        <f>IF(Table1[[#This Row],[Reaction Moles In]]="","",Table1[[#This Row],[Reaction Moles Out]]/Table1[[#This Row],[Reaction Moles In]])</f>
        <v/>
      </c>
      <c r="W28" s="147" t="str">
        <f>IF(Table1[[#This Row],[Reaction Moles In]]="","",Table1[[#This Row],[Moles Out]]/Table1[[#This Row],[Total Moles In]])</f>
        <v/>
      </c>
      <c r="X28" s="205" t="str">
        <f>IF(Table1[[#This Row],[Scheme Name]]="","",(Table1[[#This Row],[Substrate Mass]]+Table1[[#This Row],[Reagents Mass]])/Table1[[#This Row],[Product Mass]])</f>
        <v/>
      </c>
      <c r="Y28" s="207" t="str">
        <f>IF(Table1[[#This Row],[Scheme Name]]="","",(SUM(Table1[[#This Row],[Substrate Mass]:[Workup Mass (Aq)]]))/Table1[[#This Row],[Product Mass]])</f>
        <v/>
      </c>
    </row>
    <row r="29" spans="1:25" x14ac:dyDescent="0.25">
      <c r="A29" s="25">
        <v>27</v>
      </c>
      <c r="B29" s="26" t="str">
        <f>IF(VLOOKUP(Table1[[#This Row],[Scheme No]],Table4[#All],2)&lt;&gt;"",VLOOKUP(Table1[[#This Row],[Scheme No]],Table4[#All],2), "")</f>
        <v/>
      </c>
      <c r="C29" s="191" t="str">
        <f>IF(Table1[[#This Row],[Scheme Name]]="","",ABS(HLOOKUP(Table1[[#This Row],[Scheme No]],Reaction!$A$2:$BJ$10,3)))</f>
        <v/>
      </c>
      <c r="D29" s="17" t="str">
        <f>IF(Table1[[#This Row],[Reaction Moles In]]="","",HLOOKUP(Table1[[#This Row],[Scheme No]],Reaction!$A$2:$BJ$10,4))</f>
        <v/>
      </c>
      <c r="E29" s="18" t="str">
        <f>IF(Table1[[#This Row],[Reaction Moles In]]="","",HLOOKUP(Table1[[#This Row],[Scheme No]],'Reaction Solvents'!$A$2:$BL$5,3))</f>
        <v/>
      </c>
      <c r="F29" s="18" t="str">
        <f>IF(Table1[[#This Row],[Reaction Moles In]]="","",HLOOKUP(Table1[[#This Row],[Scheme No]],'Reaction Solvents'!$A$2:$BL$5,4))</f>
        <v/>
      </c>
      <c r="G29" s="18" t="str">
        <f>IF(Table1[[#This Row],[Reaction Moles In]]="","",HLOOKUP(Table1[[#This Row],[Scheme No]],'Workup &amp; Purification'!$G$2:$BN$4,3))</f>
        <v/>
      </c>
      <c r="H29" s="18" t="str">
        <f>IF(Table1[[#This Row],[Reaction Moles In]]="","",HLOOKUP(Table1[[#This Row],[Scheme No]],'Workup &amp; Purification'!$G$2:$BN$5,4))</f>
        <v/>
      </c>
      <c r="I29" s="20" t="str">
        <f>IF(Table1[[#This Row],[Reaction Moles In]]="","",Table1[[#This Row],[Reaction Moles In]]+Table1[[#This Row],[Solvents Moles]]+Table1[[#This Row],[Workup &amp; Purification]])</f>
        <v/>
      </c>
      <c r="J29" s="19" t="str">
        <f>IF(Table1[[#This Row],[Reaction Moles In]]="","",Table1[[#This Row],[Reaction Moles In]]+Table1[[#This Row],[W&amp;P (Non Aq)]]+Table1[[#This Row],[Solvents (Non Aq) Moles]])</f>
        <v/>
      </c>
      <c r="K29" s="192" t="str">
        <f>Table1[[#This Row],[Reaction Moles Out]]</f>
        <v/>
      </c>
      <c r="L29" s="82" t="str">
        <f>IF(Table1[[#This Row],[Scheme Name]]="","",ABS(HLOOKUP(Table1[[#This Row],[Scheme No]],Reaction!$A$2:$BJ$10,8))/1000)</f>
        <v/>
      </c>
      <c r="M29" s="82" t="str">
        <f>IF(Table1[[#This Row],[Scheme Name]]="","",ABS(HLOOKUP(Table1[[#This Row],[Scheme No]],Reaction!$A$2:$BJ$10,7))/1000)</f>
        <v/>
      </c>
      <c r="N29" s="82" t="str">
        <f>IF(Table1[[#This Row],[Scheme Name]]="","",HLOOKUP(Table1[[#This Row],[Scheme No]],'Reaction Solvents'!$A$2:$BL$7,6))</f>
        <v/>
      </c>
      <c r="O29" s="82" t="str">
        <f>IF(Table1[[#This Row],[Scheme Name]]="","",HLOOKUP(Table1[[#This Row],[Scheme No]],'Reaction Solvents'!$A$2:$BL$7,5))</f>
        <v/>
      </c>
      <c r="P29" s="82" t="str">
        <f>IF(Table1[[#This Row],[Scheme Name]]="","",HLOOKUP(Table1[[#This Row],[Scheme No]],'Workup &amp; Purification'!$G$2:$BN$7,6))</f>
        <v/>
      </c>
      <c r="Q29" s="82" t="str">
        <f>IF(Table1[[#This Row],[Scheme Name]]="","",HLOOKUP(Table1[[#This Row],[Scheme No]],'Workup &amp; Purification'!$G$2:$BN$7,5))</f>
        <v/>
      </c>
      <c r="R29" s="82" t="str">
        <f>IF(Table1[[#This Row],[Scheme Name]]="","",ABS(HLOOKUP(Table1[[#This Row],[Scheme No]],Reaction!$A$2:$BJ$10,6))/1000)</f>
        <v/>
      </c>
      <c r="S29" s="141" t="str">
        <f>IF(Table1[[#This Row],[Reaction Moles In]]="","",Table1[Moles Out]/Table1[Total Moles In (Non Aq)])</f>
        <v/>
      </c>
      <c r="T29" s="139" t="str">
        <f>IF(Table1[[#This Row],[Reaction Moles In]]="","",Table1[Moles Out]/Table1[Total Moles In (Non Aq)])</f>
        <v/>
      </c>
      <c r="U29" s="140" t="str">
        <f>IF(Table1[[#This Row],[Reaction Moles In]]="","",Table1[[#This Row],[Moles Out]]/Table1[[#This Row],[Total Moles In]])</f>
        <v/>
      </c>
      <c r="V29" s="29" t="str">
        <f>IF(Table1[[#This Row],[Reaction Moles In]]="","",Table1[[#This Row],[Reaction Moles Out]]/Table1[[#This Row],[Reaction Moles In]])</f>
        <v/>
      </c>
      <c r="W29" s="147" t="str">
        <f>IF(Table1[[#This Row],[Reaction Moles In]]="","",Table1[[#This Row],[Moles Out]]/Table1[[#This Row],[Total Moles In]])</f>
        <v/>
      </c>
      <c r="X29" s="205" t="str">
        <f>IF(Table1[[#This Row],[Scheme Name]]="","",(Table1[[#This Row],[Substrate Mass]]+Table1[[#This Row],[Reagents Mass]])/Table1[[#This Row],[Product Mass]])</f>
        <v/>
      </c>
      <c r="Y29" s="207" t="str">
        <f>IF(Table1[[#This Row],[Scheme Name]]="","",(SUM(Table1[[#This Row],[Substrate Mass]:[Workup Mass (Aq)]]))/Table1[[#This Row],[Product Mass]])</f>
        <v/>
      </c>
    </row>
    <row r="30" spans="1:25" x14ac:dyDescent="0.25">
      <c r="A30" s="25">
        <v>28</v>
      </c>
      <c r="B30" s="26" t="str">
        <f>IF(VLOOKUP(Table1[[#This Row],[Scheme No]],Table4[#All],2)&lt;&gt;"",VLOOKUP(Table1[[#This Row],[Scheme No]],Table4[#All],2), "")</f>
        <v/>
      </c>
      <c r="C30" s="191" t="str">
        <f>IF(Table1[[#This Row],[Scheme Name]]="","",ABS(HLOOKUP(Table1[[#This Row],[Scheme No]],Reaction!$A$2:$BJ$10,3)))</f>
        <v/>
      </c>
      <c r="D30" s="17" t="str">
        <f>IF(Table1[[#This Row],[Reaction Moles In]]="","",HLOOKUP(Table1[[#This Row],[Scheme No]],Reaction!$A$2:$BJ$10,4))</f>
        <v/>
      </c>
      <c r="E30" s="18" t="str">
        <f>IF(Table1[[#This Row],[Reaction Moles In]]="","",HLOOKUP(Table1[[#This Row],[Scheme No]],'Reaction Solvents'!$A$2:$BL$5,3))</f>
        <v/>
      </c>
      <c r="F30" s="18" t="str">
        <f>IF(Table1[[#This Row],[Reaction Moles In]]="","",HLOOKUP(Table1[[#This Row],[Scheme No]],'Reaction Solvents'!$A$2:$BL$5,4))</f>
        <v/>
      </c>
      <c r="G30" s="18" t="str">
        <f>IF(Table1[[#This Row],[Reaction Moles In]]="","",HLOOKUP(Table1[[#This Row],[Scheme No]],'Workup &amp; Purification'!$G$2:$BN$4,3))</f>
        <v/>
      </c>
      <c r="H30" s="18" t="str">
        <f>IF(Table1[[#This Row],[Reaction Moles In]]="","",HLOOKUP(Table1[[#This Row],[Scheme No]],'Workup &amp; Purification'!$G$2:$BN$5,4))</f>
        <v/>
      </c>
      <c r="I30" s="20" t="str">
        <f>IF(Table1[[#This Row],[Reaction Moles In]]="","",Table1[[#This Row],[Reaction Moles In]]+Table1[[#This Row],[Solvents Moles]]+Table1[[#This Row],[Workup &amp; Purification]])</f>
        <v/>
      </c>
      <c r="J30" s="19" t="str">
        <f>IF(Table1[[#This Row],[Reaction Moles In]]="","",Table1[[#This Row],[Reaction Moles In]]+Table1[[#This Row],[W&amp;P (Non Aq)]]+Table1[[#This Row],[Solvents (Non Aq) Moles]])</f>
        <v/>
      </c>
      <c r="K30" s="192" t="str">
        <f>Table1[[#This Row],[Reaction Moles Out]]</f>
        <v/>
      </c>
      <c r="L30" s="82" t="str">
        <f>IF(Table1[[#This Row],[Scheme Name]]="","",ABS(HLOOKUP(Table1[[#This Row],[Scheme No]],Reaction!$A$2:$BJ$10,8))/1000)</f>
        <v/>
      </c>
      <c r="M30" s="82" t="str">
        <f>IF(Table1[[#This Row],[Scheme Name]]="","",ABS(HLOOKUP(Table1[[#This Row],[Scheme No]],Reaction!$A$2:$BJ$10,7))/1000)</f>
        <v/>
      </c>
      <c r="N30" s="82" t="str">
        <f>IF(Table1[[#This Row],[Scheme Name]]="","",HLOOKUP(Table1[[#This Row],[Scheme No]],'Reaction Solvents'!$A$2:$BL$7,6))</f>
        <v/>
      </c>
      <c r="O30" s="82" t="str">
        <f>IF(Table1[[#This Row],[Scheme Name]]="","",HLOOKUP(Table1[[#This Row],[Scheme No]],'Reaction Solvents'!$A$2:$BL$7,5))</f>
        <v/>
      </c>
      <c r="P30" s="82" t="str">
        <f>IF(Table1[[#This Row],[Scheme Name]]="","",HLOOKUP(Table1[[#This Row],[Scheme No]],'Workup &amp; Purification'!$G$2:$BN$7,6))</f>
        <v/>
      </c>
      <c r="Q30" s="82" t="str">
        <f>IF(Table1[[#This Row],[Scheme Name]]="","",HLOOKUP(Table1[[#This Row],[Scheme No]],'Workup &amp; Purification'!$G$2:$BN$7,5))</f>
        <v/>
      </c>
      <c r="R30" s="82" t="str">
        <f>IF(Table1[[#This Row],[Scheme Name]]="","",ABS(HLOOKUP(Table1[[#This Row],[Scheme No]],Reaction!$A$2:$BJ$10,6))/1000)</f>
        <v/>
      </c>
      <c r="S30" s="141" t="str">
        <f>IF(Table1[[#This Row],[Reaction Moles In]]="","",Table1[Moles Out]/Table1[Total Moles In (Non Aq)])</f>
        <v/>
      </c>
      <c r="T30" s="139" t="str">
        <f>IF(Table1[[#This Row],[Reaction Moles In]]="","",Table1[Moles Out]/Table1[Total Moles In (Non Aq)])</f>
        <v/>
      </c>
      <c r="U30" s="140" t="str">
        <f>IF(Table1[[#This Row],[Reaction Moles In]]="","",Table1[[#This Row],[Moles Out]]/Table1[[#This Row],[Total Moles In]])</f>
        <v/>
      </c>
      <c r="V30" s="29" t="str">
        <f>IF(Table1[[#This Row],[Reaction Moles In]]="","",Table1[[#This Row],[Reaction Moles Out]]/Table1[[#This Row],[Reaction Moles In]])</f>
        <v/>
      </c>
      <c r="W30" s="147" t="str">
        <f>IF(Table1[[#This Row],[Reaction Moles In]]="","",Table1[[#This Row],[Moles Out]]/Table1[[#This Row],[Total Moles In]])</f>
        <v/>
      </c>
      <c r="X30" s="205" t="str">
        <f>IF(Table1[[#This Row],[Scheme Name]]="","",(Table1[[#This Row],[Substrate Mass]]+Table1[[#This Row],[Reagents Mass]])/Table1[[#This Row],[Product Mass]])</f>
        <v/>
      </c>
      <c r="Y30" s="207" t="str">
        <f>IF(Table1[[#This Row],[Scheme Name]]="","",(SUM(Table1[[#This Row],[Substrate Mass]:[Workup Mass (Aq)]]))/Table1[[#This Row],[Product Mass]])</f>
        <v/>
      </c>
    </row>
    <row r="31" spans="1:25" x14ac:dyDescent="0.25">
      <c r="A31" s="25">
        <v>29</v>
      </c>
      <c r="B31" s="26" t="str">
        <f>IF(VLOOKUP(Table1[[#This Row],[Scheme No]],Table4[#All],2)&lt;&gt;"",VLOOKUP(Table1[[#This Row],[Scheme No]],Table4[#All],2), "")</f>
        <v/>
      </c>
      <c r="C31" s="191" t="str">
        <f>IF(Table1[[#This Row],[Scheme Name]]="","",ABS(HLOOKUP(Table1[[#This Row],[Scheme No]],Reaction!$A$2:$BJ$10,3)))</f>
        <v/>
      </c>
      <c r="D31" s="17" t="str">
        <f>IF(Table1[[#This Row],[Reaction Moles In]]="","",HLOOKUP(Table1[[#This Row],[Scheme No]],Reaction!$A$2:$BJ$10,4))</f>
        <v/>
      </c>
      <c r="E31" s="18" t="str">
        <f>IF(Table1[[#This Row],[Reaction Moles In]]="","",HLOOKUP(Table1[[#This Row],[Scheme No]],'Reaction Solvents'!$A$2:$BL$5,3))</f>
        <v/>
      </c>
      <c r="F31" s="18" t="str">
        <f>IF(Table1[[#This Row],[Reaction Moles In]]="","",HLOOKUP(Table1[[#This Row],[Scheme No]],'Reaction Solvents'!$A$2:$BL$5,4))</f>
        <v/>
      </c>
      <c r="G31" s="18" t="str">
        <f>IF(Table1[[#This Row],[Reaction Moles In]]="","",HLOOKUP(Table1[[#This Row],[Scheme No]],'Workup &amp; Purification'!$G$2:$BN$4,3))</f>
        <v/>
      </c>
      <c r="H31" s="18" t="str">
        <f>IF(Table1[[#This Row],[Reaction Moles In]]="","",HLOOKUP(Table1[[#This Row],[Scheme No]],'Workup &amp; Purification'!$G$2:$BN$5,4))</f>
        <v/>
      </c>
      <c r="I31" s="20" t="str">
        <f>IF(Table1[[#This Row],[Reaction Moles In]]="","",Table1[[#This Row],[Reaction Moles In]]+Table1[[#This Row],[Solvents Moles]]+Table1[[#This Row],[Workup &amp; Purification]])</f>
        <v/>
      </c>
      <c r="J31" s="19" t="str">
        <f>IF(Table1[[#This Row],[Reaction Moles In]]="","",Table1[[#This Row],[Reaction Moles In]]+Table1[[#This Row],[W&amp;P (Non Aq)]]+Table1[[#This Row],[Solvents (Non Aq) Moles]])</f>
        <v/>
      </c>
      <c r="K31" s="192" t="str">
        <f>Table1[[#This Row],[Reaction Moles Out]]</f>
        <v/>
      </c>
      <c r="L31" s="82" t="str">
        <f>IF(Table1[[#This Row],[Scheme Name]]="","",ABS(HLOOKUP(Table1[[#This Row],[Scheme No]],Reaction!$A$2:$BJ$10,8))/1000)</f>
        <v/>
      </c>
      <c r="M31" s="82" t="str">
        <f>IF(Table1[[#This Row],[Scheme Name]]="","",ABS(HLOOKUP(Table1[[#This Row],[Scheme No]],Reaction!$A$2:$BJ$10,7))/1000)</f>
        <v/>
      </c>
      <c r="N31" s="82" t="str">
        <f>IF(Table1[[#This Row],[Scheme Name]]="","",HLOOKUP(Table1[[#This Row],[Scheme No]],'Reaction Solvents'!$A$2:$BL$7,6))</f>
        <v/>
      </c>
      <c r="O31" s="82" t="str">
        <f>IF(Table1[[#This Row],[Scheme Name]]="","",HLOOKUP(Table1[[#This Row],[Scheme No]],'Reaction Solvents'!$A$2:$BL$7,5))</f>
        <v/>
      </c>
      <c r="P31" s="82" t="str">
        <f>IF(Table1[[#This Row],[Scheme Name]]="","",HLOOKUP(Table1[[#This Row],[Scheme No]],'Workup &amp; Purification'!$G$2:$BN$7,6))</f>
        <v/>
      </c>
      <c r="Q31" s="82" t="str">
        <f>IF(Table1[[#This Row],[Scheme Name]]="","",HLOOKUP(Table1[[#This Row],[Scheme No]],'Workup &amp; Purification'!$G$2:$BN$7,5))</f>
        <v/>
      </c>
      <c r="R31" s="82" t="str">
        <f>IF(Table1[[#This Row],[Scheme Name]]="","",ABS(HLOOKUP(Table1[[#This Row],[Scheme No]],Reaction!$A$2:$BJ$10,6))/1000)</f>
        <v/>
      </c>
      <c r="S31" s="141" t="str">
        <f>IF(Table1[[#This Row],[Reaction Moles In]]="","",Table1[Moles Out]/Table1[Total Moles In (Non Aq)])</f>
        <v/>
      </c>
      <c r="T31" s="139" t="str">
        <f>IF(Table1[[#This Row],[Reaction Moles In]]="","",Table1[Moles Out]/Table1[Total Moles In (Non Aq)])</f>
        <v/>
      </c>
      <c r="U31" s="140" t="str">
        <f>IF(Table1[[#This Row],[Reaction Moles In]]="","",Table1[[#This Row],[Moles Out]]/Table1[[#This Row],[Total Moles In]])</f>
        <v/>
      </c>
      <c r="V31" s="29" t="str">
        <f>IF(Table1[[#This Row],[Reaction Moles In]]="","",Table1[[#This Row],[Reaction Moles Out]]/Table1[[#This Row],[Reaction Moles In]])</f>
        <v/>
      </c>
      <c r="W31" s="147" t="str">
        <f>IF(Table1[[#This Row],[Reaction Moles In]]="","",Table1[[#This Row],[Moles Out]]/Table1[[#This Row],[Total Moles In]])</f>
        <v/>
      </c>
      <c r="X31" s="205" t="str">
        <f>IF(Table1[[#This Row],[Scheme Name]]="","",(Table1[[#This Row],[Substrate Mass]]+Table1[[#This Row],[Reagents Mass]])/Table1[[#This Row],[Product Mass]])</f>
        <v/>
      </c>
      <c r="Y31" s="207" t="str">
        <f>IF(Table1[[#This Row],[Scheme Name]]="","",(SUM(Table1[[#This Row],[Substrate Mass]:[Workup Mass (Aq)]]))/Table1[[#This Row],[Product Mass]])</f>
        <v/>
      </c>
    </row>
    <row r="32" spans="1:25" ht="15.75" thickBot="1" x14ac:dyDescent="0.3">
      <c r="A32" s="27">
        <v>30</v>
      </c>
      <c r="B32" s="28" t="str">
        <f>IF(VLOOKUP(Table1[[#This Row],[Scheme No]],Table4[#All],2)&lt;&gt;"",VLOOKUP(Table1[[#This Row],[Scheme No]],Table4[#All],2), "")</f>
        <v/>
      </c>
      <c r="C32" s="193" t="str">
        <f>IF(Table1[[#This Row],[Scheme Name]]="","",ABS(HLOOKUP(Table1[[#This Row],[Scheme No]],Reaction!$A$2:$BJ$10,3)))</f>
        <v/>
      </c>
      <c r="D32" s="21" t="str">
        <f>IF(Table1[[#This Row],[Reaction Moles In]]="","",HLOOKUP(Table1[[#This Row],[Scheme No]],Reaction!$A$2:$BJ$10,4))</f>
        <v/>
      </c>
      <c r="E32" s="22" t="str">
        <f>IF(Table1[[#This Row],[Reaction Moles In]]="","",HLOOKUP(Table1[[#This Row],[Scheme No]],'Reaction Solvents'!$A$2:$BL$5,3))</f>
        <v/>
      </c>
      <c r="F32" s="22" t="str">
        <f>IF(Table1[[#This Row],[Reaction Moles In]]="","",HLOOKUP(Table1[[#This Row],[Scheme No]],'Reaction Solvents'!$A$2:$BL$5,4))</f>
        <v/>
      </c>
      <c r="G32" s="22" t="str">
        <f>IF(Table1[[#This Row],[Reaction Moles In]]="","",HLOOKUP(Table1[[#This Row],[Scheme No]],'Workup &amp; Purification'!$G$2:$BN$4,3))</f>
        <v/>
      </c>
      <c r="H32" s="22" t="str">
        <f>IF(Table1[[#This Row],[Reaction Moles In]]="","",HLOOKUP(Table1[[#This Row],[Scheme No]],'Workup &amp; Purification'!$G$2:$BN$5,4))</f>
        <v/>
      </c>
      <c r="I32" s="23" t="str">
        <f>IF(Table1[[#This Row],[Reaction Moles In]]="","",Table1[[#This Row],[Reaction Moles In]]+Table1[[#This Row],[Solvents Moles]]+Table1[[#This Row],[Workup &amp; Purification]])</f>
        <v/>
      </c>
      <c r="J32" s="24" t="str">
        <f>IF(Table1[[#This Row],[Reaction Moles In]]="","",Table1[[#This Row],[Reaction Moles In]]+Table1[[#This Row],[W&amp;P (Non Aq)]]+Table1[[#This Row],[Solvents (Non Aq) Moles]])</f>
        <v/>
      </c>
      <c r="K32" s="194" t="str">
        <f>Table1[[#This Row],[Reaction Moles Out]]</f>
        <v/>
      </c>
      <c r="L32" s="195" t="str">
        <f>IF(Table1[[#This Row],[Scheme Name]]="","",ABS(HLOOKUP(Table1[[#This Row],[Scheme No]],Reaction!$A$2:$BJ$10,8))/1000)</f>
        <v/>
      </c>
      <c r="M32" s="195" t="str">
        <f>IF(Table1[[#This Row],[Scheme Name]]="","",ABS(HLOOKUP(Table1[[#This Row],[Scheme No]],Reaction!$A$2:$BJ$10,7))/1000)</f>
        <v/>
      </c>
      <c r="N32" s="195" t="str">
        <f>IF(Table1[[#This Row],[Scheme Name]]="","",HLOOKUP(Table1[[#This Row],[Scheme No]],'Reaction Solvents'!$A$2:$BL$7,6))</f>
        <v/>
      </c>
      <c r="O32" s="195" t="str">
        <f>IF(Table1[[#This Row],[Scheme Name]]="","",HLOOKUP(Table1[[#This Row],[Scheme No]],'Reaction Solvents'!$A$2:$BL$7,5))</f>
        <v/>
      </c>
      <c r="P32" s="195" t="str">
        <f>IF(Table1[[#This Row],[Scheme Name]]="","",HLOOKUP(Table1[[#This Row],[Scheme No]],'Workup &amp; Purification'!$G$2:$BN$7,6))</f>
        <v/>
      </c>
      <c r="Q32" s="195" t="str">
        <f>IF(Table1[[#This Row],[Scheme Name]]="","",HLOOKUP(Table1[[#This Row],[Scheme No]],'Workup &amp; Purification'!$G$2:$BN$7,5))</f>
        <v/>
      </c>
      <c r="R32" s="195" t="str">
        <f>IF(Table1[[#This Row],[Scheme Name]]="","",ABS(HLOOKUP(Table1[[#This Row],[Scheme No]],Reaction!$A$2:$BJ$10,6))/1000)</f>
        <v/>
      </c>
      <c r="S32" s="142" t="str">
        <f>IF(Table1[[#This Row],[Reaction Moles In]]="","",Table1[Moles Out]/Table1[Total Moles In (Non Aq)])</f>
        <v/>
      </c>
      <c r="T32" s="143" t="str">
        <f>IF(Table1[[#This Row],[Reaction Moles In]]="","",Table1[Moles Out]/Table1[Total Moles In (Non Aq)])</f>
        <v/>
      </c>
      <c r="U32" s="144" t="str">
        <f>IF(Table1[[#This Row],[Reaction Moles In]]="","",Table1[[#This Row],[Moles Out]]/Table1[[#This Row],[Total Moles In]])</f>
        <v/>
      </c>
      <c r="V32" s="30" t="str">
        <f>IF(Table1[[#This Row],[Reaction Moles In]]="","",Table1[[#This Row],[Reaction Moles Out]]/Table1[[#This Row],[Reaction Moles In]])</f>
        <v/>
      </c>
      <c r="W32" s="148" t="str">
        <f>IF(Table1[[#This Row],[Reaction Moles In]]="","",Table1[[#This Row],[Moles Out]]/Table1[[#This Row],[Total Moles In]])</f>
        <v/>
      </c>
      <c r="X32" s="208" t="str">
        <f>IF(Table1[[#This Row],[Scheme Name]]="","",(Table1[[#This Row],[Substrate Mass]]+Table1[[#This Row],[Reagents Mass]])/Table1[[#This Row],[Product Mass]])</f>
        <v/>
      </c>
      <c r="Y32" s="209" t="str">
        <f>IF(Table1[[#This Row],[Scheme Name]]="","",(SUM(Table1[[#This Row],[Substrate Mass]:[Workup Mass (Aq)]]))/Table1[[#This Row],[Product Mass]])</f>
        <v/>
      </c>
    </row>
  </sheetData>
  <sheetProtection algorithmName="SHA-512" hashValue="J/Wg26c5zt5wPPvKpE/XXqYjHnbs8vQz6X8oaYW8koQW1jhnMCsAVfquKnaw6Opja+/CxDqemEDQ5F+Pdks4Hg==" saltValue="tH51lc7CmSimzYXRXxM8dQ==" spinCount="100000" sheet="1" formatColumns="0" sort="0" autoFilter="0" pivotTables="0"/>
  <mergeCells count="1">
    <mergeCell ref="A1:Y1"/>
  </mergeCells>
  <pageMargins left="0.7" right="0.7" top="0.75" bottom="0.75" header="0.3" footer="0.3"/>
  <pageSetup paperSize="9" orientation="portrait"/>
  <tableParts count="1">
    <tablePart r:id="rId1"/>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workbookViewId="0">
      <selection activeCell="C23" sqref="C22:C23"/>
    </sheetView>
  </sheetViews>
  <sheetFormatPr defaultColWidth="8.85546875" defaultRowHeight="15" x14ac:dyDescent="0.25"/>
  <cols>
    <col min="1" max="1" width="14" style="1" customWidth="1"/>
    <col min="2" max="2" width="16.42578125" customWidth="1"/>
    <col min="3" max="3" width="155.28515625" customWidth="1"/>
  </cols>
  <sheetData>
    <row r="1" spans="1:3" x14ac:dyDescent="0.25">
      <c r="A1" s="1" t="s">
        <v>24</v>
      </c>
      <c r="B1" t="s">
        <v>25</v>
      </c>
      <c r="C1" t="s">
        <v>26</v>
      </c>
    </row>
    <row r="2" spans="1:3" x14ac:dyDescent="0.25">
      <c r="A2" s="60">
        <v>1</v>
      </c>
      <c r="B2" s="61" t="s">
        <v>137</v>
      </c>
      <c r="C2" s="62" t="s">
        <v>136</v>
      </c>
    </row>
    <row r="3" spans="1:3" x14ac:dyDescent="0.25">
      <c r="A3" s="60">
        <v>2</v>
      </c>
      <c r="B3" s="61" t="s">
        <v>138</v>
      </c>
      <c r="C3" s="62" t="s">
        <v>140</v>
      </c>
    </row>
    <row r="4" spans="1:3" x14ac:dyDescent="0.25">
      <c r="A4" s="60">
        <v>3</v>
      </c>
      <c r="B4" s="61" t="s">
        <v>139</v>
      </c>
      <c r="C4" s="62" t="s">
        <v>141</v>
      </c>
    </row>
    <row r="5" spans="1:3" x14ac:dyDescent="0.25">
      <c r="A5" s="60">
        <v>4</v>
      </c>
      <c r="B5" s="61" t="s">
        <v>143</v>
      </c>
      <c r="C5" s="62" t="s">
        <v>142</v>
      </c>
    </row>
    <row r="6" spans="1:3" x14ac:dyDescent="0.25">
      <c r="A6" s="60">
        <v>5</v>
      </c>
      <c r="B6" s="61" t="s">
        <v>149</v>
      </c>
      <c r="C6" s="61" t="s">
        <v>166</v>
      </c>
    </row>
    <row r="7" spans="1:3" x14ac:dyDescent="0.25">
      <c r="A7" s="60">
        <v>6</v>
      </c>
      <c r="B7" s="63" t="s">
        <v>153</v>
      </c>
      <c r="C7" s="63" t="s">
        <v>154</v>
      </c>
    </row>
    <row r="8" spans="1:3" x14ac:dyDescent="0.25">
      <c r="A8" s="60">
        <v>7</v>
      </c>
      <c r="B8" s="63" t="s">
        <v>162</v>
      </c>
      <c r="C8" s="63" t="s">
        <v>163</v>
      </c>
    </row>
    <row r="9" spans="1:3" x14ac:dyDescent="0.25">
      <c r="A9" s="60">
        <v>8</v>
      </c>
      <c r="B9" s="61" t="s">
        <v>151</v>
      </c>
      <c r="C9" s="61" t="s">
        <v>165</v>
      </c>
    </row>
    <row r="10" spans="1:3" x14ac:dyDescent="0.25">
      <c r="A10" s="60">
        <v>9</v>
      </c>
      <c r="B10" s="61" t="s">
        <v>152</v>
      </c>
      <c r="C10" s="63" t="s">
        <v>164</v>
      </c>
    </row>
    <row r="11" spans="1:3" x14ac:dyDescent="0.25">
      <c r="A11" s="60">
        <v>10</v>
      </c>
      <c r="B11" s="63"/>
      <c r="C11" s="63"/>
    </row>
    <row r="12" spans="1:3" x14ac:dyDescent="0.25">
      <c r="A12" s="60">
        <v>11</v>
      </c>
      <c r="B12" s="63"/>
      <c r="C12" s="63"/>
    </row>
    <row r="13" spans="1:3" x14ac:dyDescent="0.25">
      <c r="A13" s="60">
        <v>12</v>
      </c>
      <c r="B13" s="63"/>
      <c r="C13" s="63"/>
    </row>
    <row r="14" spans="1:3" x14ac:dyDescent="0.25">
      <c r="A14" s="60">
        <v>13</v>
      </c>
      <c r="B14" s="61"/>
      <c r="C14" s="63"/>
    </row>
    <row r="15" spans="1:3" x14ac:dyDescent="0.25">
      <c r="A15" s="60">
        <v>14</v>
      </c>
      <c r="B15" s="61"/>
      <c r="C15" s="61"/>
    </row>
    <row r="16" spans="1:3" x14ac:dyDescent="0.25">
      <c r="A16" s="60">
        <v>15</v>
      </c>
      <c r="B16" s="61"/>
      <c r="C16" s="61"/>
    </row>
    <row r="17" spans="1:3" x14ac:dyDescent="0.25">
      <c r="A17" s="60">
        <v>16</v>
      </c>
      <c r="B17" s="61"/>
      <c r="C17" s="61"/>
    </row>
    <row r="18" spans="1:3" x14ac:dyDescent="0.25">
      <c r="A18" s="60">
        <v>17</v>
      </c>
      <c r="B18" s="61"/>
      <c r="C18" s="61"/>
    </row>
    <row r="19" spans="1:3" x14ac:dyDescent="0.25">
      <c r="A19" s="60">
        <v>18</v>
      </c>
      <c r="B19" s="61"/>
      <c r="C19" s="61"/>
    </row>
    <row r="20" spans="1:3" x14ac:dyDescent="0.25">
      <c r="A20" s="60">
        <v>19</v>
      </c>
      <c r="B20" s="61"/>
      <c r="C20" s="61"/>
    </row>
    <row r="21" spans="1:3" x14ac:dyDescent="0.25">
      <c r="A21" s="60">
        <v>20</v>
      </c>
      <c r="B21" s="61"/>
      <c r="C21" s="61"/>
    </row>
    <row r="22" spans="1:3" x14ac:dyDescent="0.25">
      <c r="A22" s="60">
        <v>21</v>
      </c>
      <c r="B22" s="61"/>
      <c r="C22" s="61"/>
    </row>
    <row r="23" spans="1:3" x14ac:dyDescent="0.25">
      <c r="A23" s="60">
        <v>22</v>
      </c>
      <c r="B23" s="61"/>
      <c r="C23" s="61"/>
    </row>
    <row r="24" spans="1:3" x14ac:dyDescent="0.25">
      <c r="A24" s="60">
        <v>23</v>
      </c>
      <c r="B24" s="61"/>
      <c r="C24" s="61"/>
    </row>
    <row r="25" spans="1:3" x14ac:dyDescent="0.25">
      <c r="A25" s="60">
        <v>24</v>
      </c>
      <c r="B25" s="61"/>
      <c r="C25" s="61"/>
    </row>
    <row r="26" spans="1:3" x14ac:dyDescent="0.25">
      <c r="A26" s="60">
        <v>25</v>
      </c>
      <c r="B26" s="61"/>
      <c r="C26" s="61"/>
    </row>
    <row r="27" spans="1:3" x14ac:dyDescent="0.25">
      <c r="A27" s="60">
        <v>26</v>
      </c>
      <c r="B27" s="61"/>
      <c r="C27" s="61"/>
    </row>
    <row r="28" spans="1:3" x14ac:dyDescent="0.25">
      <c r="A28" s="60">
        <v>27</v>
      </c>
      <c r="B28" s="61"/>
      <c r="C28" s="61"/>
    </row>
    <row r="29" spans="1:3" x14ac:dyDescent="0.25">
      <c r="A29" s="60">
        <v>28</v>
      </c>
      <c r="B29" s="61"/>
      <c r="C29" s="61"/>
    </row>
    <row r="30" spans="1:3" x14ac:dyDescent="0.25">
      <c r="A30" s="60">
        <v>29</v>
      </c>
      <c r="B30" s="61"/>
      <c r="C30" s="61"/>
    </row>
    <row r="31" spans="1:3" x14ac:dyDescent="0.25">
      <c r="A31" s="60">
        <v>30</v>
      </c>
      <c r="B31" s="61"/>
      <c r="C31" s="61"/>
    </row>
  </sheetData>
  <sheetProtection selectLockedCells="1"/>
  <pageMargins left="0.7" right="0.7" top="0.75" bottom="0.75" header="0.3" footer="0.3"/>
  <pageSetup paperSize="9" orientation="portrait" horizontalDpi="0" verticalDpi="0"/>
  <tableParts count="1">
    <tablePart r:id="rId1"/>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1"/>
  <sheetViews>
    <sheetView zoomScale="85" zoomScaleNormal="85" zoomScalePageLayoutView="200" workbookViewId="0">
      <selection activeCell="G23" sqref="G23"/>
    </sheetView>
  </sheetViews>
  <sheetFormatPr defaultColWidth="8.85546875" defaultRowHeight="15" x14ac:dyDescent="0.25"/>
  <cols>
    <col min="1" max="1" width="51.7109375" style="1" customWidth="1"/>
    <col min="2" max="2" width="18.140625" style="1" customWidth="1"/>
    <col min="3" max="62" width="7.140625" style="2" customWidth="1"/>
  </cols>
  <sheetData>
    <row r="1" spans="1:62" ht="21.75" customHeight="1" thickBot="1" x14ac:dyDescent="0.3">
      <c r="A1" s="233" t="s">
        <v>129</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4"/>
      <c r="BF1" s="234"/>
      <c r="BG1" s="234"/>
      <c r="BH1" s="234"/>
      <c r="BI1" s="234"/>
      <c r="BJ1" s="235"/>
    </row>
    <row r="2" spans="1:62" x14ac:dyDescent="0.25">
      <c r="A2" s="3" t="s">
        <v>1</v>
      </c>
      <c r="B2" s="186"/>
      <c r="C2" s="239">
        <v>1</v>
      </c>
      <c r="D2" s="239"/>
      <c r="E2" s="239">
        <v>2</v>
      </c>
      <c r="F2" s="239"/>
      <c r="G2" s="239">
        <v>3</v>
      </c>
      <c r="H2" s="239"/>
      <c r="I2" s="239">
        <v>4</v>
      </c>
      <c r="J2" s="239"/>
      <c r="K2" s="239">
        <v>5</v>
      </c>
      <c r="L2" s="239"/>
      <c r="M2" s="239">
        <v>6</v>
      </c>
      <c r="N2" s="239"/>
      <c r="O2" s="239">
        <v>7</v>
      </c>
      <c r="P2" s="239"/>
      <c r="Q2" s="239">
        <v>8</v>
      </c>
      <c r="R2" s="239"/>
      <c r="S2" s="239">
        <v>9</v>
      </c>
      <c r="T2" s="239"/>
      <c r="U2" s="239">
        <v>10</v>
      </c>
      <c r="V2" s="239"/>
      <c r="W2" s="239">
        <v>11</v>
      </c>
      <c r="X2" s="239"/>
      <c r="Y2" s="239">
        <v>12</v>
      </c>
      <c r="Z2" s="239"/>
      <c r="AA2" s="239">
        <v>13</v>
      </c>
      <c r="AB2" s="239"/>
      <c r="AC2" s="239">
        <v>14</v>
      </c>
      <c r="AD2" s="239"/>
      <c r="AE2" s="239">
        <v>15</v>
      </c>
      <c r="AF2" s="239"/>
      <c r="AG2" s="239">
        <v>16</v>
      </c>
      <c r="AH2" s="239"/>
      <c r="AI2" s="239">
        <v>17</v>
      </c>
      <c r="AJ2" s="239"/>
      <c r="AK2" s="239">
        <v>18</v>
      </c>
      <c r="AL2" s="239"/>
      <c r="AM2" s="239">
        <v>19</v>
      </c>
      <c r="AN2" s="239"/>
      <c r="AO2" s="239">
        <v>20</v>
      </c>
      <c r="AP2" s="239"/>
      <c r="AQ2" s="239">
        <v>21</v>
      </c>
      <c r="AR2" s="239"/>
      <c r="AS2" s="239">
        <v>22</v>
      </c>
      <c r="AT2" s="239"/>
      <c r="AU2" s="239">
        <v>23</v>
      </c>
      <c r="AV2" s="239"/>
      <c r="AW2" s="239">
        <v>24</v>
      </c>
      <c r="AX2" s="239"/>
      <c r="AY2" s="239">
        <v>25</v>
      </c>
      <c r="AZ2" s="239"/>
      <c r="BA2" s="239">
        <v>26</v>
      </c>
      <c r="BB2" s="239"/>
      <c r="BC2" s="239">
        <v>27</v>
      </c>
      <c r="BD2" s="239"/>
      <c r="BE2" s="239">
        <v>28</v>
      </c>
      <c r="BF2" s="239"/>
      <c r="BG2" s="239">
        <v>29</v>
      </c>
      <c r="BH2" s="239"/>
      <c r="BI2" s="239">
        <v>30</v>
      </c>
      <c r="BJ2" s="245"/>
    </row>
    <row r="3" spans="1:62" x14ac:dyDescent="0.25">
      <c r="A3" s="4" t="s">
        <v>27</v>
      </c>
      <c r="B3" s="187"/>
      <c r="C3" s="243" t="str">
        <f>VLOOKUP(C2,'Scheme Description'!$A$2:$B$31,2)</f>
        <v>Amide Pyrrol Aq</v>
      </c>
      <c r="D3" s="243"/>
      <c r="E3" s="243" t="str">
        <f>VLOOKUP(E2,'Scheme Description'!$A$2:$B$31,2)</f>
        <v>Amide Pyrrol Col</v>
      </c>
      <c r="F3" s="243"/>
      <c r="G3" s="243" t="str">
        <f>VLOOKUP(G2,'Scheme Description'!$A$2:$B$31,2)</f>
        <v>Amide Aniline ppt</v>
      </c>
      <c r="H3" s="243"/>
      <c r="I3" s="243" t="str">
        <f>VLOOKUP(I2,'Scheme Description'!$A$2:$B$31,2)</f>
        <v>Amide Benzyl ppt</v>
      </c>
      <c r="J3" s="243"/>
      <c r="K3" s="243" t="str">
        <f>VLOOKUP(K2,'Scheme Description'!$A$2:$B$31,2)</f>
        <v>DMF-1</v>
      </c>
      <c r="L3" s="243"/>
      <c r="M3" s="243" t="str">
        <f>VLOOKUP(M2,'Scheme Description'!$A$2:$B$31,2)</f>
        <v>DMF-2</v>
      </c>
      <c r="N3" s="243"/>
      <c r="O3" s="243" t="str">
        <f>VLOOKUP(O2,'Scheme Description'!$A$2:$B$31,2)</f>
        <v>THF-1</v>
      </c>
      <c r="P3" s="243"/>
      <c r="Q3" s="243" t="str">
        <f>VLOOKUP(Q2,'Scheme Description'!$A$2:$B$31,2)</f>
        <v>CH2Cl2-1</v>
      </c>
      <c r="R3" s="243"/>
      <c r="S3" s="243" t="str">
        <f>VLOOKUP(S2,'Scheme Description'!$A$2:$B$31,2)</f>
        <v>CH2Cl2-2</v>
      </c>
      <c r="T3" s="243"/>
      <c r="U3" s="243">
        <f>VLOOKUP(U2,'Scheme Description'!$A$2:$B$31,2)</f>
        <v>0</v>
      </c>
      <c r="V3" s="243"/>
      <c r="W3" s="243">
        <f>VLOOKUP(W2,'Scheme Description'!$A$2:$B$31,2)</f>
        <v>0</v>
      </c>
      <c r="X3" s="243"/>
      <c r="Y3" s="243">
        <f>VLOOKUP(Y2,'Scheme Description'!$A$2:$B$31,2)</f>
        <v>0</v>
      </c>
      <c r="Z3" s="243"/>
      <c r="AA3" s="243">
        <f>VLOOKUP(AA2,'Scheme Description'!$A$2:$B$31,2)</f>
        <v>0</v>
      </c>
      <c r="AB3" s="243"/>
      <c r="AC3" s="243">
        <f>VLOOKUP(AC2,'Scheme Description'!$A$2:$B$31,2)</f>
        <v>0</v>
      </c>
      <c r="AD3" s="243"/>
      <c r="AE3" s="243">
        <f>VLOOKUP(AE2,'Scheme Description'!$A$2:$B$31,2)</f>
        <v>0</v>
      </c>
      <c r="AF3" s="243"/>
      <c r="AG3" s="243">
        <f>VLOOKUP(AG2,'Scheme Description'!$A$2:$B$31,2)</f>
        <v>0</v>
      </c>
      <c r="AH3" s="243"/>
      <c r="AI3" s="243">
        <f>VLOOKUP(AI2,'Scheme Description'!$A$2:$B$31,2)</f>
        <v>0</v>
      </c>
      <c r="AJ3" s="243"/>
      <c r="AK3" s="243">
        <f>VLOOKUP(AK2,'Scheme Description'!$A$2:$B$31,2)</f>
        <v>0</v>
      </c>
      <c r="AL3" s="243"/>
      <c r="AM3" s="243">
        <f>VLOOKUP(AM2,'Scheme Description'!$A$2:$B$31,2)</f>
        <v>0</v>
      </c>
      <c r="AN3" s="243"/>
      <c r="AO3" s="243">
        <f>VLOOKUP(AO2,'Scheme Description'!$A$2:$B$31,2)</f>
        <v>0</v>
      </c>
      <c r="AP3" s="243"/>
      <c r="AQ3" s="243">
        <f>VLOOKUP(AQ2,'Scheme Description'!$A$2:$B$31,2)</f>
        <v>0</v>
      </c>
      <c r="AR3" s="243"/>
      <c r="AS3" s="243">
        <f>VLOOKUP(AS2,'Scheme Description'!$A$2:$B$31,2)</f>
        <v>0</v>
      </c>
      <c r="AT3" s="243"/>
      <c r="AU3" s="243">
        <f>VLOOKUP(AU2,'Scheme Description'!$A$2:$B$31,2)</f>
        <v>0</v>
      </c>
      <c r="AV3" s="243"/>
      <c r="AW3" s="243">
        <f>VLOOKUP(AW2,'Scheme Description'!$A$2:$B$31,2)</f>
        <v>0</v>
      </c>
      <c r="AX3" s="243"/>
      <c r="AY3" s="243">
        <f>VLOOKUP(AY2,'Scheme Description'!$A$2:$B$31,2)</f>
        <v>0</v>
      </c>
      <c r="AZ3" s="243"/>
      <c r="BA3" s="243">
        <f>VLOOKUP(BA2,'Scheme Description'!$A$2:$B$31,2)</f>
        <v>0</v>
      </c>
      <c r="BB3" s="243"/>
      <c r="BC3" s="243">
        <f>VLOOKUP(BC2,'Scheme Description'!$A$2:$B$31,2)</f>
        <v>0</v>
      </c>
      <c r="BD3" s="243"/>
      <c r="BE3" s="243">
        <f>VLOOKUP(BE2,'Scheme Description'!$A$2:$B$31,2)</f>
        <v>0</v>
      </c>
      <c r="BF3" s="243"/>
      <c r="BG3" s="243">
        <f>VLOOKUP(BG2,'Scheme Description'!$A$2:$B$31,2)</f>
        <v>0</v>
      </c>
      <c r="BH3" s="243"/>
      <c r="BI3" s="243">
        <f>VLOOKUP(BI2,'Scheme Description'!$A$2:$B$31,2)</f>
        <v>0</v>
      </c>
      <c r="BJ3" s="246"/>
    </row>
    <row r="4" spans="1:62" x14ac:dyDescent="0.25">
      <c r="A4" s="4" t="s">
        <v>191</v>
      </c>
      <c r="B4" s="187"/>
      <c r="C4" s="228">
        <f>IF(SUMIF(D12:D67,"&gt;0")&lt;&gt;0, SUMIF(D12:D67,"&gt;0"),0)</f>
        <v>1.55</v>
      </c>
      <c r="D4" s="228"/>
      <c r="E4" s="228">
        <f>IF(SUMIF(F12:F67,"&gt;0")&lt;&gt;0, SUMIF(F12:F67,"&gt;0"),0)</f>
        <v>1.55</v>
      </c>
      <c r="F4" s="228"/>
      <c r="G4" s="228">
        <f>IF(SUMIF(H12:H67,"&gt;0")&lt;&gt;0, SUMIF(H12:H67,"&gt;0"),0)</f>
        <v>1.55</v>
      </c>
      <c r="H4" s="228"/>
      <c r="I4" s="228">
        <f>IF(SUMIF(J12:J67,"&gt;0")&lt;&gt;0, SUMIF(J12:J67,"&gt;0"),0)</f>
        <v>1.55</v>
      </c>
      <c r="J4" s="228"/>
      <c r="K4" s="228">
        <f>IF(SUMIF(L12:L67,"&gt;0")&lt;&gt;0, SUMIF(L12:L67,"&gt;0"),0)</f>
        <v>25.6</v>
      </c>
      <c r="L4" s="228"/>
      <c r="M4" s="228">
        <f>IF(SUMIF(N12:N67,"&gt;0")&lt;&gt;0, SUMIF(N12:N67,"&gt;0"),0)</f>
        <v>3</v>
      </c>
      <c r="N4" s="228"/>
      <c r="O4" s="228">
        <f>IF(SUMIF(P12:P67,"&gt;0")&lt;&gt;0, SUMIF(P12:P67,"&gt;0"),0)</f>
        <v>13.5</v>
      </c>
      <c r="P4" s="228"/>
      <c r="Q4" s="228">
        <f>IF(SUMIF(R12:R67,"&gt;0")&lt;&gt;0, SUMIF(R12:R67,"&gt;0"),0)</f>
        <v>11.98</v>
      </c>
      <c r="R4" s="228"/>
      <c r="S4" s="228">
        <f>IF(SUMIF(T12:T67,"&gt;0")&lt;&gt;0, SUMIF(T12:T67,"&gt;0"),0)</f>
        <v>34</v>
      </c>
      <c r="T4" s="228"/>
      <c r="U4" s="228">
        <f>IF(SUMIF(V12:V67,"&gt;0")&lt;&gt;0, SUMIF(V12:V67,"&gt;0"),0)</f>
        <v>0</v>
      </c>
      <c r="V4" s="228"/>
      <c r="W4" s="228">
        <f>IF(SUMIF(X12:X67,"&gt;0")&lt;&gt;0, SUMIF(X12:X67,"&gt;0"),0)</f>
        <v>0</v>
      </c>
      <c r="X4" s="228"/>
      <c r="Y4" s="228">
        <f>IF(SUMIF(Z12:Z67,"&gt;0")&lt;&gt;0, SUMIF(Z12:Z67,"&gt;0"),0)</f>
        <v>0</v>
      </c>
      <c r="Z4" s="228"/>
      <c r="AA4" s="228">
        <f>IF(SUMIF(AB12:AB67,"&gt;0")&lt;&gt;0, SUMIF(AB12:AB67,"&gt;0"),0)</f>
        <v>0</v>
      </c>
      <c r="AB4" s="228"/>
      <c r="AC4" s="228">
        <f>IF(SUMIF(AD12:AD67,"&gt;0")&lt;&gt;0, SUMIF(AD12:AD67,"&gt;0"),0)</f>
        <v>0</v>
      </c>
      <c r="AD4" s="228"/>
      <c r="AE4" s="228">
        <f>IF(SUMIF(AF12:AF67,"&gt;0")&lt;&gt;0, SUMIF(AF12:AF67,"&gt;0"),0)</f>
        <v>0</v>
      </c>
      <c r="AF4" s="228"/>
      <c r="AG4" s="228">
        <f>IF(SUMIF(AH12:AH67,"&gt;0")&lt;&gt;0, SUMIF(AH12:AH67,"&gt;0"),0)</f>
        <v>0</v>
      </c>
      <c r="AH4" s="228"/>
      <c r="AI4" s="228">
        <f>IF(SUMIF(AJ12:AJ67,"&gt;0")&lt;&gt;0, SUMIF(AJ12:AJ67,"&gt;0"),0)</f>
        <v>0</v>
      </c>
      <c r="AJ4" s="228"/>
      <c r="AK4" s="228">
        <f>IF(SUMIF(AL12:AL67,"&gt;0")&lt;&gt;0, SUMIF(AL12:AL67,"&gt;0"),0)</f>
        <v>0</v>
      </c>
      <c r="AL4" s="228"/>
      <c r="AM4" s="228">
        <f>IF(SUMIF(AN12:AN67,"&gt;0")&lt;&gt;0, SUMIF(AN12:AN67,"&gt;0"),0)</f>
        <v>0</v>
      </c>
      <c r="AN4" s="228"/>
      <c r="AO4" s="228">
        <f>IF(SUMIF(AP12:AP67,"&gt;0")&lt;&gt;0, SUMIF(AP12:AP67,"&gt;0"),0)</f>
        <v>0</v>
      </c>
      <c r="AP4" s="228"/>
      <c r="AQ4" s="228">
        <f>IF(SUMIF(AR12:AR67,"&gt;0")&lt;&gt;0, SUMIF(AR12:AR67,"&gt;0"),0)</f>
        <v>0</v>
      </c>
      <c r="AR4" s="228"/>
      <c r="AS4" s="228">
        <f>IF(SUMIF(AT12:AT67,"&gt;0")&lt;&gt;0, SUMIF(AT12:AT67,"&gt;0"),0)</f>
        <v>0</v>
      </c>
      <c r="AT4" s="228"/>
      <c r="AU4" s="228">
        <f>IF(SUMIF(AV12:AV67,"&gt;0")&lt;&gt;0, SUMIF(AV12:AV67,"&gt;0"),0)</f>
        <v>0</v>
      </c>
      <c r="AV4" s="228"/>
      <c r="AW4" s="228">
        <f>IF(SUMIF(AX12:AX67,"&gt;0")&lt;&gt;0, SUMIF(AX12:AX67,"&gt;0"),0)</f>
        <v>0</v>
      </c>
      <c r="AX4" s="228"/>
      <c r="AY4" s="228">
        <f>IF(SUMIF(AZ12:AZ67,"&gt;0")&lt;&gt;0, SUMIF(AZ12:AZ67,"&gt;0"),0)</f>
        <v>0</v>
      </c>
      <c r="AZ4" s="228"/>
      <c r="BA4" s="228">
        <f>IF(SUMIF(BB12:BB67,"&gt;0")&lt;&gt;0, SUMIF(BB12:BB67,"&gt;0"),0)</f>
        <v>0</v>
      </c>
      <c r="BB4" s="228"/>
      <c r="BC4" s="228">
        <f>IF(SUMIF(BD12:BD67,"&gt;0")&lt;&gt;0, SUMIF(BD12:BD67,"&gt;0"),0)</f>
        <v>0</v>
      </c>
      <c r="BD4" s="228"/>
      <c r="BE4" s="228">
        <f>IF(SUMIF(BF12:BF67,"&gt;0")&lt;&gt;0, SUMIF(BF12:BF67,"&gt;0"),0)</f>
        <v>0</v>
      </c>
      <c r="BF4" s="228"/>
      <c r="BG4" s="228">
        <f>IF(SUMIF(BH12:BH67,"&gt;0")&lt;&gt;0, SUMIF(BH12:BH67,"&gt;0"),0)</f>
        <v>0</v>
      </c>
      <c r="BH4" s="228"/>
      <c r="BI4" s="228">
        <f>IF(SUMIF(BJ12:BJ67,"&gt;0")&lt;&gt;0, SUMIF(BJ12:BJ67,"&gt;0"),0)</f>
        <v>0</v>
      </c>
      <c r="BJ4" s="229"/>
    </row>
    <row r="5" spans="1:62" x14ac:dyDescent="0.25">
      <c r="A5" s="4" t="s">
        <v>192</v>
      </c>
      <c r="B5" s="187"/>
      <c r="C5" s="228">
        <f>IF(C10&lt;&gt;0,VLOOKUP("L",C12:D62,2)*C10,0)</f>
        <v>0.45500000000000002</v>
      </c>
      <c r="D5" s="228"/>
      <c r="E5" s="228">
        <f>IF(E10&lt;&gt;0,VLOOKUP("L",E12:F62,2)*E10,0)</f>
        <v>0.375</v>
      </c>
      <c r="F5" s="228"/>
      <c r="G5" s="228">
        <f>IF(G10&lt;&gt;0,VLOOKUP("L",G12:H62,2)*G10,0)</f>
        <v>0.36</v>
      </c>
      <c r="H5" s="228"/>
      <c r="I5" s="228">
        <f>IF(I10&lt;&gt;0,VLOOKUP("L",I12:J62,2)*I10,0)</f>
        <v>0.40500000000000003</v>
      </c>
      <c r="J5" s="228"/>
      <c r="K5" s="228">
        <f>IF(K10&lt;&gt;0,VLOOKUP("L",K12:L62,2)*K10,0)</f>
        <v>7.6</v>
      </c>
      <c r="L5" s="228"/>
      <c r="M5" s="228">
        <f>IF(M10&lt;&gt;0,VLOOKUP("L",M12:N62,2)*M10,0)</f>
        <v>0.45</v>
      </c>
      <c r="N5" s="228"/>
      <c r="O5" s="228">
        <f>IF(O10&lt;&gt;0,VLOOKUP("L",O12:P62,2)*O10,0)</f>
        <v>0.63</v>
      </c>
      <c r="P5" s="228"/>
      <c r="Q5" s="242">
        <f>IF(Q10&lt;&gt;0,VLOOKUP("L",Q12:R62,2)*Q10,0)</f>
        <v>2.331</v>
      </c>
      <c r="R5" s="242"/>
      <c r="S5" s="242">
        <f>IF(S10&lt;&gt;0,VLOOKUP("L",S12:T62,2)*S10,0)</f>
        <v>7.8000000000000007</v>
      </c>
      <c r="T5" s="242"/>
      <c r="U5" s="242">
        <f>IF(U10&lt;&gt;0,VLOOKUP("L",U12:V62,2)*U10,0)</f>
        <v>0</v>
      </c>
      <c r="V5" s="242"/>
      <c r="W5" s="242">
        <f>IF(W10&lt;&gt;0,VLOOKUP("L",W12:X62,2)*W10,0)</f>
        <v>0</v>
      </c>
      <c r="X5" s="242"/>
      <c r="Y5" s="242">
        <f>IF(Y10&lt;&gt;0,VLOOKUP("L",Y12:Z62,2)*Y10,0)</f>
        <v>0</v>
      </c>
      <c r="Z5" s="242"/>
      <c r="AA5" s="242">
        <f>IF(AA10&lt;&gt;0,VLOOKUP("L",AA12:AB62,2)*AA10,0)</f>
        <v>0</v>
      </c>
      <c r="AB5" s="242"/>
      <c r="AC5" s="242">
        <f>IF(AC10&lt;&gt;0,VLOOKUP("L",AC12:AD62,2)*AC10,0)</f>
        <v>0</v>
      </c>
      <c r="AD5" s="242"/>
      <c r="AE5" s="242">
        <f>IF(AE10&lt;&gt;0,VLOOKUP("L",AE12:AF62,2)*AE10,0)</f>
        <v>0</v>
      </c>
      <c r="AF5" s="242"/>
      <c r="AG5" s="242">
        <f>IF(AG10&lt;&gt;0,VLOOKUP("L",AG12:AH62,2)*AG10,0)</f>
        <v>0</v>
      </c>
      <c r="AH5" s="242"/>
      <c r="AI5" s="242">
        <f>IF(AI10&lt;&gt;0,VLOOKUP("L",AI12:AJ62,2)*AI10,0)</f>
        <v>0</v>
      </c>
      <c r="AJ5" s="242"/>
      <c r="AK5" s="242">
        <f>IF(AK10&lt;&gt;0,VLOOKUP("L",AK12:AL62,2)*AK10,0)</f>
        <v>0</v>
      </c>
      <c r="AL5" s="242"/>
      <c r="AM5" s="242">
        <f>IF(AM10&lt;&gt;0,VLOOKUP("L",AM12:AN62,2)*AM10,0)</f>
        <v>0</v>
      </c>
      <c r="AN5" s="242"/>
      <c r="AO5" s="242">
        <f>IF(AO10&lt;&gt;0,VLOOKUP("L",AO12:AP62,2)*AO10,0)</f>
        <v>0</v>
      </c>
      <c r="AP5" s="242"/>
      <c r="AQ5" s="242">
        <f>IF(AQ10&lt;&gt;0,VLOOKUP("L",AQ12:AR62,2)*AQ10,0)</f>
        <v>0</v>
      </c>
      <c r="AR5" s="242"/>
      <c r="AS5" s="242">
        <f>IF(AS10&lt;&gt;0,VLOOKUP("L",AS12:AT62,2)*AS10,0)</f>
        <v>0</v>
      </c>
      <c r="AT5" s="242"/>
      <c r="AU5" s="242">
        <f>IF(AU10&lt;&gt;0,VLOOKUP("L",AU12:AV62,2)*AU10,0)</f>
        <v>0</v>
      </c>
      <c r="AV5" s="242"/>
      <c r="AW5" s="242">
        <f>IF(AW10&lt;&gt;0,VLOOKUP("L",AW12:AX62,2)*AW10,0)</f>
        <v>0</v>
      </c>
      <c r="AX5" s="242"/>
      <c r="AY5" s="242">
        <f>IF(AY10&lt;&gt;0,VLOOKUP("L",AY12:AZ62,2)*AY10,0)</f>
        <v>0</v>
      </c>
      <c r="AZ5" s="242"/>
      <c r="BA5" s="242">
        <f>IF(BA10&lt;&gt;0,VLOOKUP("L",BA12:BB62,2)*BA10,0)</f>
        <v>0</v>
      </c>
      <c r="BB5" s="242"/>
      <c r="BC5" s="242">
        <f>IF(BC10&lt;&gt;0,VLOOKUP("L",BC12:BD62,2)*BC10,0)</f>
        <v>0</v>
      </c>
      <c r="BD5" s="242"/>
      <c r="BE5" s="242">
        <f>IF(BE10&lt;&gt;0,VLOOKUP("L",BE12:BF62,2)*BE10,0)</f>
        <v>0</v>
      </c>
      <c r="BF5" s="242"/>
      <c r="BG5" s="242">
        <f>IF(BG10&lt;&gt;0,VLOOKUP("L",BG12:BH62,2)*BG10,0)</f>
        <v>0</v>
      </c>
      <c r="BH5" s="242"/>
      <c r="BI5" s="242">
        <f>IF(BI10&lt;&gt;0,VLOOKUP("L",BI12:BJ62,2)*BI10,0)</f>
        <v>0</v>
      </c>
      <c r="BJ5" s="248"/>
    </row>
    <row r="6" spans="1:62" x14ac:dyDescent="0.25">
      <c r="A6" s="4" t="s">
        <v>176</v>
      </c>
      <c r="B6" s="187"/>
      <c r="C6" s="232">
        <v>193.22</v>
      </c>
      <c r="D6" s="230"/>
      <c r="E6" s="230">
        <v>193.22</v>
      </c>
      <c r="F6" s="230"/>
      <c r="G6" s="230">
        <v>215.22</v>
      </c>
      <c r="H6" s="230"/>
      <c r="I6" s="230">
        <v>229.25</v>
      </c>
      <c r="J6" s="230"/>
      <c r="K6" s="230">
        <v>179.22</v>
      </c>
      <c r="L6" s="230"/>
      <c r="M6" s="230">
        <v>465.44</v>
      </c>
      <c r="N6" s="230"/>
      <c r="O6" s="230">
        <v>272.27</v>
      </c>
      <c r="P6" s="230"/>
      <c r="Q6" s="230">
        <v>294.12</v>
      </c>
      <c r="R6" s="230"/>
      <c r="S6" s="230">
        <v>335.16</v>
      </c>
      <c r="T6" s="230"/>
      <c r="U6" s="230"/>
      <c r="V6" s="230"/>
      <c r="W6" s="230"/>
      <c r="X6" s="230"/>
      <c r="Y6" s="230"/>
      <c r="Z6" s="230"/>
      <c r="AA6" s="230"/>
      <c r="AB6" s="230"/>
      <c r="AC6" s="230"/>
      <c r="AD6" s="230"/>
      <c r="AE6" s="230"/>
      <c r="AF6" s="230"/>
      <c r="AG6" s="230"/>
      <c r="AH6" s="230"/>
      <c r="AI6" s="230"/>
      <c r="AJ6" s="230"/>
      <c r="AK6" s="230"/>
      <c r="AL6" s="230"/>
      <c r="AM6" s="230"/>
      <c r="AN6" s="230"/>
      <c r="AO6" s="230"/>
      <c r="AP6" s="230"/>
      <c r="AQ6" s="230"/>
      <c r="AR6" s="230"/>
      <c r="AS6" s="230"/>
      <c r="AT6" s="230"/>
      <c r="AU6" s="230"/>
      <c r="AV6" s="230"/>
      <c r="AW6" s="230"/>
      <c r="AX6" s="230"/>
      <c r="AY6" s="230"/>
      <c r="AZ6" s="230"/>
      <c r="BA6" s="230"/>
      <c r="BB6" s="230"/>
      <c r="BC6" s="230"/>
      <c r="BD6" s="230"/>
      <c r="BE6" s="230"/>
      <c r="BF6" s="230"/>
      <c r="BG6" s="230"/>
      <c r="BH6" s="230"/>
      <c r="BI6" s="230"/>
      <c r="BJ6" s="231"/>
    </row>
    <row r="7" spans="1:62" hidden="1" x14ac:dyDescent="0.25">
      <c r="A7" s="4" t="s">
        <v>179</v>
      </c>
      <c r="B7" s="187"/>
      <c r="C7" s="228">
        <f>C6*C5</f>
        <v>87.91510000000001</v>
      </c>
      <c r="D7" s="228"/>
      <c r="E7" s="228">
        <f>E6*E5</f>
        <v>72.457499999999996</v>
      </c>
      <c r="F7" s="228"/>
      <c r="G7" s="228">
        <f t="shared" ref="G7" si="0">G6*G5</f>
        <v>77.479199999999992</v>
      </c>
      <c r="H7" s="228"/>
      <c r="I7" s="228">
        <f t="shared" ref="I7" si="1">I6*I5</f>
        <v>92.846250000000012</v>
      </c>
      <c r="J7" s="228"/>
      <c r="K7" s="228">
        <f t="shared" ref="K7" si="2">K6*K5</f>
        <v>1362.0719999999999</v>
      </c>
      <c r="L7" s="228"/>
      <c r="M7" s="228">
        <f t="shared" ref="M7" si="3">M6*M5</f>
        <v>209.44800000000001</v>
      </c>
      <c r="N7" s="228"/>
      <c r="O7" s="228">
        <f t="shared" ref="O7" si="4">O6*O5</f>
        <v>171.53009999999998</v>
      </c>
      <c r="P7" s="228"/>
      <c r="Q7" s="228">
        <f t="shared" ref="Q7" si="5">Q6*Q5</f>
        <v>685.59371999999996</v>
      </c>
      <c r="R7" s="228"/>
      <c r="S7" s="228">
        <f t="shared" ref="S7" si="6">S6*S5</f>
        <v>2614.2480000000005</v>
      </c>
      <c r="T7" s="228"/>
      <c r="U7" s="228">
        <f t="shared" ref="U7" si="7">U6*U5</f>
        <v>0</v>
      </c>
      <c r="V7" s="228"/>
      <c r="W7" s="228">
        <f t="shared" ref="W7" si="8">W6*W5</f>
        <v>0</v>
      </c>
      <c r="X7" s="228"/>
      <c r="Y7" s="228">
        <f t="shared" ref="Y7" si="9">Y6*Y5</f>
        <v>0</v>
      </c>
      <c r="Z7" s="228"/>
      <c r="AA7" s="228">
        <f t="shared" ref="AA7" si="10">AA6*AA5</f>
        <v>0</v>
      </c>
      <c r="AB7" s="228"/>
      <c r="AC7" s="228">
        <f t="shared" ref="AC7" si="11">AC6*AC5</f>
        <v>0</v>
      </c>
      <c r="AD7" s="228"/>
      <c r="AE7" s="228">
        <f t="shared" ref="AE7" si="12">AE6*AE5</f>
        <v>0</v>
      </c>
      <c r="AF7" s="228"/>
      <c r="AG7" s="228">
        <f t="shared" ref="AG7" si="13">AG6*AG5</f>
        <v>0</v>
      </c>
      <c r="AH7" s="228"/>
      <c r="AI7" s="228">
        <f t="shared" ref="AI7" si="14">AI6*AI5</f>
        <v>0</v>
      </c>
      <c r="AJ7" s="228"/>
      <c r="AK7" s="228">
        <f t="shared" ref="AK7" si="15">AK6*AK5</f>
        <v>0</v>
      </c>
      <c r="AL7" s="228"/>
      <c r="AM7" s="228">
        <f t="shared" ref="AM7" si="16">AM6*AM5</f>
        <v>0</v>
      </c>
      <c r="AN7" s="228"/>
      <c r="AO7" s="228">
        <f t="shared" ref="AO7" si="17">AO6*AO5</f>
        <v>0</v>
      </c>
      <c r="AP7" s="228"/>
      <c r="AQ7" s="228">
        <f t="shared" ref="AQ7" si="18">AQ6*AQ5</f>
        <v>0</v>
      </c>
      <c r="AR7" s="228"/>
      <c r="AS7" s="228">
        <f t="shared" ref="AS7" si="19">AS6*AS5</f>
        <v>0</v>
      </c>
      <c r="AT7" s="228"/>
      <c r="AU7" s="228">
        <f t="shared" ref="AU7" si="20">AU6*AU5</f>
        <v>0</v>
      </c>
      <c r="AV7" s="228"/>
      <c r="AW7" s="228">
        <f t="shared" ref="AW7" si="21">AW6*AW5</f>
        <v>0</v>
      </c>
      <c r="AX7" s="228"/>
      <c r="AY7" s="228">
        <f t="shared" ref="AY7" si="22">AY6*AY5</f>
        <v>0</v>
      </c>
      <c r="AZ7" s="228"/>
      <c r="BA7" s="228">
        <f t="shared" ref="BA7" si="23">BA6*BA5</f>
        <v>0</v>
      </c>
      <c r="BB7" s="228"/>
      <c r="BC7" s="228">
        <f t="shared" ref="BC7" si="24">BC6*BC5</f>
        <v>0</v>
      </c>
      <c r="BD7" s="228"/>
      <c r="BE7" s="228">
        <f t="shared" ref="BE7" si="25">BE6*BE5</f>
        <v>0</v>
      </c>
      <c r="BF7" s="228"/>
      <c r="BG7" s="228">
        <f t="shared" ref="BG7" si="26">BG6*BG5</f>
        <v>0</v>
      </c>
      <c r="BH7" s="228"/>
      <c r="BI7" s="228">
        <f t="shared" ref="BI7" si="27">BI6*BI5</f>
        <v>0</v>
      </c>
      <c r="BJ7" s="229"/>
    </row>
    <row r="8" spans="1:62" hidden="1" x14ac:dyDescent="0.25">
      <c r="A8" s="4" t="s">
        <v>184</v>
      </c>
      <c r="B8" s="187"/>
      <c r="C8" s="244">
        <f>IF(C10&lt;&gt;0, SUMPRODUCT($B12:$B71,D12:D71),0)-C9</f>
        <v>91.214500000000001</v>
      </c>
      <c r="D8" s="244"/>
      <c r="E8" s="244">
        <f>IF(E10&lt;&gt;0, SUMPRODUCT($B12:$B71,F12:F71),0)-E9</f>
        <v>91.214500000000001</v>
      </c>
      <c r="F8" s="244"/>
      <c r="G8" s="244">
        <f t="shared" ref="G8" si="28">IF(G10&lt;&gt;0, SUMPRODUCT($B12:$B71,H12:H71),0)-G9</f>
        <v>102.2195</v>
      </c>
      <c r="H8" s="244"/>
      <c r="I8" s="244">
        <f t="shared" ref="I8" si="29">IF(I10&lt;&gt;0, SUMPRODUCT($B12:$B71,J12:J71),0)-I9</f>
        <v>109.22950000000002</v>
      </c>
      <c r="J8" s="244"/>
      <c r="K8" s="244">
        <f t="shared" ref="K8" si="30">IF(K10&lt;&gt;0, SUMPRODUCT($B12:$B71,L12:L71),0)-K9</f>
        <v>2664.2176000000004</v>
      </c>
      <c r="L8" s="244"/>
      <c r="M8" s="244">
        <f t="shared" ref="M8" si="31">IF(M10&lt;&gt;0, SUMPRODUCT($B12:$B71,N12:N71),0)-M9</f>
        <v>299.35271000000006</v>
      </c>
      <c r="N8" s="244"/>
      <c r="O8" s="244">
        <f t="shared" ref="O8" si="32">IF(O10&lt;&gt;0, SUMPRODUCT($B12:$B71,P12:P71),0)-O9</f>
        <v>1257.7184999999999</v>
      </c>
      <c r="P8" s="244"/>
      <c r="Q8" s="244">
        <f t="shared" ref="Q8" si="33">IF(Q10&lt;&gt;0, SUMPRODUCT($B12:$B71,R12:R71),0)-Q9</f>
        <v>1034.07528</v>
      </c>
      <c r="R8" s="244"/>
      <c r="S8" s="244">
        <f t="shared" ref="S8" si="34">IF(S10&lt;&gt;0, SUMPRODUCT($B12:$B71,T12:T71),0)-S9</f>
        <v>2905.7730000000001</v>
      </c>
      <c r="T8" s="244"/>
      <c r="U8" s="244">
        <f t="shared" ref="U8" si="35">IF(U10&lt;&gt;0, SUMPRODUCT($B12:$B71,V12:V71),0)-U9</f>
        <v>0</v>
      </c>
      <c r="V8" s="244"/>
      <c r="W8" s="244">
        <f t="shared" ref="W8" si="36">IF(W10&lt;&gt;0, SUMPRODUCT($B12:$B71,X12:X71),0)-W9</f>
        <v>0</v>
      </c>
      <c r="X8" s="244"/>
      <c r="Y8" s="244">
        <f t="shared" ref="Y8" si="37">IF(Y10&lt;&gt;0, SUMPRODUCT($B12:$B71,Z12:Z71),0)-Y9</f>
        <v>0</v>
      </c>
      <c r="Z8" s="244"/>
      <c r="AA8" s="244">
        <f t="shared" ref="AA8" si="38">IF(AA10&lt;&gt;0, SUMPRODUCT($B12:$B71,AB12:AB71),0)-AA9</f>
        <v>0</v>
      </c>
      <c r="AB8" s="244"/>
      <c r="AC8" s="244">
        <f t="shared" ref="AC8" si="39">IF(AC10&lt;&gt;0, SUMPRODUCT($B12:$B71,AD12:AD71),0)-AC9</f>
        <v>0</v>
      </c>
      <c r="AD8" s="244"/>
      <c r="AE8" s="244">
        <f t="shared" ref="AE8" si="40">IF(AE10&lt;&gt;0, SUMPRODUCT($B12:$B71,AF12:AF71),0)-AE9</f>
        <v>0</v>
      </c>
      <c r="AF8" s="244"/>
      <c r="AG8" s="244">
        <f t="shared" ref="AG8" si="41">IF(AG10&lt;&gt;0, SUMPRODUCT($B12:$B71,AH12:AH71),0)-AG9</f>
        <v>0</v>
      </c>
      <c r="AH8" s="244"/>
      <c r="AI8" s="244">
        <f t="shared" ref="AI8" si="42">IF(AI10&lt;&gt;0, SUMPRODUCT($B12:$B71,AJ12:AJ71),0)-AI9</f>
        <v>0</v>
      </c>
      <c r="AJ8" s="244"/>
      <c r="AK8" s="244">
        <f t="shared" ref="AK8" si="43">IF(AK10&lt;&gt;0, SUMPRODUCT($B12:$B71,AL12:AL71),0)-AK9</f>
        <v>0</v>
      </c>
      <c r="AL8" s="244"/>
      <c r="AM8" s="244">
        <f t="shared" ref="AM8" si="44">IF(AM10&lt;&gt;0, SUMPRODUCT($B12:$B71,AN12:AN71),0)-AM9</f>
        <v>0</v>
      </c>
      <c r="AN8" s="244"/>
      <c r="AO8" s="244">
        <f t="shared" ref="AO8" si="45">IF(AO10&lt;&gt;0, SUMPRODUCT($B12:$B71,AP12:AP71),0)-AO9</f>
        <v>0</v>
      </c>
      <c r="AP8" s="244"/>
      <c r="AQ8" s="244">
        <f t="shared" ref="AQ8" si="46">IF(AQ10&lt;&gt;0, SUMPRODUCT($B12:$B71,AR12:AR71),0)-AQ9</f>
        <v>0</v>
      </c>
      <c r="AR8" s="244"/>
      <c r="AS8" s="244">
        <f t="shared" ref="AS8" si="47">IF(AS10&lt;&gt;0, SUMPRODUCT($B12:$B71,AT12:AT71),0)-AS9</f>
        <v>0</v>
      </c>
      <c r="AT8" s="244"/>
      <c r="AU8" s="244">
        <f t="shared" ref="AU8" si="48">IF(AU10&lt;&gt;0, SUMPRODUCT($B12:$B71,AV12:AV71),0)-AU9</f>
        <v>0</v>
      </c>
      <c r="AV8" s="244"/>
      <c r="AW8" s="244">
        <f t="shared" ref="AW8" si="49">IF(AW10&lt;&gt;0, SUMPRODUCT($B12:$B71,AX12:AX71),0)-AW9</f>
        <v>0</v>
      </c>
      <c r="AX8" s="244"/>
      <c r="AY8" s="244">
        <f t="shared" ref="AY8" si="50">IF(AY10&lt;&gt;0, SUMPRODUCT($B12:$B71,AZ12:AZ71),0)-AY9</f>
        <v>0</v>
      </c>
      <c r="AZ8" s="244"/>
      <c r="BA8" s="244">
        <f t="shared" ref="BA8" si="51">IF(BA10&lt;&gt;0, SUMPRODUCT($B12:$B71,BB12:BB71),0)-BA9</f>
        <v>0</v>
      </c>
      <c r="BB8" s="244"/>
      <c r="BC8" s="244">
        <f t="shared" ref="BC8" si="52">IF(BC10&lt;&gt;0, SUMPRODUCT($B12:$B71,BD12:BD71),0)-BC9</f>
        <v>0</v>
      </c>
      <c r="BD8" s="244"/>
      <c r="BE8" s="244">
        <f t="shared" ref="BE8" si="53">IF(BE10&lt;&gt;0, SUMPRODUCT($B12:$B71,BF12:BF71),0)-BE9</f>
        <v>0</v>
      </c>
      <c r="BF8" s="244"/>
      <c r="BG8" s="244">
        <f t="shared" ref="BG8" si="54">IF(BG10&lt;&gt;0, SUMPRODUCT($B12:$B71,BH12:BH71),0)-BG9</f>
        <v>0</v>
      </c>
      <c r="BH8" s="244"/>
      <c r="BI8" s="244">
        <f>IF(BI10&lt;&gt;0, SUMPRODUCT($B12:$B71,BJ12:BJ71),0)-BI9</f>
        <v>0</v>
      </c>
      <c r="BJ8" s="249"/>
    </row>
    <row r="9" spans="1:62" hidden="1" x14ac:dyDescent="0.25">
      <c r="A9" s="4" t="s">
        <v>183</v>
      </c>
      <c r="B9" s="187"/>
      <c r="C9" s="250">
        <f>IF(C10&lt;&gt;0,VLOOKUP("L", C12:D71,2)*VLOOKUP("L", CHOOSE({1,2},C12:C71,$B12:$B71),2),0)</f>
        <v>72.286500000000004</v>
      </c>
      <c r="D9" s="250"/>
      <c r="E9" s="244">
        <f>IF(E10&lt;&gt;0,VLOOKUP("L", E12:F71,2)*VLOOKUP("L", CHOOSE({1,2},E12:E71,$B12:$B71),2),0)</f>
        <v>72.286500000000004</v>
      </c>
      <c r="F9" s="244"/>
      <c r="G9" s="244">
        <f>IF(G10&lt;&gt;0,VLOOKUP("L", G12:H71,2)*VLOOKUP("L", CHOOSE({1,2},G12:G71,$B12:$B71),2),0)</f>
        <v>72.286500000000004</v>
      </c>
      <c r="H9" s="244"/>
      <c r="I9" s="244">
        <f>IF(I10&lt;&gt;0,VLOOKUP("L", I12:J71,2)*VLOOKUP("L", CHOOSE({1,2},I12:I71,$B12:$B71),2),0)</f>
        <v>72.286500000000004</v>
      </c>
      <c r="J9" s="244"/>
      <c r="K9" s="244">
        <f>IF(K10&lt;&gt;0,VLOOKUP("L", K12:L71,2)*VLOOKUP("L", CHOOSE({1,2},K12:K71,$B12:$B71),2),0)</f>
        <v>969.44</v>
      </c>
      <c r="L9" s="244"/>
      <c r="M9" s="244">
        <f>IF(M10&lt;&gt;0,VLOOKUP("L", M12:N71,2)*VLOOKUP("L", CHOOSE({1,2},M12:M71,$B12:$B71),2),0)</f>
        <v>226.56</v>
      </c>
      <c r="N9" s="244"/>
      <c r="O9" s="244">
        <f>IF(O10&lt;&gt;0,VLOOKUP("L", O12:P71,2)*VLOOKUP("L", CHOOSE({1,2},O12:O71,$B12:$B71),2),0)</f>
        <v>639.18299999999999</v>
      </c>
      <c r="P9" s="244"/>
      <c r="Q9" s="244">
        <f>IF(Q10&lt;&gt;0,VLOOKUP("L", Q12:R71,2)*VLOOKUP("L", CHOOSE({1,2},Q12:Q71,$B12:$B71),2),0)</f>
        <v>500.10273000000007</v>
      </c>
      <c r="R9" s="244"/>
      <c r="S9" s="244">
        <f>IF(S10&lt;&gt;0,VLOOKUP("L", S12:T71,2)*VLOOKUP("L", CHOOSE({1,2},S12:S71,$B12:$B71),2),0)</f>
        <v>1720.25</v>
      </c>
      <c r="T9" s="244"/>
      <c r="U9" s="244">
        <f>IF(U10&lt;&gt;0,VLOOKUP("L", U12:V71,2)*VLOOKUP("L", CHOOSE({1,2},U12:U71,$B12:$B71),2),0)</f>
        <v>0</v>
      </c>
      <c r="V9" s="244"/>
      <c r="W9" s="244">
        <f>IF(W10&lt;&gt;0,VLOOKUP("L", W12:X71,2)*VLOOKUP("L", CHOOSE({1,2},W12:W71,$B12:$B71),2),0)</f>
        <v>0</v>
      </c>
      <c r="X9" s="244"/>
      <c r="Y9" s="244">
        <f>IF(Y10&lt;&gt;0,VLOOKUP("L", Y12:Z71,2)*VLOOKUP("L", CHOOSE({1,2},Y12:Y71,$B12:$B71),2),0)</f>
        <v>0</v>
      </c>
      <c r="Z9" s="244"/>
      <c r="AA9" s="244">
        <f>IF(AA10&lt;&gt;0,VLOOKUP("L", AA12:AB71,2)*VLOOKUP("L", CHOOSE({1,2},AA12:AA71,$B12:$B71),2),0)</f>
        <v>0</v>
      </c>
      <c r="AB9" s="244"/>
      <c r="AC9" s="244">
        <f>IF(AC10&lt;&gt;0,VLOOKUP("L", AC12:AD71,2)*VLOOKUP("L", CHOOSE({1,2},AC12:AC71,$B12:$B71),2),0)</f>
        <v>0</v>
      </c>
      <c r="AD9" s="244"/>
      <c r="AE9" s="244">
        <f>IF(AE10&lt;&gt;0,VLOOKUP("L", AE12:AF71,2)*VLOOKUP("L", CHOOSE({1,2},AE12:AE71,$B12:$B71),2),0)</f>
        <v>0</v>
      </c>
      <c r="AF9" s="244"/>
      <c r="AG9" s="244">
        <f>IF(AG10&lt;&gt;0,VLOOKUP("L", AG12:AH71,2)*VLOOKUP("L", CHOOSE({1,2},AG12:AG71,$B12:$B71),2),0)</f>
        <v>0</v>
      </c>
      <c r="AH9" s="244"/>
      <c r="AI9" s="244">
        <f>IF(AI10&lt;&gt;0,VLOOKUP("L", AI12:AJ71,2)*VLOOKUP("L", CHOOSE({1,2},AI12:AI71,$B12:$B71),2),0)</f>
        <v>0</v>
      </c>
      <c r="AJ9" s="244"/>
      <c r="AK9" s="244">
        <f>IF(AK10&lt;&gt;0,VLOOKUP("L", AK12:AL71,2)*VLOOKUP("L", CHOOSE({1,2},AK12:AK71,$B12:$B71),2),0)</f>
        <v>0</v>
      </c>
      <c r="AL9" s="244"/>
      <c r="AM9" s="244">
        <f>IF(AM10&lt;&gt;0,VLOOKUP("L", AM12:AN71,2)*VLOOKUP("L", CHOOSE({1,2},AM12:AM71,$B12:$B71),2),0)</f>
        <v>0</v>
      </c>
      <c r="AN9" s="244"/>
      <c r="AO9" s="244">
        <f>IF(AO10&lt;&gt;0,VLOOKUP("L", AO12:AP71,2)*VLOOKUP("L", CHOOSE({1,2},AO12:AO71,$B12:$B71),2),0)</f>
        <v>0</v>
      </c>
      <c r="AP9" s="244"/>
      <c r="AQ9" s="244">
        <f>IF(AQ10&lt;&gt;0,VLOOKUP("L", AQ12:AR71,2)*VLOOKUP("L", CHOOSE({1,2},AQ12:AQ71,$B12:$B71),2),0)</f>
        <v>0</v>
      </c>
      <c r="AR9" s="244"/>
      <c r="AS9" s="244">
        <f>IF(AS10&lt;&gt;0,VLOOKUP("L", AS12:AT71,2)*VLOOKUP("L", CHOOSE({1,2},AS12:AS71,$B12:$B71),2),0)</f>
        <v>0</v>
      </c>
      <c r="AT9" s="244"/>
      <c r="AU9" s="244">
        <f>IF(AU10&lt;&gt;0,VLOOKUP("L", AU12:AV71,2)*VLOOKUP("L", CHOOSE({1,2},AU12:AU71,$B12:$B71),2),0)</f>
        <v>0</v>
      </c>
      <c r="AV9" s="244"/>
      <c r="AW9" s="244">
        <f>IF(AW10&lt;&gt;0,VLOOKUP("L", AW12:AX71,2)*VLOOKUP("L", CHOOSE({1,2},AW12:AW71,$B12:$B71),2),0)</f>
        <v>0</v>
      </c>
      <c r="AX9" s="244"/>
      <c r="AY9" s="244">
        <f>IF(AY10&lt;&gt;0,VLOOKUP("L", AY12:AZ71,2)*VLOOKUP("L", CHOOSE({1,2},AY12:AY71,$B12:$B71),2),0)</f>
        <v>0</v>
      </c>
      <c r="AZ9" s="244"/>
      <c r="BA9" s="244">
        <f>IF(BA10&lt;&gt;0,VLOOKUP("L", BA12:BB71,2)*VLOOKUP("L", CHOOSE({1,2},BA12:BA71,$B12:$B71),2),0)</f>
        <v>0</v>
      </c>
      <c r="BB9" s="244"/>
      <c r="BC9" s="244">
        <f>IF(BC10&lt;&gt;0,VLOOKUP("L", BC12:BD71,2)*VLOOKUP("L", CHOOSE({1,2},BC12:BC71,$B12:$B71),2),0)</f>
        <v>0</v>
      </c>
      <c r="BD9" s="244"/>
      <c r="BE9" s="244">
        <f>IF(BE10&lt;&gt;0,VLOOKUP("L", BE12:BF71,2)*VLOOKUP("L", CHOOSE({1,2},BE12:BE71,$B12:$B71),2),0)</f>
        <v>0</v>
      </c>
      <c r="BF9" s="244"/>
      <c r="BG9" s="244">
        <f>IF(BG10&lt;&gt;0,VLOOKUP("L", BG12:BH71,2)*VLOOKUP("L", CHOOSE({1,2},BG12:BG71,$B12:$B71),2),0)</f>
        <v>0</v>
      </c>
      <c r="BH9" s="244"/>
      <c r="BI9" s="244">
        <f>IF(BI10&lt;&gt;0,VLOOKUP("L", BI12:BJ71,2)*VLOOKUP("L", CHOOSE({1,2},BI12:BI71,$B12:$B71),2),0)</f>
        <v>0</v>
      </c>
      <c r="BJ9" s="249"/>
    </row>
    <row r="10" spans="1:62" x14ac:dyDescent="0.25">
      <c r="A10" s="4" t="s">
        <v>29</v>
      </c>
      <c r="B10" s="188"/>
      <c r="C10" s="241">
        <v>0.91</v>
      </c>
      <c r="D10" s="240"/>
      <c r="E10" s="240">
        <v>0.75</v>
      </c>
      <c r="F10" s="240"/>
      <c r="G10" s="240">
        <v>0.72</v>
      </c>
      <c r="H10" s="240"/>
      <c r="I10" s="240">
        <v>0.81</v>
      </c>
      <c r="J10" s="240"/>
      <c r="K10" s="240">
        <v>0.95</v>
      </c>
      <c r="L10" s="240"/>
      <c r="M10" s="240">
        <v>0.45</v>
      </c>
      <c r="N10" s="240"/>
      <c r="O10" s="240">
        <v>0.21</v>
      </c>
      <c r="P10" s="240"/>
      <c r="Q10" s="240">
        <v>0.7</v>
      </c>
      <c r="R10" s="240"/>
      <c r="S10" s="240">
        <v>0.78</v>
      </c>
      <c r="T10" s="240"/>
      <c r="U10" s="240"/>
      <c r="V10" s="240"/>
      <c r="W10" s="240"/>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40"/>
      <c r="BC10" s="240"/>
      <c r="BD10" s="240"/>
      <c r="BE10" s="240"/>
      <c r="BF10" s="240"/>
      <c r="BG10" s="240"/>
      <c r="BH10" s="240"/>
      <c r="BI10" s="240"/>
      <c r="BJ10" s="247"/>
    </row>
    <row r="11" spans="1:62" x14ac:dyDescent="0.25">
      <c r="A11" s="6" t="s">
        <v>6</v>
      </c>
      <c r="B11" s="197" t="s">
        <v>169</v>
      </c>
      <c r="C11" s="236" t="s">
        <v>5</v>
      </c>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237"/>
      <c r="AM11" s="237"/>
      <c r="AN11" s="237"/>
      <c r="AO11" s="237"/>
      <c r="AP11" s="237"/>
      <c r="AQ11" s="237"/>
      <c r="AR11" s="237"/>
      <c r="AS11" s="237"/>
      <c r="AT11" s="237"/>
      <c r="AU11" s="237"/>
      <c r="AV11" s="237"/>
      <c r="AW11" s="237"/>
      <c r="AX11" s="237"/>
      <c r="AY11" s="237"/>
      <c r="AZ11" s="237"/>
      <c r="BA11" s="237"/>
      <c r="BB11" s="237"/>
      <c r="BC11" s="237"/>
      <c r="BD11" s="237"/>
      <c r="BE11" s="237"/>
      <c r="BF11" s="237"/>
      <c r="BG11" s="237"/>
      <c r="BH11" s="237"/>
      <c r="BI11" s="237"/>
      <c r="BJ11" s="238"/>
    </row>
    <row r="12" spans="1:62" x14ac:dyDescent="0.25">
      <c r="A12" s="64" t="s">
        <v>144</v>
      </c>
      <c r="B12" s="183">
        <v>144.57300000000001</v>
      </c>
      <c r="C12" s="65" t="s">
        <v>28</v>
      </c>
      <c r="D12" s="66">
        <v>0.5</v>
      </c>
      <c r="E12" s="66" t="s">
        <v>28</v>
      </c>
      <c r="F12" s="66">
        <v>0.5</v>
      </c>
      <c r="G12" s="66" t="s">
        <v>28</v>
      </c>
      <c r="H12" s="67">
        <v>0.5</v>
      </c>
      <c r="I12" s="66" t="s">
        <v>28</v>
      </c>
      <c r="J12" s="67">
        <v>0.5</v>
      </c>
      <c r="K12" s="66"/>
      <c r="L12" s="67"/>
      <c r="M12" s="66"/>
      <c r="N12" s="67"/>
      <c r="O12" s="66"/>
      <c r="P12" s="67"/>
      <c r="Q12" s="66"/>
      <c r="R12" s="67">
        <v>3.66</v>
      </c>
      <c r="S12" s="66"/>
      <c r="T12" s="67">
        <v>11</v>
      </c>
      <c r="U12" s="66"/>
      <c r="V12" s="67"/>
      <c r="W12" s="66"/>
      <c r="X12" s="67"/>
      <c r="Y12" s="66"/>
      <c r="Z12" s="67"/>
      <c r="AA12" s="66"/>
      <c r="AB12" s="67"/>
      <c r="AC12" s="66"/>
      <c r="AD12" s="67"/>
      <c r="AE12" s="66"/>
      <c r="AF12" s="67"/>
      <c r="AG12" s="66"/>
      <c r="AH12" s="67"/>
      <c r="AI12" s="66"/>
      <c r="AJ12" s="67"/>
      <c r="AK12" s="66"/>
      <c r="AL12" s="67"/>
      <c r="AM12" s="66"/>
      <c r="AN12" s="67"/>
      <c r="AO12" s="66"/>
      <c r="AP12" s="67"/>
      <c r="AQ12" s="66"/>
      <c r="AR12" s="67"/>
      <c r="AS12" s="66"/>
      <c r="AT12" s="67"/>
      <c r="AU12" s="66"/>
      <c r="AV12" s="67"/>
      <c r="AW12" s="66"/>
      <c r="AX12" s="67"/>
      <c r="AY12" s="66"/>
      <c r="AZ12" s="67"/>
      <c r="BA12" s="66"/>
      <c r="BB12" s="67"/>
      <c r="BC12" s="66"/>
      <c r="BD12" s="67"/>
      <c r="BE12" s="66"/>
      <c r="BF12" s="67"/>
      <c r="BG12" s="66"/>
      <c r="BH12" s="67"/>
      <c r="BI12" s="66"/>
      <c r="BJ12" s="68"/>
    </row>
    <row r="13" spans="1:62" x14ac:dyDescent="0.25">
      <c r="A13" s="69" t="s">
        <v>145</v>
      </c>
      <c r="B13" s="184">
        <v>101.19</v>
      </c>
      <c r="C13" s="70"/>
      <c r="D13" s="66">
        <v>0.55000000000000004</v>
      </c>
      <c r="E13" s="66"/>
      <c r="F13" s="66">
        <v>0.55000000000000004</v>
      </c>
      <c r="G13" s="66"/>
      <c r="H13" s="66">
        <v>0.55000000000000004</v>
      </c>
      <c r="I13" s="66"/>
      <c r="J13" s="66">
        <v>0.55000000000000004</v>
      </c>
      <c r="K13" s="66"/>
      <c r="L13" s="66">
        <v>8.8000000000000007</v>
      </c>
      <c r="M13" s="66"/>
      <c r="N13" s="66"/>
      <c r="O13" s="66"/>
      <c r="P13" s="66">
        <v>6</v>
      </c>
      <c r="Q13" s="66"/>
      <c r="R13" s="66">
        <v>4.99</v>
      </c>
      <c r="S13" s="66"/>
      <c r="T13" s="66">
        <v>13</v>
      </c>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71"/>
    </row>
    <row r="14" spans="1:62" x14ac:dyDescent="0.25">
      <c r="A14" s="69" t="s">
        <v>146</v>
      </c>
      <c r="B14" s="184">
        <v>71.12</v>
      </c>
      <c r="C14" s="70"/>
      <c r="D14" s="66">
        <v>0.5</v>
      </c>
      <c r="E14" s="66"/>
      <c r="F14" s="66">
        <v>0.5</v>
      </c>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71"/>
    </row>
    <row r="15" spans="1:62" x14ac:dyDescent="0.25">
      <c r="A15" s="69" t="s">
        <v>147</v>
      </c>
      <c r="B15" s="184">
        <v>93.13</v>
      </c>
      <c r="C15" s="70"/>
      <c r="D15" s="72"/>
      <c r="E15" s="66"/>
      <c r="F15" s="66"/>
      <c r="G15" s="66"/>
      <c r="H15" s="66">
        <v>0.5</v>
      </c>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71"/>
    </row>
    <row r="16" spans="1:62" x14ac:dyDescent="0.25">
      <c r="A16" s="69" t="s">
        <v>148</v>
      </c>
      <c r="B16" s="184">
        <v>107.15</v>
      </c>
      <c r="C16" s="70"/>
      <c r="D16" s="72"/>
      <c r="E16" s="66"/>
      <c r="F16" s="66"/>
      <c r="G16" s="66"/>
      <c r="H16" s="66"/>
      <c r="I16" s="66"/>
      <c r="J16" s="66">
        <v>0.5</v>
      </c>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71"/>
    </row>
    <row r="17" spans="1:62" x14ac:dyDescent="0.25">
      <c r="A17" s="69" t="s">
        <v>150</v>
      </c>
      <c r="B17" s="184">
        <v>121.18</v>
      </c>
      <c r="C17" s="70"/>
      <c r="D17" s="72"/>
      <c r="E17" s="66"/>
      <c r="F17" s="66"/>
      <c r="G17" s="66"/>
      <c r="H17" s="66"/>
      <c r="I17" s="66"/>
      <c r="J17" s="66"/>
      <c r="K17" s="66" t="s">
        <v>28</v>
      </c>
      <c r="L17" s="66">
        <v>8</v>
      </c>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71"/>
    </row>
    <row r="18" spans="1:62" x14ac:dyDescent="0.25">
      <c r="A18" s="69" t="s">
        <v>160</v>
      </c>
      <c r="B18" s="184">
        <v>201.56200000000001</v>
      </c>
      <c r="C18" s="70"/>
      <c r="D18" s="72"/>
      <c r="E18" s="66"/>
      <c r="F18" s="66"/>
      <c r="G18" s="66"/>
      <c r="H18" s="66"/>
      <c r="I18" s="66"/>
      <c r="J18" s="66"/>
      <c r="K18" s="66"/>
      <c r="L18" s="66">
        <v>8.8000000000000007</v>
      </c>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71"/>
    </row>
    <row r="19" spans="1:62" x14ac:dyDescent="0.25">
      <c r="A19" s="69" t="s">
        <v>159</v>
      </c>
      <c r="B19" s="184">
        <v>150.18100000000001</v>
      </c>
      <c r="C19" s="70"/>
      <c r="D19" s="72"/>
      <c r="E19" s="66"/>
      <c r="F19" s="66"/>
      <c r="G19" s="66"/>
      <c r="H19" s="66"/>
      <c r="I19" s="66"/>
      <c r="J19" s="66"/>
      <c r="K19" s="66"/>
      <c r="L19" s="66"/>
      <c r="M19" s="66"/>
      <c r="N19" s="66"/>
      <c r="O19" s="66"/>
      <c r="P19" s="66"/>
      <c r="Q19" s="66" t="s">
        <v>28</v>
      </c>
      <c r="R19" s="66">
        <v>3.33</v>
      </c>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71"/>
    </row>
    <row r="20" spans="1:62" x14ac:dyDescent="0.25">
      <c r="A20" s="69" t="s">
        <v>158</v>
      </c>
      <c r="B20" s="184">
        <v>172.02500000000001</v>
      </c>
      <c r="C20" s="70"/>
      <c r="D20" s="72"/>
      <c r="E20" s="66"/>
      <c r="F20" s="66"/>
      <c r="G20" s="66"/>
      <c r="H20" s="66"/>
      <c r="I20" s="66"/>
      <c r="J20" s="66"/>
      <c r="K20" s="66"/>
      <c r="L20" s="66"/>
      <c r="M20" s="66"/>
      <c r="N20" s="66"/>
      <c r="O20" s="66"/>
      <c r="P20" s="66"/>
      <c r="Q20" s="66"/>
      <c r="R20" s="66"/>
      <c r="S20" s="66" t="s">
        <v>28</v>
      </c>
      <c r="T20" s="66">
        <v>10</v>
      </c>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71"/>
    </row>
    <row r="21" spans="1:62" x14ac:dyDescent="0.25">
      <c r="A21" s="69" t="s">
        <v>157</v>
      </c>
      <c r="B21" s="184">
        <v>227.30699999999999</v>
      </c>
      <c r="C21" s="70"/>
      <c r="D21" s="72"/>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71"/>
    </row>
    <row r="22" spans="1:62" x14ac:dyDescent="0.25">
      <c r="A22" s="69" t="s">
        <v>156</v>
      </c>
      <c r="B22" s="184">
        <v>275.35500000000002</v>
      </c>
      <c r="C22" s="70"/>
      <c r="D22" s="72"/>
      <c r="E22" s="66"/>
      <c r="F22" s="66"/>
      <c r="G22" s="66"/>
      <c r="H22" s="66"/>
      <c r="I22" s="66"/>
      <c r="J22" s="66"/>
      <c r="K22" s="66"/>
      <c r="L22" s="66"/>
      <c r="M22" s="66"/>
      <c r="N22" s="66">
        <v>1</v>
      </c>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71"/>
    </row>
    <row r="23" spans="1:62" x14ac:dyDescent="0.25">
      <c r="A23" s="69" t="s">
        <v>155</v>
      </c>
      <c r="B23" s="184">
        <v>226.56</v>
      </c>
      <c r="C23" s="70"/>
      <c r="D23" s="72"/>
      <c r="E23" s="66"/>
      <c r="F23" s="66"/>
      <c r="G23" s="66"/>
      <c r="H23" s="66"/>
      <c r="I23" s="66"/>
      <c r="J23" s="66"/>
      <c r="K23" s="66"/>
      <c r="L23" s="66"/>
      <c r="M23" s="66" t="s">
        <v>28</v>
      </c>
      <c r="N23" s="66">
        <v>1</v>
      </c>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71"/>
    </row>
    <row r="24" spans="1:62" x14ac:dyDescent="0.25">
      <c r="A24" s="69" t="s">
        <v>161</v>
      </c>
      <c r="B24" s="184">
        <v>23.997710000000001</v>
      </c>
      <c r="C24" s="70"/>
      <c r="D24" s="72"/>
      <c r="E24" s="66"/>
      <c r="F24" s="66"/>
      <c r="G24" s="66"/>
      <c r="H24" s="66"/>
      <c r="I24" s="66"/>
      <c r="J24" s="66"/>
      <c r="K24" s="66"/>
      <c r="L24" s="66"/>
      <c r="M24" s="66"/>
      <c r="N24" s="66">
        <v>1</v>
      </c>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71"/>
    </row>
    <row r="25" spans="1:62" x14ac:dyDescent="0.25">
      <c r="A25" s="69" t="s">
        <v>167</v>
      </c>
      <c r="B25" s="184">
        <v>213.06100000000001</v>
      </c>
      <c r="C25" s="70"/>
      <c r="D25" s="72"/>
      <c r="E25" s="66"/>
      <c r="F25" s="66"/>
      <c r="G25" s="66"/>
      <c r="H25" s="66"/>
      <c r="I25" s="66"/>
      <c r="J25" s="66"/>
      <c r="K25" s="66"/>
      <c r="L25" s="66"/>
      <c r="M25" s="66"/>
      <c r="N25" s="66"/>
      <c r="O25" s="66" t="s">
        <v>28</v>
      </c>
      <c r="P25" s="66">
        <v>3</v>
      </c>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71"/>
    </row>
    <row r="26" spans="1:62" x14ac:dyDescent="0.25">
      <c r="A26" s="69" t="s">
        <v>168</v>
      </c>
      <c r="B26" s="185">
        <v>144.57300000000001</v>
      </c>
      <c r="C26" s="70"/>
      <c r="D26" s="72"/>
      <c r="E26" s="66"/>
      <c r="F26" s="66"/>
      <c r="G26" s="66"/>
      <c r="H26" s="66"/>
      <c r="I26" s="66"/>
      <c r="J26" s="66"/>
      <c r="K26" s="66"/>
      <c r="L26" s="66"/>
      <c r="M26" s="66"/>
      <c r="N26" s="66"/>
      <c r="O26" s="66"/>
      <c r="P26" s="66">
        <v>4.5</v>
      </c>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71"/>
    </row>
    <row r="27" spans="1:62" x14ac:dyDescent="0.25">
      <c r="A27" s="69"/>
      <c r="B27" s="46"/>
      <c r="C27" s="70"/>
      <c r="D27" s="72"/>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71"/>
    </row>
    <row r="28" spans="1:62" x14ac:dyDescent="0.25">
      <c r="A28" s="69"/>
      <c r="B28" s="46"/>
      <c r="C28" s="70"/>
      <c r="D28" s="72"/>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71"/>
    </row>
    <row r="29" spans="1:62" x14ac:dyDescent="0.25">
      <c r="A29" s="69"/>
      <c r="B29" s="180"/>
      <c r="C29" s="70"/>
      <c r="D29" s="72"/>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71"/>
    </row>
    <row r="30" spans="1:62" x14ac:dyDescent="0.25">
      <c r="A30" s="69"/>
      <c r="B30" s="180"/>
      <c r="C30" s="70"/>
      <c r="D30" s="72"/>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71"/>
    </row>
    <row r="31" spans="1:62" x14ac:dyDescent="0.25">
      <c r="A31" s="69"/>
      <c r="B31" s="180"/>
      <c r="C31" s="70"/>
      <c r="D31" s="72"/>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71"/>
    </row>
    <row r="32" spans="1:62" x14ac:dyDescent="0.25">
      <c r="A32" s="69"/>
      <c r="B32" s="180"/>
      <c r="C32" s="70"/>
      <c r="D32" s="72"/>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71"/>
    </row>
    <row r="33" spans="1:62" x14ac:dyDescent="0.25">
      <c r="A33" s="69"/>
      <c r="B33" s="180"/>
      <c r="C33" s="70"/>
      <c r="D33" s="72"/>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71"/>
    </row>
    <row r="34" spans="1:62" x14ac:dyDescent="0.25">
      <c r="A34" s="69"/>
      <c r="B34" s="180"/>
      <c r="C34" s="70"/>
      <c r="D34" s="72"/>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71"/>
    </row>
    <row r="35" spans="1:62" x14ac:dyDescent="0.25">
      <c r="A35" s="69"/>
      <c r="B35" s="180"/>
      <c r="C35" s="70"/>
      <c r="D35" s="72"/>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71"/>
    </row>
    <row r="36" spans="1:62" x14ac:dyDescent="0.25">
      <c r="A36" s="69"/>
      <c r="B36" s="180"/>
      <c r="C36" s="70"/>
      <c r="D36" s="72"/>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71"/>
    </row>
    <row r="37" spans="1:62" x14ac:dyDescent="0.25">
      <c r="A37" s="69"/>
      <c r="B37" s="180"/>
      <c r="C37" s="70"/>
      <c r="D37" s="72"/>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c r="BJ37" s="71"/>
    </row>
    <row r="38" spans="1:62" x14ac:dyDescent="0.25">
      <c r="A38" s="69"/>
      <c r="B38" s="180"/>
      <c r="C38" s="70"/>
      <c r="D38" s="72"/>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66"/>
      <c r="BF38" s="66"/>
      <c r="BG38" s="66"/>
      <c r="BH38" s="66"/>
      <c r="BI38" s="66"/>
      <c r="BJ38" s="71"/>
    </row>
    <row r="39" spans="1:62" x14ac:dyDescent="0.25">
      <c r="A39" s="69"/>
      <c r="B39" s="180"/>
      <c r="C39" s="70"/>
      <c r="D39" s="72"/>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c r="BC39" s="66"/>
      <c r="BD39" s="66"/>
      <c r="BE39" s="66"/>
      <c r="BF39" s="66"/>
      <c r="BG39" s="66"/>
      <c r="BH39" s="66"/>
      <c r="BI39" s="66"/>
      <c r="BJ39" s="71"/>
    </row>
    <row r="40" spans="1:62" x14ac:dyDescent="0.25">
      <c r="A40" s="69"/>
      <c r="B40" s="180"/>
      <c r="C40" s="70"/>
      <c r="D40" s="72"/>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71"/>
    </row>
    <row r="41" spans="1:62" x14ac:dyDescent="0.25">
      <c r="A41" s="69"/>
      <c r="B41" s="180"/>
      <c r="C41" s="70"/>
      <c r="D41" s="72"/>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6"/>
      <c r="BJ41" s="71"/>
    </row>
    <row r="42" spans="1:62" x14ac:dyDescent="0.25">
      <c r="A42" s="69"/>
      <c r="B42" s="180"/>
      <c r="C42" s="70"/>
      <c r="D42" s="72"/>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71"/>
    </row>
    <row r="43" spans="1:62" x14ac:dyDescent="0.25">
      <c r="A43" s="69"/>
      <c r="B43" s="180"/>
      <c r="C43" s="70"/>
      <c r="D43" s="72"/>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71"/>
    </row>
    <row r="44" spans="1:62" x14ac:dyDescent="0.25">
      <c r="A44" s="69"/>
      <c r="B44" s="180"/>
      <c r="C44" s="70"/>
      <c r="D44" s="72"/>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71"/>
    </row>
    <row r="45" spans="1:62" x14ac:dyDescent="0.25">
      <c r="A45" s="69"/>
      <c r="B45" s="180"/>
      <c r="C45" s="70"/>
      <c r="D45" s="72"/>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71"/>
    </row>
    <row r="46" spans="1:62" x14ac:dyDescent="0.25">
      <c r="A46" s="69"/>
      <c r="B46" s="180"/>
      <c r="C46" s="70"/>
      <c r="D46" s="72"/>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71"/>
    </row>
    <row r="47" spans="1:62" x14ac:dyDescent="0.25">
      <c r="A47" s="69"/>
      <c r="B47" s="180"/>
      <c r="C47" s="70"/>
      <c r="D47" s="72"/>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71"/>
    </row>
    <row r="48" spans="1:62" x14ac:dyDescent="0.25">
      <c r="A48" s="69"/>
      <c r="B48" s="180"/>
      <c r="C48" s="70"/>
      <c r="D48" s="72"/>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71"/>
    </row>
    <row r="49" spans="1:62" x14ac:dyDescent="0.25">
      <c r="A49" s="69"/>
      <c r="B49" s="180"/>
      <c r="C49" s="70"/>
      <c r="D49" s="72"/>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71"/>
    </row>
    <row r="50" spans="1:62" x14ac:dyDescent="0.25">
      <c r="A50" s="94"/>
      <c r="B50" s="181"/>
      <c r="C50" s="70"/>
      <c r="D50" s="72"/>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71"/>
    </row>
    <row r="51" spans="1:62" x14ac:dyDescent="0.25">
      <c r="A51" s="69"/>
      <c r="B51" s="180"/>
      <c r="C51" s="70"/>
      <c r="D51" s="72"/>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71"/>
    </row>
    <row r="52" spans="1:62" x14ac:dyDescent="0.25">
      <c r="A52" s="69"/>
      <c r="B52" s="180"/>
      <c r="C52" s="70"/>
      <c r="D52" s="72"/>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71"/>
    </row>
    <row r="53" spans="1:62" x14ac:dyDescent="0.25">
      <c r="A53" s="69"/>
      <c r="B53" s="180"/>
      <c r="C53" s="70"/>
      <c r="D53" s="72"/>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71"/>
    </row>
    <row r="54" spans="1:62" x14ac:dyDescent="0.25">
      <c r="A54" s="69"/>
      <c r="B54" s="180"/>
      <c r="C54" s="70"/>
      <c r="D54" s="72"/>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71"/>
    </row>
    <row r="55" spans="1:62" x14ac:dyDescent="0.25">
      <c r="A55" s="69"/>
      <c r="B55" s="180"/>
      <c r="C55" s="70"/>
      <c r="D55" s="72"/>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71"/>
    </row>
    <row r="56" spans="1:62" x14ac:dyDescent="0.25">
      <c r="A56" s="69"/>
      <c r="B56" s="180"/>
      <c r="C56" s="70"/>
      <c r="D56" s="72"/>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71"/>
    </row>
    <row r="57" spans="1:62" x14ac:dyDescent="0.25">
      <c r="A57" s="69"/>
      <c r="B57" s="180"/>
      <c r="C57" s="70"/>
      <c r="D57" s="72"/>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71"/>
    </row>
    <row r="58" spans="1:62" x14ac:dyDescent="0.25">
      <c r="A58" s="69"/>
      <c r="B58" s="180"/>
      <c r="C58" s="70"/>
      <c r="D58" s="72"/>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71"/>
    </row>
    <row r="59" spans="1:62" x14ac:dyDescent="0.25">
      <c r="A59" s="69"/>
      <c r="B59" s="180"/>
      <c r="C59" s="70"/>
      <c r="D59" s="72"/>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66"/>
      <c r="BB59" s="66"/>
      <c r="BC59" s="66"/>
      <c r="BD59" s="66"/>
      <c r="BE59" s="66"/>
      <c r="BF59" s="66"/>
      <c r="BG59" s="66"/>
      <c r="BH59" s="66"/>
      <c r="BI59" s="66"/>
      <c r="BJ59" s="71"/>
    </row>
    <row r="60" spans="1:62" x14ac:dyDescent="0.25">
      <c r="A60" s="69"/>
      <c r="B60" s="180"/>
      <c r="C60" s="70"/>
      <c r="D60" s="72"/>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71"/>
    </row>
    <row r="61" spans="1:62" x14ac:dyDescent="0.25">
      <c r="A61" s="69"/>
      <c r="B61" s="180"/>
      <c r="C61" s="70"/>
      <c r="D61" s="72"/>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71"/>
    </row>
    <row r="62" spans="1:62" x14ac:dyDescent="0.25">
      <c r="A62" s="69"/>
      <c r="B62" s="180"/>
      <c r="C62" s="70"/>
      <c r="D62" s="72"/>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71"/>
    </row>
    <row r="63" spans="1:62" x14ac:dyDescent="0.25">
      <c r="A63" s="69"/>
      <c r="B63" s="180"/>
      <c r="C63" s="70"/>
      <c r="D63" s="72"/>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66"/>
      <c r="BC63" s="66"/>
      <c r="BD63" s="66"/>
      <c r="BE63" s="66"/>
      <c r="BF63" s="66"/>
      <c r="BG63" s="66"/>
      <c r="BH63" s="66"/>
      <c r="BI63" s="66"/>
      <c r="BJ63" s="71"/>
    </row>
    <row r="64" spans="1:62" x14ac:dyDescent="0.25">
      <c r="A64" s="69"/>
      <c r="B64" s="180"/>
      <c r="C64" s="70"/>
      <c r="D64" s="72"/>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71"/>
    </row>
    <row r="65" spans="1:62" x14ac:dyDescent="0.25">
      <c r="A65" s="69"/>
      <c r="B65" s="180"/>
      <c r="C65" s="70"/>
      <c r="D65" s="72"/>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66"/>
      <c r="BF65" s="66"/>
      <c r="BG65" s="66"/>
      <c r="BH65" s="66"/>
      <c r="BI65" s="66"/>
      <c r="BJ65" s="71"/>
    </row>
    <row r="66" spans="1:62" x14ac:dyDescent="0.25">
      <c r="A66" s="69"/>
      <c r="B66" s="180"/>
      <c r="C66" s="70"/>
      <c r="D66" s="72"/>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c r="BG66" s="66"/>
      <c r="BH66" s="66"/>
      <c r="BI66" s="66"/>
      <c r="BJ66" s="71"/>
    </row>
    <row r="67" spans="1:62" x14ac:dyDescent="0.25">
      <c r="A67" s="69"/>
      <c r="B67" s="180"/>
      <c r="C67" s="70"/>
      <c r="D67" s="72"/>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71"/>
    </row>
    <row r="68" spans="1:62" x14ac:dyDescent="0.25">
      <c r="A68" s="69"/>
      <c r="B68" s="180"/>
      <c r="C68" s="70"/>
      <c r="D68" s="72"/>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71"/>
    </row>
    <row r="69" spans="1:62" x14ac:dyDescent="0.25">
      <c r="A69" s="69"/>
      <c r="B69" s="180"/>
      <c r="C69" s="70"/>
      <c r="D69" s="72"/>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c r="BC69" s="66"/>
      <c r="BD69" s="66"/>
      <c r="BE69" s="66"/>
      <c r="BF69" s="66"/>
      <c r="BG69" s="66"/>
      <c r="BH69" s="66"/>
      <c r="BI69" s="66"/>
      <c r="BJ69" s="71"/>
    </row>
    <row r="70" spans="1:62" x14ac:dyDescent="0.25">
      <c r="A70" s="69"/>
      <c r="B70" s="180"/>
      <c r="C70" s="70"/>
      <c r="D70" s="72"/>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71"/>
    </row>
    <row r="71" spans="1:62" ht="15.75" thickBot="1" x14ac:dyDescent="0.3">
      <c r="A71" s="85"/>
      <c r="B71" s="182"/>
      <c r="C71" s="73"/>
      <c r="D71" s="74"/>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6"/>
    </row>
  </sheetData>
  <sheetProtection algorithmName="SHA-512" hashValue="St71+xviB5bsBA8ymFowVI1hSuNz4VNSzUALZmoWpLXxdNFA07KIJJl9rWmnLAwWJwteoxtWwacCLhx2ozKekQ==" saltValue="hKCFOCDGQbD1Y1cXy/iycQ==" spinCount="100000" sheet="1" selectLockedCells="1"/>
  <mergeCells count="272">
    <mergeCell ref="BG9:BH9"/>
    <mergeCell ref="BI9:BJ9"/>
    <mergeCell ref="AO9:AP9"/>
    <mergeCell ref="AQ9:AR9"/>
    <mergeCell ref="AS9:AT9"/>
    <mergeCell ref="AU9:AV9"/>
    <mergeCell ref="AW9:AX9"/>
    <mergeCell ref="AY9:AZ9"/>
    <mergeCell ref="BA9:BB9"/>
    <mergeCell ref="BC9:BD9"/>
    <mergeCell ref="BE9:BF9"/>
    <mergeCell ref="W9:X9"/>
    <mergeCell ref="Y9:Z9"/>
    <mergeCell ref="AA9:AB9"/>
    <mergeCell ref="AC9:AD9"/>
    <mergeCell ref="AE9:AF9"/>
    <mergeCell ref="AG9:AH9"/>
    <mergeCell ref="AI9:AJ9"/>
    <mergeCell ref="AK9:AL9"/>
    <mergeCell ref="AM9:AN9"/>
    <mergeCell ref="C9:D9"/>
    <mergeCell ref="E9:F9"/>
    <mergeCell ref="G9:H9"/>
    <mergeCell ref="I9:J9"/>
    <mergeCell ref="K9:L9"/>
    <mergeCell ref="M9:N9"/>
    <mergeCell ref="O9:P9"/>
    <mergeCell ref="Q9:R9"/>
    <mergeCell ref="S9:T9"/>
    <mergeCell ref="AS8:AT8"/>
    <mergeCell ref="AU8:AV8"/>
    <mergeCell ref="AW8:AX8"/>
    <mergeCell ref="AY8:AZ8"/>
    <mergeCell ref="BA8:BB8"/>
    <mergeCell ref="BC8:BD8"/>
    <mergeCell ref="BE8:BF8"/>
    <mergeCell ref="BG8:BH8"/>
    <mergeCell ref="BI8:BJ8"/>
    <mergeCell ref="C8:D8"/>
    <mergeCell ref="E8:F8"/>
    <mergeCell ref="G8:H8"/>
    <mergeCell ref="I8:J8"/>
    <mergeCell ref="K8:L8"/>
    <mergeCell ref="M8:N8"/>
    <mergeCell ref="O8:P8"/>
    <mergeCell ref="Q8:R8"/>
    <mergeCell ref="S8:T8"/>
    <mergeCell ref="C3:D3"/>
    <mergeCell ref="E3:F3"/>
    <mergeCell ref="BI10:BJ10"/>
    <mergeCell ref="AY10:AZ10"/>
    <mergeCell ref="BA10:BB10"/>
    <mergeCell ref="BC10:BD10"/>
    <mergeCell ref="BE10:BF10"/>
    <mergeCell ref="BG10:BH10"/>
    <mergeCell ref="AO10:AP10"/>
    <mergeCell ref="AQ10:AR10"/>
    <mergeCell ref="AS10:AT10"/>
    <mergeCell ref="AU10:AV10"/>
    <mergeCell ref="AW10:AX10"/>
    <mergeCell ref="BI5:BJ5"/>
    <mergeCell ref="AY5:AZ5"/>
    <mergeCell ref="BA5:BB5"/>
    <mergeCell ref="G3:H3"/>
    <mergeCell ref="I3:J3"/>
    <mergeCell ref="K3:L3"/>
    <mergeCell ref="M3:N3"/>
    <mergeCell ref="O3:P3"/>
    <mergeCell ref="Q3:R3"/>
    <mergeCell ref="S3:T3"/>
    <mergeCell ref="U3:V3"/>
    <mergeCell ref="BC5:BD5"/>
    <mergeCell ref="BE5:BF5"/>
    <mergeCell ref="BG5:BH5"/>
    <mergeCell ref="AO5:AP5"/>
    <mergeCell ref="AQ5:AR5"/>
    <mergeCell ref="AS5:AT5"/>
    <mergeCell ref="AU5:AV5"/>
    <mergeCell ref="AW5:AX5"/>
    <mergeCell ref="BI4:BJ4"/>
    <mergeCell ref="AO4:AP4"/>
    <mergeCell ref="AQ4:AR4"/>
    <mergeCell ref="AS4:AT4"/>
    <mergeCell ref="AU4:AV4"/>
    <mergeCell ref="AW4:AX4"/>
    <mergeCell ref="BI2:BJ2"/>
    <mergeCell ref="AY2:AZ2"/>
    <mergeCell ref="BA2:BB2"/>
    <mergeCell ref="BC2:BD2"/>
    <mergeCell ref="BE2:BF2"/>
    <mergeCell ref="BG2:BH2"/>
    <mergeCell ref="AY4:AZ4"/>
    <mergeCell ref="BA4:BB4"/>
    <mergeCell ref="BC4:BD4"/>
    <mergeCell ref="BE4:BF4"/>
    <mergeCell ref="BG4:BH4"/>
    <mergeCell ref="AY3:AZ3"/>
    <mergeCell ref="BA3:BB3"/>
    <mergeCell ref="BC3:BD3"/>
    <mergeCell ref="BE3:BF3"/>
    <mergeCell ref="BG3:BH3"/>
    <mergeCell ref="BI3:BJ3"/>
    <mergeCell ref="AO2:AP2"/>
    <mergeCell ref="AQ2:AR2"/>
    <mergeCell ref="AS2:AT2"/>
    <mergeCell ref="AU2:AV2"/>
    <mergeCell ref="AW2:AX2"/>
    <mergeCell ref="AK2:AL2"/>
    <mergeCell ref="AK4:AL4"/>
    <mergeCell ref="AK5:AL5"/>
    <mergeCell ref="AK10:AL10"/>
    <mergeCell ref="AM2:AN2"/>
    <mergeCell ref="AM4:AN4"/>
    <mergeCell ref="AM5:AN5"/>
    <mergeCell ref="AM10:AN10"/>
    <mergeCell ref="AK3:AL3"/>
    <mergeCell ref="AM3:AN3"/>
    <mergeCell ref="AO3:AP3"/>
    <mergeCell ref="AQ3:AR3"/>
    <mergeCell ref="AS3:AT3"/>
    <mergeCell ref="AU3:AV3"/>
    <mergeCell ref="AW3:AX3"/>
    <mergeCell ref="AK8:AL8"/>
    <mergeCell ref="AM8:AN8"/>
    <mergeCell ref="AO8:AP8"/>
    <mergeCell ref="AQ8:AR8"/>
    <mergeCell ref="AG2:AH2"/>
    <mergeCell ref="AG4:AH4"/>
    <mergeCell ref="AG5:AH5"/>
    <mergeCell ref="AG10:AH10"/>
    <mergeCell ref="AI2:AJ2"/>
    <mergeCell ref="AI4:AJ4"/>
    <mergeCell ref="AI5:AJ5"/>
    <mergeCell ref="AI10:AJ10"/>
    <mergeCell ref="AC2:AD2"/>
    <mergeCell ref="AC4:AD4"/>
    <mergeCell ref="AC5:AD5"/>
    <mergeCell ref="AC10:AD10"/>
    <mergeCell ref="AE2:AF2"/>
    <mergeCell ref="AE4:AF4"/>
    <mergeCell ref="AE5:AF5"/>
    <mergeCell ref="AE10:AF10"/>
    <mergeCell ref="AC3:AD3"/>
    <mergeCell ref="AE3:AF3"/>
    <mergeCell ref="AG3:AH3"/>
    <mergeCell ref="AI3:AJ3"/>
    <mergeCell ref="AC8:AD8"/>
    <mergeCell ref="AE8:AF8"/>
    <mergeCell ref="AG8:AH8"/>
    <mergeCell ref="AI8:AJ8"/>
    <mergeCell ref="Y2:Z2"/>
    <mergeCell ref="Y4:Z4"/>
    <mergeCell ref="Y5:Z5"/>
    <mergeCell ref="Y10:Z10"/>
    <mergeCell ref="AA2:AB2"/>
    <mergeCell ref="AA4:AB4"/>
    <mergeCell ref="AA5:AB5"/>
    <mergeCell ref="AA10:AB10"/>
    <mergeCell ref="U2:V2"/>
    <mergeCell ref="U4:V4"/>
    <mergeCell ref="U5:V5"/>
    <mergeCell ref="U10:V10"/>
    <mergeCell ref="W2:X2"/>
    <mergeCell ref="W4:X4"/>
    <mergeCell ref="W5:X5"/>
    <mergeCell ref="W10:X10"/>
    <mergeCell ref="Y3:Z3"/>
    <mergeCell ref="AA3:AB3"/>
    <mergeCell ref="W3:X3"/>
    <mergeCell ref="U8:V8"/>
    <mergeCell ref="W8:X8"/>
    <mergeCell ref="Y8:Z8"/>
    <mergeCell ref="AA8:AB8"/>
    <mergeCell ref="U9:V9"/>
    <mergeCell ref="Q5:R5"/>
    <mergeCell ref="Q10:R10"/>
    <mergeCell ref="S2:T2"/>
    <mergeCell ref="S4:T4"/>
    <mergeCell ref="S5:T5"/>
    <mergeCell ref="S10:T10"/>
    <mergeCell ref="M2:N2"/>
    <mergeCell ref="M4:N4"/>
    <mergeCell ref="M5:N5"/>
    <mergeCell ref="M10:N10"/>
    <mergeCell ref="O2:P2"/>
    <mergeCell ref="O4:P4"/>
    <mergeCell ref="O5:P5"/>
    <mergeCell ref="O10:P10"/>
    <mergeCell ref="A1:BJ1"/>
    <mergeCell ref="C11:BJ11"/>
    <mergeCell ref="I2:J2"/>
    <mergeCell ref="I4:J4"/>
    <mergeCell ref="I5:J5"/>
    <mergeCell ref="I10:J10"/>
    <mergeCell ref="K2:L2"/>
    <mergeCell ref="K4:L4"/>
    <mergeCell ref="K5:L5"/>
    <mergeCell ref="K10:L10"/>
    <mergeCell ref="C2:D2"/>
    <mergeCell ref="C4:D4"/>
    <mergeCell ref="C5:D5"/>
    <mergeCell ref="C10:D10"/>
    <mergeCell ref="E2:F2"/>
    <mergeCell ref="E4:F4"/>
    <mergeCell ref="E5:F5"/>
    <mergeCell ref="G2:H2"/>
    <mergeCell ref="G4:H4"/>
    <mergeCell ref="G5:H5"/>
    <mergeCell ref="E10:F10"/>
    <mergeCell ref="G10:H10"/>
    <mergeCell ref="Q2:R2"/>
    <mergeCell ref="Q4:R4"/>
    <mergeCell ref="C6:D6"/>
    <mergeCell ref="E6:F6"/>
    <mergeCell ref="G6:H6"/>
    <mergeCell ref="I6:J6"/>
    <mergeCell ref="K6:L6"/>
    <mergeCell ref="M6:N6"/>
    <mergeCell ref="O6:P6"/>
    <mergeCell ref="Q6:R6"/>
    <mergeCell ref="S6:T6"/>
    <mergeCell ref="U6:V6"/>
    <mergeCell ref="W6:X6"/>
    <mergeCell ref="Y6:Z6"/>
    <mergeCell ref="AA6:AB6"/>
    <mergeCell ref="AC6:AD6"/>
    <mergeCell ref="AE6:AF6"/>
    <mergeCell ref="AG6:AH6"/>
    <mergeCell ref="AI6:AJ6"/>
    <mergeCell ref="AK6:AL6"/>
    <mergeCell ref="AM6:AN6"/>
    <mergeCell ref="AO6:AP6"/>
    <mergeCell ref="AQ6:AR6"/>
    <mergeCell ref="AS6:AT6"/>
    <mergeCell ref="AU6:AV6"/>
    <mergeCell ref="AW6:AX6"/>
    <mergeCell ref="AY6:AZ6"/>
    <mergeCell ref="BA6:BB6"/>
    <mergeCell ref="BC6:BD6"/>
    <mergeCell ref="BE6:BF6"/>
    <mergeCell ref="BG6:BH6"/>
    <mergeCell ref="BI6:BJ6"/>
    <mergeCell ref="C7:D7"/>
    <mergeCell ref="E7:F7"/>
    <mergeCell ref="G7:H7"/>
    <mergeCell ref="I7:J7"/>
    <mergeCell ref="K7:L7"/>
    <mergeCell ref="M7:N7"/>
    <mergeCell ref="O7:P7"/>
    <mergeCell ref="Q7:R7"/>
    <mergeCell ref="S7:T7"/>
    <mergeCell ref="U7:V7"/>
    <mergeCell ref="W7:X7"/>
    <mergeCell ref="Y7:Z7"/>
    <mergeCell ref="AA7:AB7"/>
    <mergeCell ref="AC7:AD7"/>
    <mergeCell ref="AE7:AF7"/>
    <mergeCell ref="AG7:AH7"/>
    <mergeCell ref="AI7:AJ7"/>
    <mergeCell ref="AK7:AL7"/>
    <mergeCell ref="AM7:AN7"/>
    <mergeCell ref="AO7:AP7"/>
    <mergeCell ref="AQ7:AR7"/>
    <mergeCell ref="AS7:AT7"/>
    <mergeCell ref="AU7:AV7"/>
    <mergeCell ref="AW7:AX7"/>
    <mergeCell ref="AY7:AZ7"/>
    <mergeCell ref="BA7:BB7"/>
    <mergeCell ref="BC7:BD7"/>
    <mergeCell ref="BE7:BF7"/>
    <mergeCell ref="BG7:BH7"/>
    <mergeCell ref="BI7:BJ7"/>
  </mergeCell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'Help Sheet'!$C$2:$C$3</xm:f>
          </x14:formula1>
          <xm:sqref>E12:E71 G12:G71 I12:I71 K12:K71 M12:M71 O12:O71 Q12:Q71 S12:S71 U12:U71 W12:W71 Y12:Y71 AA12:AA71 AC12:AC71 AE12:AE71 AG12:AG71 AI12:AI71 AK12:AK71 AM12:AM71 AO12:AO71 AQ12:AQ71 AS12:AS71 AU12:AU71 AW12:AW71 AY12:AY71 BA12:BA71 BC12:BC71 BE12:BE71 BG12:BG71 BI12:BI71 C12:C71</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6"/>
  <sheetViews>
    <sheetView tabSelected="1" zoomScale="85" zoomScaleNormal="85" workbookViewId="0">
      <selection activeCell="G13" sqref="G13"/>
    </sheetView>
  </sheetViews>
  <sheetFormatPr defaultColWidth="8.85546875" defaultRowHeight="15" x14ac:dyDescent="0.25"/>
  <cols>
    <col min="1" max="1" width="18.7109375" style="1" customWidth="1"/>
    <col min="2" max="2" width="2" style="1" hidden="1" customWidth="1"/>
    <col min="3" max="3" width="11.140625" style="1" hidden="1" customWidth="1"/>
    <col min="4" max="4" width="14.42578125" style="1" customWidth="1"/>
    <col min="5" max="8" width="7" style="2" customWidth="1"/>
    <col min="9" max="64" width="7" customWidth="1"/>
  </cols>
  <sheetData>
    <row r="1" spans="1:64" ht="22.5" customHeight="1" thickBot="1" x14ac:dyDescent="0.3">
      <c r="A1" s="261" t="s">
        <v>22</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c r="AN1" s="262"/>
      <c r="AO1" s="262"/>
      <c r="AP1" s="262"/>
      <c r="AQ1" s="262"/>
      <c r="AR1" s="262"/>
      <c r="AS1" s="262"/>
      <c r="AT1" s="262"/>
      <c r="AU1" s="262"/>
      <c r="AV1" s="262"/>
      <c r="AW1" s="262"/>
      <c r="AX1" s="262"/>
      <c r="AY1" s="262"/>
      <c r="AZ1" s="262"/>
      <c r="BA1" s="262"/>
      <c r="BB1" s="262"/>
      <c r="BC1" s="262"/>
      <c r="BD1" s="262"/>
      <c r="BE1" s="262"/>
      <c r="BF1" s="262"/>
      <c r="BG1" s="262"/>
      <c r="BH1" s="262"/>
      <c r="BI1" s="262"/>
      <c r="BJ1" s="262"/>
      <c r="BK1" s="262"/>
      <c r="BL1" s="263"/>
    </row>
    <row r="2" spans="1:64" x14ac:dyDescent="0.25">
      <c r="A2" s="251" t="s">
        <v>1</v>
      </c>
      <c r="B2" s="252"/>
      <c r="C2" s="252"/>
      <c r="D2" s="253"/>
      <c r="E2" s="239">
        <v>1</v>
      </c>
      <c r="F2" s="239"/>
      <c r="G2" s="239">
        <v>2</v>
      </c>
      <c r="H2" s="239"/>
      <c r="I2" s="239">
        <v>3</v>
      </c>
      <c r="J2" s="239"/>
      <c r="K2" s="239">
        <v>4</v>
      </c>
      <c r="L2" s="239"/>
      <c r="M2" s="239">
        <v>5</v>
      </c>
      <c r="N2" s="239"/>
      <c r="O2" s="239">
        <v>6</v>
      </c>
      <c r="P2" s="239"/>
      <c r="Q2" s="239">
        <v>7</v>
      </c>
      <c r="R2" s="239"/>
      <c r="S2" s="239">
        <v>8</v>
      </c>
      <c r="T2" s="239"/>
      <c r="U2" s="239">
        <v>9</v>
      </c>
      <c r="V2" s="239"/>
      <c r="W2" s="239">
        <v>10</v>
      </c>
      <c r="X2" s="239"/>
      <c r="Y2" s="239">
        <v>11</v>
      </c>
      <c r="Z2" s="239"/>
      <c r="AA2" s="239">
        <v>12</v>
      </c>
      <c r="AB2" s="239"/>
      <c r="AC2" s="239">
        <v>13</v>
      </c>
      <c r="AD2" s="239"/>
      <c r="AE2" s="239">
        <v>14</v>
      </c>
      <c r="AF2" s="239"/>
      <c r="AG2" s="239">
        <v>15</v>
      </c>
      <c r="AH2" s="239"/>
      <c r="AI2" s="239">
        <v>16</v>
      </c>
      <c r="AJ2" s="239"/>
      <c r="AK2" s="239">
        <v>17</v>
      </c>
      <c r="AL2" s="239"/>
      <c r="AM2" s="239">
        <v>18</v>
      </c>
      <c r="AN2" s="239"/>
      <c r="AO2" s="239">
        <v>19</v>
      </c>
      <c r="AP2" s="239"/>
      <c r="AQ2" s="239">
        <v>20</v>
      </c>
      <c r="AR2" s="239"/>
      <c r="AS2" s="239">
        <v>21</v>
      </c>
      <c r="AT2" s="239"/>
      <c r="AU2" s="239">
        <v>22</v>
      </c>
      <c r="AV2" s="239"/>
      <c r="AW2" s="239">
        <v>23</v>
      </c>
      <c r="AX2" s="239"/>
      <c r="AY2" s="239">
        <v>24</v>
      </c>
      <c r="AZ2" s="239"/>
      <c r="BA2" s="239">
        <v>25</v>
      </c>
      <c r="BB2" s="239"/>
      <c r="BC2" s="239">
        <v>26</v>
      </c>
      <c r="BD2" s="239"/>
      <c r="BE2" s="239">
        <v>27</v>
      </c>
      <c r="BF2" s="239"/>
      <c r="BG2" s="239">
        <v>28</v>
      </c>
      <c r="BH2" s="239"/>
      <c r="BI2" s="239">
        <v>29</v>
      </c>
      <c r="BJ2" s="239"/>
      <c r="BK2" s="239">
        <v>30</v>
      </c>
      <c r="BL2" s="245"/>
    </row>
    <row r="3" spans="1:64" x14ac:dyDescent="0.25">
      <c r="A3" s="254" t="s">
        <v>27</v>
      </c>
      <c r="B3" s="255"/>
      <c r="C3" s="255"/>
      <c r="D3" s="256"/>
      <c r="E3" s="243" t="str">
        <f>VLOOKUP(E2,'Scheme Description'!$A$2:$B$31,2)</f>
        <v>Amide Pyrrol Aq</v>
      </c>
      <c r="F3" s="243"/>
      <c r="G3" s="243" t="str">
        <f>VLOOKUP(G2,'Scheme Description'!$A$2:$B$31,2)</f>
        <v>Amide Pyrrol Col</v>
      </c>
      <c r="H3" s="243"/>
      <c r="I3" s="243" t="str">
        <f>VLOOKUP(I2,'Scheme Description'!$A$2:$B$31,2)</f>
        <v>Amide Aniline ppt</v>
      </c>
      <c r="J3" s="243"/>
      <c r="K3" s="243" t="str">
        <f>VLOOKUP(K2,'Scheme Description'!$A$2:$B$31,2)</f>
        <v>Amide Benzyl ppt</v>
      </c>
      <c r="L3" s="243"/>
      <c r="M3" s="243" t="str">
        <f>VLOOKUP(M2,'Scheme Description'!$A$2:$B$31,2)</f>
        <v>DMF-1</v>
      </c>
      <c r="N3" s="243"/>
      <c r="O3" s="243" t="str">
        <f>VLOOKUP(O2,'Scheme Description'!$A$2:$B$31,2)</f>
        <v>DMF-2</v>
      </c>
      <c r="P3" s="243"/>
      <c r="Q3" s="243" t="str">
        <f>VLOOKUP(Q2,'Scheme Description'!$A$2:$B$31,2)</f>
        <v>THF-1</v>
      </c>
      <c r="R3" s="243"/>
      <c r="S3" s="243" t="str">
        <f>VLOOKUP(S2,'Scheme Description'!$A$2:$B$31,2)</f>
        <v>CH2Cl2-1</v>
      </c>
      <c r="T3" s="243"/>
      <c r="U3" s="243" t="str">
        <f>VLOOKUP(U2,'Scheme Description'!$A$2:$B$31,2)</f>
        <v>CH2Cl2-2</v>
      </c>
      <c r="V3" s="243"/>
      <c r="W3" s="243">
        <f>VLOOKUP(W2,'Scheme Description'!$A$2:$B$31,2)</f>
        <v>0</v>
      </c>
      <c r="X3" s="243"/>
      <c r="Y3" s="243">
        <f>VLOOKUP(Y2,'Scheme Description'!$A$2:$B$31,2)</f>
        <v>0</v>
      </c>
      <c r="Z3" s="243"/>
      <c r="AA3" s="243">
        <f>VLOOKUP(AA2,'Scheme Description'!$A$2:$B$31,2)</f>
        <v>0</v>
      </c>
      <c r="AB3" s="243"/>
      <c r="AC3" s="243">
        <f>VLOOKUP(AC2,'Scheme Description'!$A$2:$B$31,2)</f>
        <v>0</v>
      </c>
      <c r="AD3" s="243"/>
      <c r="AE3" s="243">
        <f>VLOOKUP(AE2,'Scheme Description'!$A$2:$B$31,2)</f>
        <v>0</v>
      </c>
      <c r="AF3" s="243"/>
      <c r="AG3" s="243">
        <f>VLOOKUP(AG2,'Scheme Description'!$A$2:$B$31,2)</f>
        <v>0</v>
      </c>
      <c r="AH3" s="243"/>
      <c r="AI3" s="243">
        <f>VLOOKUP(AI2,'Scheme Description'!$A$2:$B$31,2)</f>
        <v>0</v>
      </c>
      <c r="AJ3" s="243"/>
      <c r="AK3" s="243">
        <f>VLOOKUP(AK2,'Scheme Description'!$A$2:$B$31,2)</f>
        <v>0</v>
      </c>
      <c r="AL3" s="243"/>
      <c r="AM3" s="243">
        <f>VLOOKUP(AM2,'Scheme Description'!$A$2:$B$31,2)</f>
        <v>0</v>
      </c>
      <c r="AN3" s="243"/>
      <c r="AO3" s="243">
        <f>VLOOKUP(AO2,'Scheme Description'!$A$2:$B$31,2)</f>
        <v>0</v>
      </c>
      <c r="AP3" s="243"/>
      <c r="AQ3" s="243">
        <f>VLOOKUP(AQ2,'Scheme Description'!$A$2:$B$31,2)</f>
        <v>0</v>
      </c>
      <c r="AR3" s="243"/>
      <c r="AS3" s="243">
        <f>VLOOKUP(AS2,'Scheme Description'!$A$2:$B$31,2)</f>
        <v>0</v>
      </c>
      <c r="AT3" s="243"/>
      <c r="AU3" s="243">
        <f>VLOOKUP(AU2,'Scheme Description'!$A$2:$B$31,2)</f>
        <v>0</v>
      </c>
      <c r="AV3" s="243"/>
      <c r="AW3" s="243">
        <f>VLOOKUP(AW2,'Scheme Description'!$A$2:$B$31,2)</f>
        <v>0</v>
      </c>
      <c r="AX3" s="243"/>
      <c r="AY3" s="243">
        <f>VLOOKUP(AY2,'Scheme Description'!$A$2:$B$31,2)</f>
        <v>0</v>
      </c>
      <c r="AZ3" s="243"/>
      <c r="BA3" s="243">
        <f>VLOOKUP(BA2,'Scheme Description'!$A$2:$B$31,2)</f>
        <v>0</v>
      </c>
      <c r="BB3" s="243"/>
      <c r="BC3" s="243">
        <f>VLOOKUP(BC2,'Scheme Description'!$A$2:$B$31,2)</f>
        <v>0</v>
      </c>
      <c r="BD3" s="243"/>
      <c r="BE3" s="243">
        <f>VLOOKUP(BE2,'Scheme Description'!$A$2:$B$31,2)</f>
        <v>0</v>
      </c>
      <c r="BF3" s="243"/>
      <c r="BG3" s="243">
        <f>VLOOKUP(BG2,'Scheme Description'!$A$2:$B$31,2)</f>
        <v>0</v>
      </c>
      <c r="BH3" s="243"/>
      <c r="BI3" s="243">
        <f>VLOOKUP(BI2,'Scheme Description'!$A$2:$B$31,2)</f>
        <v>0</v>
      </c>
      <c r="BJ3" s="243"/>
      <c r="BK3" s="243">
        <f>VLOOKUP(BK2,'Scheme Description'!$A$2:$B$31,2)</f>
        <v>0</v>
      </c>
      <c r="BL3" s="246"/>
    </row>
    <row r="4" spans="1:64" x14ac:dyDescent="0.25">
      <c r="A4" s="254" t="s">
        <v>23</v>
      </c>
      <c r="B4" s="255"/>
      <c r="C4" s="255"/>
      <c r="D4" s="256"/>
      <c r="E4" s="257">
        <f>IF(SUM(F9:F36)&lt;&gt;0,SUM(F9:F36),0)</f>
        <v>4.877858425037072</v>
      </c>
      <c r="F4" s="257"/>
      <c r="G4" s="257">
        <f t="shared" ref="G4" si="0">IF(SUM(H9:H36)&lt;&gt;0,SUM(H9:H36),0)</f>
        <v>4.877858425037072</v>
      </c>
      <c r="H4" s="257"/>
      <c r="I4" s="257">
        <f t="shared" ref="I4" si="1">IF(SUM(J9:J36)&lt;&gt;0,SUM(J9:J36),0)</f>
        <v>4.877858425037072</v>
      </c>
      <c r="J4" s="257"/>
      <c r="K4" s="257">
        <f t="shared" ref="K4" si="2">IF(SUM(L9:L36)&lt;&gt;0,SUM(L9:L36),0)</f>
        <v>4.877858425037072</v>
      </c>
      <c r="L4" s="257"/>
      <c r="M4" s="257">
        <f t="shared" ref="M4" si="3">IF(SUM(N9:N36)&lt;&gt;0,SUM(N9:N36),0)</f>
        <v>389.05608755129964</v>
      </c>
      <c r="N4" s="257"/>
      <c r="O4" s="257">
        <f t="shared" ref="O4" si="4">IF(SUM(P9:P36)&lt;&gt;0,SUM(P9:P36),0)</f>
        <v>389.05608755129964</v>
      </c>
      <c r="P4" s="257"/>
      <c r="Q4" s="257">
        <f t="shared" ref="Q4" si="5">IF(SUM(R9:R36)&lt;&gt;0,SUM(R9:R36),0)</f>
        <v>89.700393422778177</v>
      </c>
      <c r="R4" s="257"/>
      <c r="S4" s="257">
        <f t="shared" ref="S4" si="6">IF(SUM(T9:T36)&lt;&gt;0,SUM(T9:T36),0)</f>
        <v>624.29378531073451</v>
      </c>
      <c r="T4" s="257"/>
      <c r="U4" s="257">
        <f t="shared" ref="U4" si="7">IF(SUM(V9:V36)&lt;&gt;0,SUM(V9:V36),0)</f>
        <v>390.18361581920908</v>
      </c>
      <c r="V4" s="257"/>
      <c r="W4" s="257">
        <f t="shared" ref="W4" si="8">IF(SUM(X9:X36)&lt;&gt;0,SUM(X9:X36),0)</f>
        <v>0</v>
      </c>
      <c r="X4" s="257"/>
      <c r="Y4" s="257">
        <f t="shared" ref="Y4" si="9">IF(SUM(Z9:Z36)&lt;&gt;0,SUM(Z9:Z36),0)</f>
        <v>0</v>
      </c>
      <c r="Z4" s="257"/>
      <c r="AA4" s="257">
        <f t="shared" ref="AA4" si="10">IF(SUM(AB9:AB36)&lt;&gt;0,SUM(AB9:AB36),0)</f>
        <v>0</v>
      </c>
      <c r="AB4" s="257"/>
      <c r="AC4" s="257">
        <f t="shared" ref="AC4" si="11">IF(SUM(AD9:AD36)&lt;&gt;0,SUM(AD9:AD36),0)</f>
        <v>0</v>
      </c>
      <c r="AD4" s="257"/>
      <c r="AE4" s="257">
        <f t="shared" ref="AE4" si="12">IF(SUM(AF9:AF36)&lt;&gt;0,SUM(AF9:AF36),0)</f>
        <v>0</v>
      </c>
      <c r="AF4" s="257"/>
      <c r="AG4" s="257">
        <f t="shared" ref="AG4" si="13">IF(SUM(AH9:AH36)&lt;&gt;0,SUM(AH9:AH36),0)</f>
        <v>0</v>
      </c>
      <c r="AH4" s="257"/>
      <c r="AI4" s="257">
        <f t="shared" ref="AI4" si="14">IF(SUM(AJ9:AJ36)&lt;&gt;0,SUM(AJ9:AJ36),0)</f>
        <v>0</v>
      </c>
      <c r="AJ4" s="257"/>
      <c r="AK4" s="257">
        <f t="shared" ref="AK4" si="15">IF(SUM(AL9:AL36)&lt;&gt;0,SUM(AL9:AL36),0)</f>
        <v>0</v>
      </c>
      <c r="AL4" s="257"/>
      <c r="AM4" s="257">
        <f t="shared" ref="AM4" si="16">IF(SUM(AN9:AN36)&lt;&gt;0,SUM(AN9:AN36),0)</f>
        <v>0</v>
      </c>
      <c r="AN4" s="257"/>
      <c r="AO4" s="257">
        <f t="shared" ref="AO4" si="17">IF(SUM(AP9:AP36)&lt;&gt;0,SUM(AP9:AP36),0)</f>
        <v>0</v>
      </c>
      <c r="AP4" s="257"/>
      <c r="AQ4" s="257">
        <f t="shared" ref="AQ4" si="18">IF(SUM(AR9:AR36)&lt;&gt;0,SUM(AR9:AR36),0)</f>
        <v>0</v>
      </c>
      <c r="AR4" s="257"/>
      <c r="AS4" s="257">
        <f t="shared" ref="AS4" si="19">IF(SUM(AT9:AT36)&lt;&gt;0,SUM(AT9:AT36),0)</f>
        <v>0</v>
      </c>
      <c r="AT4" s="257"/>
      <c r="AU4" s="257">
        <f t="shared" ref="AU4" si="20">IF(SUM(AV9:AV36)&lt;&gt;0,SUM(AV9:AV36),0)</f>
        <v>0</v>
      </c>
      <c r="AV4" s="257"/>
      <c r="AW4" s="257">
        <f t="shared" ref="AW4" si="21">IF(SUM(AX9:AX36)&lt;&gt;0,SUM(AX9:AX36),0)</f>
        <v>0</v>
      </c>
      <c r="AX4" s="257"/>
      <c r="AY4" s="257">
        <f t="shared" ref="AY4" si="22">IF(SUM(AZ9:AZ36)&lt;&gt;0,SUM(AZ9:AZ36),0)</f>
        <v>0</v>
      </c>
      <c r="AZ4" s="257"/>
      <c r="BA4" s="257">
        <f t="shared" ref="BA4" si="23">IF(SUM(BB9:BB36)&lt;&gt;0,SUM(BB9:BB36),0)</f>
        <v>0</v>
      </c>
      <c r="BB4" s="257"/>
      <c r="BC4" s="257">
        <f t="shared" ref="BC4" si="24">IF(SUM(BD9:BD36)&lt;&gt;0,SUM(BD9:BD36),0)</f>
        <v>0</v>
      </c>
      <c r="BD4" s="257"/>
      <c r="BE4" s="257">
        <f t="shared" ref="BE4" si="25">IF(SUM(BF9:BF36)&lt;&gt;0,SUM(BF9:BF36),0)</f>
        <v>0</v>
      </c>
      <c r="BF4" s="257"/>
      <c r="BG4" s="257">
        <f t="shared" ref="BG4" si="26">IF(SUM(BH9:BH36)&lt;&gt;0,SUM(BH9:BH36),0)</f>
        <v>0</v>
      </c>
      <c r="BH4" s="257"/>
      <c r="BI4" s="257">
        <f t="shared" ref="BI4" si="27">IF(SUM(BJ9:BJ36)&lt;&gt;0,SUM(BJ9:BJ36),0)</f>
        <v>0</v>
      </c>
      <c r="BJ4" s="257"/>
      <c r="BK4" s="257">
        <f t="shared" ref="BK4" si="28">IF(SUM(BL9:BL36)&lt;&gt;0,SUM(BL9:BL36),0)</f>
        <v>0</v>
      </c>
      <c r="BL4" s="264"/>
    </row>
    <row r="5" spans="1:64" x14ac:dyDescent="0.25">
      <c r="A5" s="270" t="s">
        <v>37</v>
      </c>
      <c r="B5" s="271"/>
      <c r="C5" s="271"/>
      <c r="D5" s="272"/>
      <c r="E5" s="257">
        <f>SUMPRODUCT($B9:$B36,F9:F36)</f>
        <v>4.877858425037072</v>
      </c>
      <c r="F5" s="257"/>
      <c r="G5" s="257">
        <f t="shared" ref="G5" si="29">SUMPRODUCT($B9:$B36,H9:H36)</f>
        <v>4.877858425037072</v>
      </c>
      <c r="H5" s="257"/>
      <c r="I5" s="257">
        <f t="shared" ref="I5" si="30">SUMPRODUCT($B9:$B36,J9:J36)</f>
        <v>4.877858425037072</v>
      </c>
      <c r="J5" s="257"/>
      <c r="K5" s="257">
        <f t="shared" ref="K5" si="31">SUMPRODUCT($B9:$B36,L9:L36)</f>
        <v>4.877858425037072</v>
      </c>
      <c r="L5" s="257"/>
      <c r="M5" s="257">
        <f t="shared" ref="M5" si="32">SUMPRODUCT($B9:$B36,N9:N36)</f>
        <v>389.05608755129964</v>
      </c>
      <c r="N5" s="257"/>
      <c r="O5" s="257">
        <f t="shared" ref="O5" si="33">SUMPRODUCT($B9:$B36,P9:P36)</f>
        <v>389.05608755129964</v>
      </c>
      <c r="P5" s="257"/>
      <c r="Q5" s="257">
        <f t="shared" ref="Q5" si="34">SUMPRODUCT($B9:$B36,R9:R36)</f>
        <v>89.700393422778177</v>
      </c>
      <c r="R5" s="257"/>
      <c r="S5" s="257">
        <f t="shared" ref="S5" si="35">SUMPRODUCT($B9:$B36,T9:T36)</f>
        <v>624.29378531073451</v>
      </c>
      <c r="T5" s="257"/>
      <c r="U5" s="257">
        <f t="shared" ref="U5" si="36">SUMPRODUCT($B9:$B36,V9:V36)</f>
        <v>390.18361581920908</v>
      </c>
      <c r="V5" s="257"/>
      <c r="W5" s="257">
        <f t="shared" ref="W5" si="37">SUMPRODUCT($B9:$B36,X9:X36)</f>
        <v>0</v>
      </c>
      <c r="X5" s="257"/>
      <c r="Y5" s="257">
        <f t="shared" ref="Y5" si="38">SUMPRODUCT($B9:$B36,Z9:Z36)</f>
        <v>0</v>
      </c>
      <c r="Z5" s="257"/>
      <c r="AA5" s="257">
        <f t="shared" ref="AA5" si="39">SUMPRODUCT($B9:$B36,AB9:AB36)</f>
        <v>0</v>
      </c>
      <c r="AB5" s="257"/>
      <c r="AC5" s="257">
        <f t="shared" ref="AC5" si="40">SUMPRODUCT($B9:$B36,AD9:AD36)</f>
        <v>0</v>
      </c>
      <c r="AD5" s="257"/>
      <c r="AE5" s="257">
        <f t="shared" ref="AE5" si="41">SUMPRODUCT($B9:$B36,AF9:AF36)</f>
        <v>0</v>
      </c>
      <c r="AF5" s="257"/>
      <c r="AG5" s="257">
        <f t="shared" ref="AG5" si="42">SUMPRODUCT($B9:$B36,AH9:AH36)</f>
        <v>0</v>
      </c>
      <c r="AH5" s="257"/>
      <c r="AI5" s="257">
        <f t="shared" ref="AI5" si="43">SUMPRODUCT($B9:$B36,AJ9:AJ36)</f>
        <v>0</v>
      </c>
      <c r="AJ5" s="257"/>
      <c r="AK5" s="257">
        <f t="shared" ref="AK5" si="44">SUMPRODUCT($B9:$B36,AL9:AL36)</f>
        <v>0</v>
      </c>
      <c r="AL5" s="257"/>
      <c r="AM5" s="257">
        <f t="shared" ref="AM5" si="45">SUMPRODUCT($B9:$B36,AN9:AN36)</f>
        <v>0</v>
      </c>
      <c r="AN5" s="257"/>
      <c r="AO5" s="257">
        <f t="shared" ref="AO5" si="46">SUMPRODUCT($B9:$B36,AP9:AP36)</f>
        <v>0</v>
      </c>
      <c r="AP5" s="257"/>
      <c r="AQ5" s="257">
        <f t="shared" ref="AQ5" si="47">SUMPRODUCT($B9:$B36,AR9:AR36)</f>
        <v>0</v>
      </c>
      <c r="AR5" s="257"/>
      <c r="AS5" s="257">
        <f t="shared" ref="AS5" si="48">SUMPRODUCT($B9:$B36,AT9:AT36)</f>
        <v>0</v>
      </c>
      <c r="AT5" s="257"/>
      <c r="AU5" s="257">
        <f t="shared" ref="AU5" si="49">SUMPRODUCT($B9:$B36,AV9:AV36)</f>
        <v>0</v>
      </c>
      <c r="AV5" s="257"/>
      <c r="AW5" s="257">
        <f t="shared" ref="AW5" si="50">SUMPRODUCT($B9:$B36,AX9:AX36)</f>
        <v>0</v>
      </c>
      <c r="AX5" s="257"/>
      <c r="AY5" s="257">
        <f t="shared" ref="AY5" si="51">SUMPRODUCT($B9:$B36,AZ9:AZ36)</f>
        <v>0</v>
      </c>
      <c r="AZ5" s="257"/>
      <c r="BA5" s="257">
        <f t="shared" ref="BA5" si="52">SUMPRODUCT($B9:$B36,BB9:BB36)</f>
        <v>0</v>
      </c>
      <c r="BB5" s="257"/>
      <c r="BC5" s="257">
        <f t="shared" ref="BC5" si="53">SUMPRODUCT($B9:$B36,BD9:BD36)</f>
        <v>0</v>
      </c>
      <c r="BD5" s="257"/>
      <c r="BE5" s="257">
        <f t="shared" ref="BE5" si="54">SUMPRODUCT($B9:$B36,BF9:BF36)</f>
        <v>0</v>
      </c>
      <c r="BF5" s="257"/>
      <c r="BG5" s="257">
        <f t="shared" ref="BG5" si="55">SUMPRODUCT($B9:$B36,BH9:BH36)</f>
        <v>0</v>
      </c>
      <c r="BH5" s="257"/>
      <c r="BI5" s="257">
        <f t="shared" ref="BI5" si="56">SUMPRODUCT($B9:$B36,BJ9:BJ36)</f>
        <v>0</v>
      </c>
      <c r="BJ5" s="257"/>
      <c r="BK5" s="257">
        <f t="shared" ref="BK5" si="57">SUMPRODUCT($B9:$B36,BL9:BL36)</f>
        <v>0</v>
      </c>
      <c r="BL5" s="264"/>
    </row>
    <row r="6" spans="1:64" hidden="1" x14ac:dyDescent="0.25">
      <c r="A6" s="254" t="s">
        <v>180</v>
      </c>
      <c r="B6" s="255"/>
      <c r="C6" s="255"/>
      <c r="D6" s="256"/>
      <c r="E6" s="273">
        <f>(E4-E5)*18/1000</f>
        <v>0</v>
      </c>
      <c r="F6" s="257"/>
      <c r="G6" s="257">
        <f>(G4-G5)*18/1000</f>
        <v>0</v>
      </c>
      <c r="H6" s="257"/>
      <c r="I6" s="257">
        <f t="shared" ref="I6" si="58">(I4-I5)*18/1000</f>
        <v>0</v>
      </c>
      <c r="J6" s="257"/>
      <c r="K6" s="257">
        <f t="shared" ref="K6" si="59">(K4-K5)*18/1000</f>
        <v>0</v>
      </c>
      <c r="L6" s="257"/>
      <c r="M6" s="257">
        <f t="shared" ref="M6" si="60">(M4-M5)*18/1000</f>
        <v>0</v>
      </c>
      <c r="N6" s="257"/>
      <c r="O6" s="257">
        <f t="shared" ref="O6" si="61">(O4-O5)*18/1000</f>
        <v>0</v>
      </c>
      <c r="P6" s="257"/>
      <c r="Q6" s="257">
        <f t="shared" ref="Q6" si="62">(Q4-Q5)*18/1000</f>
        <v>0</v>
      </c>
      <c r="R6" s="257"/>
      <c r="S6" s="257">
        <f t="shared" ref="S6" si="63">(S4-S5)*18/1000</f>
        <v>0</v>
      </c>
      <c r="T6" s="257"/>
      <c r="U6" s="257">
        <f t="shared" ref="U6" si="64">(U4-U5)*18/1000</f>
        <v>0</v>
      </c>
      <c r="V6" s="257"/>
      <c r="W6" s="257">
        <f t="shared" ref="W6" si="65">(W4-W5)*18/1000</f>
        <v>0</v>
      </c>
      <c r="X6" s="257"/>
      <c r="Y6" s="257">
        <f t="shared" ref="Y6" si="66">(Y4-Y5)*18/1000</f>
        <v>0</v>
      </c>
      <c r="Z6" s="257"/>
      <c r="AA6" s="257">
        <f t="shared" ref="AA6" si="67">(AA4-AA5)*18/1000</f>
        <v>0</v>
      </c>
      <c r="AB6" s="257"/>
      <c r="AC6" s="257">
        <f t="shared" ref="AC6" si="68">(AC4-AC5)*18/1000</f>
        <v>0</v>
      </c>
      <c r="AD6" s="257"/>
      <c r="AE6" s="257">
        <f t="shared" ref="AE6" si="69">(AE4-AE5)*18/1000</f>
        <v>0</v>
      </c>
      <c r="AF6" s="257"/>
      <c r="AG6" s="257">
        <f t="shared" ref="AG6" si="70">(AG4-AG5)*18/1000</f>
        <v>0</v>
      </c>
      <c r="AH6" s="257"/>
      <c r="AI6" s="257">
        <f t="shared" ref="AI6" si="71">(AI4-AI5)*18/1000</f>
        <v>0</v>
      </c>
      <c r="AJ6" s="257"/>
      <c r="AK6" s="257">
        <f t="shared" ref="AK6" si="72">(AK4-AK5)*18/1000</f>
        <v>0</v>
      </c>
      <c r="AL6" s="257"/>
      <c r="AM6" s="257">
        <f t="shared" ref="AM6" si="73">(AM4-AM5)*18/1000</f>
        <v>0</v>
      </c>
      <c r="AN6" s="257"/>
      <c r="AO6" s="257">
        <f t="shared" ref="AO6" si="74">(AO4-AO5)*18/1000</f>
        <v>0</v>
      </c>
      <c r="AP6" s="257"/>
      <c r="AQ6" s="257">
        <f t="shared" ref="AQ6" si="75">(AQ4-AQ5)*18/1000</f>
        <v>0</v>
      </c>
      <c r="AR6" s="257"/>
      <c r="AS6" s="257">
        <f t="shared" ref="AS6" si="76">(AS4-AS5)*18/1000</f>
        <v>0</v>
      </c>
      <c r="AT6" s="257"/>
      <c r="AU6" s="257">
        <f t="shared" ref="AU6" si="77">(AU4-AU5)*18/1000</f>
        <v>0</v>
      </c>
      <c r="AV6" s="257"/>
      <c r="AW6" s="257">
        <f t="shared" ref="AW6" si="78">(AW4-AW5)*18/1000</f>
        <v>0</v>
      </c>
      <c r="AX6" s="257"/>
      <c r="AY6" s="257">
        <f t="shared" ref="AY6" si="79">(AY4-AY5)*18/1000</f>
        <v>0</v>
      </c>
      <c r="AZ6" s="257"/>
      <c r="BA6" s="257">
        <f t="shared" ref="BA6" si="80">(BA4-BA5)*18/1000</f>
        <v>0</v>
      </c>
      <c r="BB6" s="257"/>
      <c r="BC6" s="257">
        <f t="shared" ref="BC6" si="81">(BC4-BC5)*18/1000</f>
        <v>0</v>
      </c>
      <c r="BD6" s="257"/>
      <c r="BE6" s="257">
        <f t="shared" ref="BE6" si="82">(BE4-BE5)*18/1000</f>
        <v>0</v>
      </c>
      <c r="BF6" s="257"/>
      <c r="BG6" s="257">
        <f t="shared" ref="BG6" si="83">(BG4-BG5)*18/1000</f>
        <v>0</v>
      </c>
      <c r="BH6" s="257"/>
      <c r="BI6" s="257">
        <f t="shared" ref="BI6" si="84">(BI4-BI5)*18/1000</f>
        <v>0</v>
      </c>
      <c r="BJ6" s="257"/>
      <c r="BK6" s="257">
        <f t="shared" ref="BK6" si="85">(BK4-BK5)*18/1000</f>
        <v>0</v>
      </c>
      <c r="BL6" s="257"/>
    </row>
    <row r="7" spans="1:64" hidden="1" x14ac:dyDescent="0.25">
      <c r="A7" s="265" t="s">
        <v>182</v>
      </c>
      <c r="B7" s="266"/>
      <c r="C7" s="266"/>
      <c r="D7" s="267"/>
      <c r="E7" s="268">
        <f>IF(E4&lt;&gt;0, SUMPRODUCT($B9:$B36,$C9:$C36,F9:F36),0)/1000-E6</f>
        <v>0.625</v>
      </c>
      <c r="F7" s="269"/>
      <c r="G7" s="257">
        <f>IF(G4&lt;&gt;0, SUMPRODUCT($B9:$B36,$C9:$C36,H9:H36),0)/1000-G6</f>
        <v>0.625</v>
      </c>
      <c r="H7" s="257"/>
      <c r="I7" s="257">
        <f t="shared" ref="I7" si="86">IF(I4&lt;&gt;0, SUMPRODUCT($B9:$B36,$C9:$C36,J9:J36),0)/1000-I6</f>
        <v>0.625</v>
      </c>
      <c r="J7" s="257"/>
      <c r="K7" s="257">
        <f t="shared" ref="K7" si="87">IF(K4&lt;&gt;0, SUMPRODUCT($B9:$B36,$C9:$C36,L9:L36),0)/1000-K6</f>
        <v>0.625</v>
      </c>
      <c r="L7" s="257"/>
      <c r="M7" s="257">
        <f t="shared" ref="M7" si="88">IF(M4&lt;&gt;0, SUMPRODUCT($B9:$B36,$C9:$C36,N9:N36),0)/1000-M6</f>
        <v>28.44</v>
      </c>
      <c r="N7" s="257"/>
      <c r="O7" s="257">
        <f t="shared" ref="O7" si="89">IF(O4&lt;&gt;0, SUMPRODUCT($B9:$B36,$C9:$C36,P9:P36),0)/1000-O6</f>
        <v>28.44</v>
      </c>
      <c r="P7" s="257"/>
      <c r="Q7" s="257">
        <f t="shared" ref="Q7" si="90">IF(Q4&lt;&gt;0, SUMPRODUCT($B9:$B36,$C9:$C36,R9:R36),0)/1000-Q6</f>
        <v>6.4682953697165342</v>
      </c>
      <c r="R7" s="257"/>
      <c r="S7" s="257">
        <f t="shared" ref="S7" si="91">IF(S4&lt;&gt;0, SUMPRODUCT($B9:$B36,$C9:$C36,T9:T36),0)/1000-S6</f>
        <v>53.04</v>
      </c>
      <c r="T7" s="257"/>
      <c r="U7" s="257">
        <f t="shared" ref="U7" si="92">IF(U4&lt;&gt;0, SUMPRODUCT($B9:$B36,$C9:$C36,V9:V36),0)/1000-U6</f>
        <v>33.15</v>
      </c>
      <c r="V7" s="257"/>
      <c r="W7" s="257">
        <f t="shared" ref="W7" si="93">IF(W4&lt;&gt;0, SUMPRODUCT($B9:$B36,$C9:$C36,X9:X36),0)/1000-W6</f>
        <v>0</v>
      </c>
      <c r="X7" s="257"/>
      <c r="Y7" s="257">
        <f t="shared" ref="Y7" si="94">IF(Y4&lt;&gt;0, SUMPRODUCT($B9:$B36,$C9:$C36,Z9:Z36),0)/1000-Y6</f>
        <v>0</v>
      </c>
      <c r="Z7" s="257"/>
      <c r="AA7" s="257">
        <f t="shared" ref="AA7" si="95">IF(AA4&lt;&gt;0, SUMPRODUCT($B9:$B36,$C9:$C36,AB9:AB36),0)/1000-AA6</f>
        <v>0</v>
      </c>
      <c r="AB7" s="257"/>
      <c r="AC7" s="257">
        <f t="shared" ref="AC7" si="96">IF(AC4&lt;&gt;0, SUMPRODUCT($B9:$B36,$C9:$C36,AD9:AD36),0)/1000-AC6</f>
        <v>0</v>
      </c>
      <c r="AD7" s="257"/>
      <c r="AE7" s="257">
        <f t="shared" ref="AE7" si="97">IF(AE4&lt;&gt;0, SUMPRODUCT($B9:$B36,$C9:$C36,AF9:AF36),0)/1000-AE6</f>
        <v>0</v>
      </c>
      <c r="AF7" s="257"/>
      <c r="AG7" s="257">
        <f t="shared" ref="AG7" si="98">IF(AG4&lt;&gt;0, SUMPRODUCT($B9:$B36,$C9:$C36,AH9:AH36),0)/1000-AG6</f>
        <v>0</v>
      </c>
      <c r="AH7" s="257"/>
      <c r="AI7" s="257">
        <f t="shared" ref="AI7" si="99">IF(AI4&lt;&gt;0, SUMPRODUCT($B9:$B36,$C9:$C36,AJ9:AJ36),0)/1000-AI6</f>
        <v>0</v>
      </c>
      <c r="AJ7" s="257"/>
      <c r="AK7" s="257">
        <f t="shared" ref="AK7" si="100">IF(AK4&lt;&gt;0, SUMPRODUCT($B9:$B36,$C9:$C36,AL9:AL36),0)/1000-AK6</f>
        <v>0</v>
      </c>
      <c r="AL7" s="257"/>
      <c r="AM7" s="257">
        <f t="shared" ref="AM7" si="101">IF(AM4&lt;&gt;0, SUMPRODUCT($B9:$B36,$C9:$C36,AN9:AN36),0)/1000-AM6</f>
        <v>0</v>
      </c>
      <c r="AN7" s="257"/>
      <c r="AO7" s="257">
        <f t="shared" ref="AO7" si="102">IF(AO4&lt;&gt;0, SUMPRODUCT($B9:$B36,$C9:$C36,AP9:AP36),0)/1000-AO6</f>
        <v>0</v>
      </c>
      <c r="AP7" s="257"/>
      <c r="AQ7" s="257">
        <f t="shared" ref="AQ7" si="103">IF(AQ4&lt;&gt;0, SUMPRODUCT($B9:$B36,$C9:$C36,AR9:AR36),0)/1000-AQ6</f>
        <v>0</v>
      </c>
      <c r="AR7" s="257"/>
      <c r="AS7" s="257">
        <f t="shared" ref="AS7" si="104">IF(AS4&lt;&gt;0, SUMPRODUCT($B9:$B36,$C9:$C36,AT9:AT36),0)/1000-AS6</f>
        <v>0</v>
      </c>
      <c r="AT7" s="257"/>
      <c r="AU7" s="257">
        <f t="shared" ref="AU7" si="105">IF(AU4&lt;&gt;0, SUMPRODUCT($B9:$B36,$C9:$C36,AV9:AV36),0)/1000-AU6</f>
        <v>0</v>
      </c>
      <c r="AV7" s="257"/>
      <c r="AW7" s="257">
        <f t="shared" ref="AW7" si="106">IF(AW4&lt;&gt;0, SUMPRODUCT($B9:$B36,$C9:$C36,AX9:AX36),0)/1000-AW6</f>
        <v>0</v>
      </c>
      <c r="AX7" s="257"/>
      <c r="AY7" s="257">
        <f t="shared" ref="AY7" si="107">IF(AY4&lt;&gt;0, SUMPRODUCT($B9:$B36,$C9:$C36,AZ9:AZ36),0)/1000-AY6</f>
        <v>0</v>
      </c>
      <c r="AZ7" s="257"/>
      <c r="BA7" s="257">
        <f t="shared" ref="BA7" si="108">IF(BA4&lt;&gt;0, SUMPRODUCT($B9:$B36,$C9:$C36,BB9:BB36),0)/1000-BA6</f>
        <v>0</v>
      </c>
      <c r="BB7" s="257"/>
      <c r="BC7" s="257">
        <f t="shared" ref="BC7" si="109">IF(BC4&lt;&gt;0, SUMPRODUCT($B9:$B36,$C9:$C36,BD9:BD36),0)/1000-BC6</f>
        <v>0</v>
      </c>
      <c r="BD7" s="257"/>
      <c r="BE7" s="257">
        <f t="shared" ref="BE7" si="110">IF(BE4&lt;&gt;0, SUMPRODUCT($B9:$B36,$C9:$C36,BF9:BF36),0)/1000-BE6</f>
        <v>0</v>
      </c>
      <c r="BF7" s="257"/>
      <c r="BG7" s="257">
        <f t="shared" ref="BG7" si="111">IF(BG4&lt;&gt;0, SUMPRODUCT($B9:$B36,$C9:$C36,BH9:BH36),0)/1000-BG6</f>
        <v>0</v>
      </c>
      <c r="BH7" s="257"/>
      <c r="BI7" s="257">
        <f t="shared" ref="BI7" si="112">IF(BI4&lt;&gt;0, SUMPRODUCT($B9:$B36,$C9:$C36,BJ9:BJ36),0)/1000-BI6</f>
        <v>0</v>
      </c>
      <c r="BJ7" s="257"/>
      <c r="BK7" s="257">
        <f t="shared" ref="BK7" si="113">IF(BK4&lt;&gt;0, SUMPRODUCT($B9:$B36,$C9:$C36,BL9:BL36),0)/1000-BK6</f>
        <v>0</v>
      </c>
      <c r="BL7" s="257"/>
    </row>
    <row r="8" spans="1:64" x14ac:dyDescent="0.25">
      <c r="A8" s="6" t="s">
        <v>6</v>
      </c>
      <c r="B8" s="12"/>
      <c r="C8" s="12" t="s">
        <v>170</v>
      </c>
      <c r="D8" s="5" t="s">
        <v>7</v>
      </c>
      <c r="E8" s="258" t="s">
        <v>4</v>
      </c>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59"/>
      <c r="AL8" s="259"/>
      <c r="AM8" s="259"/>
      <c r="AN8" s="259"/>
      <c r="AO8" s="259"/>
      <c r="AP8" s="259"/>
      <c r="AQ8" s="259"/>
      <c r="AR8" s="259"/>
      <c r="AS8" s="259"/>
      <c r="AT8" s="259"/>
      <c r="AU8" s="259"/>
      <c r="AV8" s="259"/>
      <c r="AW8" s="259"/>
      <c r="AX8" s="259"/>
      <c r="AY8" s="259"/>
      <c r="AZ8" s="259"/>
      <c r="BA8" s="259"/>
      <c r="BB8" s="259"/>
      <c r="BC8" s="259"/>
      <c r="BD8" s="259"/>
      <c r="BE8" s="259"/>
      <c r="BF8" s="259"/>
      <c r="BG8" s="259"/>
      <c r="BH8" s="259"/>
      <c r="BI8" s="259"/>
      <c r="BJ8" s="259"/>
      <c r="BK8" s="259"/>
      <c r="BL8" s="260"/>
    </row>
    <row r="9" spans="1:64" x14ac:dyDescent="0.25">
      <c r="A9" s="45" t="s">
        <v>2</v>
      </c>
      <c r="B9" s="77">
        <f t="shared" ref="B9:B36" si="114">IF(A9="Water",0,1)</f>
        <v>1</v>
      </c>
      <c r="C9" s="47">
        <f>IF(A9="","",VLOOKUP($A9,'Solvents Library'!$A$3:$D$101,4))</f>
        <v>128.13</v>
      </c>
      <c r="D9" s="47" t="s">
        <v>11</v>
      </c>
      <c r="E9" s="199">
        <v>0.5</v>
      </c>
      <c r="F9" s="43">
        <f>IF(E9="","",IF($D9="mL", 1000*E9*VLOOKUP($A9,'Solvents Library'!$A$3:$D$101,3)/VLOOKUP($A9,'Solvents Library'!$A$3:$D$33,4),0))</f>
        <v>4.877858425037072</v>
      </c>
      <c r="G9" s="200">
        <v>0.5</v>
      </c>
      <c r="H9" s="43">
        <f>IF(G9="","",IF($D9="mL", 1000*G9*VLOOKUP($A9,'Solvents Library'!$A$3:$D$101,3)/VLOOKUP($A9,'Solvents Library'!$A$3:$D$33,4),0))</f>
        <v>4.877858425037072</v>
      </c>
      <c r="I9" s="200">
        <v>0.5</v>
      </c>
      <c r="J9" s="43">
        <f>IF(I9="","",IF($D9="mL", 1000*I9*VLOOKUP($A9,'Solvents Library'!$A$3:$D$101,3)/VLOOKUP($A9,'Solvents Library'!$A$3:$D$33,4),0))</f>
        <v>4.877858425037072</v>
      </c>
      <c r="K9" s="200">
        <v>0.5</v>
      </c>
      <c r="L9" s="43">
        <f>IF(K9="","",IF($D9="mL", 1000*K9*VLOOKUP($A9,'Solvents Library'!$A$3:$D$101,3)/VLOOKUP($A9,'Solvents Library'!$A$3:$D$33,4),0))</f>
        <v>4.877858425037072</v>
      </c>
      <c r="M9" s="55"/>
      <c r="N9" s="43" t="str">
        <f>IF(M9="","",IF($D9="mL", 1000*M9*VLOOKUP($A9,'Solvents Library'!$A$3:$D$101,3)/VLOOKUP($A9,'Solvents Library'!$A$3:$D$33,4),0))</f>
        <v/>
      </c>
      <c r="O9" s="55"/>
      <c r="P9" s="43" t="str">
        <f>IF(O9="","",IF($D9="mL", 1000*O9*VLOOKUP($A9,'Solvents Library'!$A$3:$D$101,3)/VLOOKUP($A9,'Solvents Library'!$A$3:$D$33,4),0))</f>
        <v/>
      </c>
      <c r="Q9" s="55"/>
      <c r="R9" s="43" t="str">
        <f>IF(Q9="","",IF($D9="mL", 1000*Q9*VLOOKUP($A9,'Solvents Library'!$A$3:$D$101,3)/VLOOKUP($A9,'Solvents Library'!$A$3:$D$33,4),0))</f>
        <v/>
      </c>
      <c r="S9" s="55"/>
      <c r="T9" s="43" t="str">
        <f>IF(S9="","",IF($D9="mL", 1000*S9*VLOOKUP($A9,'Solvents Library'!$A$3:$D$101,3)/VLOOKUP($A9,'Solvents Library'!$A$3:$D$33,4),0))</f>
        <v/>
      </c>
      <c r="U9" s="55"/>
      <c r="V9" s="43" t="str">
        <f>IF(U9="","",IF($D9="mL", 1000*U9*VLOOKUP($A9,'Solvents Library'!$A$3:$D$101,3)/VLOOKUP($A9,'Solvents Library'!$A$3:$D$33,4),0))</f>
        <v/>
      </c>
      <c r="W9" s="55"/>
      <c r="X9" s="43" t="str">
        <f>IF(W9="","",IF($D9="mL", 1000*W9*VLOOKUP($A9,'Solvents Library'!$A$3:$D$101,3)/VLOOKUP($A9,'Solvents Library'!$A$3:$D$33,4),0))</f>
        <v/>
      </c>
      <c r="Y9" s="55"/>
      <c r="Z9" s="43" t="str">
        <f>IF(Y9="","",IF($D9="mL", 1000*Y9*VLOOKUP($A9,'Solvents Library'!$A$3:$D$101,3)/VLOOKUP($A9,'Solvents Library'!$A$3:$D$33,4),0))</f>
        <v/>
      </c>
      <c r="AA9" s="55"/>
      <c r="AB9" s="43" t="str">
        <f>IF(AA9="","",IF($D9="mL", 1000*AA9*VLOOKUP($A9,'Solvents Library'!$A$3:$D$101,3)/VLOOKUP($A9,'Solvents Library'!$A$3:$D$33,4),0))</f>
        <v/>
      </c>
      <c r="AC9" s="55"/>
      <c r="AD9" s="43" t="str">
        <f>IF(AC9="","",IF($D9="mL", 1000*AC9*VLOOKUP($A9,'Solvents Library'!$A$3:$D$101,3)/VLOOKUP($A9,'Solvents Library'!$A$3:$D$33,4),0))</f>
        <v/>
      </c>
      <c r="AE9" s="55"/>
      <c r="AF9" s="43" t="str">
        <f>IF(AE9="","",IF($D9="mL", 1000*AE9*VLOOKUP($A9,'Solvents Library'!$A$3:$D$101,3)/VLOOKUP($A9,'Solvents Library'!$A$3:$D$33,4),0))</f>
        <v/>
      </c>
      <c r="AG9" s="55"/>
      <c r="AH9" s="43" t="str">
        <f>IF(AG9="","",IF($D9="mL", 1000*AG9*VLOOKUP($A9,'Solvents Library'!$A$3:$D$101,3)/VLOOKUP($A9,'Solvents Library'!$A$3:$D$33,4),0))</f>
        <v/>
      </c>
      <c r="AI9" s="55"/>
      <c r="AJ9" s="43" t="str">
        <f>IF(AI9="","",IF($D9="mL", 1000*AI9*VLOOKUP($A9,'Solvents Library'!$A$3:$D$101,3)/VLOOKUP($A9,'Solvents Library'!$A$3:$D$33,4),0))</f>
        <v/>
      </c>
      <c r="AK9" s="55"/>
      <c r="AL9" s="43" t="str">
        <f>IF(AK9="","",IF($D9="mL", 1000*AK9*VLOOKUP($A9,'Solvents Library'!$A$3:$D$101,3)/VLOOKUP($A9,'Solvents Library'!$A$3:$D$33,4),0))</f>
        <v/>
      </c>
      <c r="AM9" s="55"/>
      <c r="AN9" s="43" t="str">
        <f>IF(AM9="","",IF($D9="mL", 1000*AM9*VLOOKUP($A9,'Solvents Library'!$A$3:$D$101,3)/VLOOKUP($A9,'Solvents Library'!$A$3:$D$33,4),0))</f>
        <v/>
      </c>
      <c r="AO9" s="55"/>
      <c r="AP9" s="43" t="str">
        <f>IF(AO9="","",IF($D9="mL", 1000*AO9*VLOOKUP($A9,'Solvents Library'!$A$3:$D$101,3)/VLOOKUP($A9,'Solvents Library'!$A$3:$D$33,4),0))</f>
        <v/>
      </c>
      <c r="AQ9" s="55"/>
      <c r="AR9" s="43" t="str">
        <f>IF(AQ9="","",IF($D9="mL", 1000*AQ9*VLOOKUP($A9,'Solvents Library'!$A$3:$D$101,3)/VLOOKUP($A9,'Solvents Library'!$A$3:$D$33,4),0))</f>
        <v/>
      </c>
      <c r="AS9" s="55"/>
      <c r="AT9" s="43" t="str">
        <f>IF(AS9="","",IF($D9="mL", 1000*AS9*VLOOKUP($A9,'Solvents Library'!$A$3:$D$101,3)/VLOOKUP($A9,'Solvents Library'!$A$3:$D$33,4),0))</f>
        <v/>
      </c>
      <c r="AU9" s="55"/>
      <c r="AV9" s="43" t="str">
        <f>IF(AU9="","",IF($D9="mL", 1000*AU9*VLOOKUP($A9,'Solvents Library'!$A$3:$D$101,3)/VLOOKUP($A9,'Solvents Library'!$A$3:$D$33,4),0))</f>
        <v/>
      </c>
      <c r="AW9" s="55"/>
      <c r="AX9" s="43" t="str">
        <f>IF(AW9="","",IF($D9="mL", 1000*AW9*VLOOKUP($A9,'Solvents Library'!$A$3:$D$101,3)/VLOOKUP($A9,'Solvents Library'!$A$3:$D$33,4),0))</f>
        <v/>
      </c>
      <c r="AY9" s="55"/>
      <c r="AZ9" s="43" t="str">
        <f>IF(AY9="","",IF($D9="mL", 1000*AY9*VLOOKUP($A9,'Solvents Library'!$A$3:$D$101,3)/VLOOKUP($A9,'Solvents Library'!$A$3:$D$33,4),0))</f>
        <v/>
      </c>
      <c r="BA9" s="55"/>
      <c r="BB9" s="43" t="str">
        <f>IF(BA9="","",IF($D9="mL", 1000*BA9*VLOOKUP($A9,'Solvents Library'!$A$3:$D$101,3)/VLOOKUP($A9,'Solvents Library'!$A$3:$D$33,4),0))</f>
        <v/>
      </c>
      <c r="BC9" s="55"/>
      <c r="BD9" s="43" t="str">
        <f>IF(BC9="","",IF($D9="mL", 1000*BC9*VLOOKUP($A9,'Solvents Library'!$A$3:$D$101,3)/VLOOKUP($A9,'Solvents Library'!$A$3:$D$33,4),0))</f>
        <v/>
      </c>
      <c r="BE9" s="55"/>
      <c r="BF9" s="43" t="str">
        <f>IF(BE9="","",IF($D9="mL", 1000*BE9*VLOOKUP($A9,'Solvents Library'!$A$3:$D$101,3)/VLOOKUP($A9,'Solvents Library'!$A$3:$D$33,4),0))</f>
        <v/>
      </c>
      <c r="BG9" s="55"/>
      <c r="BH9" s="43" t="str">
        <f>IF(BG9="","",IF($D9="mL", 1000*BG9*VLOOKUP($A9,'Solvents Library'!$A$3:$D$101,3)/VLOOKUP($A9,'Solvents Library'!$A$3:$D$33,4),0))</f>
        <v/>
      </c>
      <c r="BI9" s="55"/>
      <c r="BJ9" s="43" t="str">
        <f>IF(BI9="","",IF($D9="mL", 1000*BI9*VLOOKUP($A9,'Solvents Library'!$A$3:$D$101,3)/VLOOKUP($A9,'Solvents Library'!$A$3:$D$33,4),0))</f>
        <v/>
      </c>
      <c r="BK9" s="55"/>
      <c r="BL9" s="96" t="str">
        <f>IF(BK9="","",IF($D9="mL", 1000*BK9*VLOOKUP($A9,'Solvents Library'!$A$3:$D$101,3)/VLOOKUP($A9,'Solvents Library'!$A$3:$D$33,4),0))</f>
        <v/>
      </c>
    </row>
    <row r="10" spans="1:64" x14ac:dyDescent="0.25">
      <c r="A10" s="48" t="s">
        <v>36</v>
      </c>
      <c r="B10" s="77">
        <f t="shared" si="114"/>
        <v>1</v>
      </c>
      <c r="C10" s="46">
        <f>IF(A10="","",VLOOKUP($A10,'Solvents Library'!$A$3:$D$101,4))</f>
        <v>73.099999999999994</v>
      </c>
      <c r="D10" s="46" t="s">
        <v>11</v>
      </c>
      <c r="E10" s="49"/>
      <c r="F10" s="43" t="str">
        <f>IF(E10="","",IF($D10="mL", 1000*E10*VLOOKUP($A10,'Solvents Library'!$A$3:$D$101,3)/VLOOKUP($A10,'Solvents Library'!$A$3:$D$33,4),0))</f>
        <v/>
      </c>
      <c r="G10" s="56"/>
      <c r="H10" s="43" t="str">
        <f>IF(G10="","",IF($D10="mL", 1000*G10*VLOOKUP($A10,'Solvents Library'!$A$3:$D$101,3)/VLOOKUP($A10,'Solvents Library'!$A$3:$D$33,4),0))</f>
        <v/>
      </c>
      <c r="I10" s="56"/>
      <c r="J10" s="43" t="str">
        <f>IF(I10="","",IF($D10="mL", 1000*I10*VLOOKUP($A10,'Solvents Library'!$A$3:$D$101,3)/VLOOKUP($A10,'Solvents Library'!$A$3:$D$33,4),0))</f>
        <v/>
      </c>
      <c r="K10" s="56"/>
      <c r="L10" s="43" t="str">
        <f>IF(K10="","",IF($D10="mL", 1000*K10*VLOOKUP($A10,'Solvents Library'!$A$3:$D$101,3)/VLOOKUP($A10,'Solvents Library'!$A$3:$D$33,4),0))</f>
        <v/>
      </c>
      <c r="M10" s="56">
        <v>30</v>
      </c>
      <c r="N10" s="43">
        <f>IF(M10="","",IF($D10="mL", 1000*M10*VLOOKUP($A10,'Solvents Library'!$A$3:$D$101,3)/VLOOKUP($A10,'Solvents Library'!$A$3:$D$33,4),0))</f>
        <v>389.05608755129964</v>
      </c>
      <c r="O10" s="56">
        <v>30</v>
      </c>
      <c r="P10" s="43">
        <f>IF(O10="","",IF($D10="mL", 1000*O10*VLOOKUP($A10,'Solvents Library'!$A$3:$D$101,3)/VLOOKUP($A10,'Solvents Library'!$A$3:$D$33,4),0))</f>
        <v>389.05608755129964</v>
      </c>
      <c r="Q10" s="56"/>
      <c r="R10" s="43" t="str">
        <f>IF(Q10="","",IF($D10="mL", 1000*Q10*VLOOKUP($A10,'Solvents Library'!$A$3:$D$101,3)/VLOOKUP($A10,'Solvents Library'!$A$3:$D$33,4),0))</f>
        <v/>
      </c>
      <c r="S10" s="56"/>
      <c r="T10" s="43" t="str">
        <f>IF(S10="","",IF($D10="mL", 1000*S10*VLOOKUP($A10,'Solvents Library'!$A$3:$D$101,3)/VLOOKUP($A10,'Solvents Library'!$A$3:$D$33,4),0))</f>
        <v/>
      </c>
      <c r="U10" s="56"/>
      <c r="V10" s="43" t="str">
        <f>IF(U10="","",IF($D10="mL", 1000*U10*VLOOKUP($A10,'Solvents Library'!$A$3:$D$101,3)/VLOOKUP($A10,'Solvents Library'!$A$3:$D$33,4),0))</f>
        <v/>
      </c>
      <c r="W10" s="56"/>
      <c r="X10" s="43" t="str">
        <f>IF(W10="","",IF($D10="mL", 1000*W10*VLOOKUP($A10,'Solvents Library'!$A$3:$D$101,3)/VLOOKUP($A10,'Solvents Library'!$A$3:$D$33,4),0))</f>
        <v/>
      </c>
      <c r="Y10" s="56"/>
      <c r="Z10" s="43" t="str">
        <f>IF(Y10="","",IF($D10="mL", 1000*Y10*VLOOKUP($A10,'Solvents Library'!$A$3:$D$101,3)/VLOOKUP($A10,'Solvents Library'!$A$3:$D$33,4),0))</f>
        <v/>
      </c>
      <c r="AA10" s="56"/>
      <c r="AB10" s="43" t="str">
        <f>IF(AA10="","",IF($D10="mL", 1000*AA10*VLOOKUP($A10,'Solvents Library'!$A$3:$D$101,3)/VLOOKUP($A10,'Solvents Library'!$A$3:$D$33,4),0))</f>
        <v/>
      </c>
      <c r="AC10" s="56"/>
      <c r="AD10" s="43" t="str">
        <f>IF(AC10="","",IF($D10="mL", 1000*AC10*VLOOKUP($A10,'Solvents Library'!$A$3:$D$101,3)/VLOOKUP($A10,'Solvents Library'!$A$3:$D$33,4),0))</f>
        <v/>
      </c>
      <c r="AE10" s="56"/>
      <c r="AF10" s="43" t="str">
        <f>IF(AE10="","",IF($D10="mL", 1000*AE10*VLOOKUP($A10,'Solvents Library'!$A$3:$D$101,3)/VLOOKUP($A10,'Solvents Library'!$A$3:$D$33,4),0))</f>
        <v/>
      </c>
      <c r="AG10" s="56"/>
      <c r="AH10" s="43" t="str">
        <f>IF(AG10="","",IF($D10="mL", 1000*AG10*VLOOKUP($A10,'Solvents Library'!$A$3:$D$101,3)/VLOOKUP($A10,'Solvents Library'!$A$3:$D$33,4),0))</f>
        <v/>
      </c>
      <c r="AI10" s="56"/>
      <c r="AJ10" s="43" t="str">
        <f>IF(AI10="","",IF($D10="mL", 1000*AI10*VLOOKUP($A10,'Solvents Library'!$A$3:$D$101,3)/VLOOKUP($A10,'Solvents Library'!$A$3:$D$33,4),0))</f>
        <v/>
      </c>
      <c r="AK10" s="56"/>
      <c r="AL10" s="43" t="str">
        <f>IF(AK10="","",IF($D10="mL", 1000*AK10*VLOOKUP($A10,'Solvents Library'!$A$3:$D$101,3)/VLOOKUP($A10,'Solvents Library'!$A$3:$D$33,4),0))</f>
        <v/>
      </c>
      <c r="AM10" s="56"/>
      <c r="AN10" s="43" t="str">
        <f>IF(AM10="","",IF($D10="mL", 1000*AM10*VLOOKUP($A10,'Solvents Library'!$A$3:$D$101,3)/VLOOKUP($A10,'Solvents Library'!$A$3:$D$33,4),0))</f>
        <v/>
      </c>
      <c r="AO10" s="56"/>
      <c r="AP10" s="43" t="str">
        <f>IF(AO10="","",IF($D10="mL", 1000*AO10*VLOOKUP($A10,'Solvents Library'!$A$3:$D$101,3)/VLOOKUP($A10,'Solvents Library'!$A$3:$D$33,4),0))</f>
        <v/>
      </c>
      <c r="AQ10" s="56"/>
      <c r="AR10" s="43" t="str">
        <f>IF(AQ10="","",IF($D10="mL", 1000*AQ10*VLOOKUP($A10,'Solvents Library'!$A$3:$D$101,3)/VLOOKUP($A10,'Solvents Library'!$A$3:$D$33,4),0))</f>
        <v/>
      </c>
      <c r="AS10" s="56"/>
      <c r="AT10" s="43" t="str">
        <f>IF(AS10="","",IF($D10="mL", 1000*AS10*VLOOKUP($A10,'Solvents Library'!$A$3:$D$101,3)/VLOOKUP($A10,'Solvents Library'!$A$3:$D$33,4),0))</f>
        <v/>
      </c>
      <c r="AU10" s="56"/>
      <c r="AV10" s="43" t="str">
        <f>IF(AU10="","",IF($D10="mL", 1000*AU10*VLOOKUP($A10,'Solvents Library'!$A$3:$D$101,3)/VLOOKUP($A10,'Solvents Library'!$A$3:$D$33,4),0))</f>
        <v/>
      </c>
      <c r="AW10" s="56"/>
      <c r="AX10" s="43" t="str">
        <f>IF(AW10="","",IF($D10="mL", 1000*AW10*VLOOKUP($A10,'Solvents Library'!$A$3:$D$101,3)/VLOOKUP($A10,'Solvents Library'!$A$3:$D$33,4),0))</f>
        <v/>
      </c>
      <c r="AY10" s="56"/>
      <c r="AZ10" s="43" t="str">
        <f>IF(AY10="","",IF($D10="mL", 1000*AY10*VLOOKUP($A10,'Solvents Library'!$A$3:$D$101,3)/VLOOKUP($A10,'Solvents Library'!$A$3:$D$33,4),0))</f>
        <v/>
      </c>
      <c r="BA10" s="56"/>
      <c r="BB10" s="43" t="str">
        <f>IF(BA10="","",IF($D10="mL", 1000*BA10*VLOOKUP($A10,'Solvents Library'!$A$3:$D$101,3)/VLOOKUP($A10,'Solvents Library'!$A$3:$D$33,4),0))</f>
        <v/>
      </c>
      <c r="BC10" s="56"/>
      <c r="BD10" s="43" t="str">
        <f>IF(BC10="","",IF($D10="mL", 1000*BC10*VLOOKUP($A10,'Solvents Library'!$A$3:$D$101,3)/VLOOKUP($A10,'Solvents Library'!$A$3:$D$33,4),0))</f>
        <v/>
      </c>
      <c r="BE10" s="56"/>
      <c r="BF10" s="43" t="str">
        <f>IF(BE10="","",IF($D10="mL", 1000*BE10*VLOOKUP($A10,'Solvents Library'!$A$3:$D$101,3)/VLOOKUP($A10,'Solvents Library'!$A$3:$D$33,4),0))</f>
        <v/>
      </c>
      <c r="BG10" s="56"/>
      <c r="BH10" s="43" t="str">
        <f>IF(BG10="","",IF($D10="mL", 1000*BG10*VLOOKUP($A10,'Solvents Library'!$A$3:$D$101,3)/VLOOKUP($A10,'Solvents Library'!$A$3:$D$33,4),0))</f>
        <v/>
      </c>
      <c r="BI10" s="56"/>
      <c r="BJ10" s="43" t="str">
        <f>IF(BI10="","",IF($D10="mL", 1000*BI10*VLOOKUP($A10,'Solvents Library'!$A$3:$D$101,3)/VLOOKUP($A10,'Solvents Library'!$A$3:$D$33,4),0))</f>
        <v/>
      </c>
      <c r="BK10" s="56"/>
      <c r="BL10" s="96" t="str">
        <f>IF(BK10="","",IF($D10="mL", 1000*BK10*VLOOKUP($A10,'Solvents Library'!$A$3:$D$101,3)/VLOOKUP($A10,'Solvents Library'!$A$3:$D$33,4),0))</f>
        <v/>
      </c>
    </row>
    <row r="11" spans="1:64" x14ac:dyDescent="0.25">
      <c r="A11" s="48" t="s">
        <v>45</v>
      </c>
      <c r="B11" s="77">
        <f t="shared" si="114"/>
        <v>1</v>
      </c>
      <c r="C11" s="46">
        <f>IF(A11="","",VLOOKUP($A11,'Solvents Library'!$A$3:$D$101,4))</f>
        <v>84.96</v>
      </c>
      <c r="D11" s="46" t="s">
        <v>11</v>
      </c>
      <c r="E11" s="50"/>
      <c r="F11" s="43" t="str">
        <f>IF(E11="","",IF($D11="mL", 1000*E11*VLOOKUP($A11,'Solvents Library'!$A$3:$D$101,3)/VLOOKUP($A11,'Solvents Library'!$A$3:$D$33,4),0))</f>
        <v/>
      </c>
      <c r="G11" s="57"/>
      <c r="H11" s="43" t="str">
        <f>IF(G11="","",IF($D11="mL", 1000*G11*VLOOKUP($A11,'Solvents Library'!$A$3:$D$101,3)/VLOOKUP($A11,'Solvents Library'!$A$3:$D$33,4),0))</f>
        <v/>
      </c>
      <c r="I11" s="56"/>
      <c r="J11" s="43" t="str">
        <f>IF(I11="","",IF($D11="mL", 1000*I11*VLOOKUP($A11,'Solvents Library'!$A$3:$D$101,3)/VLOOKUP($A11,'Solvents Library'!$A$3:$D$33,4),0))</f>
        <v/>
      </c>
      <c r="K11" s="56"/>
      <c r="L11" s="43" t="str">
        <f>IF(K11="","",IF($D11="mL", 1000*K11*VLOOKUP($A11,'Solvents Library'!$A$3:$D$101,3)/VLOOKUP($A11,'Solvents Library'!$A$3:$D$33,4),0))</f>
        <v/>
      </c>
      <c r="M11" s="56"/>
      <c r="N11" s="43" t="str">
        <f>IF(M11="","",IF($D11="mL", 1000*M11*VLOOKUP($A11,'Solvents Library'!$A$3:$D$101,3)/VLOOKUP($A11,'Solvents Library'!$A$3:$D$33,4),0))</f>
        <v/>
      </c>
      <c r="O11" s="56"/>
      <c r="P11" s="43" t="str">
        <f>IF(O11="","",IF($D11="mL", 1000*O11*VLOOKUP($A11,'Solvents Library'!$A$3:$D$101,3)/VLOOKUP($A11,'Solvents Library'!$A$3:$D$33,4),0))</f>
        <v/>
      </c>
      <c r="Q11" s="56"/>
      <c r="R11" s="43" t="str">
        <f>IF(Q11="","",IF($D11="mL", 1000*Q11*VLOOKUP($A11,'Solvents Library'!$A$3:$D$101,3)/VLOOKUP($A11,'Solvents Library'!$A$3:$D$33,4),0))</f>
        <v/>
      </c>
      <c r="S11" s="56">
        <v>40</v>
      </c>
      <c r="T11" s="43">
        <f>IF(S11="","",IF($D11="mL", 1000*S11*VLOOKUP($A11,'Solvents Library'!$A$3:$D$101,3)/VLOOKUP($A11,'Solvents Library'!$A$3:$D$33,4),0))</f>
        <v>624.29378531073451</v>
      </c>
      <c r="U11" s="56">
        <v>25</v>
      </c>
      <c r="V11" s="43">
        <f>IF(U11="","",IF($D11="mL", 1000*U11*VLOOKUP($A11,'Solvents Library'!$A$3:$D$101,3)/VLOOKUP($A11,'Solvents Library'!$A$3:$D$33,4),0))</f>
        <v>390.18361581920908</v>
      </c>
      <c r="W11" s="56"/>
      <c r="X11" s="43" t="str">
        <f>IF(W11="","",IF($D11="mL", 1000*W11*VLOOKUP($A11,'Solvents Library'!$A$3:$D$101,3)/VLOOKUP($A11,'Solvents Library'!$A$3:$D$33,4),0))</f>
        <v/>
      </c>
      <c r="Y11" s="56"/>
      <c r="Z11" s="43" t="str">
        <f>IF(Y11="","",IF($D11="mL", 1000*Y11*VLOOKUP($A11,'Solvents Library'!$A$3:$D$101,3)/VLOOKUP($A11,'Solvents Library'!$A$3:$D$33,4),0))</f>
        <v/>
      </c>
      <c r="AA11" s="56"/>
      <c r="AB11" s="43" t="str">
        <f>IF(AA11="","",IF($D11="mL", 1000*AA11*VLOOKUP($A11,'Solvents Library'!$A$3:$D$101,3)/VLOOKUP($A11,'Solvents Library'!$A$3:$D$33,4),0))</f>
        <v/>
      </c>
      <c r="AC11" s="56"/>
      <c r="AD11" s="43" t="str">
        <f>IF(AC11="","",IF($D11="mL", 1000*AC11*VLOOKUP($A11,'Solvents Library'!$A$3:$D$101,3)/VLOOKUP($A11,'Solvents Library'!$A$3:$D$33,4),0))</f>
        <v/>
      </c>
      <c r="AE11" s="56"/>
      <c r="AF11" s="43" t="str">
        <f>IF(AE11="","",IF($D11="mL", 1000*AE11*VLOOKUP($A11,'Solvents Library'!$A$3:$D$101,3)/VLOOKUP($A11,'Solvents Library'!$A$3:$D$33,4),0))</f>
        <v/>
      </c>
      <c r="AG11" s="56"/>
      <c r="AH11" s="43" t="str">
        <f>IF(AG11="","",IF($D11="mL", 1000*AG11*VLOOKUP($A11,'Solvents Library'!$A$3:$D$101,3)/VLOOKUP($A11,'Solvents Library'!$A$3:$D$33,4),0))</f>
        <v/>
      </c>
      <c r="AI11" s="56"/>
      <c r="AJ11" s="43" t="str">
        <f>IF(AI11="","",IF($D11="mL", 1000*AI11*VLOOKUP($A11,'Solvents Library'!$A$3:$D$101,3)/VLOOKUP($A11,'Solvents Library'!$A$3:$D$33,4),0))</f>
        <v/>
      </c>
      <c r="AK11" s="56"/>
      <c r="AL11" s="43" t="str">
        <f>IF(AK11="","",IF($D11="mL", 1000*AK11*VLOOKUP($A11,'Solvents Library'!$A$3:$D$101,3)/VLOOKUP($A11,'Solvents Library'!$A$3:$D$33,4),0))</f>
        <v/>
      </c>
      <c r="AM11" s="56"/>
      <c r="AN11" s="43" t="str">
        <f>IF(AM11="","",IF($D11="mL", 1000*AM11*VLOOKUP($A11,'Solvents Library'!$A$3:$D$101,3)/VLOOKUP($A11,'Solvents Library'!$A$3:$D$33,4),0))</f>
        <v/>
      </c>
      <c r="AO11" s="56"/>
      <c r="AP11" s="43" t="str">
        <f>IF(AO11="","",IF($D11="mL", 1000*AO11*VLOOKUP($A11,'Solvents Library'!$A$3:$D$101,3)/VLOOKUP($A11,'Solvents Library'!$A$3:$D$33,4),0))</f>
        <v/>
      </c>
      <c r="AQ11" s="56"/>
      <c r="AR11" s="43" t="str">
        <f>IF(AQ11="","",IF($D11="mL", 1000*AQ11*VLOOKUP($A11,'Solvents Library'!$A$3:$D$101,3)/VLOOKUP($A11,'Solvents Library'!$A$3:$D$33,4),0))</f>
        <v/>
      </c>
      <c r="AS11" s="56"/>
      <c r="AT11" s="43" t="str">
        <f>IF(AS11="","",IF($D11="mL", 1000*AS11*VLOOKUP($A11,'Solvents Library'!$A$3:$D$101,3)/VLOOKUP($A11,'Solvents Library'!$A$3:$D$33,4),0))</f>
        <v/>
      </c>
      <c r="AU11" s="56"/>
      <c r="AV11" s="43" t="str">
        <f>IF(AU11="","",IF($D11="mL", 1000*AU11*VLOOKUP($A11,'Solvents Library'!$A$3:$D$101,3)/VLOOKUP($A11,'Solvents Library'!$A$3:$D$33,4),0))</f>
        <v/>
      </c>
      <c r="AW11" s="56"/>
      <c r="AX11" s="43" t="str">
        <f>IF(AW11="","",IF($D11="mL", 1000*AW11*VLOOKUP($A11,'Solvents Library'!$A$3:$D$101,3)/VLOOKUP($A11,'Solvents Library'!$A$3:$D$33,4),0))</f>
        <v/>
      </c>
      <c r="AY11" s="56"/>
      <c r="AZ11" s="43" t="str">
        <f>IF(AY11="","",IF($D11="mL", 1000*AY11*VLOOKUP($A11,'Solvents Library'!$A$3:$D$101,3)/VLOOKUP($A11,'Solvents Library'!$A$3:$D$33,4),0))</f>
        <v/>
      </c>
      <c r="BA11" s="56"/>
      <c r="BB11" s="43" t="str">
        <f>IF(BA11="","",IF($D11="mL", 1000*BA11*VLOOKUP($A11,'Solvents Library'!$A$3:$D$101,3)/VLOOKUP($A11,'Solvents Library'!$A$3:$D$33,4),0))</f>
        <v/>
      </c>
      <c r="BC11" s="56"/>
      <c r="BD11" s="43" t="str">
        <f>IF(BC11="","",IF($D11="mL", 1000*BC11*VLOOKUP($A11,'Solvents Library'!$A$3:$D$101,3)/VLOOKUP($A11,'Solvents Library'!$A$3:$D$33,4),0))</f>
        <v/>
      </c>
      <c r="BE11" s="56"/>
      <c r="BF11" s="43" t="str">
        <f>IF(BE11="","",IF($D11="mL", 1000*BE11*VLOOKUP($A11,'Solvents Library'!$A$3:$D$101,3)/VLOOKUP($A11,'Solvents Library'!$A$3:$D$33,4),0))</f>
        <v/>
      </c>
      <c r="BG11" s="56"/>
      <c r="BH11" s="43" t="str">
        <f>IF(BG11="","",IF($D11="mL", 1000*BG11*VLOOKUP($A11,'Solvents Library'!$A$3:$D$101,3)/VLOOKUP($A11,'Solvents Library'!$A$3:$D$33,4),0))</f>
        <v/>
      </c>
      <c r="BI11" s="56"/>
      <c r="BJ11" s="43" t="str">
        <f>IF(BI11="","",IF($D11="mL", 1000*BI11*VLOOKUP($A11,'Solvents Library'!$A$3:$D$101,3)/VLOOKUP($A11,'Solvents Library'!$A$3:$D$33,4),0))</f>
        <v/>
      </c>
      <c r="BK11" s="56"/>
      <c r="BL11" s="96" t="str">
        <f>IF(BK11="","",IF($D11="mL", 1000*BK11*VLOOKUP($A11,'Solvents Library'!$A$3:$D$101,3)/VLOOKUP($A11,'Solvents Library'!$A$3:$D$33,4),0))</f>
        <v/>
      </c>
    </row>
    <row r="12" spans="1:64" x14ac:dyDescent="0.25">
      <c r="A12" s="48" t="s">
        <v>90</v>
      </c>
      <c r="B12" s="77">
        <f t="shared" si="114"/>
        <v>1</v>
      </c>
      <c r="C12" s="46">
        <f>IF(A12="","",VLOOKUP($A12,'Solvents Library'!$A$3:$D$101,4))</f>
        <v>99.13</v>
      </c>
      <c r="D12" s="46" t="s">
        <v>11</v>
      </c>
      <c r="E12" s="51"/>
      <c r="F12" s="43" t="str">
        <f>IF(E12="","",IF($D12="mL", 1000*E12*VLOOKUP($A12,'Solvents Library'!$A$3:$D$101,3)/VLOOKUP($A12,'Solvents Library'!$A$3:$D$33,4),0))</f>
        <v/>
      </c>
      <c r="G12" s="58"/>
      <c r="H12" s="43" t="str">
        <f>IF(G12="","",IF($D12="mL", 1000*G12*VLOOKUP($A12,'Solvents Library'!$A$3:$D$101,3)/VLOOKUP($A12,'Solvents Library'!$A$3:$D$33,4),0))</f>
        <v/>
      </c>
      <c r="I12" s="56"/>
      <c r="J12" s="43" t="str">
        <f>IF(I12="","",IF($D12="mL", 1000*I12*VLOOKUP($A12,'Solvents Library'!$A$3:$D$101,3)/VLOOKUP($A12,'Solvents Library'!$A$3:$D$33,4),0))</f>
        <v/>
      </c>
      <c r="K12" s="56"/>
      <c r="L12" s="43" t="str">
        <f>IF(K12="","",IF($D12="mL", 1000*K12*VLOOKUP($A12,'Solvents Library'!$A$3:$D$101,3)/VLOOKUP($A12,'Solvents Library'!$A$3:$D$33,4),0))</f>
        <v/>
      </c>
      <c r="M12" s="56"/>
      <c r="N12" s="43" t="str">
        <f>IF(M12="","",IF($D12="mL", 1000*M12*VLOOKUP($A12,'Solvents Library'!$A$3:$D$101,3)/VLOOKUP($A12,'Solvents Library'!$A$3:$D$33,4),0))</f>
        <v/>
      </c>
      <c r="O12" s="56"/>
      <c r="P12" s="43" t="str">
        <f>IF(O12="","",IF($D12="mL", 1000*O12*VLOOKUP($A12,'Solvents Library'!$A$3:$D$101,3)/VLOOKUP($A12,'Solvents Library'!$A$3:$D$33,4),0))</f>
        <v/>
      </c>
      <c r="Q12" s="56"/>
      <c r="R12" s="43" t="str">
        <f>IF(Q12="","",IF($D12="mL", 1000*Q12*VLOOKUP($A12,'Solvents Library'!$A$3:$D$101,3)/VLOOKUP($A12,'Solvents Library'!$A$3:$D$33,4),0))</f>
        <v/>
      </c>
      <c r="S12" s="56"/>
      <c r="T12" s="43" t="str">
        <f>IF(S12="","",IF($D12="mL", 1000*S12*VLOOKUP($A12,'Solvents Library'!$A$3:$D$101,3)/VLOOKUP($A12,'Solvents Library'!$A$3:$D$33,4),0))</f>
        <v/>
      </c>
      <c r="U12" s="56"/>
      <c r="V12" s="43" t="str">
        <f>IF(U12="","",IF($D12="mL", 1000*U12*VLOOKUP($A12,'Solvents Library'!$A$3:$D$101,3)/VLOOKUP($A12,'Solvents Library'!$A$3:$D$33,4),0))</f>
        <v/>
      </c>
      <c r="W12" s="56"/>
      <c r="X12" s="43" t="str">
        <f>IF(W12="","",IF($D12="mL", 1000*W12*VLOOKUP($A12,'Solvents Library'!$A$3:$D$101,3)/VLOOKUP($A12,'Solvents Library'!$A$3:$D$33,4),0))</f>
        <v/>
      </c>
      <c r="Y12" s="56"/>
      <c r="Z12" s="43" t="str">
        <f>IF(Y12="","",IF($D12="mL", 1000*Y12*VLOOKUP($A12,'Solvents Library'!$A$3:$D$101,3)/VLOOKUP($A12,'Solvents Library'!$A$3:$D$33,4),0))</f>
        <v/>
      </c>
      <c r="AA12" s="56"/>
      <c r="AB12" s="43" t="str">
        <f>IF(AA12="","",IF($D12="mL", 1000*AA12*VLOOKUP($A12,'Solvents Library'!$A$3:$D$101,3)/VLOOKUP($A12,'Solvents Library'!$A$3:$D$33,4),0))</f>
        <v/>
      </c>
      <c r="AC12" s="56"/>
      <c r="AD12" s="43" t="str">
        <f>IF(AC12="","",IF($D12="mL", 1000*AC12*VLOOKUP($A12,'Solvents Library'!$A$3:$D$101,3)/VLOOKUP($A12,'Solvents Library'!$A$3:$D$33,4),0))</f>
        <v/>
      </c>
      <c r="AE12" s="56"/>
      <c r="AF12" s="43" t="str">
        <f>IF(AE12="","",IF($D12="mL", 1000*AE12*VLOOKUP($A12,'Solvents Library'!$A$3:$D$101,3)/VLOOKUP($A12,'Solvents Library'!$A$3:$D$33,4),0))</f>
        <v/>
      </c>
      <c r="AG12" s="56"/>
      <c r="AH12" s="43" t="str">
        <f>IF(AG12="","",IF($D12="mL", 1000*AG12*VLOOKUP($A12,'Solvents Library'!$A$3:$D$101,3)/VLOOKUP($A12,'Solvents Library'!$A$3:$D$33,4),0))</f>
        <v/>
      </c>
      <c r="AI12" s="56"/>
      <c r="AJ12" s="43" t="str">
        <f>IF(AI12="","",IF($D12="mL", 1000*AI12*VLOOKUP($A12,'Solvents Library'!$A$3:$D$101,3)/VLOOKUP($A12,'Solvents Library'!$A$3:$D$33,4),0))</f>
        <v/>
      </c>
      <c r="AK12" s="56"/>
      <c r="AL12" s="43" t="str">
        <f>IF(AK12="","",IF($D12="mL", 1000*AK12*VLOOKUP($A12,'Solvents Library'!$A$3:$D$101,3)/VLOOKUP($A12,'Solvents Library'!$A$3:$D$33,4),0))</f>
        <v/>
      </c>
      <c r="AM12" s="56"/>
      <c r="AN12" s="43" t="str">
        <f>IF(AM12="","",IF($D12="mL", 1000*AM12*VLOOKUP($A12,'Solvents Library'!$A$3:$D$101,3)/VLOOKUP($A12,'Solvents Library'!$A$3:$D$33,4),0))</f>
        <v/>
      </c>
      <c r="AO12" s="56"/>
      <c r="AP12" s="43" t="str">
        <f>IF(AO12="","",IF($D12="mL", 1000*AO12*VLOOKUP($A12,'Solvents Library'!$A$3:$D$101,3)/VLOOKUP($A12,'Solvents Library'!$A$3:$D$33,4),0))</f>
        <v/>
      </c>
      <c r="AQ12" s="56"/>
      <c r="AR12" s="43" t="str">
        <f>IF(AQ12="","",IF($D12="mL", 1000*AQ12*VLOOKUP($A12,'Solvents Library'!$A$3:$D$101,3)/VLOOKUP($A12,'Solvents Library'!$A$3:$D$33,4),0))</f>
        <v/>
      </c>
      <c r="AS12" s="56"/>
      <c r="AT12" s="43" t="str">
        <f>IF(AS12="","",IF($D12="mL", 1000*AS12*VLOOKUP($A12,'Solvents Library'!$A$3:$D$101,3)/VLOOKUP($A12,'Solvents Library'!$A$3:$D$33,4),0))</f>
        <v/>
      </c>
      <c r="AU12" s="56"/>
      <c r="AV12" s="43" t="str">
        <f>IF(AU12="","",IF($D12="mL", 1000*AU12*VLOOKUP($A12,'Solvents Library'!$A$3:$D$101,3)/VLOOKUP($A12,'Solvents Library'!$A$3:$D$33,4),0))</f>
        <v/>
      </c>
      <c r="AW12" s="56"/>
      <c r="AX12" s="43" t="str">
        <f>IF(AW12="","",IF($D12="mL", 1000*AW12*VLOOKUP($A12,'Solvents Library'!$A$3:$D$101,3)/VLOOKUP($A12,'Solvents Library'!$A$3:$D$33,4),0))</f>
        <v/>
      </c>
      <c r="AY12" s="56"/>
      <c r="AZ12" s="43" t="str">
        <f>IF(AY12="","",IF($D12="mL", 1000*AY12*VLOOKUP($A12,'Solvents Library'!$A$3:$D$101,3)/VLOOKUP($A12,'Solvents Library'!$A$3:$D$33,4),0))</f>
        <v/>
      </c>
      <c r="BA12" s="56"/>
      <c r="BB12" s="43" t="str">
        <f>IF(BA12="","",IF($D12="mL", 1000*BA12*VLOOKUP($A12,'Solvents Library'!$A$3:$D$101,3)/VLOOKUP($A12,'Solvents Library'!$A$3:$D$33,4),0))</f>
        <v/>
      </c>
      <c r="BC12" s="56"/>
      <c r="BD12" s="43" t="str">
        <f>IF(BC12="","",IF($D12="mL", 1000*BC12*VLOOKUP($A12,'Solvents Library'!$A$3:$D$101,3)/VLOOKUP($A12,'Solvents Library'!$A$3:$D$33,4),0))</f>
        <v/>
      </c>
      <c r="BE12" s="56"/>
      <c r="BF12" s="43" t="str">
        <f>IF(BE12="","",IF($D12="mL", 1000*BE12*VLOOKUP($A12,'Solvents Library'!$A$3:$D$101,3)/VLOOKUP($A12,'Solvents Library'!$A$3:$D$33,4),0))</f>
        <v/>
      </c>
      <c r="BG12" s="56"/>
      <c r="BH12" s="43" t="str">
        <f>IF(BG12="","",IF($D12="mL", 1000*BG12*VLOOKUP($A12,'Solvents Library'!$A$3:$D$101,3)/VLOOKUP($A12,'Solvents Library'!$A$3:$D$33,4),0))</f>
        <v/>
      </c>
      <c r="BI12" s="56"/>
      <c r="BJ12" s="43" t="str">
        <f>IF(BI12="","",IF($D12="mL", 1000*BI12*VLOOKUP($A12,'Solvents Library'!$A$3:$D$101,3)/VLOOKUP($A12,'Solvents Library'!$A$3:$D$33,4),0))</f>
        <v/>
      </c>
      <c r="BK12" s="56"/>
      <c r="BL12" s="96" t="str">
        <f>IF(BK12="","",IF($D12="mL", 1000*BK12*VLOOKUP($A12,'Solvents Library'!$A$3:$D$101,3)/VLOOKUP($A12,'Solvents Library'!$A$3:$D$33,4),0))</f>
        <v/>
      </c>
    </row>
    <row r="13" spans="1:64" x14ac:dyDescent="0.25">
      <c r="A13" s="48" t="s">
        <v>79</v>
      </c>
      <c r="B13" s="77">
        <f t="shared" si="114"/>
        <v>1</v>
      </c>
      <c r="C13" s="46">
        <f>IF(A13="","",VLOOKUP($A13,'Solvents Library'!$A$3:$D$101,4))</f>
        <v>72.11</v>
      </c>
      <c r="D13" s="46" t="s">
        <v>11</v>
      </c>
      <c r="E13" s="51"/>
      <c r="F13" s="43" t="str">
        <f>IF(E13="","",IF($D13="mL", 1000*E13*VLOOKUP($A13,'Solvents Library'!$A$3:$D$101,3)/VLOOKUP($A13,'Solvents Library'!$A$3:$D$33,4),0))</f>
        <v/>
      </c>
      <c r="G13" s="56"/>
      <c r="H13" s="43" t="str">
        <f>IF(G13="","",IF($D13="mL", 1000*G13*VLOOKUP($A13,'Solvents Library'!$A$3:$D$101,3)/VLOOKUP($A13,'Solvents Library'!$A$3:$D$33,4),0))</f>
        <v/>
      </c>
      <c r="I13" s="56"/>
      <c r="J13" s="43" t="str">
        <f>IF(I13="","",IF($D13="mL", 1000*I13*VLOOKUP($A13,'Solvents Library'!$A$3:$D$101,3)/VLOOKUP($A13,'Solvents Library'!$A$3:$D$33,4),0))</f>
        <v/>
      </c>
      <c r="K13" s="56"/>
      <c r="L13" s="43" t="str">
        <f>IF(K13="","",IF($D13="mL", 1000*K13*VLOOKUP($A13,'Solvents Library'!$A$3:$D$101,3)/VLOOKUP($A13,'Solvents Library'!$A$3:$D$33,4),0))</f>
        <v/>
      </c>
      <c r="M13" s="56"/>
      <c r="N13" s="43" t="str">
        <f>IF(M13="","",IF($D13="mL", 1000*M13*VLOOKUP($A13,'Solvents Library'!$A$3:$D$101,3)/VLOOKUP($A13,'Solvents Library'!$A$3:$D$33,4),0))</f>
        <v/>
      </c>
      <c r="O13" s="56"/>
      <c r="P13" s="43" t="str">
        <f>IF(O13="","",IF($D13="mL", 1000*O13*VLOOKUP($A13,'Solvents Library'!$A$3:$D$101,3)/VLOOKUP($A13,'Solvents Library'!$A$3:$D$33,4),0))</f>
        <v/>
      </c>
      <c r="Q13" s="56">
        <v>10</v>
      </c>
      <c r="R13" s="43">
        <f>IF(Q13="","",IF($D13="mL", 1000*Q13*VLOOKUP($A13,'Solvents Library'!$A$3:$D$101,3)/VLOOKUP($A13,'Solvents Library'!$A$3:$D$33,4),0))</f>
        <v>89.700393422778177</v>
      </c>
      <c r="S13" s="56"/>
      <c r="T13" s="43" t="str">
        <f>IF(S13="","",IF($D13="mL", 1000*S13*VLOOKUP($A13,'Solvents Library'!$A$3:$D$101,3)/VLOOKUP($A13,'Solvents Library'!$A$3:$D$33,4),0))</f>
        <v/>
      </c>
      <c r="U13" s="56"/>
      <c r="V13" s="43" t="str">
        <f>IF(U13="","",IF($D13="mL", 1000*U13*VLOOKUP($A13,'Solvents Library'!$A$3:$D$101,3)/VLOOKUP($A13,'Solvents Library'!$A$3:$D$33,4),0))</f>
        <v/>
      </c>
      <c r="W13" s="56"/>
      <c r="X13" s="43" t="str">
        <f>IF(W13="","",IF($D13="mL", 1000*W13*VLOOKUP($A13,'Solvents Library'!$A$3:$D$101,3)/VLOOKUP($A13,'Solvents Library'!$A$3:$D$33,4),0))</f>
        <v/>
      </c>
      <c r="Y13" s="56"/>
      <c r="Z13" s="43" t="str">
        <f>IF(Y13="","",IF($D13="mL", 1000*Y13*VLOOKUP($A13,'Solvents Library'!$A$3:$D$101,3)/VLOOKUP($A13,'Solvents Library'!$A$3:$D$33,4),0))</f>
        <v/>
      </c>
      <c r="AA13" s="56"/>
      <c r="AB13" s="43" t="str">
        <f>IF(AA13="","",IF($D13="mL", 1000*AA13*VLOOKUP($A13,'Solvents Library'!$A$3:$D$101,3)/VLOOKUP($A13,'Solvents Library'!$A$3:$D$33,4),0))</f>
        <v/>
      </c>
      <c r="AC13" s="56"/>
      <c r="AD13" s="43" t="str">
        <f>IF(AC13="","",IF($D13="mL", 1000*AC13*VLOOKUP($A13,'Solvents Library'!$A$3:$D$101,3)/VLOOKUP($A13,'Solvents Library'!$A$3:$D$33,4),0))</f>
        <v/>
      </c>
      <c r="AE13" s="56"/>
      <c r="AF13" s="43" t="str">
        <f>IF(AE13="","",IF($D13="mL", 1000*AE13*VLOOKUP($A13,'Solvents Library'!$A$3:$D$101,3)/VLOOKUP($A13,'Solvents Library'!$A$3:$D$33,4),0))</f>
        <v/>
      </c>
      <c r="AG13" s="56"/>
      <c r="AH13" s="43" t="str">
        <f>IF(AG13="","",IF($D13="mL", 1000*AG13*VLOOKUP($A13,'Solvents Library'!$A$3:$D$101,3)/VLOOKUP($A13,'Solvents Library'!$A$3:$D$33,4),0))</f>
        <v/>
      </c>
      <c r="AI13" s="56"/>
      <c r="AJ13" s="43" t="str">
        <f>IF(AI13="","",IF($D13="mL", 1000*AI13*VLOOKUP($A13,'Solvents Library'!$A$3:$D$101,3)/VLOOKUP($A13,'Solvents Library'!$A$3:$D$33,4),0))</f>
        <v/>
      </c>
      <c r="AK13" s="56"/>
      <c r="AL13" s="43" t="str">
        <f>IF(AK13="","",IF($D13="mL", 1000*AK13*VLOOKUP($A13,'Solvents Library'!$A$3:$D$101,3)/VLOOKUP($A13,'Solvents Library'!$A$3:$D$33,4),0))</f>
        <v/>
      </c>
      <c r="AM13" s="56"/>
      <c r="AN13" s="43" t="str">
        <f>IF(AM13="","",IF($D13="mL", 1000*AM13*VLOOKUP($A13,'Solvents Library'!$A$3:$D$101,3)/VLOOKUP($A13,'Solvents Library'!$A$3:$D$33,4),0))</f>
        <v/>
      </c>
      <c r="AO13" s="56"/>
      <c r="AP13" s="43" t="str">
        <f>IF(AO13="","",IF($D13="mL", 1000*AO13*VLOOKUP($A13,'Solvents Library'!$A$3:$D$101,3)/VLOOKUP($A13,'Solvents Library'!$A$3:$D$33,4),0))</f>
        <v/>
      </c>
      <c r="AQ13" s="56"/>
      <c r="AR13" s="43" t="str">
        <f>IF(AQ13="","",IF($D13="mL", 1000*AQ13*VLOOKUP($A13,'Solvents Library'!$A$3:$D$101,3)/VLOOKUP($A13,'Solvents Library'!$A$3:$D$33,4),0))</f>
        <v/>
      </c>
      <c r="AS13" s="56"/>
      <c r="AT13" s="43" t="str">
        <f>IF(AS13="","",IF($D13="mL", 1000*AS13*VLOOKUP($A13,'Solvents Library'!$A$3:$D$101,3)/VLOOKUP($A13,'Solvents Library'!$A$3:$D$33,4),0))</f>
        <v/>
      </c>
      <c r="AU13" s="56"/>
      <c r="AV13" s="43" t="str">
        <f>IF(AU13="","",IF($D13="mL", 1000*AU13*VLOOKUP($A13,'Solvents Library'!$A$3:$D$101,3)/VLOOKUP($A13,'Solvents Library'!$A$3:$D$33,4),0))</f>
        <v/>
      </c>
      <c r="AW13" s="56"/>
      <c r="AX13" s="43" t="str">
        <f>IF(AW13="","",IF($D13="mL", 1000*AW13*VLOOKUP($A13,'Solvents Library'!$A$3:$D$101,3)/VLOOKUP($A13,'Solvents Library'!$A$3:$D$33,4),0))</f>
        <v/>
      </c>
      <c r="AY13" s="56"/>
      <c r="AZ13" s="43" t="str">
        <f>IF(AY13="","",IF($D13="mL", 1000*AY13*VLOOKUP($A13,'Solvents Library'!$A$3:$D$101,3)/VLOOKUP($A13,'Solvents Library'!$A$3:$D$33,4),0))</f>
        <v/>
      </c>
      <c r="BA13" s="56"/>
      <c r="BB13" s="43" t="str">
        <f>IF(BA13="","",IF($D13="mL", 1000*BA13*VLOOKUP($A13,'Solvents Library'!$A$3:$D$101,3)/VLOOKUP($A13,'Solvents Library'!$A$3:$D$33,4),0))</f>
        <v/>
      </c>
      <c r="BC13" s="56"/>
      <c r="BD13" s="43" t="str">
        <f>IF(BC13="","",IF($D13="mL", 1000*BC13*VLOOKUP($A13,'Solvents Library'!$A$3:$D$101,3)/VLOOKUP($A13,'Solvents Library'!$A$3:$D$33,4),0))</f>
        <v/>
      </c>
      <c r="BE13" s="56"/>
      <c r="BF13" s="43" t="str">
        <f>IF(BE13="","",IF($D13="mL", 1000*BE13*VLOOKUP($A13,'Solvents Library'!$A$3:$D$101,3)/VLOOKUP($A13,'Solvents Library'!$A$3:$D$33,4),0))</f>
        <v/>
      </c>
      <c r="BG13" s="56"/>
      <c r="BH13" s="43" t="str">
        <f>IF(BG13="","",IF($D13="mL", 1000*BG13*VLOOKUP($A13,'Solvents Library'!$A$3:$D$101,3)/VLOOKUP($A13,'Solvents Library'!$A$3:$D$33,4),0))</f>
        <v/>
      </c>
      <c r="BI13" s="56"/>
      <c r="BJ13" s="43" t="str">
        <f>IF(BI13="","",IF($D13="mL", 1000*BI13*VLOOKUP($A13,'Solvents Library'!$A$3:$D$101,3)/VLOOKUP($A13,'Solvents Library'!$A$3:$D$33,4),0))</f>
        <v/>
      </c>
      <c r="BK13" s="56"/>
      <c r="BL13" s="96" t="str">
        <f>IF(BK13="","",IF($D13="mL", 1000*BK13*VLOOKUP($A13,'Solvents Library'!$A$3:$D$101,3)/VLOOKUP($A13,'Solvents Library'!$A$3:$D$33,4),0))</f>
        <v/>
      </c>
    </row>
    <row r="14" spans="1:64" x14ac:dyDescent="0.25">
      <c r="A14" s="48"/>
      <c r="B14" s="77">
        <f t="shared" si="114"/>
        <v>1</v>
      </c>
      <c r="C14" s="46" t="str">
        <f>IF(A14="","",VLOOKUP($A14,'Solvents Library'!$A$3:$D$101,4))</f>
        <v/>
      </c>
      <c r="D14" s="46"/>
      <c r="E14" s="51"/>
      <c r="F14" s="43" t="str">
        <f>IF(E14="","",IF($D14="mL", 1000*E14*VLOOKUP($A14,'Solvents Library'!$A$3:$D$101,3)/VLOOKUP($A14,'Solvents Library'!$A$3:$D$33,4),0))</f>
        <v/>
      </c>
      <c r="G14" s="56"/>
      <c r="H14" s="43" t="str">
        <f>IF(G14="","",IF($D14="mL", 1000*G14*VLOOKUP($A14,'Solvents Library'!$A$3:$D$101,3)/VLOOKUP($A14,'Solvents Library'!$A$3:$D$33,4),0))</f>
        <v/>
      </c>
      <c r="I14" s="56"/>
      <c r="J14" s="43" t="str">
        <f>IF(I14="","",IF($D14="mL", 1000*I14*VLOOKUP($A14,'Solvents Library'!$A$3:$D$101,3)/VLOOKUP($A14,'Solvents Library'!$A$3:$D$33,4),0))</f>
        <v/>
      </c>
      <c r="K14" s="56"/>
      <c r="L14" s="43" t="str">
        <f>IF(K14="","",IF($D14="mL", 1000*K14*VLOOKUP($A14,'Solvents Library'!$A$3:$D$101,3)/VLOOKUP($A14,'Solvents Library'!$A$3:$D$33,4),0))</f>
        <v/>
      </c>
      <c r="M14" s="56"/>
      <c r="N14" s="43" t="str">
        <f>IF(M14="","",IF($D14="mL", 1000*M14*VLOOKUP($A14,'Solvents Library'!$A$3:$D$101,3)/VLOOKUP($A14,'Solvents Library'!$A$3:$D$33,4),0))</f>
        <v/>
      </c>
      <c r="O14" s="56"/>
      <c r="P14" s="43" t="str">
        <f>IF(O14="","",IF($D14="mL", 1000*O14*VLOOKUP($A14,'Solvents Library'!$A$3:$D$101,3)/VLOOKUP($A14,'Solvents Library'!$A$3:$D$33,4),0))</f>
        <v/>
      </c>
      <c r="Q14" s="56"/>
      <c r="R14" s="43" t="str">
        <f>IF(Q14="","",IF($D14="mL", 1000*Q14*VLOOKUP($A14,'Solvents Library'!$A$3:$D$101,3)/VLOOKUP($A14,'Solvents Library'!$A$3:$D$33,4),0))</f>
        <v/>
      </c>
      <c r="S14" s="56"/>
      <c r="T14" s="43" t="str">
        <f>IF(S14="","",IF($D14="mL", 1000*S14*VLOOKUP($A14,'Solvents Library'!$A$3:$D$101,3)/VLOOKUP($A14,'Solvents Library'!$A$3:$D$33,4),0))</f>
        <v/>
      </c>
      <c r="U14" s="56"/>
      <c r="V14" s="43" t="str">
        <f>IF(U14="","",IF($D14="mL", 1000*U14*VLOOKUP($A14,'Solvents Library'!$A$3:$D$101,3)/VLOOKUP($A14,'Solvents Library'!$A$3:$D$33,4),0))</f>
        <v/>
      </c>
      <c r="W14" s="56"/>
      <c r="X14" s="43" t="str">
        <f>IF(W14="","",IF($D14="mL", 1000*W14*VLOOKUP($A14,'Solvents Library'!$A$3:$D$101,3)/VLOOKUP($A14,'Solvents Library'!$A$3:$D$33,4),0))</f>
        <v/>
      </c>
      <c r="Y14" s="56"/>
      <c r="Z14" s="43" t="str">
        <f>IF(Y14="","",IF($D14="mL", 1000*Y14*VLOOKUP($A14,'Solvents Library'!$A$3:$D$101,3)/VLOOKUP($A14,'Solvents Library'!$A$3:$D$33,4),0))</f>
        <v/>
      </c>
      <c r="AA14" s="56"/>
      <c r="AB14" s="43" t="str">
        <f>IF(AA14="","",IF($D14="mL", 1000*AA14*VLOOKUP($A14,'Solvents Library'!$A$3:$D$101,3)/VLOOKUP($A14,'Solvents Library'!$A$3:$D$33,4),0))</f>
        <v/>
      </c>
      <c r="AC14" s="56"/>
      <c r="AD14" s="43" t="str">
        <f>IF(AC14="","",IF($D14="mL", 1000*AC14*VLOOKUP($A14,'Solvents Library'!$A$3:$D$101,3)/VLOOKUP($A14,'Solvents Library'!$A$3:$D$33,4),0))</f>
        <v/>
      </c>
      <c r="AE14" s="56"/>
      <c r="AF14" s="43" t="str">
        <f>IF(AE14="","",IF($D14="mL", 1000*AE14*VLOOKUP($A14,'Solvents Library'!$A$3:$D$101,3)/VLOOKUP($A14,'Solvents Library'!$A$3:$D$33,4),0))</f>
        <v/>
      </c>
      <c r="AG14" s="56"/>
      <c r="AH14" s="43" t="str">
        <f>IF(AG14="","",IF($D14="mL", 1000*AG14*VLOOKUP($A14,'Solvents Library'!$A$3:$D$101,3)/VLOOKUP($A14,'Solvents Library'!$A$3:$D$33,4),0))</f>
        <v/>
      </c>
      <c r="AI14" s="56"/>
      <c r="AJ14" s="43" t="str">
        <f>IF(AI14="","",IF($D14="mL", 1000*AI14*VLOOKUP($A14,'Solvents Library'!$A$3:$D$101,3)/VLOOKUP($A14,'Solvents Library'!$A$3:$D$33,4),0))</f>
        <v/>
      </c>
      <c r="AK14" s="56"/>
      <c r="AL14" s="43" t="str">
        <f>IF(AK14="","",IF($D14="mL", 1000*AK14*VLOOKUP($A14,'Solvents Library'!$A$3:$D$101,3)/VLOOKUP($A14,'Solvents Library'!$A$3:$D$33,4),0))</f>
        <v/>
      </c>
      <c r="AM14" s="56"/>
      <c r="AN14" s="43" t="str">
        <f>IF(AM14="","",IF($D14="mL", 1000*AM14*VLOOKUP($A14,'Solvents Library'!$A$3:$D$101,3)/VLOOKUP($A14,'Solvents Library'!$A$3:$D$33,4),0))</f>
        <v/>
      </c>
      <c r="AO14" s="56"/>
      <c r="AP14" s="43" t="str">
        <f>IF(AO14="","",IF($D14="mL", 1000*AO14*VLOOKUP($A14,'Solvents Library'!$A$3:$D$101,3)/VLOOKUP($A14,'Solvents Library'!$A$3:$D$33,4),0))</f>
        <v/>
      </c>
      <c r="AQ14" s="56"/>
      <c r="AR14" s="43" t="str">
        <f>IF(AQ14="","",IF($D14="mL", 1000*AQ14*VLOOKUP($A14,'Solvents Library'!$A$3:$D$101,3)/VLOOKUP($A14,'Solvents Library'!$A$3:$D$33,4),0))</f>
        <v/>
      </c>
      <c r="AS14" s="56"/>
      <c r="AT14" s="43" t="str">
        <f>IF(AS14="","",IF($D14="mL", 1000*AS14*VLOOKUP($A14,'Solvents Library'!$A$3:$D$101,3)/VLOOKUP($A14,'Solvents Library'!$A$3:$D$33,4),0))</f>
        <v/>
      </c>
      <c r="AU14" s="56"/>
      <c r="AV14" s="43" t="str">
        <f>IF(AU14="","",IF($D14="mL", 1000*AU14*VLOOKUP($A14,'Solvents Library'!$A$3:$D$101,3)/VLOOKUP($A14,'Solvents Library'!$A$3:$D$33,4),0))</f>
        <v/>
      </c>
      <c r="AW14" s="56"/>
      <c r="AX14" s="43" t="str">
        <f>IF(AW14="","",IF($D14="mL", 1000*AW14*VLOOKUP($A14,'Solvents Library'!$A$3:$D$101,3)/VLOOKUP($A14,'Solvents Library'!$A$3:$D$33,4),0))</f>
        <v/>
      </c>
      <c r="AY14" s="56"/>
      <c r="AZ14" s="43" t="str">
        <f>IF(AY14="","",IF($D14="mL", 1000*AY14*VLOOKUP($A14,'Solvents Library'!$A$3:$D$101,3)/VLOOKUP($A14,'Solvents Library'!$A$3:$D$33,4),0))</f>
        <v/>
      </c>
      <c r="BA14" s="56"/>
      <c r="BB14" s="43" t="str">
        <f>IF(BA14="","",IF($D14="mL", 1000*BA14*VLOOKUP($A14,'Solvents Library'!$A$3:$D$101,3)/VLOOKUP($A14,'Solvents Library'!$A$3:$D$33,4),0))</f>
        <v/>
      </c>
      <c r="BC14" s="56"/>
      <c r="BD14" s="43" t="str">
        <f>IF(BC14="","",IF($D14="mL", 1000*BC14*VLOOKUP($A14,'Solvents Library'!$A$3:$D$101,3)/VLOOKUP($A14,'Solvents Library'!$A$3:$D$33,4),0))</f>
        <v/>
      </c>
      <c r="BE14" s="56"/>
      <c r="BF14" s="43" t="str">
        <f>IF(BE14="","",IF($D14="mL", 1000*BE14*VLOOKUP($A14,'Solvents Library'!$A$3:$D$101,3)/VLOOKUP($A14,'Solvents Library'!$A$3:$D$33,4),0))</f>
        <v/>
      </c>
      <c r="BG14" s="56"/>
      <c r="BH14" s="43" t="str">
        <f>IF(BG14="","",IF($D14="mL", 1000*BG14*VLOOKUP($A14,'Solvents Library'!$A$3:$D$101,3)/VLOOKUP($A14,'Solvents Library'!$A$3:$D$33,4),0))</f>
        <v/>
      </c>
      <c r="BI14" s="56"/>
      <c r="BJ14" s="43" t="str">
        <f>IF(BI14="","",IF($D14="mL", 1000*BI14*VLOOKUP($A14,'Solvents Library'!$A$3:$D$101,3)/VLOOKUP($A14,'Solvents Library'!$A$3:$D$33,4),0))</f>
        <v/>
      </c>
      <c r="BK14" s="56"/>
      <c r="BL14" s="96" t="str">
        <f>IF(BK14="","",IF($D14="mL", 1000*BK14*VLOOKUP($A14,'Solvents Library'!$A$3:$D$101,3)/VLOOKUP($A14,'Solvents Library'!$A$3:$D$33,4),0))</f>
        <v/>
      </c>
    </row>
    <row r="15" spans="1:64" x14ac:dyDescent="0.25">
      <c r="A15" s="48"/>
      <c r="B15" s="77">
        <f t="shared" si="114"/>
        <v>1</v>
      </c>
      <c r="C15" s="46" t="str">
        <f>IF(A15="","",VLOOKUP($A15,'Solvents Library'!$A$3:$D$101,4))</f>
        <v/>
      </c>
      <c r="D15" s="46"/>
      <c r="E15" s="51"/>
      <c r="F15" s="43" t="str">
        <f>IF(E15="","",IF($D15="mL", 1000*E15*VLOOKUP($A15,'Solvents Library'!$A$3:$D$101,3)/VLOOKUP($A15,'Solvents Library'!$A$3:$D$33,4),0))</f>
        <v/>
      </c>
      <c r="G15" s="56"/>
      <c r="H15" s="43" t="str">
        <f>IF(G15="","",IF($D15="mL", 1000*G15*VLOOKUP($A15,'Solvents Library'!$A$3:$D$101,3)/VLOOKUP($A15,'Solvents Library'!$A$3:$D$33,4),0))</f>
        <v/>
      </c>
      <c r="I15" s="56"/>
      <c r="J15" s="43" t="str">
        <f>IF(I15="","",IF($D15="mL", 1000*I15*VLOOKUP($A15,'Solvents Library'!$A$3:$D$101,3)/VLOOKUP($A15,'Solvents Library'!$A$3:$D$33,4),0))</f>
        <v/>
      </c>
      <c r="K15" s="56"/>
      <c r="L15" s="43" t="str">
        <f>IF(K15="","",IF($D15="mL", 1000*K15*VLOOKUP($A15,'Solvents Library'!$A$3:$D$101,3)/VLOOKUP($A15,'Solvents Library'!$A$3:$D$33,4),0))</f>
        <v/>
      </c>
      <c r="M15" s="56"/>
      <c r="N15" s="43" t="str">
        <f>IF(M15="","",IF($D15="mL", 1000*M15*VLOOKUP($A15,'Solvents Library'!$A$3:$D$101,3)/VLOOKUP($A15,'Solvents Library'!$A$3:$D$33,4),0))</f>
        <v/>
      </c>
      <c r="O15" s="56"/>
      <c r="P15" s="43" t="str">
        <f>IF(O15="","",IF($D15="mL", 1000*O15*VLOOKUP($A15,'Solvents Library'!$A$3:$D$101,3)/VLOOKUP($A15,'Solvents Library'!$A$3:$D$33,4),0))</f>
        <v/>
      </c>
      <c r="Q15" s="56"/>
      <c r="R15" s="43" t="str">
        <f>IF(Q15="","",IF($D15="mL", 1000*Q15*VLOOKUP($A15,'Solvents Library'!$A$3:$D$101,3)/VLOOKUP($A15,'Solvents Library'!$A$3:$D$33,4),0))</f>
        <v/>
      </c>
      <c r="S15" s="56"/>
      <c r="T15" s="43" t="str">
        <f>IF(S15="","",IF($D15="mL", 1000*S15*VLOOKUP($A15,'Solvents Library'!$A$3:$D$101,3)/VLOOKUP($A15,'Solvents Library'!$A$3:$D$33,4),0))</f>
        <v/>
      </c>
      <c r="U15" s="56"/>
      <c r="V15" s="43" t="str">
        <f>IF(U15="","",IF($D15="mL", 1000*U15*VLOOKUP($A15,'Solvents Library'!$A$3:$D$101,3)/VLOOKUP($A15,'Solvents Library'!$A$3:$D$33,4),0))</f>
        <v/>
      </c>
      <c r="W15" s="56"/>
      <c r="X15" s="43" t="str">
        <f>IF(W15="","",IF($D15="mL", 1000*W15*VLOOKUP($A15,'Solvents Library'!$A$3:$D$101,3)/VLOOKUP($A15,'Solvents Library'!$A$3:$D$33,4),0))</f>
        <v/>
      </c>
      <c r="Y15" s="56"/>
      <c r="Z15" s="43" t="str">
        <f>IF(Y15="","",IF($D15="mL", 1000*Y15*VLOOKUP($A15,'Solvents Library'!$A$3:$D$101,3)/VLOOKUP($A15,'Solvents Library'!$A$3:$D$33,4),0))</f>
        <v/>
      </c>
      <c r="AA15" s="56"/>
      <c r="AB15" s="43" t="str">
        <f>IF(AA15="","",IF($D15="mL", 1000*AA15*VLOOKUP($A15,'Solvents Library'!$A$3:$D$101,3)/VLOOKUP($A15,'Solvents Library'!$A$3:$D$33,4),0))</f>
        <v/>
      </c>
      <c r="AC15" s="56"/>
      <c r="AD15" s="43" t="str">
        <f>IF(AC15="","",IF($D15="mL", 1000*AC15*VLOOKUP($A15,'Solvents Library'!$A$3:$D$101,3)/VLOOKUP($A15,'Solvents Library'!$A$3:$D$33,4),0))</f>
        <v/>
      </c>
      <c r="AE15" s="56"/>
      <c r="AF15" s="43" t="str">
        <f>IF(AE15="","",IF($D15="mL", 1000*AE15*VLOOKUP($A15,'Solvents Library'!$A$3:$D$101,3)/VLOOKUP($A15,'Solvents Library'!$A$3:$D$33,4),0))</f>
        <v/>
      </c>
      <c r="AG15" s="56"/>
      <c r="AH15" s="43" t="str">
        <f>IF(AG15="","",IF($D15="mL", 1000*AG15*VLOOKUP($A15,'Solvents Library'!$A$3:$D$101,3)/VLOOKUP($A15,'Solvents Library'!$A$3:$D$33,4),0))</f>
        <v/>
      </c>
      <c r="AI15" s="56"/>
      <c r="AJ15" s="43" t="str">
        <f>IF(AI15="","",IF($D15="mL", 1000*AI15*VLOOKUP($A15,'Solvents Library'!$A$3:$D$101,3)/VLOOKUP($A15,'Solvents Library'!$A$3:$D$33,4),0))</f>
        <v/>
      </c>
      <c r="AK15" s="56"/>
      <c r="AL15" s="43" t="str">
        <f>IF(AK15="","",IF($D15="mL", 1000*AK15*VLOOKUP($A15,'Solvents Library'!$A$3:$D$101,3)/VLOOKUP($A15,'Solvents Library'!$A$3:$D$33,4),0))</f>
        <v/>
      </c>
      <c r="AM15" s="56"/>
      <c r="AN15" s="43" t="str">
        <f>IF(AM15="","",IF($D15="mL", 1000*AM15*VLOOKUP($A15,'Solvents Library'!$A$3:$D$101,3)/VLOOKUP($A15,'Solvents Library'!$A$3:$D$33,4),0))</f>
        <v/>
      </c>
      <c r="AO15" s="56"/>
      <c r="AP15" s="43" t="str">
        <f>IF(AO15="","",IF($D15="mL", 1000*AO15*VLOOKUP($A15,'Solvents Library'!$A$3:$D$101,3)/VLOOKUP($A15,'Solvents Library'!$A$3:$D$33,4),0))</f>
        <v/>
      </c>
      <c r="AQ15" s="56"/>
      <c r="AR15" s="43" t="str">
        <f>IF(AQ15="","",IF($D15="mL", 1000*AQ15*VLOOKUP($A15,'Solvents Library'!$A$3:$D$101,3)/VLOOKUP($A15,'Solvents Library'!$A$3:$D$33,4),0))</f>
        <v/>
      </c>
      <c r="AS15" s="56"/>
      <c r="AT15" s="43" t="str">
        <f>IF(AS15="","",IF($D15="mL", 1000*AS15*VLOOKUP($A15,'Solvents Library'!$A$3:$D$101,3)/VLOOKUP($A15,'Solvents Library'!$A$3:$D$33,4),0))</f>
        <v/>
      </c>
      <c r="AU15" s="56"/>
      <c r="AV15" s="43" t="str">
        <f>IF(AU15="","",IF($D15="mL", 1000*AU15*VLOOKUP($A15,'Solvents Library'!$A$3:$D$101,3)/VLOOKUP($A15,'Solvents Library'!$A$3:$D$33,4),0))</f>
        <v/>
      </c>
      <c r="AW15" s="56"/>
      <c r="AX15" s="43" t="str">
        <f>IF(AW15="","",IF($D15="mL", 1000*AW15*VLOOKUP($A15,'Solvents Library'!$A$3:$D$101,3)/VLOOKUP($A15,'Solvents Library'!$A$3:$D$33,4),0))</f>
        <v/>
      </c>
      <c r="AY15" s="56"/>
      <c r="AZ15" s="43" t="str">
        <f>IF(AY15="","",IF($D15="mL", 1000*AY15*VLOOKUP($A15,'Solvents Library'!$A$3:$D$101,3)/VLOOKUP($A15,'Solvents Library'!$A$3:$D$33,4),0))</f>
        <v/>
      </c>
      <c r="BA15" s="56"/>
      <c r="BB15" s="43" t="str">
        <f>IF(BA15="","",IF($D15="mL", 1000*BA15*VLOOKUP($A15,'Solvents Library'!$A$3:$D$101,3)/VLOOKUP($A15,'Solvents Library'!$A$3:$D$33,4),0))</f>
        <v/>
      </c>
      <c r="BC15" s="56"/>
      <c r="BD15" s="43" t="str">
        <f>IF(BC15="","",IF($D15="mL", 1000*BC15*VLOOKUP($A15,'Solvents Library'!$A$3:$D$101,3)/VLOOKUP($A15,'Solvents Library'!$A$3:$D$33,4),0))</f>
        <v/>
      </c>
      <c r="BE15" s="56"/>
      <c r="BF15" s="43" t="str">
        <f>IF(BE15="","",IF($D15="mL", 1000*BE15*VLOOKUP($A15,'Solvents Library'!$A$3:$D$101,3)/VLOOKUP($A15,'Solvents Library'!$A$3:$D$33,4),0))</f>
        <v/>
      </c>
      <c r="BG15" s="56"/>
      <c r="BH15" s="43" t="str">
        <f>IF(BG15="","",IF($D15="mL", 1000*BG15*VLOOKUP($A15,'Solvents Library'!$A$3:$D$101,3)/VLOOKUP($A15,'Solvents Library'!$A$3:$D$33,4),0))</f>
        <v/>
      </c>
      <c r="BI15" s="56"/>
      <c r="BJ15" s="43" t="str">
        <f>IF(BI15="","",IF($D15="mL", 1000*BI15*VLOOKUP($A15,'Solvents Library'!$A$3:$D$101,3)/VLOOKUP($A15,'Solvents Library'!$A$3:$D$33,4),0))</f>
        <v/>
      </c>
      <c r="BK15" s="56"/>
      <c r="BL15" s="96" t="str">
        <f>IF(BK15="","",IF($D15="mL", 1000*BK15*VLOOKUP($A15,'Solvents Library'!$A$3:$D$101,3)/VLOOKUP($A15,'Solvents Library'!$A$3:$D$33,4),0))</f>
        <v/>
      </c>
    </row>
    <row r="16" spans="1:64" x14ac:dyDescent="0.25">
      <c r="A16" s="48"/>
      <c r="B16" s="77">
        <f t="shared" si="114"/>
        <v>1</v>
      </c>
      <c r="C16" s="46" t="str">
        <f>IF(A16="","",VLOOKUP($A16,'Solvents Library'!$A$3:$D$101,4))</f>
        <v/>
      </c>
      <c r="D16" s="46"/>
      <c r="E16" s="51"/>
      <c r="F16" s="43" t="str">
        <f>IF(E16="","",IF($D16="mL", 1000*E16*VLOOKUP($A16,'Solvents Library'!$A$3:$D$101,3)/VLOOKUP($A16,'Solvents Library'!$A$3:$D$33,4),0))</f>
        <v/>
      </c>
      <c r="G16" s="56"/>
      <c r="H16" s="43" t="str">
        <f>IF(G16="","",IF($D16="mL", 1000*G16*VLOOKUP($A16,'Solvents Library'!$A$3:$D$101,3)/VLOOKUP($A16,'Solvents Library'!$A$3:$D$33,4),0))</f>
        <v/>
      </c>
      <c r="I16" s="56"/>
      <c r="J16" s="43" t="str">
        <f>IF(I16="","",IF($D16="mL", 1000*I16*VLOOKUP($A16,'Solvents Library'!$A$3:$D$101,3)/VLOOKUP($A16,'Solvents Library'!$A$3:$D$33,4),0))</f>
        <v/>
      </c>
      <c r="K16" s="56"/>
      <c r="L16" s="43" t="str">
        <f>IF(K16="","",IF($D16="mL", 1000*K16*VLOOKUP($A16,'Solvents Library'!$A$3:$D$101,3)/VLOOKUP($A16,'Solvents Library'!$A$3:$D$33,4),0))</f>
        <v/>
      </c>
      <c r="M16" s="56"/>
      <c r="N16" s="43" t="str">
        <f>IF(M16="","",IF($D16="mL", 1000*M16*VLOOKUP($A16,'Solvents Library'!$A$3:$D$101,3)/VLOOKUP($A16,'Solvents Library'!$A$3:$D$33,4),0))</f>
        <v/>
      </c>
      <c r="O16" s="56"/>
      <c r="P16" s="43" t="str">
        <f>IF(O16="","",IF($D16="mL", 1000*O16*VLOOKUP($A16,'Solvents Library'!$A$3:$D$101,3)/VLOOKUP($A16,'Solvents Library'!$A$3:$D$33,4),0))</f>
        <v/>
      </c>
      <c r="Q16" s="56"/>
      <c r="R16" s="43" t="str">
        <f>IF(Q16="","",IF($D16="mL", 1000*Q16*VLOOKUP($A16,'Solvents Library'!$A$3:$D$101,3)/VLOOKUP($A16,'Solvents Library'!$A$3:$D$33,4),0))</f>
        <v/>
      </c>
      <c r="S16" s="56"/>
      <c r="T16" s="43" t="str">
        <f>IF(S16="","",IF($D16="mL", 1000*S16*VLOOKUP($A16,'Solvents Library'!$A$3:$D$101,3)/VLOOKUP($A16,'Solvents Library'!$A$3:$D$33,4),0))</f>
        <v/>
      </c>
      <c r="U16" s="56"/>
      <c r="V16" s="43" t="str">
        <f>IF(U16="","",IF($D16="mL", 1000*U16*VLOOKUP($A16,'Solvents Library'!$A$3:$D$101,3)/VLOOKUP($A16,'Solvents Library'!$A$3:$D$33,4),0))</f>
        <v/>
      </c>
      <c r="W16" s="56"/>
      <c r="X16" s="43" t="str">
        <f>IF(W16="","",IF($D16="mL", 1000*W16*VLOOKUP($A16,'Solvents Library'!$A$3:$D$101,3)/VLOOKUP($A16,'Solvents Library'!$A$3:$D$33,4),0))</f>
        <v/>
      </c>
      <c r="Y16" s="56"/>
      <c r="Z16" s="43" t="str">
        <f>IF(Y16="","",IF($D16="mL", 1000*Y16*VLOOKUP($A16,'Solvents Library'!$A$3:$D$101,3)/VLOOKUP($A16,'Solvents Library'!$A$3:$D$33,4),0))</f>
        <v/>
      </c>
      <c r="AA16" s="56"/>
      <c r="AB16" s="43" t="str">
        <f>IF(AA16="","",IF($D16="mL", 1000*AA16*VLOOKUP($A16,'Solvents Library'!$A$3:$D$101,3)/VLOOKUP($A16,'Solvents Library'!$A$3:$D$33,4),0))</f>
        <v/>
      </c>
      <c r="AC16" s="56"/>
      <c r="AD16" s="43" t="str">
        <f>IF(AC16="","",IF($D16="mL", 1000*AC16*VLOOKUP($A16,'Solvents Library'!$A$3:$D$101,3)/VLOOKUP($A16,'Solvents Library'!$A$3:$D$33,4),0))</f>
        <v/>
      </c>
      <c r="AE16" s="56"/>
      <c r="AF16" s="43" t="str">
        <f>IF(AE16="","",IF($D16="mL", 1000*AE16*VLOOKUP($A16,'Solvents Library'!$A$3:$D$101,3)/VLOOKUP($A16,'Solvents Library'!$A$3:$D$33,4),0))</f>
        <v/>
      </c>
      <c r="AG16" s="56"/>
      <c r="AH16" s="43" t="str">
        <f>IF(AG16="","",IF($D16="mL", 1000*AG16*VLOOKUP($A16,'Solvents Library'!$A$3:$D$101,3)/VLOOKUP($A16,'Solvents Library'!$A$3:$D$33,4),0))</f>
        <v/>
      </c>
      <c r="AI16" s="56"/>
      <c r="AJ16" s="43" t="str">
        <f>IF(AI16="","",IF($D16="mL", 1000*AI16*VLOOKUP($A16,'Solvents Library'!$A$3:$D$101,3)/VLOOKUP($A16,'Solvents Library'!$A$3:$D$33,4),0))</f>
        <v/>
      </c>
      <c r="AK16" s="56"/>
      <c r="AL16" s="43" t="str">
        <f>IF(AK16="","",IF($D16="mL", 1000*AK16*VLOOKUP($A16,'Solvents Library'!$A$3:$D$101,3)/VLOOKUP($A16,'Solvents Library'!$A$3:$D$33,4),0))</f>
        <v/>
      </c>
      <c r="AM16" s="56"/>
      <c r="AN16" s="43" t="str">
        <f>IF(AM16="","",IF($D16="mL", 1000*AM16*VLOOKUP($A16,'Solvents Library'!$A$3:$D$101,3)/VLOOKUP($A16,'Solvents Library'!$A$3:$D$33,4),0))</f>
        <v/>
      </c>
      <c r="AO16" s="56"/>
      <c r="AP16" s="43" t="str">
        <f>IF(AO16="","",IF($D16="mL", 1000*AO16*VLOOKUP($A16,'Solvents Library'!$A$3:$D$101,3)/VLOOKUP($A16,'Solvents Library'!$A$3:$D$33,4),0))</f>
        <v/>
      </c>
      <c r="AQ16" s="56"/>
      <c r="AR16" s="43" t="str">
        <f>IF(AQ16="","",IF($D16="mL", 1000*AQ16*VLOOKUP($A16,'Solvents Library'!$A$3:$D$101,3)/VLOOKUP($A16,'Solvents Library'!$A$3:$D$33,4),0))</f>
        <v/>
      </c>
      <c r="AS16" s="56"/>
      <c r="AT16" s="43" t="str">
        <f>IF(AS16="","",IF($D16="mL", 1000*AS16*VLOOKUP($A16,'Solvents Library'!$A$3:$D$101,3)/VLOOKUP($A16,'Solvents Library'!$A$3:$D$33,4),0))</f>
        <v/>
      </c>
      <c r="AU16" s="56"/>
      <c r="AV16" s="43" t="str">
        <f>IF(AU16="","",IF($D16="mL", 1000*AU16*VLOOKUP($A16,'Solvents Library'!$A$3:$D$101,3)/VLOOKUP($A16,'Solvents Library'!$A$3:$D$33,4),0))</f>
        <v/>
      </c>
      <c r="AW16" s="56"/>
      <c r="AX16" s="43" t="str">
        <f>IF(AW16="","",IF($D16="mL", 1000*AW16*VLOOKUP($A16,'Solvents Library'!$A$3:$D$101,3)/VLOOKUP($A16,'Solvents Library'!$A$3:$D$33,4),0))</f>
        <v/>
      </c>
      <c r="AY16" s="56"/>
      <c r="AZ16" s="43" t="str">
        <f>IF(AY16="","",IF($D16="mL", 1000*AY16*VLOOKUP($A16,'Solvents Library'!$A$3:$D$101,3)/VLOOKUP($A16,'Solvents Library'!$A$3:$D$33,4),0))</f>
        <v/>
      </c>
      <c r="BA16" s="56"/>
      <c r="BB16" s="43" t="str">
        <f>IF(BA16="","",IF($D16="mL", 1000*BA16*VLOOKUP($A16,'Solvents Library'!$A$3:$D$101,3)/VLOOKUP($A16,'Solvents Library'!$A$3:$D$33,4),0))</f>
        <v/>
      </c>
      <c r="BC16" s="56"/>
      <c r="BD16" s="43" t="str">
        <f>IF(BC16="","",IF($D16="mL", 1000*BC16*VLOOKUP($A16,'Solvents Library'!$A$3:$D$101,3)/VLOOKUP($A16,'Solvents Library'!$A$3:$D$33,4),0))</f>
        <v/>
      </c>
      <c r="BE16" s="56"/>
      <c r="BF16" s="43" t="str">
        <f>IF(BE16="","",IF($D16="mL", 1000*BE16*VLOOKUP($A16,'Solvents Library'!$A$3:$D$101,3)/VLOOKUP($A16,'Solvents Library'!$A$3:$D$33,4),0))</f>
        <v/>
      </c>
      <c r="BG16" s="56"/>
      <c r="BH16" s="43" t="str">
        <f>IF(BG16="","",IF($D16="mL", 1000*BG16*VLOOKUP($A16,'Solvents Library'!$A$3:$D$101,3)/VLOOKUP($A16,'Solvents Library'!$A$3:$D$33,4),0))</f>
        <v/>
      </c>
      <c r="BI16" s="56"/>
      <c r="BJ16" s="43" t="str">
        <f>IF(BI16="","",IF($D16="mL", 1000*BI16*VLOOKUP($A16,'Solvents Library'!$A$3:$D$101,3)/VLOOKUP($A16,'Solvents Library'!$A$3:$D$33,4),0))</f>
        <v/>
      </c>
      <c r="BK16" s="56"/>
      <c r="BL16" s="96" t="str">
        <f>IF(BK16="","",IF($D16="mL", 1000*BK16*VLOOKUP($A16,'Solvents Library'!$A$3:$D$101,3)/VLOOKUP($A16,'Solvents Library'!$A$3:$D$33,4),0))</f>
        <v/>
      </c>
    </row>
    <row r="17" spans="1:64" x14ac:dyDescent="0.25">
      <c r="A17" s="48"/>
      <c r="B17" s="77">
        <f t="shared" si="114"/>
        <v>1</v>
      </c>
      <c r="C17" s="46" t="str">
        <f>IF(A17="","",VLOOKUP($A17,'Solvents Library'!$A$3:$D$101,4))</f>
        <v/>
      </c>
      <c r="D17" s="46"/>
      <c r="E17" s="51"/>
      <c r="F17" s="43" t="str">
        <f>IF(E17="","",IF($D17="mL", 1000*E17*VLOOKUP($A17,'Solvents Library'!$A$3:$D$101,3)/VLOOKUP($A17,'Solvents Library'!$A$3:$D$33,4),0))</f>
        <v/>
      </c>
      <c r="G17" s="56"/>
      <c r="H17" s="43" t="str">
        <f>IF(G17="","",IF($D17="mL", 1000*G17*VLOOKUP($A17,'Solvents Library'!$A$3:$D$101,3)/VLOOKUP($A17,'Solvents Library'!$A$3:$D$33,4),0))</f>
        <v/>
      </c>
      <c r="I17" s="56"/>
      <c r="J17" s="43" t="str">
        <f>IF(I17="","",IF($D17="mL", 1000*I17*VLOOKUP($A17,'Solvents Library'!$A$3:$D$101,3)/VLOOKUP($A17,'Solvents Library'!$A$3:$D$33,4),0))</f>
        <v/>
      </c>
      <c r="K17" s="56"/>
      <c r="L17" s="43" t="str">
        <f>IF(K17="","",IF($D17="mL", 1000*K17*VLOOKUP($A17,'Solvents Library'!$A$3:$D$101,3)/VLOOKUP($A17,'Solvents Library'!$A$3:$D$33,4),0))</f>
        <v/>
      </c>
      <c r="M17" s="56"/>
      <c r="N17" s="43" t="str">
        <f>IF(M17="","",IF($D17="mL", 1000*M17*VLOOKUP($A17,'Solvents Library'!$A$3:$D$101,3)/VLOOKUP($A17,'Solvents Library'!$A$3:$D$33,4),0))</f>
        <v/>
      </c>
      <c r="O17" s="56"/>
      <c r="P17" s="43" t="str">
        <f>IF(O17="","",IF($D17="mL", 1000*O17*VLOOKUP($A17,'Solvents Library'!$A$3:$D$101,3)/VLOOKUP($A17,'Solvents Library'!$A$3:$D$33,4),0))</f>
        <v/>
      </c>
      <c r="Q17" s="56"/>
      <c r="R17" s="43" t="str">
        <f>IF(Q17="","",IF($D17="mL", 1000*Q17*VLOOKUP($A17,'Solvents Library'!$A$3:$D$101,3)/VLOOKUP($A17,'Solvents Library'!$A$3:$D$33,4),0))</f>
        <v/>
      </c>
      <c r="S17" s="56"/>
      <c r="T17" s="43" t="str">
        <f>IF(S17="","",IF($D17="mL", 1000*S17*VLOOKUP($A17,'Solvents Library'!$A$3:$D$101,3)/VLOOKUP($A17,'Solvents Library'!$A$3:$D$33,4),0))</f>
        <v/>
      </c>
      <c r="U17" s="56"/>
      <c r="V17" s="43" t="str">
        <f>IF(U17="","",IF($D17="mL", 1000*U17*VLOOKUP($A17,'Solvents Library'!$A$3:$D$101,3)/VLOOKUP($A17,'Solvents Library'!$A$3:$D$33,4),0))</f>
        <v/>
      </c>
      <c r="W17" s="56"/>
      <c r="X17" s="43" t="str">
        <f>IF(W17="","",IF($D17="mL", 1000*W17*VLOOKUP($A17,'Solvents Library'!$A$3:$D$101,3)/VLOOKUP($A17,'Solvents Library'!$A$3:$D$33,4),0))</f>
        <v/>
      </c>
      <c r="Y17" s="56"/>
      <c r="Z17" s="43" t="str">
        <f>IF(Y17="","",IF($D17="mL", 1000*Y17*VLOOKUP($A17,'Solvents Library'!$A$3:$D$101,3)/VLOOKUP($A17,'Solvents Library'!$A$3:$D$33,4),0))</f>
        <v/>
      </c>
      <c r="AA17" s="56"/>
      <c r="AB17" s="43" t="str">
        <f>IF(AA17="","",IF($D17="mL", 1000*AA17*VLOOKUP($A17,'Solvents Library'!$A$3:$D$101,3)/VLOOKUP($A17,'Solvents Library'!$A$3:$D$33,4),0))</f>
        <v/>
      </c>
      <c r="AC17" s="56"/>
      <c r="AD17" s="43" t="str">
        <f>IF(AC17="","",IF($D17="mL", 1000*AC17*VLOOKUP($A17,'Solvents Library'!$A$3:$D$101,3)/VLOOKUP($A17,'Solvents Library'!$A$3:$D$33,4),0))</f>
        <v/>
      </c>
      <c r="AE17" s="56"/>
      <c r="AF17" s="43" t="str">
        <f>IF(AE17="","",IF($D17="mL", 1000*AE17*VLOOKUP($A17,'Solvents Library'!$A$3:$D$101,3)/VLOOKUP($A17,'Solvents Library'!$A$3:$D$33,4),0))</f>
        <v/>
      </c>
      <c r="AG17" s="56"/>
      <c r="AH17" s="43" t="str">
        <f>IF(AG17="","",IF($D17="mL", 1000*AG17*VLOOKUP($A17,'Solvents Library'!$A$3:$D$101,3)/VLOOKUP($A17,'Solvents Library'!$A$3:$D$33,4),0))</f>
        <v/>
      </c>
      <c r="AI17" s="56"/>
      <c r="AJ17" s="43" t="str">
        <f>IF(AI17="","",IF($D17="mL", 1000*AI17*VLOOKUP($A17,'Solvents Library'!$A$3:$D$101,3)/VLOOKUP($A17,'Solvents Library'!$A$3:$D$33,4),0))</f>
        <v/>
      </c>
      <c r="AK17" s="56"/>
      <c r="AL17" s="43" t="str">
        <f>IF(AK17="","",IF($D17="mL", 1000*AK17*VLOOKUP($A17,'Solvents Library'!$A$3:$D$101,3)/VLOOKUP($A17,'Solvents Library'!$A$3:$D$33,4),0))</f>
        <v/>
      </c>
      <c r="AM17" s="56"/>
      <c r="AN17" s="43" t="str">
        <f>IF(AM17="","",IF($D17="mL", 1000*AM17*VLOOKUP($A17,'Solvents Library'!$A$3:$D$101,3)/VLOOKUP($A17,'Solvents Library'!$A$3:$D$33,4),0))</f>
        <v/>
      </c>
      <c r="AO17" s="56"/>
      <c r="AP17" s="43" t="str">
        <f>IF(AO17="","",IF($D17="mL", 1000*AO17*VLOOKUP($A17,'Solvents Library'!$A$3:$D$101,3)/VLOOKUP($A17,'Solvents Library'!$A$3:$D$33,4),0))</f>
        <v/>
      </c>
      <c r="AQ17" s="56"/>
      <c r="AR17" s="43" t="str">
        <f>IF(AQ17="","",IF($D17="mL", 1000*AQ17*VLOOKUP($A17,'Solvents Library'!$A$3:$D$101,3)/VLOOKUP($A17,'Solvents Library'!$A$3:$D$33,4),0))</f>
        <v/>
      </c>
      <c r="AS17" s="56"/>
      <c r="AT17" s="43" t="str">
        <f>IF(AS17="","",IF($D17="mL", 1000*AS17*VLOOKUP($A17,'Solvents Library'!$A$3:$D$101,3)/VLOOKUP($A17,'Solvents Library'!$A$3:$D$33,4),0))</f>
        <v/>
      </c>
      <c r="AU17" s="56"/>
      <c r="AV17" s="43" t="str">
        <f>IF(AU17="","",IF($D17="mL", 1000*AU17*VLOOKUP($A17,'Solvents Library'!$A$3:$D$101,3)/VLOOKUP($A17,'Solvents Library'!$A$3:$D$33,4),0))</f>
        <v/>
      </c>
      <c r="AW17" s="56"/>
      <c r="AX17" s="43" t="str">
        <f>IF(AW17="","",IF($D17="mL", 1000*AW17*VLOOKUP($A17,'Solvents Library'!$A$3:$D$101,3)/VLOOKUP($A17,'Solvents Library'!$A$3:$D$33,4),0))</f>
        <v/>
      </c>
      <c r="AY17" s="56"/>
      <c r="AZ17" s="43" t="str">
        <f>IF(AY17="","",IF($D17="mL", 1000*AY17*VLOOKUP($A17,'Solvents Library'!$A$3:$D$101,3)/VLOOKUP($A17,'Solvents Library'!$A$3:$D$33,4),0))</f>
        <v/>
      </c>
      <c r="BA17" s="56"/>
      <c r="BB17" s="43" t="str">
        <f>IF(BA17="","",IF($D17="mL", 1000*BA17*VLOOKUP($A17,'Solvents Library'!$A$3:$D$101,3)/VLOOKUP($A17,'Solvents Library'!$A$3:$D$33,4),0))</f>
        <v/>
      </c>
      <c r="BC17" s="56"/>
      <c r="BD17" s="43" t="str">
        <f>IF(BC17="","",IF($D17="mL", 1000*BC17*VLOOKUP($A17,'Solvents Library'!$A$3:$D$101,3)/VLOOKUP($A17,'Solvents Library'!$A$3:$D$33,4),0))</f>
        <v/>
      </c>
      <c r="BE17" s="56"/>
      <c r="BF17" s="43" t="str">
        <f>IF(BE17="","",IF($D17="mL", 1000*BE17*VLOOKUP($A17,'Solvents Library'!$A$3:$D$101,3)/VLOOKUP($A17,'Solvents Library'!$A$3:$D$33,4),0))</f>
        <v/>
      </c>
      <c r="BG17" s="56"/>
      <c r="BH17" s="43" t="str">
        <f>IF(BG17="","",IF($D17="mL", 1000*BG17*VLOOKUP($A17,'Solvents Library'!$A$3:$D$101,3)/VLOOKUP($A17,'Solvents Library'!$A$3:$D$33,4),0))</f>
        <v/>
      </c>
      <c r="BI17" s="56"/>
      <c r="BJ17" s="43" t="str">
        <f>IF(BI17="","",IF($D17="mL", 1000*BI17*VLOOKUP($A17,'Solvents Library'!$A$3:$D$101,3)/VLOOKUP($A17,'Solvents Library'!$A$3:$D$33,4),0))</f>
        <v/>
      </c>
      <c r="BK17" s="56"/>
      <c r="BL17" s="96" t="str">
        <f>IF(BK17="","",IF($D17="mL", 1000*BK17*VLOOKUP($A17,'Solvents Library'!$A$3:$D$101,3)/VLOOKUP($A17,'Solvents Library'!$A$3:$D$33,4),0))</f>
        <v/>
      </c>
    </row>
    <row r="18" spans="1:64" x14ac:dyDescent="0.25">
      <c r="A18" s="48"/>
      <c r="B18" s="77">
        <f t="shared" si="114"/>
        <v>1</v>
      </c>
      <c r="C18" s="46" t="str">
        <f>IF(A18="","",VLOOKUP($A18,'Solvents Library'!$A$3:$D$101,4))</f>
        <v/>
      </c>
      <c r="D18" s="46"/>
      <c r="E18" s="51"/>
      <c r="F18" s="43" t="str">
        <f>IF(E18="","",IF($D18="mL", 1000*E18*VLOOKUP($A18,'Solvents Library'!$A$3:$D$101,3)/VLOOKUP($A18,'Solvents Library'!$A$3:$D$33,4),0))</f>
        <v/>
      </c>
      <c r="G18" s="56"/>
      <c r="H18" s="43" t="str">
        <f>IF(G18="","",IF($D18="mL", 1000*G18*VLOOKUP($A18,'Solvents Library'!$A$3:$D$101,3)/VLOOKUP($A18,'Solvents Library'!$A$3:$D$33,4),0))</f>
        <v/>
      </c>
      <c r="I18" s="56"/>
      <c r="J18" s="43" t="str">
        <f>IF(I18="","",IF($D18="mL", 1000*I18*VLOOKUP($A18,'Solvents Library'!$A$3:$D$101,3)/VLOOKUP($A18,'Solvents Library'!$A$3:$D$33,4),0))</f>
        <v/>
      </c>
      <c r="K18" s="56"/>
      <c r="L18" s="43" t="str">
        <f>IF(K18="","",IF($D18="mL", 1000*K18*VLOOKUP($A18,'Solvents Library'!$A$3:$D$101,3)/VLOOKUP($A18,'Solvents Library'!$A$3:$D$33,4),0))</f>
        <v/>
      </c>
      <c r="M18" s="56"/>
      <c r="N18" s="43" t="str">
        <f>IF(M18="","",IF($D18="mL", 1000*M18*VLOOKUP($A18,'Solvents Library'!$A$3:$D$101,3)/VLOOKUP($A18,'Solvents Library'!$A$3:$D$33,4),0))</f>
        <v/>
      </c>
      <c r="O18" s="56"/>
      <c r="P18" s="43" t="str">
        <f>IF(O18="","",IF($D18="mL", 1000*O18*VLOOKUP($A18,'Solvents Library'!$A$3:$D$101,3)/VLOOKUP($A18,'Solvents Library'!$A$3:$D$33,4),0))</f>
        <v/>
      </c>
      <c r="Q18" s="56"/>
      <c r="R18" s="43" t="str">
        <f>IF(Q18="","",IF($D18="mL", 1000*Q18*VLOOKUP($A18,'Solvents Library'!$A$3:$D$101,3)/VLOOKUP($A18,'Solvents Library'!$A$3:$D$33,4),0))</f>
        <v/>
      </c>
      <c r="S18" s="56"/>
      <c r="T18" s="43" t="str">
        <f>IF(S18="","",IF($D18="mL", 1000*S18*VLOOKUP($A18,'Solvents Library'!$A$3:$D$101,3)/VLOOKUP($A18,'Solvents Library'!$A$3:$D$33,4),0))</f>
        <v/>
      </c>
      <c r="U18" s="56"/>
      <c r="V18" s="43" t="str">
        <f>IF(U18="","",IF($D18="mL", 1000*U18*VLOOKUP($A18,'Solvents Library'!$A$3:$D$101,3)/VLOOKUP($A18,'Solvents Library'!$A$3:$D$33,4),0))</f>
        <v/>
      </c>
      <c r="W18" s="56"/>
      <c r="X18" s="43" t="str">
        <f>IF(W18="","",IF($D18="mL", 1000*W18*VLOOKUP($A18,'Solvents Library'!$A$3:$D$101,3)/VLOOKUP($A18,'Solvents Library'!$A$3:$D$33,4),0))</f>
        <v/>
      </c>
      <c r="Y18" s="56"/>
      <c r="Z18" s="43" t="str">
        <f>IF(Y18="","",IF($D18="mL", 1000*Y18*VLOOKUP($A18,'Solvents Library'!$A$3:$D$101,3)/VLOOKUP($A18,'Solvents Library'!$A$3:$D$33,4),0))</f>
        <v/>
      </c>
      <c r="AA18" s="56"/>
      <c r="AB18" s="43" t="str">
        <f>IF(AA18="","",IF($D18="mL", 1000*AA18*VLOOKUP($A18,'Solvents Library'!$A$3:$D$101,3)/VLOOKUP($A18,'Solvents Library'!$A$3:$D$33,4),0))</f>
        <v/>
      </c>
      <c r="AC18" s="56"/>
      <c r="AD18" s="43" t="str">
        <f>IF(AC18="","",IF($D18="mL", 1000*AC18*VLOOKUP($A18,'Solvents Library'!$A$3:$D$101,3)/VLOOKUP($A18,'Solvents Library'!$A$3:$D$33,4),0))</f>
        <v/>
      </c>
      <c r="AE18" s="56"/>
      <c r="AF18" s="43" t="str">
        <f>IF(AE18="","",IF($D18="mL", 1000*AE18*VLOOKUP($A18,'Solvents Library'!$A$3:$D$101,3)/VLOOKUP($A18,'Solvents Library'!$A$3:$D$33,4),0))</f>
        <v/>
      </c>
      <c r="AG18" s="56"/>
      <c r="AH18" s="43" t="str">
        <f>IF(AG18="","",IF($D18="mL", 1000*AG18*VLOOKUP($A18,'Solvents Library'!$A$3:$D$101,3)/VLOOKUP($A18,'Solvents Library'!$A$3:$D$33,4),0))</f>
        <v/>
      </c>
      <c r="AI18" s="56"/>
      <c r="AJ18" s="43" t="str">
        <f>IF(AI18="","",IF($D18="mL", 1000*AI18*VLOOKUP($A18,'Solvents Library'!$A$3:$D$101,3)/VLOOKUP($A18,'Solvents Library'!$A$3:$D$33,4),0))</f>
        <v/>
      </c>
      <c r="AK18" s="56"/>
      <c r="AL18" s="43" t="str">
        <f>IF(AK18="","",IF($D18="mL", 1000*AK18*VLOOKUP($A18,'Solvents Library'!$A$3:$D$101,3)/VLOOKUP($A18,'Solvents Library'!$A$3:$D$33,4),0))</f>
        <v/>
      </c>
      <c r="AM18" s="56"/>
      <c r="AN18" s="43" t="str">
        <f>IF(AM18="","",IF($D18="mL", 1000*AM18*VLOOKUP($A18,'Solvents Library'!$A$3:$D$101,3)/VLOOKUP($A18,'Solvents Library'!$A$3:$D$33,4),0))</f>
        <v/>
      </c>
      <c r="AO18" s="56"/>
      <c r="AP18" s="43" t="str">
        <f>IF(AO18="","",IF($D18="mL", 1000*AO18*VLOOKUP($A18,'Solvents Library'!$A$3:$D$101,3)/VLOOKUP($A18,'Solvents Library'!$A$3:$D$33,4),0))</f>
        <v/>
      </c>
      <c r="AQ18" s="56"/>
      <c r="AR18" s="43" t="str">
        <f>IF(AQ18="","",IF($D18="mL", 1000*AQ18*VLOOKUP($A18,'Solvents Library'!$A$3:$D$101,3)/VLOOKUP($A18,'Solvents Library'!$A$3:$D$33,4),0))</f>
        <v/>
      </c>
      <c r="AS18" s="56"/>
      <c r="AT18" s="43" t="str">
        <f>IF(AS18="","",IF($D18="mL", 1000*AS18*VLOOKUP($A18,'Solvents Library'!$A$3:$D$101,3)/VLOOKUP($A18,'Solvents Library'!$A$3:$D$33,4),0))</f>
        <v/>
      </c>
      <c r="AU18" s="56"/>
      <c r="AV18" s="43" t="str">
        <f>IF(AU18="","",IF($D18="mL", 1000*AU18*VLOOKUP($A18,'Solvents Library'!$A$3:$D$101,3)/VLOOKUP($A18,'Solvents Library'!$A$3:$D$33,4),0))</f>
        <v/>
      </c>
      <c r="AW18" s="56"/>
      <c r="AX18" s="43" t="str">
        <f>IF(AW18="","",IF($D18="mL", 1000*AW18*VLOOKUP($A18,'Solvents Library'!$A$3:$D$101,3)/VLOOKUP($A18,'Solvents Library'!$A$3:$D$33,4),0))</f>
        <v/>
      </c>
      <c r="AY18" s="56"/>
      <c r="AZ18" s="43" t="str">
        <f>IF(AY18="","",IF($D18="mL", 1000*AY18*VLOOKUP($A18,'Solvents Library'!$A$3:$D$101,3)/VLOOKUP($A18,'Solvents Library'!$A$3:$D$33,4),0))</f>
        <v/>
      </c>
      <c r="BA18" s="56"/>
      <c r="BB18" s="43" t="str">
        <f>IF(BA18="","",IF($D18="mL", 1000*BA18*VLOOKUP($A18,'Solvents Library'!$A$3:$D$101,3)/VLOOKUP($A18,'Solvents Library'!$A$3:$D$33,4),0))</f>
        <v/>
      </c>
      <c r="BC18" s="56"/>
      <c r="BD18" s="43" t="str">
        <f>IF(BC18="","",IF($D18="mL", 1000*BC18*VLOOKUP($A18,'Solvents Library'!$A$3:$D$101,3)/VLOOKUP($A18,'Solvents Library'!$A$3:$D$33,4),0))</f>
        <v/>
      </c>
      <c r="BE18" s="56"/>
      <c r="BF18" s="43" t="str">
        <f>IF(BE18="","",IF($D18="mL", 1000*BE18*VLOOKUP($A18,'Solvents Library'!$A$3:$D$101,3)/VLOOKUP($A18,'Solvents Library'!$A$3:$D$33,4),0))</f>
        <v/>
      </c>
      <c r="BG18" s="56"/>
      <c r="BH18" s="43" t="str">
        <f>IF(BG18="","",IF($D18="mL", 1000*BG18*VLOOKUP($A18,'Solvents Library'!$A$3:$D$101,3)/VLOOKUP($A18,'Solvents Library'!$A$3:$D$33,4),0))</f>
        <v/>
      </c>
      <c r="BI18" s="56"/>
      <c r="BJ18" s="43" t="str">
        <f>IF(BI18="","",IF($D18="mL", 1000*BI18*VLOOKUP($A18,'Solvents Library'!$A$3:$D$101,3)/VLOOKUP($A18,'Solvents Library'!$A$3:$D$33,4),0))</f>
        <v/>
      </c>
      <c r="BK18" s="56"/>
      <c r="BL18" s="96" t="str">
        <f>IF(BK18="","",IF($D18="mL", 1000*BK18*VLOOKUP($A18,'Solvents Library'!$A$3:$D$101,3)/VLOOKUP($A18,'Solvents Library'!$A$3:$D$33,4),0))</f>
        <v/>
      </c>
    </row>
    <row r="19" spans="1:64" x14ac:dyDescent="0.25">
      <c r="A19" s="48"/>
      <c r="B19" s="77">
        <f t="shared" si="114"/>
        <v>1</v>
      </c>
      <c r="C19" s="46" t="str">
        <f>IF(A19="","",VLOOKUP($A19,'Solvents Library'!$A$3:$D$101,4))</f>
        <v/>
      </c>
      <c r="D19" s="46"/>
      <c r="E19" s="51"/>
      <c r="F19" s="43" t="str">
        <f>IF(E19="","",IF($D19="mL", 1000*E19*VLOOKUP($A19,'Solvents Library'!$A$3:$D$101,3)/VLOOKUP($A19,'Solvents Library'!$A$3:$D$33,4),0))</f>
        <v/>
      </c>
      <c r="G19" s="56"/>
      <c r="H19" s="43" t="str">
        <f>IF(G19="","",IF($D19="mL", 1000*G19*VLOOKUP($A19,'Solvents Library'!$A$3:$D$101,3)/VLOOKUP($A19,'Solvents Library'!$A$3:$D$33,4),0))</f>
        <v/>
      </c>
      <c r="I19" s="56"/>
      <c r="J19" s="43" t="str">
        <f>IF(I19="","",IF($D19="mL", 1000*I19*VLOOKUP($A19,'Solvents Library'!$A$3:$D$101,3)/VLOOKUP($A19,'Solvents Library'!$A$3:$D$33,4),0))</f>
        <v/>
      </c>
      <c r="K19" s="56"/>
      <c r="L19" s="43" t="str">
        <f>IF(K19="","",IF($D19="mL", 1000*K19*VLOOKUP($A19,'Solvents Library'!$A$3:$D$101,3)/VLOOKUP($A19,'Solvents Library'!$A$3:$D$33,4),0))</f>
        <v/>
      </c>
      <c r="M19" s="56"/>
      <c r="N19" s="43" t="str">
        <f>IF(M19="","",IF($D19="mL", 1000*M19*VLOOKUP($A19,'Solvents Library'!$A$3:$D$101,3)/VLOOKUP($A19,'Solvents Library'!$A$3:$D$33,4),0))</f>
        <v/>
      </c>
      <c r="O19" s="56"/>
      <c r="P19" s="43" t="str">
        <f>IF(O19="","",IF($D19="mL", 1000*O19*VLOOKUP($A19,'Solvents Library'!$A$3:$D$101,3)/VLOOKUP($A19,'Solvents Library'!$A$3:$D$33,4),0))</f>
        <v/>
      </c>
      <c r="Q19" s="56"/>
      <c r="R19" s="43" t="str">
        <f>IF(Q19="","",IF($D19="mL", 1000*Q19*VLOOKUP($A19,'Solvents Library'!$A$3:$D$101,3)/VLOOKUP($A19,'Solvents Library'!$A$3:$D$33,4),0))</f>
        <v/>
      </c>
      <c r="S19" s="56"/>
      <c r="T19" s="43" t="str">
        <f>IF(S19="","",IF($D19="mL", 1000*S19*VLOOKUP($A19,'Solvents Library'!$A$3:$D$101,3)/VLOOKUP($A19,'Solvents Library'!$A$3:$D$33,4),0))</f>
        <v/>
      </c>
      <c r="U19" s="56"/>
      <c r="V19" s="43" t="str">
        <f>IF(U19="","",IF($D19="mL", 1000*U19*VLOOKUP($A19,'Solvents Library'!$A$3:$D$101,3)/VLOOKUP($A19,'Solvents Library'!$A$3:$D$33,4),0))</f>
        <v/>
      </c>
      <c r="W19" s="56"/>
      <c r="X19" s="43" t="str">
        <f>IF(W19="","",IF($D19="mL", 1000*W19*VLOOKUP($A19,'Solvents Library'!$A$3:$D$101,3)/VLOOKUP($A19,'Solvents Library'!$A$3:$D$33,4),0))</f>
        <v/>
      </c>
      <c r="Y19" s="56"/>
      <c r="Z19" s="43" t="str">
        <f>IF(Y19="","",IF($D19="mL", 1000*Y19*VLOOKUP($A19,'Solvents Library'!$A$3:$D$101,3)/VLOOKUP($A19,'Solvents Library'!$A$3:$D$33,4),0))</f>
        <v/>
      </c>
      <c r="AA19" s="56"/>
      <c r="AB19" s="43" t="str">
        <f>IF(AA19="","",IF($D19="mL", 1000*AA19*VLOOKUP($A19,'Solvents Library'!$A$3:$D$101,3)/VLOOKUP($A19,'Solvents Library'!$A$3:$D$33,4),0))</f>
        <v/>
      </c>
      <c r="AC19" s="56"/>
      <c r="AD19" s="43" t="str">
        <f>IF(AC19="","",IF($D19="mL", 1000*AC19*VLOOKUP($A19,'Solvents Library'!$A$3:$D$101,3)/VLOOKUP($A19,'Solvents Library'!$A$3:$D$33,4),0))</f>
        <v/>
      </c>
      <c r="AE19" s="56"/>
      <c r="AF19" s="43" t="str">
        <f>IF(AE19="","",IF($D19="mL", 1000*AE19*VLOOKUP($A19,'Solvents Library'!$A$3:$D$101,3)/VLOOKUP($A19,'Solvents Library'!$A$3:$D$33,4),0))</f>
        <v/>
      </c>
      <c r="AG19" s="56"/>
      <c r="AH19" s="43" t="str">
        <f>IF(AG19="","",IF($D19="mL", 1000*AG19*VLOOKUP($A19,'Solvents Library'!$A$3:$D$101,3)/VLOOKUP($A19,'Solvents Library'!$A$3:$D$33,4),0))</f>
        <v/>
      </c>
      <c r="AI19" s="56"/>
      <c r="AJ19" s="43" t="str">
        <f>IF(AI19="","",IF($D19="mL", 1000*AI19*VLOOKUP($A19,'Solvents Library'!$A$3:$D$101,3)/VLOOKUP($A19,'Solvents Library'!$A$3:$D$33,4),0))</f>
        <v/>
      </c>
      <c r="AK19" s="56"/>
      <c r="AL19" s="43" t="str">
        <f>IF(AK19="","",IF($D19="mL", 1000*AK19*VLOOKUP($A19,'Solvents Library'!$A$3:$D$101,3)/VLOOKUP($A19,'Solvents Library'!$A$3:$D$33,4),0))</f>
        <v/>
      </c>
      <c r="AM19" s="56"/>
      <c r="AN19" s="43" t="str">
        <f>IF(AM19="","",IF($D19="mL", 1000*AM19*VLOOKUP($A19,'Solvents Library'!$A$3:$D$101,3)/VLOOKUP($A19,'Solvents Library'!$A$3:$D$33,4),0))</f>
        <v/>
      </c>
      <c r="AO19" s="56"/>
      <c r="AP19" s="43" t="str">
        <f>IF(AO19="","",IF($D19="mL", 1000*AO19*VLOOKUP($A19,'Solvents Library'!$A$3:$D$101,3)/VLOOKUP($A19,'Solvents Library'!$A$3:$D$33,4),0))</f>
        <v/>
      </c>
      <c r="AQ19" s="56"/>
      <c r="AR19" s="43" t="str">
        <f>IF(AQ19="","",IF($D19="mL", 1000*AQ19*VLOOKUP($A19,'Solvents Library'!$A$3:$D$101,3)/VLOOKUP($A19,'Solvents Library'!$A$3:$D$33,4),0))</f>
        <v/>
      </c>
      <c r="AS19" s="56"/>
      <c r="AT19" s="43" t="str">
        <f>IF(AS19="","",IF($D19="mL", 1000*AS19*VLOOKUP($A19,'Solvents Library'!$A$3:$D$101,3)/VLOOKUP($A19,'Solvents Library'!$A$3:$D$33,4),0))</f>
        <v/>
      </c>
      <c r="AU19" s="56"/>
      <c r="AV19" s="43" t="str">
        <f>IF(AU19="","",IF($D19="mL", 1000*AU19*VLOOKUP($A19,'Solvents Library'!$A$3:$D$101,3)/VLOOKUP($A19,'Solvents Library'!$A$3:$D$33,4),0))</f>
        <v/>
      </c>
      <c r="AW19" s="56"/>
      <c r="AX19" s="43" t="str">
        <f>IF(AW19="","",IF($D19="mL", 1000*AW19*VLOOKUP($A19,'Solvents Library'!$A$3:$D$101,3)/VLOOKUP($A19,'Solvents Library'!$A$3:$D$33,4),0))</f>
        <v/>
      </c>
      <c r="AY19" s="56"/>
      <c r="AZ19" s="43" t="str">
        <f>IF(AY19="","",IF($D19="mL", 1000*AY19*VLOOKUP($A19,'Solvents Library'!$A$3:$D$101,3)/VLOOKUP($A19,'Solvents Library'!$A$3:$D$33,4),0))</f>
        <v/>
      </c>
      <c r="BA19" s="56"/>
      <c r="BB19" s="43" t="str">
        <f>IF(BA19="","",IF($D19="mL", 1000*BA19*VLOOKUP($A19,'Solvents Library'!$A$3:$D$101,3)/VLOOKUP($A19,'Solvents Library'!$A$3:$D$33,4),0))</f>
        <v/>
      </c>
      <c r="BC19" s="56"/>
      <c r="BD19" s="43" t="str">
        <f>IF(BC19="","",IF($D19="mL", 1000*BC19*VLOOKUP($A19,'Solvents Library'!$A$3:$D$101,3)/VLOOKUP($A19,'Solvents Library'!$A$3:$D$33,4),0))</f>
        <v/>
      </c>
      <c r="BE19" s="56"/>
      <c r="BF19" s="43" t="str">
        <f>IF(BE19="","",IF($D19="mL", 1000*BE19*VLOOKUP($A19,'Solvents Library'!$A$3:$D$101,3)/VLOOKUP($A19,'Solvents Library'!$A$3:$D$33,4),0))</f>
        <v/>
      </c>
      <c r="BG19" s="56"/>
      <c r="BH19" s="43" t="str">
        <f>IF(BG19="","",IF($D19="mL", 1000*BG19*VLOOKUP($A19,'Solvents Library'!$A$3:$D$101,3)/VLOOKUP($A19,'Solvents Library'!$A$3:$D$33,4),0))</f>
        <v/>
      </c>
      <c r="BI19" s="56"/>
      <c r="BJ19" s="43" t="str">
        <f>IF(BI19="","",IF($D19="mL", 1000*BI19*VLOOKUP($A19,'Solvents Library'!$A$3:$D$101,3)/VLOOKUP($A19,'Solvents Library'!$A$3:$D$33,4),0))</f>
        <v/>
      </c>
      <c r="BK19" s="56"/>
      <c r="BL19" s="96" t="str">
        <f>IF(BK19="","",IF($D19="mL", 1000*BK19*VLOOKUP($A19,'Solvents Library'!$A$3:$D$101,3)/VLOOKUP($A19,'Solvents Library'!$A$3:$D$33,4),0))</f>
        <v/>
      </c>
    </row>
    <row r="20" spans="1:64" x14ac:dyDescent="0.25">
      <c r="A20" s="48"/>
      <c r="B20" s="77">
        <f t="shared" si="114"/>
        <v>1</v>
      </c>
      <c r="C20" s="46" t="str">
        <f>IF(A20="","",VLOOKUP($A20,'Solvents Library'!$A$3:$D$101,4))</f>
        <v/>
      </c>
      <c r="D20" s="46"/>
      <c r="E20" s="51"/>
      <c r="F20" s="43" t="str">
        <f>IF(E20="","",IF($D20="mL", 1000*E20*VLOOKUP($A20,'Solvents Library'!$A$3:$D$101,3)/VLOOKUP($A20,'Solvents Library'!$A$3:$D$33,4),0))</f>
        <v/>
      </c>
      <c r="G20" s="56"/>
      <c r="H20" s="43" t="str">
        <f>IF(G20="","",IF($D20="mL", 1000*G20*VLOOKUP($A20,'Solvents Library'!$A$3:$D$101,3)/VLOOKUP($A20,'Solvents Library'!$A$3:$D$33,4),0))</f>
        <v/>
      </c>
      <c r="I20" s="56"/>
      <c r="J20" s="43" t="str">
        <f>IF(I20="","",IF($D20="mL", 1000*I20*VLOOKUP($A20,'Solvents Library'!$A$3:$D$101,3)/VLOOKUP($A20,'Solvents Library'!$A$3:$D$33,4),0))</f>
        <v/>
      </c>
      <c r="K20" s="56"/>
      <c r="L20" s="43" t="str">
        <f>IF(K20="","",IF($D20="mL", 1000*K20*VLOOKUP($A20,'Solvents Library'!$A$3:$D$101,3)/VLOOKUP($A20,'Solvents Library'!$A$3:$D$33,4),0))</f>
        <v/>
      </c>
      <c r="M20" s="56"/>
      <c r="N20" s="43" t="str">
        <f>IF(M20="","",IF($D20="mL", 1000*M20*VLOOKUP($A20,'Solvents Library'!$A$3:$D$101,3)/VLOOKUP($A20,'Solvents Library'!$A$3:$D$33,4),0))</f>
        <v/>
      </c>
      <c r="O20" s="56"/>
      <c r="P20" s="43" t="str">
        <f>IF(O20="","",IF($D20="mL", 1000*O20*VLOOKUP($A20,'Solvents Library'!$A$3:$D$101,3)/VLOOKUP($A20,'Solvents Library'!$A$3:$D$33,4),0))</f>
        <v/>
      </c>
      <c r="Q20" s="56"/>
      <c r="R20" s="43" t="str">
        <f>IF(Q20="","",IF($D20="mL", 1000*Q20*VLOOKUP($A20,'Solvents Library'!$A$3:$D$101,3)/VLOOKUP($A20,'Solvents Library'!$A$3:$D$33,4),0))</f>
        <v/>
      </c>
      <c r="S20" s="56"/>
      <c r="T20" s="43" t="str">
        <f>IF(S20="","",IF($D20="mL", 1000*S20*VLOOKUP($A20,'Solvents Library'!$A$3:$D$101,3)/VLOOKUP($A20,'Solvents Library'!$A$3:$D$33,4),0))</f>
        <v/>
      </c>
      <c r="U20" s="56"/>
      <c r="V20" s="43" t="str">
        <f>IF(U20="","",IF($D20="mL", 1000*U20*VLOOKUP($A20,'Solvents Library'!$A$3:$D$101,3)/VLOOKUP($A20,'Solvents Library'!$A$3:$D$33,4),0))</f>
        <v/>
      </c>
      <c r="W20" s="56"/>
      <c r="X20" s="43" t="str">
        <f>IF(W20="","",IF($D20="mL", 1000*W20*VLOOKUP($A20,'Solvents Library'!$A$3:$D$101,3)/VLOOKUP($A20,'Solvents Library'!$A$3:$D$33,4),0))</f>
        <v/>
      </c>
      <c r="Y20" s="56"/>
      <c r="Z20" s="43" t="str">
        <f>IF(Y20="","",IF($D20="mL", 1000*Y20*VLOOKUP($A20,'Solvents Library'!$A$3:$D$101,3)/VLOOKUP($A20,'Solvents Library'!$A$3:$D$33,4),0))</f>
        <v/>
      </c>
      <c r="AA20" s="56"/>
      <c r="AB20" s="43" t="str">
        <f>IF(AA20="","",IF($D20="mL", 1000*AA20*VLOOKUP($A20,'Solvents Library'!$A$3:$D$101,3)/VLOOKUP($A20,'Solvents Library'!$A$3:$D$33,4),0))</f>
        <v/>
      </c>
      <c r="AC20" s="56"/>
      <c r="AD20" s="43" t="str">
        <f>IF(AC20="","",IF($D20="mL", 1000*AC20*VLOOKUP($A20,'Solvents Library'!$A$3:$D$101,3)/VLOOKUP($A20,'Solvents Library'!$A$3:$D$33,4),0))</f>
        <v/>
      </c>
      <c r="AE20" s="56"/>
      <c r="AF20" s="43" t="str">
        <f>IF(AE20="","",IF($D20="mL", 1000*AE20*VLOOKUP($A20,'Solvents Library'!$A$3:$D$101,3)/VLOOKUP($A20,'Solvents Library'!$A$3:$D$33,4),0))</f>
        <v/>
      </c>
      <c r="AG20" s="56"/>
      <c r="AH20" s="43" t="str">
        <f>IF(AG20="","",IF($D20="mL", 1000*AG20*VLOOKUP($A20,'Solvents Library'!$A$3:$D$101,3)/VLOOKUP($A20,'Solvents Library'!$A$3:$D$33,4),0))</f>
        <v/>
      </c>
      <c r="AI20" s="56"/>
      <c r="AJ20" s="43" t="str">
        <f>IF(AI20="","",IF($D20="mL", 1000*AI20*VLOOKUP($A20,'Solvents Library'!$A$3:$D$101,3)/VLOOKUP($A20,'Solvents Library'!$A$3:$D$33,4),0))</f>
        <v/>
      </c>
      <c r="AK20" s="56"/>
      <c r="AL20" s="43" t="str">
        <f>IF(AK20="","",IF($D20="mL", 1000*AK20*VLOOKUP($A20,'Solvents Library'!$A$3:$D$101,3)/VLOOKUP($A20,'Solvents Library'!$A$3:$D$33,4),0))</f>
        <v/>
      </c>
      <c r="AM20" s="56"/>
      <c r="AN20" s="43" t="str">
        <f>IF(AM20="","",IF($D20="mL", 1000*AM20*VLOOKUP($A20,'Solvents Library'!$A$3:$D$101,3)/VLOOKUP($A20,'Solvents Library'!$A$3:$D$33,4),0))</f>
        <v/>
      </c>
      <c r="AO20" s="56"/>
      <c r="AP20" s="43" t="str">
        <f>IF(AO20="","",IF($D20="mL", 1000*AO20*VLOOKUP($A20,'Solvents Library'!$A$3:$D$101,3)/VLOOKUP($A20,'Solvents Library'!$A$3:$D$33,4),0))</f>
        <v/>
      </c>
      <c r="AQ20" s="56"/>
      <c r="AR20" s="43" t="str">
        <f>IF(AQ20="","",IF($D20="mL", 1000*AQ20*VLOOKUP($A20,'Solvents Library'!$A$3:$D$101,3)/VLOOKUP($A20,'Solvents Library'!$A$3:$D$33,4),0))</f>
        <v/>
      </c>
      <c r="AS20" s="56"/>
      <c r="AT20" s="43" t="str">
        <f>IF(AS20="","",IF($D20="mL", 1000*AS20*VLOOKUP($A20,'Solvents Library'!$A$3:$D$101,3)/VLOOKUP($A20,'Solvents Library'!$A$3:$D$33,4),0))</f>
        <v/>
      </c>
      <c r="AU20" s="56"/>
      <c r="AV20" s="43" t="str">
        <f>IF(AU20="","",IF($D20="mL", 1000*AU20*VLOOKUP($A20,'Solvents Library'!$A$3:$D$101,3)/VLOOKUP($A20,'Solvents Library'!$A$3:$D$33,4),0))</f>
        <v/>
      </c>
      <c r="AW20" s="56"/>
      <c r="AX20" s="43" t="str">
        <f>IF(AW20="","",IF($D20="mL", 1000*AW20*VLOOKUP($A20,'Solvents Library'!$A$3:$D$101,3)/VLOOKUP($A20,'Solvents Library'!$A$3:$D$33,4),0))</f>
        <v/>
      </c>
      <c r="AY20" s="56"/>
      <c r="AZ20" s="43" t="str">
        <f>IF(AY20="","",IF($D20="mL", 1000*AY20*VLOOKUP($A20,'Solvents Library'!$A$3:$D$101,3)/VLOOKUP($A20,'Solvents Library'!$A$3:$D$33,4),0))</f>
        <v/>
      </c>
      <c r="BA20" s="56"/>
      <c r="BB20" s="43" t="str">
        <f>IF(BA20="","",IF($D20="mL", 1000*BA20*VLOOKUP($A20,'Solvents Library'!$A$3:$D$101,3)/VLOOKUP($A20,'Solvents Library'!$A$3:$D$33,4),0))</f>
        <v/>
      </c>
      <c r="BC20" s="56"/>
      <c r="BD20" s="43" t="str">
        <f>IF(BC20="","",IF($D20="mL", 1000*BC20*VLOOKUP($A20,'Solvents Library'!$A$3:$D$101,3)/VLOOKUP($A20,'Solvents Library'!$A$3:$D$33,4),0))</f>
        <v/>
      </c>
      <c r="BE20" s="56"/>
      <c r="BF20" s="43" t="str">
        <f>IF(BE20="","",IF($D20="mL", 1000*BE20*VLOOKUP($A20,'Solvents Library'!$A$3:$D$101,3)/VLOOKUP($A20,'Solvents Library'!$A$3:$D$33,4),0))</f>
        <v/>
      </c>
      <c r="BG20" s="56"/>
      <c r="BH20" s="43" t="str">
        <f>IF(BG20="","",IF($D20="mL", 1000*BG20*VLOOKUP($A20,'Solvents Library'!$A$3:$D$101,3)/VLOOKUP($A20,'Solvents Library'!$A$3:$D$33,4),0))</f>
        <v/>
      </c>
      <c r="BI20" s="56"/>
      <c r="BJ20" s="43" t="str">
        <f>IF(BI20="","",IF($D20="mL", 1000*BI20*VLOOKUP($A20,'Solvents Library'!$A$3:$D$101,3)/VLOOKUP($A20,'Solvents Library'!$A$3:$D$33,4),0))</f>
        <v/>
      </c>
      <c r="BK20" s="56"/>
      <c r="BL20" s="96" t="str">
        <f>IF(BK20="","",IF($D20="mL", 1000*BK20*VLOOKUP($A20,'Solvents Library'!$A$3:$D$101,3)/VLOOKUP($A20,'Solvents Library'!$A$3:$D$33,4),0))</f>
        <v/>
      </c>
    </row>
    <row r="21" spans="1:64" x14ac:dyDescent="0.25">
      <c r="A21" s="48"/>
      <c r="B21" s="77">
        <f t="shared" si="114"/>
        <v>1</v>
      </c>
      <c r="C21" s="46" t="str">
        <f>IF(A21="","",VLOOKUP($A21,'Solvents Library'!$A$3:$D$101,4))</f>
        <v/>
      </c>
      <c r="D21" s="46"/>
      <c r="E21" s="51"/>
      <c r="F21" s="43" t="str">
        <f>IF(E21="","",IF($D21="mL", 1000*E21*VLOOKUP($A21,'Solvents Library'!$A$3:$D$101,3)/VLOOKUP($A21,'Solvents Library'!$A$3:$D$33,4),0))</f>
        <v/>
      </c>
      <c r="G21" s="56"/>
      <c r="H21" s="43" t="str">
        <f>IF(G21="","",IF($D21="mL", 1000*G21*VLOOKUP($A21,'Solvents Library'!$A$3:$D$101,3)/VLOOKUP($A21,'Solvents Library'!$A$3:$D$33,4),0))</f>
        <v/>
      </c>
      <c r="I21" s="56"/>
      <c r="J21" s="43" t="str">
        <f>IF(I21="","",IF($D21="mL", 1000*I21*VLOOKUP($A21,'Solvents Library'!$A$3:$D$101,3)/VLOOKUP($A21,'Solvents Library'!$A$3:$D$33,4),0))</f>
        <v/>
      </c>
      <c r="K21" s="56"/>
      <c r="L21" s="43" t="str">
        <f>IF(K21="","",IF($D21="mL", 1000*K21*VLOOKUP($A21,'Solvents Library'!$A$3:$D$101,3)/VLOOKUP($A21,'Solvents Library'!$A$3:$D$33,4),0))</f>
        <v/>
      </c>
      <c r="M21" s="56"/>
      <c r="N21" s="43" t="str">
        <f>IF(M21="","",IF($D21="mL", 1000*M21*VLOOKUP($A21,'Solvents Library'!$A$3:$D$101,3)/VLOOKUP($A21,'Solvents Library'!$A$3:$D$33,4),0))</f>
        <v/>
      </c>
      <c r="O21" s="56"/>
      <c r="P21" s="43" t="str">
        <f>IF(O21="","",IF($D21="mL", 1000*O21*VLOOKUP($A21,'Solvents Library'!$A$3:$D$101,3)/VLOOKUP($A21,'Solvents Library'!$A$3:$D$33,4),0))</f>
        <v/>
      </c>
      <c r="Q21" s="56"/>
      <c r="R21" s="43" t="str">
        <f>IF(Q21="","",IF($D21="mL", 1000*Q21*VLOOKUP($A21,'Solvents Library'!$A$3:$D$101,3)/VLOOKUP($A21,'Solvents Library'!$A$3:$D$33,4),0))</f>
        <v/>
      </c>
      <c r="S21" s="56"/>
      <c r="T21" s="43" t="str">
        <f>IF(S21="","",IF($D21="mL", 1000*S21*VLOOKUP($A21,'Solvents Library'!$A$3:$D$101,3)/VLOOKUP($A21,'Solvents Library'!$A$3:$D$33,4),0))</f>
        <v/>
      </c>
      <c r="U21" s="56"/>
      <c r="V21" s="43" t="str">
        <f>IF(U21="","",IF($D21="mL", 1000*U21*VLOOKUP($A21,'Solvents Library'!$A$3:$D$101,3)/VLOOKUP($A21,'Solvents Library'!$A$3:$D$33,4),0))</f>
        <v/>
      </c>
      <c r="W21" s="56"/>
      <c r="X21" s="43" t="str">
        <f>IF(W21="","",IF($D21="mL", 1000*W21*VLOOKUP($A21,'Solvents Library'!$A$3:$D$101,3)/VLOOKUP($A21,'Solvents Library'!$A$3:$D$33,4),0))</f>
        <v/>
      </c>
      <c r="Y21" s="56"/>
      <c r="Z21" s="43" t="str">
        <f>IF(Y21="","",IF($D21="mL", 1000*Y21*VLOOKUP($A21,'Solvents Library'!$A$3:$D$101,3)/VLOOKUP($A21,'Solvents Library'!$A$3:$D$33,4),0))</f>
        <v/>
      </c>
      <c r="AA21" s="56"/>
      <c r="AB21" s="43" t="str">
        <f>IF(AA21="","",IF($D21="mL", 1000*AA21*VLOOKUP($A21,'Solvents Library'!$A$3:$D$101,3)/VLOOKUP($A21,'Solvents Library'!$A$3:$D$33,4),0))</f>
        <v/>
      </c>
      <c r="AC21" s="56"/>
      <c r="AD21" s="43" t="str">
        <f>IF(AC21="","",IF($D21="mL", 1000*AC21*VLOOKUP($A21,'Solvents Library'!$A$3:$D$101,3)/VLOOKUP($A21,'Solvents Library'!$A$3:$D$33,4),0))</f>
        <v/>
      </c>
      <c r="AE21" s="56"/>
      <c r="AF21" s="43" t="str">
        <f>IF(AE21="","",IF($D21="mL", 1000*AE21*VLOOKUP($A21,'Solvents Library'!$A$3:$D$101,3)/VLOOKUP($A21,'Solvents Library'!$A$3:$D$33,4),0))</f>
        <v/>
      </c>
      <c r="AG21" s="56"/>
      <c r="AH21" s="43" t="str">
        <f>IF(AG21="","",IF($D21="mL", 1000*AG21*VLOOKUP($A21,'Solvents Library'!$A$3:$D$101,3)/VLOOKUP($A21,'Solvents Library'!$A$3:$D$33,4),0))</f>
        <v/>
      </c>
      <c r="AI21" s="56"/>
      <c r="AJ21" s="43" t="str">
        <f>IF(AI21="","",IF($D21="mL", 1000*AI21*VLOOKUP($A21,'Solvents Library'!$A$3:$D$101,3)/VLOOKUP($A21,'Solvents Library'!$A$3:$D$33,4),0))</f>
        <v/>
      </c>
      <c r="AK21" s="56"/>
      <c r="AL21" s="43" t="str">
        <f>IF(AK21="","",IF($D21="mL", 1000*AK21*VLOOKUP($A21,'Solvents Library'!$A$3:$D$101,3)/VLOOKUP($A21,'Solvents Library'!$A$3:$D$33,4),0))</f>
        <v/>
      </c>
      <c r="AM21" s="56"/>
      <c r="AN21" s="43" t="str">
        <f>IF(AM21="","",IF($D21="mL", 1000*AM21*VLOOKUP($A21,'Solvents Library'!$A$3:$D$101,3)/VLOOKUP($A21,'Solvents Library'!$A$3:$D$33,4),0))</f>
        <v/>
      </c>
      <c r="AO21" s="56"/>
      <c r="AP21" s="43" t="str">
        <f>IF(AO21="","",IF($D21="mL", 1000*AO21*VLOOKUP($A21,'Solvents Library'!$A$3:$D$101,3)/VLOOKUP($A21,'Solvents Library'!$A$3:$D$33,4),0))</f>
        <v/>
      </c>
      <c r="AQ21" s="56"/>
      <c r="AR21" s="43" t="str">
        <f>IF(AQ21="","",IF($D21="mL", 1000*AQ21*VLOOKUP($A21,'Solvents Library'!$A$3:$D$101,3)/VLOOKUP($A21,'Solvents Library'!$A$3:$D$33,4),0))</f>
        <v/>
      </c>
      <c r="AS21" s="56"/>
      <c r="AT21" s="43" t="str">
        <f>IF(AS21="","",IF($D21="mL", 1000*AS21*VLOOKUP($A21,'Solvents Library'!$A$3:$D$101,3)/VLOOKUP($A21,'Solvents Library'!$A$3:$D$33,4),0))</f>
        <v/>
      </c>
      <c r="AU21" s="56"/>
      <c r="AV21" s="43" t="str">
        <f>IF(AU21="","",IF($D21="mL", 1000*AU21*VLOOKUP($A21,'Solvents Library'!$A$3:$D$101,3)/VLOOKUP($A21,'Solvents Library'!$A$3:$D$33,4),0))</f>
        <v/>
      </c>
      <c r="AW21" s="56"/>
      <c r="AX21" s="43" t="str">
        <f>IF(AW21="","",IF($D21="mL", 1000*AW21*VLOOKUP($A21,'Solvents Library'!$A$3:$D$101,3)/VLOOKUP($A21,'Solvents Library'!$A$3:$D$33,4),0))</f>
        <v/>
      </c>
      <c r="AY21" s="56"/>
      <c r="AZ21" s="43" t="str">
        <f>IF(AY21="","",IF($D21="mL", 1000*AY21*VLOOKUP($A21,'Solvents Library'!$A$3:$D$101,3)/VLOOKUP($A21,'Solvents Library'!$A$3:$D$33,4),0))</f>
        <v/>
      </c>
      <c r="BA21" s="56"/>
      <c r="BB21" s="43" t="str">
        <f>IF(BA21="","",IF($D21="mL", 1000*BA21*VLOOKUP($A21,'Solvents Library'!$A$3:$D$101,3)/VLOOKUP($A21,'Solvents Library'!$A$3:$D$33,4),0))</f>
        <v/>
      </c>
      <c r="BC21" s="56"/>
      <c r="BD21" s="43" t="str">
        <f>IF(BC21="","",IF($D21="mL", 1000*BC21*VLOOKUP($A21,'Solvents Library'!$A$3:$D$101,3)/VLOOKUP($A21,'Solvents Library'!$A$3:$D$33,4),0))</f>
        <v/>
      </c>
      <c r="BE21" s="56"/>
      <c r="BF21" s="43" t="str">
        <f>IF(BE21="","",IF($D21="mL", 1000*BE21*VLOOKUP($A21,'Solvents Library'!$A$3:$D$101,3)/VLOOKUP($A21,'Solvents Library'!$A$3:$D$33,4),0))</f>
        <v/>
      </c>
      <c r="BG21" s="56"/>
      <c r="BH21" s="43" t="str">
        <f>IF(BG21="","",IF($D21="mL", 1000*BG21*VLOOKUP($A21,'Solvents Library'!$A$3:$D$101,3)/VLOOKUP($A21,'Solvents Library'!$A$3:$D$33,4),0))</f>
        <v/>
      </c>
      <c r="BI21" s="56"/>
      <c r="BJ21" s="43" t="str">
        <f>IF(BI21="","",IF($D21="mL", 1000*BI21*VLOOKUP($A21,'Solvents Library'!$A$3:$D$101,3)/VLOOKUP($A21,'Solvents Library'!$A$3:$D$33,4),0))</f>
        <v/>
      </c>
      <c r="BK21" s="56"/>
      <c r="BL21" s="96" t="str">
        <f>IF(BK21="","",IF($D21="mL", 1000*BK21*VLOOKUP($A21,'Solvents Library'!$A$3:$D$101,3)/VLOOKUP($A21,'Solvents Library'!$A$3:$D$33,4),0))</f>
        <v/>
      </c>
    </row>
    <row r="22" spans="1:64" x14ac:dyDescent="0.25">
      <c r="A22" s="48"/>
      <c r="B22" s="77">
        <f t="shared" si="114"/>
        <v>1</v>
      </c>
      <c r="C22" s="46" t="str">
        <f>IF(A22="","",VLOOKUP($A22,'Solvents Library'!$A$3:$D$101,4))</f>
        <v/>
      </c>
      <c r="D22" s="46"/>
      <c r="E22" s="51"/>
      <c r="F22" s="43" t="str">
        <f>IF(E22="","",IF($D22="mL", 1000*E22*VLOOKUP($A22,'Solvents Library'!$A$3:$D$101,3)/VLOOKUP($A22,'Solvents Library'!$A$3:$D$33,4),0))</f>
        <v/>
      </c>
      <c r="G22" s="56"/>
      <c r="H22" s="43" t="str">
        <f>IF(G22="","",IF($D22="mL", 1000*G22*VLOOKUP($A22,'Solvents Library'!$A$3:$D$101,3)/VLOOKUP($A22,'Solvents Library'!$A$3:$D$33,4),0))</f>
        <v/>
      </c>
      <c r="I22" s="56"/>
      <c r="J22" s="43" t="str">
        <f>IF(I22="","",IF($D22="mL", 1000*I22*VLOOKUP($A22,'Solvents Library'!$A$3:$D$101,3)/VLOOKUP($A22,'Solvents Library'!$A$3:$D$33,4),0))</f>
        <v/>
      </c>
      <c r="K22" s="56"/>
      <c r="L22" s="43" t="str">
        <f>IF(K22="","",IF($D22="mL", 1000*K22*VLOOKUP($A22,'Solvents Library'!$A$3:$D$101,3)/VLOOKUP($A22,'Solvents Library'!$A$3:$D$33,4),0))</f>
        <v/>
      </c>
      <c r="M22" s="56"/>
      <c r="N22" s="43" t="str">
        <f>IF(M22="","",IF($D22="mL", 1000*M22*VLOOKUP($A22,'Solvents Library'!$A$3:$D$101,3)/VLOOKUP($A22,'Solvents Library'!$A$3:$D$33,4),0))</f>
        <v/>
      </c>
      <c r="O22" s="56"/>
      <c r="P22" s="43" t="str">
        <f>IF(O22="","",IF($D22="mL", 1000*O22*VLOOKUP($A22,'Solvents Library'!$A$3:$D$101,3)/VLOOKUP($A22,'Solvents Library'!$A$3:$D$33,4),0))</f>
        <v/>
      </c>
      <c r="Q22" s="56"/>
      <c r="R22" s="43" t="str">
        <f>IF(Q22="","",IF($D22="mL", 1000*Q22*VLOOKUP($A22,'Solvents Library'!$A$3:$D$101,3)/VLOOKUP($A22,'Solvents Library'!$A$3:$D$33,4),0))</f>
        <v/>
      </c>
      <c r="S22" s="56"/>
      <c r="T22" s="43" t="str">
        <f>IF(S22="","",IF($D22="mL", 1000*S22*VLOOKUP($A22,'Solvents Library'!$A$3:$D$101,3)/VLOOKUP($A22,'Solvents Library'!$A$3:$D$33,4),0))</f>
        <v/>
      </c>
      <c r="U22" s="56"/>
      <c r="V22" s="43" t="str">
        <f>IF(U22="","",IF($D22="mL", 1000*U22*VLOOKUP($A22,'Solvents Library'!$A$3:$D$101,3)/VLOOKUP($A22,'Solvents Library'!$A$3:$D$33,4),0))</f>
        <v/>
      </c>
      <c r="W22" s="56"/>
      <c r="X22" s="43" t="str">
        <f>IF(W22="","",IF($D22="mL", 1000*W22*VLOOKUP($A22,'Solvents Library'!$A$3:$D$101,3)/VLOOKUP($A22,'Solvents Library'!$A$3:$D$33,4),0))</f>
        <v/>
      </c>
      <c r="Y22" s="56"/>
      <c r="Z22" s="43" t="str">
        <f>IF(Y22="","",IF($D22="mL", 1000*Y22*VLOOKUP($A22,'Solvents Library'!$A$3:$D$101,3)/VLOOKUP($A22,'Solvents Library'!$A$3:$D$33,4),0))</f>
        <v/>
      </c>
      <c r="AA22" s="56"/>
      <c r="AB22" s="43" t="str">
        <f>IF(AA22="","",IF($D22="mL", 1000*AA22*VLOOKUP($A22,'Solvents Library'!$A$3:$D$101,3)/VLOOKUP($A22,'Solvents Library'!$A$3:$D$33,4),0))</f>
        <v/>
      </c>
      <c r="AC22" s="56"/>
      <c r="AD22" s="43" t="str">
        <f>IF(AC22="","",IF($D22="mL", 1000*AC22*VLOOKUP($A22,'Solvents Library'!$A$3:$D$101,3)/VLOOKUP($A22,'Solvents Library'!$A$3:$D$33,4),0))</f>
        <v/>
      </c>
      <c r="AE22" s="56"/>
      <c r="AF22" s="43" t="str">
        <f>IF(AE22="","",IF($D22="mL", 1000*AE22*VLOOKUP($A22,'Solvents Library'!$A$3:$D$101,3)/VLOOKUP($A22,'Solvents Library'!$A$3:$D$33,4),0))</f>
        <v/>
      </c>
      <c r="AG22" s="56"/>
      <c r="AH22" s="43" t="str">
        <f>IF(AG22="","",IF($D22="mL", 1000*AG22*VLOOKUP($A22,'Solvents Library'!$A$3:$D$101,3)/VLOOKUP($A22,'Solvents Library'!$A$3:$D$33,4),0))</f>
        <v/>
      </c>
      <c r="AI22" s="56"/>
      <c r="AJ22" s="43" t="str">
        <f>IF(AI22="","",IF($D22="mL", 1000*AI22*VLOOKUP($A22,'Solvents Library'!$A$3:$D$101,3)/VLOOKUP($A22,'Solvents Library'!$A$3:$D$33,4),0))</f>
        <v/>
      </c>
      <c r="AK22" s="56"/>
      <c r="AL22" s="43" t="str">
        <f>IF(AK22="","",IF($D22="mL", 1000*AK22*VLOOKUP($A22,'Solvents Library'!$A$3:$D$101,3)/VLOOKUP($A22,'Solvents Library'!$A$3:$D$33,4),0))</f>
        <v/>
      </c>
      <c r="AM22" s="56"/>
      <c r="AN22" s="43" t="str">
        <f>IF(AM22="","",IF($D22="mL", 1000*AM22*VLOOKUP($A22,'Solvents Library'!$A$3:$D$101,3)/VLOOKUP($A22,'Solvents Library'!$A$3:$D$33,4),0))</f>
        <v/>
      </c>
      <c r="AO22" s="56"/>
      <c r="AP22" s="43" t="str">
        <f>IF(AO22="","",IF($D22="mL", 1000*AO22*VLOOKUP($A22,'Solvents Library'!$A$3:$D$101,3)/VLOOKUP($A22,'Solvents Library'!$A$3:$D$33,4),0))</f>
        <v/>
      </c>
      <c r="AQ22" s="56"/>
      <c r="AR22" s="43" t="str">
        <f>IF(AQ22="","",IF($D22="mL", 1000*AQ22*VLOOKUP($A22,'Solvents Library'!$A$3:$D$101,3)/VLOOKUP($A22,'Solvents Library'!$A$3:$D$33,4),0))</f>
        <v/>
      </c>
      <c r="AS22" s="56"/>
      <c r="AT22" s="43" t="str">
        <f>IF(AS22="","",IF($D22="mL", 1000*AS22*VLOOKUP($A22,'Solvents Library'!$A$3:$D$101,3)/VLOOKUP($A22,'Solvents Library'!$A$3:$D$33,4),0))</f>
        <v/>
      </c>
      <c r="AU22" s="56"/>
      <c r="AV22" s="43" t="str">
        <f>IF(AU22="","",IF($D22="mL", 1000*AU22*VLOOKUP($A22,'Solvents Library'!$A$3:$D$101,3)/VLOOKUP($A22,'Solvents Library'!$A$3:$D$33,4),0))</f>
        <v/>
      </c>
      <c r="AW22" s="56"/>
      <c r="AX22" s="43" t="str">
        <f>IF(AW22="","",IF($D22="mL", 1000*AW22*VLOOKUP($A22,'Solvents Library'!$A$3:$D$101,3)/VLOOKUP($A22,'Solvents Library'!$A$3:$D$33,4),0))</f>
        <v/>
      </c>
      <c r="AY22" s="56"/>
      <c r="AZ22" s="43" t="str">
        <f>IF(AY22="","",IF($D22="mL", 1000*AY22*VLOOKUP($A22,'Solvents Library'!$A$3:$D$101,3)/VLOOKUP($A22,'Solvents Library'!$A$3:$D$33,4),0))</f>
        <v/>
      </c>
      <c r="BA22" s="56"/>
      <c r="BB22" s="43" t="str">
        <f>IF(BA22="","",IF($D22="mL", 1000*BA22*VLOOKUP($A22,'Solvents Library'!$A$3:$D$101,3)/VLOOKUP($A22,'Solvents Library'!$A$3:$D$33,4),0))</f>
        <v/>
      </c>
      <c r="BC22" s="56"/>
      <c r="BD22" s="43" t="str">
        <f>IF(BC22="","",IF($D22="mL", 1000*BC22*VLOOKUP($A22,'Solvents Library'!$A$3:$D$101,3)/VLOOKUP($A22,'Solvents Library'!$A$3:$D$33,4),0))</f>
        <v/>
      </c>
      <c r="BE22" s="56"/>
      <c r="BF22" s="43" t="str">
        <f>IF(BE22="","",IF($D22="mL", 1000*BE22*VLOOKUP($A22,'Solvents Library'!$A$3:$D$101,3)/VLOOKUP($A22,'Solvents Library'!$A$3:$D$33,4),0))</f>
        <v/>
      </c>
      <c r="BG22" s="56"/>
      <c r="BH22" s="43" t="str">
        <f>IF(BG22="","",IF($D22="mL", 1000*BG22*VLOOKUP($A22,'Solvents Library'!$A$3:$D$101,3)/VLOOKUP($A22,'Solvents Library'!$A$3:$D$33,4),0))</f>
        <v/>
      </c>
      <c r="BI22" s="56"/>
      <c r="BJ22" s="43" t="str">
        <f>IF(BI22="","",IF($D22="mL", 1000*BI22*VLOOKUP($A22,'Solvents Library'!$A$3:$D$101,3)/VLOOKUP($A22,'Solvents Library'!$A$3:$D$33,4),0))</f>
        <v/>
      </c>
      <c r="BK22" s="56"/>
      <c r="BL22" s="96" t="str">
        <f>IF(BK22="","",IF($D22="mL", 1000*BK22*VLOOKUP($A22,'Solvents Library'!$A$3:$D$101,3)/VLOOKUP($A22,'Solvents Library'!$A$3:$D$33,4),0))</f>
        <v/>
      </c>
    </row>
    <row r="23" spans="1:64" x14ac:dyDescent="0.25">
      <c r="A23" s="48"/>
      <c r="B23" s="77">
        <f t="shared" si="114"/>
        <v>1</v>
      </c>
      <c r="C23" s="46" t="str">
        <f>IF(A23="","",VLOOKUP($A23,'Solvents Library'!$A$3:$D$101,4))</f>
        <v/>
      </c>
      <c r="D23" s="46"/>
      <c r="E23" s="51"/>
      <c r="F23" s="43" t="str">
        <f>IF(E23="","",IF($D23="mL", 1000*E23*VLOOKUP($A23,'Solvents Library'!$A$3:$D$101,3)/VLOOKUP($A23,'Solvents Library'!$A$3:$D$33,4),0))</f>
        <v/>
      </c>
      <c r="G23" s="56"/>
      <c r="H23" s="43" t="str">
        <f>IF(G23="","",IF($D23="mL", 1000*G23*VLOOKUP($A23,'Solvents Library'!$A$3:$D$101,3)/VLOOKUP($A23,'Solvents Library'!$A$3:$D$33,4),0))</f>
        <v/>
      </c>
      <c r="I23" s="56"/>
      <c r="J23" s="43" t="str">
        <f>IF(I23="","",IF($D23="mL", 1000*I23*VLOOKUP($A23,'Solvents Library'!$A$3:$D$101,3)/VLOOKUP($A23,'Solvents Library'!$A$3:$D$33,4),0))</f>
        <v/>
      </c>
      <c r="K23" s="56"/>
      <c r="L23" s="43" t="str">
        <f>IF(K23="","",IF($D23="mL", 1000*K23*VLOOKUP($A23,'Solvents Library'!$A$3:$D$101,3)/VLOOKUP($A23,'Solvents Library'!$A$3:$D$33,4),0))</f>
        <v/>
      </c>
      <c r="M23" s="56"/>
      <c r="N23" s="43" t="str">
        <f>IF(M23="","",IF($D23="mL", 1000*M23*VLOOKUP($A23,'Solvents Library'!$A$3:$D$101,3)/VLOOKUP($A23,'Solvents Library'!$A$3:$D$33,4),0))</f>
        <v/>
      </c>
      <c r="O23" s="56"/>
      <c r="P23" s="43" t="str">
        <f>IF(O23="","",IF($D23="mL", 1000*O23*VLOOKUP($A23,'Solvents Library'!$A$3:$D$101,3)/VLOOKUP($A23,'Solvents Library'!$A$3:$D$33,4),0))</f>
        <v/>
      </c>
      <c r="Q23" s="56"/>
      <c r="R23" s="43" t="str">
        <f>IF(Q23="","",IF($D23="mL", 1000*Q23*VLOOKUP($A23,'Solvents Library'!$A$3:$D$101,3)/VLOOKUP($A23,'Solvents Library'!$A$3:$D$33,4),0))</f>
        <v/>
      </c>
      <c r="S23" s="56"/>
      <c r="T23" s="43" t="str">
        <f>IF(S23="","",IF($D23="mL", 1000*S23*VLOOKUP($A23,'Solvents Library'!$A$3:$D$101,3)/VLOOKUP($A23,'Solvents Library'!$A$3:$D$33,4),0))</f>
        <v/>
      </c>
      <c r="U23" s="56"/>
      <c r="V23" s="43" t="str">
        <f>IF(U23="","",IF($D23="mL", 1000*U23*VLOOKUP($A23,'Solvents Library'!$A$3:$D$101,3)/VLOOKUP($A23,'Solvents Library'!$A$3:$D$33,4),0))</f>
        <v/>
      </c>
      <c r="W23" s="56"/>
      <c r="X23" s="43" t="str">
        <f>IF(W23="","",IF($D23="mL", 1000*W23*VLOOKUP($A23,'Solvents Library'!$A$3:$D$101,3)/VLOOKUP($A23,'Solvents Library'!$A$3:$D$33,4),0))</f>
        <v/>
      </c>
      <c r="Y23" s="56"/>
      <c r="Z23" s="43" t="str">
        <f>IF(Y23="","",IF($D23="mL", 1000*Y23*VLOOKUP($A23,'Solvents Library'!$A$3:$D$101,3)/VLOOKUP($A23,'Solvents Library'!$A$3:$D$33,4),0))</f>
        <v/>
      </c>
      <c r="AA23" s="56"/>
      <c r="AB23" s="43" t="str">
        <f>IF(AA23="","",IF($D23="mL", 1000*AA23*VLOOKUP($A23,'Solvents Library'!$A$3:$D$101,3)/VLOOKUP($A23,'Solvents Library'!$A$3:$D$33,4),0))</f>
        <v/>
      </c>
      <c r="AC23" s="56"/>
      <c r="AD23" s="43" t="str">
        <f>IF(AC23="","",IF($D23="mL", 1000*AC23*VLOOKUP($A23,'Solvents Library'!$A$3:$D$101,3)/VLOOKUP($A23,'Solvents Library'!$A$3:$D$33,4),0))</f>
        <v/>
      </c>
      <c r="AE23" s="56"/>
      <c r="AF23" s="43" t="str">
        <f>IF(AE23="","",IF($D23="mL", 1000*AE23*VLOOKUP($A23,'Solvents Library'!$A$3:$D$101,3)/VLOOKUP($A23,'Solvents Library'!$A$3:$D$33,4),0))</f>
        <v/>
      </c>
      <c r="AG23" s="56"/>
      <c r="AH23" s="43" t="str">
        <f>IF(AG23="","",IF($D23="mL", 1000*AG23*VLOOKUP($A23,'Solvents Library'!$A$3:$D$101,3)/VLOOKUP($A23,'Solvents Library'!$A$3:$D$33,4),0))</f>
        <v/>
      </c>
      <c r="AI23" s="56"/>
      <c r="AJ23" s="43" t="str">
        <f>IF(AI23="","",IF($D23="mL", 1000*AI23*VLOOKUP($A23,'Solvents Library'!$A$3:$D$101,3)/VLOOKUP($A23,'Solvents Library'!$A$3:$D$33,4),0))</f>
        <v/>
      </c>
      <c r="AK23" s="56"/>
      <c r="AL23" s="43" t="str">
        <f>IF(AK23="","",IF($D23="mL", 1000*AK23*VLOOKUP($A23,'Solvents Library'!$A$3:$D$101,3)/VLOOKUP($A23,'Solvents Library'!$A$3:$D$33,4),0))</f>
        <v/>
      </c>
      <c r="AM23" s="56"/>
      <c r="AN23" s="43" t="str">
        <f>IF(AM23="","",IF($D23="mL", 1000*AM23*VLOOKUP($A23,'Solvents Library'!$A$3:$D$101,3)/VLOOKUP($A23,'Solvents Library'!$A$3:$D$33,4),0))</f>
        <v/>
      </c>
      <c r="AO23" s="56"/>
      <c r="AP23" s="43" t="str">
        <f>IF(AO23="","",IF($D23="mL", 1000*AO23*VLOOKUP($A23,'Solvents Library'!$A$3:$D$101,3)/VLOOKUP($A23,'Solvents Library'!$A$3:$D$33,4),0))</f>
        <v/>
      </c>
      <c r="AQ23" s="56"/>
      <c r="AR23" s="43" t="str">
        <f>IF(AQ23="","",IF($D23="mL", 1000*AQ23*VLOOKUP($A23,'Solvents Library'!$A$3:$D$101,3)/VLOOKUP($A23,'Solvents Library'!$A$3:$D$33,4),0))</f>
        <v/>
      </c>
      <c r="AS23" s="56"/>
      <c r="AT23" s="43" t="str">
        <f>IF(AS23="","",IF($D23="mL", 1000*AS23*VLOOKUP($A23,'Solvents Library'!$A$3:$D$101,3)/VLOOKUP($A23,'Solvents Library'!$A$3:$D$33,4),0))</f>
        <v/>
      </c>
      <c r="AU23" s="56"/>
      <c r="AV23" s="43" t="str">
        <f>IF(AU23="","",IF($D23="mL", 1000*AU23*VLOOKUP($A23,'Solvents Library'!$A$3:$D$101,3)/VLOOKUP($A23,'Solvents Library'!$A$3:$D$33,4),0))</f>
        <v/>
      </c>
      <c r="AW23" s="56"/>
      <c r="AX23" s="43" t="str">
        <f>IF(AW23="","",IF($D23="mL", 1000*AW23*VLOOKUP($A23,'Solvents Library'!$A$3:$D$101,3)/VLOOKUP($A23,'Solvents Library'!$A$3:$D$33,4),0))</f>
        <v/>
      </c>
      <c r="AY23" s="56"/>
      <c r="AZ23" s="43" t="str">
        <f>IF(AY23="","",IF($D23="mL", 1000*AY23*VLOOKUP($A23,'Solvents Library'!$A$3:$D$101,3)/VLOOKUP($A23,'Solvents Library'!$A$3:$D$33,4),0))</f>
        <v/>
      </c>
      <c r="BA23" s="56"/>
      <c r="BB23" s="43" t="str">
        <f>IF(BA23="","",IF($D23="mL", 1000*BA23*VLOOKUP($A23,'Solvents Library'!$A$3:$D$101,3)/VLOOKUP($A23,'Solvents Library'!$A$3:$D$33,4),0))</f>
        <v/>
      </c>
      <c r="BC23" s="56"/>
      <c r="BD23" s="43" t="str">
        <f>IF(BC23="","",IF($D23="mL", 1000*BC23*VLOOKUP($A23,'Solvents Library'!$A$3:$D$101,3)/VLOOKUP($A23,'Solvents Library'!$A$3:$D$33,4),0))</f>
        <v/>
      </c>
      <c r="BE23" s="56"/>
      <c r="BF23" s="43" t="str">
        <f>IF(BE23="","",IF($D23="mL", 1000*BE23*VLOOKUP($A23,'Solvents Library'!$A$3:$D$101,3)/VLOOKUP($A23,'Solvents Library'!$A$3:$D$33,4),0))</f>
        <v/>
      </c>
      <c r="BG23" s="56"/>
      <c r="BH23" s="43" t="str">
        <f>IF(BG23="","",IF($D23="mL", 1000*BG23*VLOOKUP($A23,'Solvents Library'!$A$3:$D$101,3)/VLOOKUP($A23,'Solvents Library'!$A$3:$D$33,4),0))</f>
        <v/>
      </c>
      <c r="BI23" s="56"/>
      <c r="BJ23" s="43" t="str">
        <f>IF(BI23="","",IF($D23="mL", 1000*BI23*VLOOKUP($A23,'Solvents Library'!$A$3:$D$101,3)/VLOOKUP($A23,'Solvents Library'!$A$3:$D$33,4),0))</f>
        <v/>
      </c>
      <c r="BK23" s="56"/>
      <c r="BL23" s="96" t="str">
        <f>IF(BK23="","",IF($D23="mL", 1000*BK23*VLOOKUP($A23,'Solvents Library'!$A$3:$D$101,3)/VLOOKUP($A23,'Solvents Library'!$A$3:$D$33,4),0))</f>
        <v/>
      </c>
    </row>
    <row r="24" spans="1:64" x14ac:dyDescent="0.25">
      <c r="A24" s="48"/>
      <c r="B24" s="77">
        <f t="shared" si="114"/>
        <v>1</v>
      </c>
      <c r="C24" s="46" t="str">
        <f>IF(A24="","",VLOOKUP($A24,'Solvents Library'!$A$3:$D$101,4))</f>
        <v/>
      </c>
      <c r="D24" s="46"/>
      <c r="E24" s="51"/>
      <c r="F24" s="43" t="str">
        <f>IF(E24="","",IF($D24="mL", 1000*E24*VLOOKUP($A24,'Solvents Library'!$A$3:$D$101,3)/VLOOKUP($A24,'Solvents Library'!$A$3:$D$33,4),0))</f>
        <v/>
      </c>
      <c r="G24" s="56"/>
      <c r="H24" s="43" t="str">
        <f>IF(G24="","",IF($D24="mL", 1000*G24*VLOOKUP($A24,'Solvents Library'!$A$3:$D$101,3)/VLOOKUP($A24,'Solvents Library'!$A$3:$D$33,4),0))</f>
        <v/>
      </c>
      <c r="I24" s="56"/>
      <c r="J24" s="43" t="str">
        <f>IF(I24="","",IF($D24="mL", 1000*I24*VLOOKUP($A24,'Solvents Library'!$A$3:$D$101,3)/VLOOKUP($A24,'Solvents Library'!$A$3:$D$33,4),0))</f>
        <v/>
      </c>
      <c r="K24" s="56"/>
      <c r="L24" s="43" t="str">
        <f>IF(K24="","",IF($D24="mL", 1000*K24*VLOOKUP($A24,'Solvents Library'!$A$3:$D$101,3)/VLOOKUP($A24,'Solvents Library'!$A$3:$D$33,4),0))</f>
        <v/>
      </c>
      <c r="M24" s="56"/>
      <c r="N24" s="43" t="str">
        <f>IF(M24="","",IF($D24="mL", 1000*M24*VLOOKUP($A24,'Solvents Library'!$A$3:$D$101,3)/VLOOKUP($A24,'Solvents Library'!$A$3:$D$33,4),0))</f>
        <v/>
      </c>
      <c r="O24" s="56"/>
      <c r="P24" s="43" t="str">
        <f>IF(O24="","",IF($D24="mL", 1000*O24*VLOOKUP($A24,'Solvents Library'!$A$3:$D$101,3)/VLOOKUP($A24,'Solvents Library'!$A$3:$D$33,4),0))</f>
        <v/>
      </c>
      <c r="Q24" s="56"/>
      <c r="R24" s="43" t="str">
        <f>IF(Q24="","",IF($D24="mL", 1000*Q24*VLOOKUP($A24,'Solvents Library'!$A$3:$D$101,3)/VLOOKUP($A24,'Solvents Library'!$A$3:$D$33,4),0))</f>
        <v/>
      </c>
      <c r="S24" s="56"/>
      <c r="T24" s="43" t="str">
        <f>IF(S24="","",IF($D24="mL", 1000*S24*VLOOKUP($A24,'Solvents Library'!$A$3:$D$101,3)/VLOOKUP($A24,'Solvents Library'!$A$3:$D$33,4),0))</f>
        <v/>
      </c>
      <c r="U24" s="56"/>
      <c r="V24" s="43" t="str">
        <f>IF(U24="","",IF($D24="mL", 1000*U24*VLOOKUP($A24,'Solvents Library'!$A$3:$D$101,3)/VLOOKUP($A24,'Solvents Library'!$A$3:$D$33,4),0))</f>
        <v/>
      </c>
      <c r="W24" s="56"/>
      <c r="X24" s="43" t="str">
        <f>IF(W24="","",IF($D24="mL", 1000*W24*VLOOKUP($A24,'Solvents Library'!$A$3:$D$101,3)/VLOOKUP($A24,'Solvents Library'!$A$3:$D$33,4),0))</f>
        <v/>
      </c>
      <c r="Y24" s="56"/>
      <c r="Z24" s="43" t="str">
        <f>IF(Y24="","",IF($D24="mL", 1000*Y24*VLOOKUP($A24,'Solvents Library'!$A$3:$D$101,3)/VLOOKUP($A24,'Solvents Library'!$A$3:$D$33,4),0))</f>
        <v/>
      </c>
      <c r="AA24" s="56"/>
      <c r="AB24" s="43" t="str">
        <f>IF(AA24="","",IF($D24="mL", 1000*AA24*VLOOKUP($A24,'Solvents Library'!$A$3:$D$101,3)/VLOOKUP($A24,'Solvents Library'!$A$3:$D$33,4),0))</f>
        <v/>
      </c>
      <c r="AC24" s="56"/>
      <c r="AD24" s="43" t="str">
        <f>IF(AC24="","",IF($D24="mL", 1000*AC24*VLOOKUP($A24,'Solvents Library'!$A$3:$D$101,3)/VLOOKUP($A24,'Solvents Library'!$A$3:$D$33,4),0))</f>
        <v/>
      </c>
      <c r="AE24" s="56"/>
      <c r="AF24" s="43" t="str">
        <f>IF(AE24="","",IF($D24="mL", 1000*AE24*VLOOKUP($A24,'Solvents Library'!$A$3:$D$101,3)/VLOOKUP($A24,'Solvents Library'!$A$3:$D$33,4),0))</f>
        <v/>
      </c>
      <c r="AG24" s="56"/>
      <c r="AH24" s="43" t="str">
        <f>IF(AG24="","",IF($D24="mL", 1000*AG24*VLOOKUP($A24,'Solvents Library'!$A$3:$D$101,3)/VLOOKUP($A24,'Solvents Library'!$A$3:$D$33,4),0))</f>
        <v/>
      </c>
      <c r="AI24" s="56"/>
      <c r="AJ24" s="43" t="str">
        <f>IF(AI24="","",IF($D24="mL", 1000*AI24*VLOOKUP($A24,'Solvents Library'!$A$3:$D$101,3)/VLOOKUP($A24,'Solvents Library'!$A$3:$D$33,4),0))</f>
        <v/>
      </c>
      <c r="AK24" s="56"/>
      <c r="AL24" s="43" t="str">
        <f>IF(AK24="","",IF($D24="mL", 1000*AK24*VLOOKUP($A24,'Solvents Library'!$A$3:$D$101,3)/VLOOKUP($A24,'Solvents Library'!$A$3:$D$33,4),0))</f>
        <v/>
      </c>
      <c r="AM24" s="56"/>
      <c r="AN24" s="43" t="str">
        <f>IF(AM24="","",IF($D24="mL", 1000*AM24*VLOOKUP($A24,'Solvents Library'!$A$3:$D$101,3)/VLOOKUP($A24,'Solvents Library'!$A$3:$D$33,4),0))</f>
        <v/>
      </c>
      <c r="AO24" s="56"/>
      <c r="AP24" s="43" t="str">
        <f>IF(AO24="","",IF($D24="mL", 1000*AO24*VLOOKUP($A24,'Solvents Library'!$A$3:$D$101,3)/VLOOKUP($A24,'Solvents Library'!$A$3:$D$33,4),0))</f>
        <v/>
      </c>
      <c r="AQ24" s="56"/>
      <c r="AR24" s="43" t="str">
        <f>IF(AQ24="","",IF($D24="mL", 1000*AQ24*VLOOKUP($A24,'Solvents Library'!$A$3:$D$101,3)/VLOOKUP($A24,'Solvents Library'!$A$3:$D$33,4),0))</f>
        <v/>
      </c>
      <c r="AS24" s="56"/>
      <c r="AT24" s="43" t="str">
        <f>IF(AS24="","",IF($D24="mL", 1000*AS24*VLOOKUP($A24,'Solvents Library'!$A$3:$D$101,3)/VLOOKUP($A24,'Solvents Library'!$A$3:$D$33,4),0))</f>
        <v/>
      </c>
      <c r="AU24" s="56"/>
      <c r="AV24" s="43" t="str">
        <f>IF(AU24="","",IF($D24="mL", 1000*AU24*VLOOKUP($A24,'Solvents Library'!$A$3:$D$101,3)/VLOOKUP($A24,'Solvents Library'!$A$3:$D$33,4),0))</f>
        <v/>
      </c>
      <c r="AW24" s="56"/>
      <c r="AX24" s="43" t="str">
        <f>IF(AW24="","",IF($D24="mL", 1000*AW24*VLOOKUP($A24,'Solvents Library'!$A$3:$D$101,3)/VLOOKUP($A24,'Solvents Library'!$A$3:$D$33,4),0))</f>
        <v/>
      </c>
      <c r="AY24" s="56"/>
      <c r="AZ24" s="43" t="str">
        <f>IF(AY24="","",IF($D24="mL", 1000*AY24*VLOOKUP($A24,'Solvents Library'!$A$3:$D$101,3)/VLOOKUP($A24,'Solvents Library'!$A$3:$D$33,4),0))</f>
        <v/>
      </c>
      <c r="BA24" s="56"/>
      <c r="BB24" s="43" t="str">
        <f>IF(BA24="","",IF($D24="mL", 1000*BA24*VLOOKUP($A24,'Solvents Library'!$A$3:$D$101,3)/VLOOKUP($A24,'Solvents Library'!$A$3:$D$33,4),0))</f>
        <v/>
      </c>
      <c r="BC24" s="56"/>
      <c r="BD24" s="43" t="str">
        <f>IF(BC24="","",IF($D24="mL", 1000*BC24*VLOOKUP($A24,'Solvents Library'!$A$3:$D$101,3)/VLOOKUP($A24,'Solvents Library'!$A$3:$D$33,4),0))</f>
        <v/>
      </c>
      <c r="BE24" s="56"/>
      <c r="BF24" s="43" t="str">
        <f>IF(BE24="","",IF($D24="mL", 1000*BE24*VLOOKUP($A24,'Solvents Library'!$A$3:$D$101,3)/VLOOKUP($A24,'Solvents Library'!$A$3:$D$33,4),0))</f>
        <v/>
      </c>
      <c r="BG24" s="56"/>
      <c r="BH24" s="43" t="str">
        <f>IF(BG24="","",IF($D24="mL", 1000*BG24*VLOOKUP($A24,'Solvents Library'!$A$3:$D$101,3)/VLOOKUP($A24,'Solvents Library'!$A$3:$D$33,4),0))</f>
        <v/>
      </c>
      <c r="BI24" s="56"/>
      <c r="BJ24" s="43" t="str">
        <f>IF(BI24="","",IF($D24="mL", 1000*BI24*VLOOKUP($A24,'Solvents Library'!$A$3:$D$101,3)/VLOOKUP($A24,'Solvents Library'!$A$3:$D$33,4),0))</f>
        <v/>
      </c>
      <c r="BK24" s="56"/>
      <c r="BL24" s="96" t="str">
        <f>IF(BK24="","",IF($D24="mL", 1000*BK24*VLOOKUP($A24,'Solvents Library'!$A$3:$D$101,3)/VLOOKUP($A24,'Solvents Library'!$A$3:$D$33,4),0))</f>
        <v/>
      </c>
    </row>
    <row r="25" spans="1:64" x14ac:dyDescent="0.25">
      <c r="A25" s="48"/>
      <c r="B25" s="77">
        <f t="shared" si="114"/>
        <v>1</v>
      </c>
      <c r="C25" s="46" t="str">
        <f>IF(A25="","",VLOOKUP($A25,'Solvents Library'!$A$3:$D$101,4))</f>
        <v/>
      </c>
      <c r="D25" s="46"/>
      <c r="E25" s="51"/>
      <c r="F25" s="43" t="str">
        <f>IF(E25="","",IF($D25="mL", 1000*E25*VLOOKUP($A25,'Solvents Library'!$A$3:$D$101,3)/VLOOKUP($A25,'Solvents Library'!$A$3:$D$33,4),0))</f>
        <v/>
      </c>
      <c r="G25" s="56"/>
      <c r="H25" s="43" t="str">
        <f>IF(G25="","",IF($D25="mL", 1000*G25*VLOOKUP($A25,'Solvents Library'!$A$3:$D$101,3)/VLOOKUP($A25,'Solvents Library'!$A$3:$D$33,4),0))</f>
        <v/>
      </c>
      <c r="I25" s="56"/>
      <c r="J25" s="43" t="str">
        <f>IF(I25="","",IF($D25="mL", 1000*I25*VLOOKUP($A25,'Solvents Library'!$A$3:$D$101,3)/VLOOKUP($A25,'Solvents Library'!$A$3:$D$33,4),0))</f>
        <v/>
      </c>
      <c r="K25" s="56"/>
      <c r="L25" s="43" t="str">
        <f>IF(K25="","",IF($D25="mL", 1000*K25*VLOOKUP($A25,'Solvents Library'!$A$3:$D$101,3)/VLOOKUP($A25,'Solvents Library'!$A$3:$D$33,4),0))</f>
        <v/>
      </c>
      <c r="M25" s="56"/>
      <c r="N25" s="43" t="str">
        <f>IF(M25="","",IF($D25="mL", 1000*M25*VLOOKUP($A25,'Solvents Library'!$A$3:$D$101,3)/VLOOKUP($A25,'Solvents Library'!$A$3:$D$33,4),0))</f>
        <v/>
      </c>
      <c r="O25" s="56"/>
      <c r="P25" s="43" t="str">
        <f>IF(O25="","",IF($D25="mL", 1000*O25*VLOOKUP($A25,'Solvents Library'!$A$3:$D$101,3)/VLOOKUP($A25,'Solvents Library'!$A$3:$D$33,4),0))</f>
        <v/>
      </c>
      <c r="Q25" s="56"/>
      <c r="R25" s="43" t="str">
        <f>IF(Q25="","",IF($D25="mL", 1000*Q25*VLOOKUP($A25,'Solvents Library'!$A$3:$D$101,3)/VLOOKUP($A25,'Solvents Library'!$A$3:$D$33,4),0))</f>
        <v/>
      </c>
      <c r="S25" s="56"/>
      <c r="T25" s="43" t="str">
        <f>IF(S25="","",IF($D25="mL", 1000*S25*VLOOKUP($A25,'Solvents Library'!$A$3:$D$101,3)/VLOOKUP($A25,'Solvents Library'!$A$3:$D$33,4),0))</f>
        <v/>
      </c>
      <c r="U25" s="56"/>
      <c r="V25" s="43" t="str">
        <f>IF(U25="","",IF($D25="mL", 1000*U25*VLOOKUP($A25,'Solvents Library'!$A$3:$D$101,3)/VLOOKUP($A25,'Solvents Library'!$A$3:$D$33,4),0))</f>
        <v/>
      </c>
      <c r="W25" s="56"/>
      <c r="X25" s="43" t="str">
        <f>IF(W25="","",IF($D25="mL", 1000*W25*VLOOKUP($A25,'Solvents Library'!$A$3:$D$101,3)/VLOOKUP($A25,'Solvents Library'!$A$3:$D$33,4),0))</f>
        <v/>
      </c>
      <c r="Y25" s="56"/>
      <c r="Z25" s="43" t="str">
        <f>IF(Y25="","",IF($D25="mL", 1000*Y25*VLOOKUP($A25,'Solvents Library'!$A$3:$D$101,3)/VLOOKUP($A25,'Solvents Library'!$A$3:$D$33,4),0))</f>
        <v/>
      </c>
      <c r="AA25" s="56"/>
      <c r="AB25" s="43" t="str">
        <f>IF(AA25="","",IF($D25="mL", 1000*AA25*VLOOKUP($A25,'Solvents Library'!$A$3:$D$101,3)/VLOOKUP($A25,'Solvents Library'!$A$3:$D$33,4),0))</f>
        <v/>
      </c>
      <c r="AC25" s="56"/>
      <c r="AD25" s="43" t="str">
        <f>IF(AC25="","",IF($D25="mL", 1000*AC25*VLOOKUP($A25,'Solvents Library'!$A$3:$D$101,3)/VLOOKUP($A25,'Solvents Library'!$A$3:$D$33,4),0))</f>
        <v/>
      </c>
      <c r="AE25" s="56"/>
      <c r="AF25" s="43" t="str">
        <f>IF(AE25="","",IF($D25="mL", 1000*AE25*VLOOKUP($A25,'Solvents Library'!$A$3:$D$101,3)/VLOOKUP($A25,'Solvents Library'!$A$3:$D$33,4),0))</f>
        <v/>
      </c>
      <c r="AG25" s="56"/>
      <c r="AH25" s="43" t="str">
        <f>IF(AG25="","",IF($D25="mL", 1000*AG25*VLOOKUP($A25,'Solvents Library'!$A$3:$D$101,3)/VLOOKUP($A25,'Solvents Library'!$A$3:$D$33,4),0))</f>
        <v/>
      </c>
      <c r="AI25" s="56"/>
      <c r="AJ25" s="43" t="str">
        <f>IF(AI25="","",IF($D25="mL", 1000*AI25*VLOOKUP($A25,'Solvents Library'!$A$3:$D$101,3)/VLOOKUP($A25,'Solvents Library'!$A$3:$D$33,4),0))</f>
        <v/>
      </c>
      <c r="AK25" s="56"/>
      <c r="AL25" s="43" t="str">
        <f>IF(AK25="","",IF($D25="mL", 1000*AK25*VLOOKUP($A25,'Solvents Library'!$A$3:$D$101,3)/VLOOKUP($A25,'Solvents Library'!$A$3:$D$33,4),0))</f>
        <v/>
      </c>
      <c r="AM25" s="56"/>
      <c r="AN25" s="43" t="str">
        <f>IF(AM25="","",IF($D25="mL", 1000*AM25*VLOOKUP($A25,'Solvents Library'!$A$3:$D$101,3)/VLOOKUP($A25,'Solvents Library'!$A$3:$D$33,4),0))</f>
        <v/>
      </c>
      <c r="AO25" s="56"/>
      <c r="AP25" s="43" t="str">
        <f>IF(AO25="","",IF($D25="mL", 1000*AO25*VLOOKUP($A25,'Solvents Library'!$A$3:$D$101,3)/VLOOKUP($A25,'Solvents Library'!$A$3:$D$33,4),0))</f>
        <v/>
      </c>
      <c r="AQ25" s="56"/>
      <c r="AR25" s="43" t="str">
        <f>IF(AQ25="","",IF($D25="mL", 1000*AQ25*VLOOKUP($A25,'Solvents Library'!$A$3:$D$101,3)/VLOOKUP($A25,'Solvents Library'!$A$3:$D$33,4),0))</f>
        <v/>
      </c>
      <c r="AS25" s="56"/>
      <c r="AT25" s="43" t="str">
        <f>IF(AS25="","",IF($D25="mL", 1000*AS25*VLOOKUP($A25,'Solvents Library'!$A$3:$D$101,3)/VLOOKUP($A25,'Solvents Library'!$A$3:$D$33,4),0))</f>
        <v/>
      </c>
      <c r="AU25" s="56"/>
      <c r="AV25" s="43" t="str">
        <f>IF(AU25="","",IF($D25="mL", 1000*AU25*VLOOKUP($A25,'Solvents Library'!$A$3:$D$101,3)/VLOOKUP($A25,'Solvents Library'!$A$3:$D$33,4),0))</f>
        <v/>
      </c>
      <c r="AW25" s="56"/>
      <c r="AX25" s="43" t="str">
        <f>IF(AW25="","",IF($D25="mL", 1000*AW25*VLOOKUP($A25,'Solvents Library'!$A$3:$D$101,3)/VLOOKUP($A25,'Solvents Library'!$A$3:$D$33,4),0))</f>
        <v/>
      </c>
      <c r="AY25" s="56"/>
      <c r="AZ25" s="43" t="str">
        <f>IF(AY25="","",IF($D25="mL", 1000*AY25*VLOOKUP($A25,'Solvents Library'!$A$3:$D$101,3)/VLOOKUP($A25,'Solvents Library'!$A$3:$D$33,4),0))</f>
        <v/>
      </c>
      <c r="BA25" s="56"/>
      <c r="BB25" s="43" t="str">
        <f>IF(BA25="","",IF($D25="mL", 1000*BA25*VLOOKUP($A25,'Solvents Library'!$A$3:$D$101,3)/VLOOKUP($A25,'Solvents Library'!$A$3:$D$33,4),0))</f>
        <v/>
      </c>
      <c r="BC25" s="56"/>
      <c r="BD25" s="43" t="str">
        <f>IF(BC25="","",IF($D25="mL", 1000*BC25*VLOOKUP($A25,'Solvents Library'!$A$3:$D$101,3)/VLOOKUP($A25,'Solvents Library'!$A$3:$D$33,4),0))</f>
        <v/>
      </c>
      <c r="BE25" s="56"/>
      <c r="BF25" s="43" t="str">
        <f>IF(BE25="","",IF($D25="mL", 1000*BE25*VLOOKUP($A25,'Solvents Library'!$A$3:$D$101,3)/VLOOKUP($A25,'Solvents Library'!$A$3:$D$33,4),0))</f>
        <v/>
      </c>
      <c r="BG25" s="56"/>
      <c r="BH25" s="43" t="str">
        <f>IF(BG25="","",IF($D25="mL", 1000*BG25*VLOOKUP($A25,'Solvents Library'!$A$3:$D$101,3)/VLOOKUP($A25,'Solvents Library'!$A$3:$D$33,4),0))</f>
        <v/>
      </c>
      <c r="BI25" s="56"/>
      <c r="BJ25" s="43" t="str">
        <f>IF(BI25="","",IF($D25="mL", 1000*BI25*VLOOKUP($A25,'Solvents Library'!$A$3:$D$101,3)/VLOOKUP($A25,'Solvents Library'!$A$3:$D$33,4),0))</f>
        <v/>
      </c>
      <c r="BK25" s="56"/>
      <c r="BL25" s="96" t="str">
        <f>IF(BK25="","",IF($D25="mL", 1000*BK25*VLOOKUP($A25,'Solvents Library'!$A$3:$D$101,3)/VLOOKUP($A25,'Solvents Library'!$A$3:$D$33,4),0))</f>
        <v/>
      </c>
    </row>
    <row r="26" spans="1:64" x14ac:dyDescent="0.25">
      <c r="A26" s="48"/>
      <c r="B26" s="77">
        <f t="shared" si="114"/>
        <v>1</v>
      </c>
      <c r="C26" s="46" t="str">
        <f>IF(A26="","",VLOOKUP($A26,'Solvents Library'!$A$3:$D$101,4))</f>
        <v/>
      </c>
      <c r="D26" s="46"/>
      <c r="E26" s="51"/>
      <c r="F26" s="43" t="str">
        <f>IF(E26="","",IF($D26="mL", 1000*E26*VLOOKUP($A26,'Solvents Library'!$A$3:$D$101,3)/VLOOKUP($A26,'Solvents Library'!$A$3:$D$33,4),0))</f>
        <v/>
      </c>
      <c r="G26" s="56"/>
      <c r="H26" s="43" t="str">
        <f>IF(G26="","",IF($D26="mL", 1000*G26*VLOOKUP($A26,'Solvents Library'!$A$3:$D$101,3)/VLOOKUP($A26,'Solvents Library'!$A$3:$D$33,4),0))</f>
        <v/>
      </c>
      <c r="I26" s="56"/>
      <c r="J26" s="43" t="str">
        <f>IF(I26="","",IF($D26="mL", 1000*I26*VLOOKUP($A26,'Solvents Library'!$A$3:$D$101,3)/VLOOKUP($A26,'Solvents Library'!$A$3:$D$33,4),0))</f>
        <v/>
      </c>
      <c r="K26" s="56"/>
      <c r="L26" s="43" t="str">
        <f>IF(K26="","",IF($D26="mL", 1000*K26*VLOOKUP($A26,'Solvents Library'!$A$3:$D$101,3)/VLOOKUP($A26,'Solvents Library'!$A$3:$D$33,4),0))</f>
        <v/>
      </c>
      <c r="M26" s="56"/>
      <c r="N26" s="43" t="str">
        <f>IF(M26="","",IF($D26="mL", 1000*M26*VLOOKUP($A26,'Solvents Library'!$A$3:$D$101,3)/VLOOKUP($A26,'Solvents Library'!$A$3:$D$33,4),0))</f>
        <v/>
      </c>
      <c r="O26" s="56"/>
      <c r="P26" s="43" t="str">
        <f>IF(O26="","",IF($D26="mL", 1000*O26*VLOOKUP($A26,'Solvents Library'!$A$3:$D$101,3)/VLOOKUP($A26,'Solvents Library'!$A$3:$D$33,4),0))</f>
        <v/>
      </c>
      <c r="Q26" s="56"/>
      <c r="R26" s="43" t="str">
        <f>IF(Q26="","",IF($D26="mL", 1000*Q26*VLOOKUP($A26,'Solvents Library'!$A$3:$D$101,3)/VLOOKUP($A26,'Solvents Library'!$A$3:$D$33,4),0))</f>
        <v/>
      </c>
      <c r="S26" s="56"/>
      <c r="T26" s="43" t="str">
        <f>IF(S26="","",IF($D26="mL", 1000*S26*VLOOKUP($A26,'Solvents Library'!$A$3:$D$101,3)/VLOOKUP($A26,'Solvents Library'!$A$3:$D$33,4),0))</f>
        <v/>
      </c>
      <c r="U26" s="56"/>
      <c r="V26" s="43" t="str">
        <f>IF(U26="","",IF($D26="mL", 1000*U26*VLOOKUP($A26,'Solvents Library'!$A$3:$D$101,3)/VLOOKUP($A26,'Solvents Library'!$A$3:$D$33,4),0))</f>
        <v/>
      </c>
      <c r="W26" s="56"/>
      <c r="X26" s="43" t="str">
        <f>IF(W26="","",IF($D26="mL", 1000*W26*VLOOKUP($A26,'Solvents Library'!$A$3:$D$101,3)/VLOOKUP($A26,'Solvents Library'!$A$3:$D$33,4),0))</f>
        <v/>
      </c>
      <c r="Y26" s="56"/>
      <c r="Z26" s="43" t="str">
        <f>IF(Y26="","",IF($D26="mL", 1000*Y26*VLOOKUP($A26,'Solvents Library'!$A$3:$D$101,3)/VLOOKUP($A26,'Solvents Library'!$A$3:$D$33,4),0))</f>
        <v/>
      </c>
      <c r="AA26" s="56"/>
      <c r="AB26" s="43" t="str">
        <f>IF(AA26="","",IF($D26="mL", 1000*AA26*VLOOKUP($A26,'Solvents Library'!$A$3:$D$101,3)/VLOOKUP($A26,'Solvents Library'!$A$3:$D$33,4),0))</f>
        <v/>
      </c>
      <c r="AC26" s="56"/>
      <c r="AD26" s="43" t="str">
        <f>IF(AC26="","",IF($D26="mL", 1000*AC26*VLOOKUP($A26,'Solvents Library'!$A$3:$D$101,3)/VLOOKUP($A26,'Solvents Library'!$A$3:$D$33,4),0))</f>
        <v/>
      </c>
      <c r="AE26" s="56"/>
      <c r="AF26" s="43" t="str">
        <f>IF(AE26="","",IF($D26="mL", 1000*AE26*VLOOKUP($A26,'Solvents Library'!$A$3:$D$101,3)/VLOOKUP($A26,'Solvents Library'!$A$3:$D$33,4),0))</f>
        <v/>
      </c>
      <c r="AG26" s="56"/>
      <c r="AH26" s="43" t="str">
        <f>IF(AG26="","",IF($D26="mL", 1000*AG26*VLOOKUP($A26,'Solvents Library'!$A$3:$D$101,3)/VLOOKUP($A26,'Solvents Library'!$A$3:$D$33,4),0))</f>
        <v/>
      </c>
      <c r="AI26" s="56"/>
      <c r="AJ26" s="43" t="str">
        <f>IF(AI26="","",IF($D26="mL", 1000*AI26*VLOOKUP($A26,'Solvents Library'!$A$3:$D$101,3)/VLOOKUP($A26,'Solvents Library'!$A$3:$D$33,4),0))</f>
        <v/>
      </c>
      <c r="AK26" s="56"/>
      <c r="AL26" s="43" t="str">
        <f>IF(AK26="","",IF($D26="mL", 1000*AK26*VLOOKUP($A26,'Solvents Library'!$A$3:$D$101,3)/VLOOKUP($A26,'Solvents Library'!$A$3:$D$33,4),0))</f>
        <v/>
      </c>
      <c r="AM26" s="56"/>
      <c r="AN26" s="43" t="str">
        <f>IF(AM26="","",IF($D26="mL", 1000*AM26*VLOOKUP($A26,'Solvents Library'!$A$3:$D$101,3)/VLOOKUP($A26,'Solvents Library'!$A$3:$D$33,4),0))</f>
        <v/>
      </c>
      <c r="AO26" s="56"/>
      <c r="AP26" s="43" t="str">
        <f>IF(AO26="","",IF($D26="mL", 1000*AO26*VLOOKUP($A26,'Solvents Library'!$A$3:$D$101,3)/VLOOKUP($A26,'Solvents Library'!$A$3:$D$33,4),0))</f>
        <v/>
      </c>
      <c r="AQ26" s="56"/>
      <c r="AR26" s="43" t="str">
        <f>IF(AQ26="","",IF($D26="mL", 1000*AQ26*VLOOKUP($A26,'Solvents Library'!$A$3:$D$101,3)/VLOOKUP($A26,'Solvents Library'!$A$3:$D$33,4),0))</f>
        <v/>
      </c>
      <c r="AS26" s="56"/>
      <c r="AT26" s="43" t="str">
        <f>IF(AS26="","",IF($D26="mL", 1000*AS26*VLOOKUP($A26,'Solvents Library'!$A$3:$D$101,3)/VLOOKUP($A26,'Solvents Library'!$A$3:$D$33,4),0))</f>
        <v/>
      </c>
      <c r="AU26" s="56"/>
      <c r="AV26" s="43" t="str">
        <f>IF(AU26="","",IF($D26="mL", 1000*AU26*VLOOKUP($A26,'Solvents Library'!$A$3:$D$101,3)/VLOOKUP($A26,'Solvents Library'!$A$3:$D$33,4),0))</f>
        <v/>
      </c>
      <c r="AW26" s="56"/>
      <c r="AX26" s="43" t="str">
        <f>IF(AW26="","",IF($D26="mL", 1000*AW26*VLOOKUP($A26,'Solvents Library'!$A$3:$D$101,3)/VLOOKUP($A26,'Solvents Library'!$A$3:$D$33,4),0))</f>
        <v/>
      </c>
      <c r="AY26" s="56"/>
      <c r="AZ26" s="43" t="str">
        <f>IF(AY26="","",IF($D26="mL", 1000*AY26*VLOOKUP($A26,'Solvents Library'!$A$3:$D$101,3)/VLOOKUP($A26,'Solvents Library'!$A$3:$D$33,4),0))</f>
        <v/>
      </c>
      <c r="BA26" s="56"/>
      <c r="BB26" s="43" t="str">
        <f>IF(BA26="","",IF($D26="mL", 1000*BA26*VLOOKUP($A26,'Solvents Library'!$A$3:$D$101,3)/VLOOKUP($A26,'Solvents Library'!$A$3:$D$33,4),0))</f>
        <v/>
      </c>
      <c r="BC26" s="56"/>
      <c r="BD26" s="43" t="str">
        <f>IF(BC26="","",IF($D26="mL", 1000*BC26*VLOOKUP($A26,'Solvents Library'!$A$3:$D$101,3)/VLOOKUP($A26,'Solvents Library'!$A$3:$D$33,4),0))</f>
        <v/>
      </c>
      <c r="BE26" s="56"/>
      <c r="BF26" s="43" t="str">
        <f>IF(BE26="","",IF($D26="mL", 1000*BE26*VLOOKUP($A26,'Solvents Library'!$A$3:$D$101,3)/VLOOKUP($A26,'Solvents Library'!$A$3:$D$33,4),0))</f>
        <v/>
      </c>
      <c r="BG26" s="56"/>
      <c r="BH26" s="43" t="str">
        <f>IF(BG26="","",IF($D26="mL", 1000*BG26*VLOOKUP($A26,'Solvents Library'!$A$3:$D$101,3)/VLOOKUP($A26,'Solvents Library'!$A$3:$D$33,4),0))</f>
        <v/>
      </c>
      <c r="BI26" s="56"/>
      <c r="BJ26" s="43" t="str">
        <f>IF(BI26="","",IF($D26="mL", 1000*BI26*VLOOKUP($A26,'Solvents Library'!$A$3:$D$101,3)/VLOOKUP($A26,'Solvents Library'!$A$3:$D$33,4),0))</f>
        <v/>
      </c>
      <c r="BK26" s="56"/>
      <c r="BL26" s="96" t="str">
        <f>IF(BK26="","",IF($D26="mL", 1000*BK26*VLOOKUP($A26,'Solvents Library'!$A$3:$D$101,3)/VLOOKUP($A26,'Solvents Library'!$A$3:$D$33,4),0))</f>
        <v/>
      </c>
    </row>
    <row r="27" spans="1:64" x14ac:dyDescent="0.25">
      <c r="A27" s="48"/>
      <c r="B27" s="77">
        <f t="shared" si="114"/>
        <v>1</v>
      </c>
      <c r="C27" s="46" t="str">
        <f>IF(A27="","",VLOOKUP($A27,'Solvents Library'!$A$3:$D$101,4))</f>
        <v/>
      </c>
      <c r="D27" s="46"/>
      <c r="E27" s="51"/>
      <c r="F27" s="43" t="str">
        <f>IF(E27="","",IF($D27="mL", 1000*E27*VLOOKUP($A27,'Solvents Library'!$A$3:$D$101,3)/VLOOKUP($A27,'Solvents Library'!$A$3:$D$33,4),0))</f>
        <v/>
      </c>
      <c r="G27" s="56"/>
      <c r="H27" s="43" t="str">
        <f>IF(G27="","",IF($D27="mL", 1000*G27*VLOOKUP($A27,'Solvents Library'!$A$3:$D$101,3)/VLOOKUP($A27,'Solvents Library'!$A$3:$D$33,4),0))</f>
        <v/>
      </c>
      <c r="I27" s="56"/>
      <c r="J27" s="43" t="str">
        <f>IF(I27="","",IF($D27="mL", 1000*I27*VLOOKUP($A27,'Solvents Library'!$A$3:$D$101,3)/VLOOKUP($A27,'Solvents Library'!$A$3:$D$33,4),0))</f>
        <v/>
      </c>
      <c r="K27" s="56"/>
      <c r="L27" s="43" t="str">
        <f>IF(K27="","",IF($D27="mL", 1000*K27*VLOOKUP($A27,'Solvents Library'!$A$3:$D$101,3)/VLOOKUP($A27,'Solvents Library'!$A$3:$D$33,4),0))</f>
        <v/>
      </c>
      <c r="M27" s="56"/>
      <c r="N27" s="43" t="str">
        <f>IF(M27="","",IF($D27="mL", 1000*M27*VLOOKUP($A27,'Solvents Library'!$A$3:$D$101,3)/VLOOKUP($A27,'Solvents Library'!$A$3:$D$33,4),0))</f>
        <v/>
      </c>
      <c r="O27" s="56"/>
      <c r="P27" s="43" t="str">
        <f>IF(O27="","",IF($D27="mL", 1000*O27*VLOOKUP($A27,'Solvents Library'!$A$3:$D$101,3)/VLOOKUP($A27,'Solvents Library'!$A$3:$D$33,4),0))</f>
        <v/>
      </c>
      <c r="Q27" s="56"/>
      <c r="R27" s="43" t="str">
        <f>IF(Q27="","",IF($D27="mL", 1000*Q27*VLOOKUP($A27,'Solvents Library'!$A$3:$D$101,3)/VLOOKUP($A27,'Solvents Library'!$A$3:$D$33,4),0))</f>
        <v/>
      </c>
      <c r="S27" s="56"/>
      <c r="T27" s="43" t="str">
        <f>IF(S27="","",IF($D27="mL", 1000*S27*VLOOKUP($A27,'Solvents Library'!$A$3:$D$101,3)/VLOOKUP($A27,'Solvents Library'!$A$3:$D$33,4),0))</f>
        <v/>
      </c>
      <c r="U27" s="56"/>
      <c r="V27" s="43" t="str">
        <f>IF(U27="","",IF($D27="mL", 1000*U27*VLOOKUP($A27,'Solvents Library'!$A$3:$D$101,3)/VLOOKUP($A27,'Solvents Library'!$A$3:$D$33,4),0))</f>
        <v/>
      </c>
      <c r="W27" s="56"/>
      <c r="X27" s="43" t="str">
        <f>IF(W27="","",IF($D27="mL", 1000*W27*VLOOKUP($A27,'Solvents Library'!$A$3:$D$101,3)/VLOOKUP($A27,'Solvents Library'!$A$3:$D$33,4),0))</f>
        <v/>
      </c>
      <c r="Y27" s="56"/>
      <c r="Z27" s="43" t="str">
        <f>IF(Y27="","",IF($D27="mL", 1000*Y27*VLOOKUP($A27,'Solvents Library'!$A$3:$D$101,3)/VLOOKUP($A27,'Solvents Library'!$A$3:$D$33,4),0))</f>
        <v/>
      </c>
      <c r="AA27" s="56"/>
      <c r="AB27" s="43" t="str">
        <f>IF(AA27="","",IF($D27="mL", 1000*AA27*VLOOKUP($A27,'Solvents Library'!$A$3:$D$101,3)/VLOOKUP($A27,'Solvents Library'!$A$3:$D$33,4),0))</f>
        <v/>
      </c>
      <c r="AC27" s="56"/>
      <c r="AD27" s="43" t="str">
        <f>IF(AC27="","",IF($D27="mL", 1000*AC27*VLOOKUP($A27,'Solvents Library'!$A$3:$D$101,3)/VLOOKUP($A27,'Solvents Library'!$A$3:$D$33,4),0))</f>
        <v/>
      </c>
      <c r="AE27" s="56"/>
      <c r="AF27" s="43" t="str">
        <f>IF(AE27="","",IF($D27="mL", 1000*AE27*VLOOKUP($A27,'Solvents Library'!$A$3:$D$101,3)/VLOOKUP($A27,'Solvents Library'!$A$3:$D$33,4),0))</f>
        <v/>
      </c>
      <c r="AG27" s="56"/>
      <c r="AH27" s="43" t="str">
        <f>IF(AG27="","",IF($D27="mL", 1000*AG27*VLOOKUP($A27,'Solvents Library'!$A$3:$D$101,3)/VLOOKUP($A27,'Solvents Library'!$A$3:$D$33,4),0))</f>
        <v/>
      </c>
      <c r="AI27" s="56"/>
      <c r="AJ27" s="43" t="str">
        <f>IF(AI27="","",IF($D27="mL", 1000*AI27*VLOOKUP($A27,'Solvents Library'!$A$3:$D$101,3)/VLOOKUP($A27,'Solvents Library'!$A$3:$D$33,4),0))</f>
        <v/>
      </c>
      <c r="AK27" s="56"/>
      <c r="AL27" s="43" t="str">
        <f>IF(AK27="","",IF($D27="mL", 1000*AK27*VLOOKUP($A27,'Solvents Library'!$A$3:$D$101,3)/VLOOKUP($A27,'Solvents Library'!$A$3:$D$33,4),0))</f>
        <v/>
      </c>
      <c r="AM27" s="56"/>
      <c r="AN27" s="43" t="str">
        <f>IF(AM27="","",IF($D27="mL", 1000*AM27*VLOOKUP($A27,'Solvents Library'!$A$3:$D$101,3)/VLOOKUP($A27,'Solvents Library'!$A$3:$D$33,4),0))</f>
        <v/>
      </c>
      <c r="AO27" s="56"/>
      <c r="AP27" s="43" t="str">
        <f>IF(AO27="","",IF($D27="mL", 1000*AO27*VLOOKUP($A27,'Solvents Library'!$A$3:$D$101,3)/VLOOKUP($A27,'Solvents Library'!$A$3:$D$33,4),0))</f>
        <v/>
      </c>
      <c r="AQ27" s="56"/>
      <c r="AR27" s="43" t="str">
        <f>IF(AQ27="","",IF($D27="mL", 1000*AQ27*VLOOKUP($A27,'Solvents Library'!$A$3:$D$101,3)/VLOOKUP($A27,'Solvents Library'!$A$3:$D$33,4),0))</f>
        <v/>
      </c>
      <c r="AS27" s="56"/>
      <c r="AT27" s="43" t="str">
        <f>IF(AS27="","",IF($D27="mL", 1000*AS27*VLOOKUP($A27,'Solvents Library'!$A$3:$D$101,3)/VLOOKUP($A27,'Solvents Library'!$A$3:$D$33,4),0))</f>
        <v/>
      </c>
      <c r="AU27" s="56"/>
      <c r="AV27" s="43" t="str">
        <f>IF(AU27="","",IF($D27="mL", 1000*AU27*VLOOKUP($A27,'Solvents Library'!$A$3:$D$101,3)/VLOOKUP($A27,'Solvents Library'!$A$3:$D$33,4),0))</f>
        <v/>
      </c>
      <c r="AW27" s="56"/>
      <c r="AX27" s="43" t="str">
        <f>IF(AW27="","",IF($D27="mL", 1000*AW27*VLOOKUP($A27,'Solvents Library'!$A$3:$D$101,3)/VLOOKUP($A27,'Solvents Library'!$A$3:$D$33,4),0))</f>
        <v/>
      </c>
      <c r="AY27" s="56"/>
      <c r="AZ27" s="43" t="str">
        <f>IF(AY27="","",IF($D27="mL", 1000*AY27*VLOOKUP($A27,'Solvents Library'!$A$3:$D$101,3)/VLOOKUP($A27,'Solvents Library'!$A$3:$D$33,4),0))</f>
        <v/>
      </c>
      <c r="BA27" s="56"/>
      <c r="BB27" s="43" t="str">
        <f>IF(BA27="","",IF($D27="mL", 1000*BA27*VLOOKUP($A27,'Solvents Library'!$A$3:$D$101,3)/VLOOKUP($A27,'Solvents Library'!$A$3:$D$33,4),0))</f>
        <v/>
      </c>
      <c r="BC27" s="56"/>
      <c r="BD27" s="43" t="str">
        <f>IF(BC27="","",IF($D27="mL", 1000*BC27*VLOOKUP($A27,'Solvents Library'!$A$3:$D$101,3)/VLOOKUP($A27,'Solvents Library'!$A$3:$D$33,4),0))</f>
        <v/>
      </c>
      <c r="BE27" s="56"/>
      <c r="BF27" s="43" t="str">
        <f>IF(BE27="","",IF($D27="mL", 1000*BE27*VLOOKUP($A27,'Solvents Library'!$A$3:$D$101,3)/VLOOKUP($A27,'Solvents Library'!$A$3:$D$33,4),0))</f>
        <v/>
      </c>
      <c r="BG27" s="56"/>
      <c r="BH27" s="43" t="str">
        <f>IF(BG27="","",IF($D27="mL", 1000*BG27*VLOOKUP($A27,'Solvents Library'!$A$3:$D$101,3)/VLOOKUP($A27,'Solvents Library'!$A$3:$D$33,4),0))</f>
        <v/>
      </c>
      <c r="BI27" s="56"/>
      <c r="BJ27" s="43" t="str">
        <f>IF(BI27="","",IF($D27="mL", 1000*BI27*VLOOKUP($A27,'Solvents Library'!$A$3:$D$101,3)/VLOOKUP($A27,'Solvents Library'!$A$3:$D$33,4),0))</f>
        <v/>
      </c>
      <c r="BK27" s="56"/>
      <c r="BL27" s="96" t="str">
        <f>IF(BK27="","",IF($D27="mL", 1000*BK27*VLOOKUP($A27,'Solvents Library'!$A$3:$D$101,3)/VLOOKUP($A27,'Solvents Library'!$A$3:$D$33,4),0))</f>
        <v/>
      </c>
    </row>
    <row r="28" spans="1:64" x14ac:dyDescent="0.25">
      <c r="A28" s="48"/>
      <c r="B28" s="77">
        <f t="shared" si="114"/>
        <v>1</v>
      </c>
      <c r="C28" s="46" t="str">
        <f>IF(A28="","",VLOOKUP($A28,'Solvents Library'!$A$3:$D$101,4))</f>
        <v/>
      </c>
      <c r="D28" s="46"/>
      <c r="E28" s="51"/>
      <c r="F28" s="43" t="str">
        <f>IF(E28="","",IF($D28="mL", 1000*E28*VLOOKUP($A28,'Solvents Library'!$A$3:$D$101,3)/VLOOKUP($A28,'Solvents Library'!$A$3:$D$33,4),0))</f>
        <v/>
      </c>
      <c r="G28" s="56"/>
      <c r="H28" s="43" t="str">
        <f>IF(G28="","",IF($D28="mL", 1000*G28*VLOOKUP($A28,'Solvents Library'!$A$3:$D$101,3)/VLOOKUP($A28,'Solvents Library'!$A$3:$D$33,4),0))</f>
        <v/>
      </c>
      <c r="I28" s="56"/>
      <c r="J28" s="43" t="str">
        <f>IF(I28="","",IF($D28="mL", 1000*I28*VLOOKUP($A28,'Solvents Library'!$A$3:$D$101,3)/VLOOKUP($A28,'Solvents Library'!$A$3:$D$33,4),0))</f>
        <v/>
      </c>
      <c r="K28" s="56"/>
      <c r="L28" s="43" t="str">
        <f>IF(K28="","",IF($D28="mL", 1000*K28*VLOOKUP($A28,'Solvents Library'!$A$3:$D$101,3)/VLOOKUP($A28,'Solvents Library'!$A$3:$D$33,4),0))</f>
        <v/>
      </c>
      <c r="M28" s="56"/>
      <c r="N28" s="43" t="str">
        <f>IF(M28="","",IF($D28="mL", 1000*M28*VLOOKUP($A28,'Solvents Library'!$A$3:$D$101,3)/VLOOKUP($A28,'Solvents Library'!$A$3:$D$33,4),0))</f>
        <v/>
      </c>
      <c r="O28" s="56"/>
      <c r="P28" s="43" t="str">
        <f>IF(O28="","",IF($D28="mL", 1000*O28*VLOOKUP($A28,'Solvents Library'!$A$3:$D$101,3)/VLOOKUP($A28,'Solvents Library'!$A$3:$D$33,4),0))</f>
        <v/>
      </c>
      <c r="Q28" s="56"/>
      <c r="R28" s="43" t="str">
        <f>IF(Q28="","",IF($D28="mL", 1000*Q28*VLOOKUP($A28,'Solvents Library'!$A$3:$D$101,3)/VLOOKUP($A28,'Solvents Library'!$A$3:$D$33,4),0))</f>
        <v/>
      </c>
      <c r="S28" s="56"/>
      <c r="T28" s="43" t="str">
        <f>IF(S28="","",IF($D28="mL", 1000*S28*VLOOKUP($A28,'Solvents Library'!$A$3:$D$101,3)/VLOOKUP($A28,'Solvents Library'!$A$3:$D$33,4),0))</f>
        <v/>
      </c>
      <c r="U28" s="56"/>
      <c r="V28" s="43" t="str">
        <f>IF(U28="","",IF($D28="mL", 1000*U28*VLOOKUP($A28,'Solvents Library'!$A$3:$D$101,3)/VLOOKUP($A28,'Solvents Library'!$A$3:$D$33,4),0))</f>
        <v/>
      </c>
      <c r="W28" s="56"/>
      <c r="X28" s="43" t="str">
        <f>IF(W28="","",IF($D28="mL", 1000*W28*VLOOKUP($A28,'Solvents Library'!$A$3:$D$101,3)/VLOOKUP($A28,'Solvents Library'!$A$3:$D$33,4),0))</f>
        <v/>
      </c>
      <c r="Y28" s="56"/>
      <c r="Z28" s="43" t="str">
        <f>IF(Y28="","",IF($D28="mL", 1000*Y28*VLOOKUP($A28,'Solvents Library'!$A$3:$D$101,3)/VLOOKUP($A28,'Solvents Library'!$A$3:$D$33,4),0))</f>
        <v/>
      </c>
      <c r="AA28" s="56"/>
      <c r="AB28" s="43" t="str">
        <f>IF(AA28="","",IF($D28="mL", 1000*AA28*VLOOKUP($A28,'Solvents Library'!$A$3:$D$101,3)/VLOOKUP($A28,'Solvents Library'!$A$3:$D$33,4),0))</f>
        <v/>
      </c>
      <c r="AC28" s="56"/>
      <c r="AD28" s="43" t="str">
        <f>IF(AC28="","",IF($D28="mL", 1000*AC28*VLOOKUP($A28,'Solvents Library'!$A$3:$D$101,3)/VLOOKUP($A28,'Solvents Library'!$A$3:$D$33,4),0))</f>
        <v/>
      </c>
      <c r="AE28" s="56"/>
      <c r="AF28" s="43" t="str">
        <f>IF(AE28="","",IF($D28="mL", 1000*AE28*VLOOKUP($A28,'Solvents Library'!$A$3:$D$101,3)/VLOOKUP($A28,'Solvents Library'!$A$3:$D$33,4),0))</f>
        <v/>
      </c>
      <c r="AG28" s="56"/>
      <c r="AH28" s="43" t="str">
        <f>IF(AG28="","",IF($D28="mL", 1000*AG28*VLOOKUP($A28,'Solvents Library'!$A$3:$D$101,3)/VLOOKUP($A28,'Solvents Library'!$A$3:$D$33,4),0))</f>
        <v/>
      </c>
      <c r="AI28" s="56"/>
      <c r="AJ28" s="43" t="str">
        <f>IF(AI28="","",IF($D28="mL", 1000*AI28*VLOOKUP($A28,'Solvents Library'!$A$3:$D$101,3)/VLOOKUP($A28,'Solvents Library'!$A$3:$D$33,4),0))</f>
        <v/>
      </c>
      <c r="AK28" s="56"/>
      <c r="AL28" s="43" t="str">
        <f>IF(AK28="","",IF($D28="mL", 1000*AK28*VLOOKUP($A28,'Solvents Library'!$A$3:$D$101,3)/VLOOKUP($A28,'Solvents Library'!$A$3:$D$33,4),0))</f>
        <v/>
      </c>
      <c r="AM28" s="56"/>
      <c r="AN28" s="43" t="str">
        <f>IF(AM28="","",IF($D28="mL", 1000*AM28*VLOOKUP($A28,'Solvents Library'!$A$3:$D$101,3)/VLOOKUP($A28,'Solvents Library'!$A$3:$D$33,4),0))</f>
        <v/>
      </c>
      <c r="AO28" s="56"/>
      <c r="AP28" s="43" t="str">
        <f>IF(AO28="","",IF($D28="mL", 1000*AO28*VLOOKUP($A28,'Solvents Library'!$A$3:$D$101,3)/VLOOKUP($A28,'Solvents Library'!$A$3:$D$33,4),0))</f>
        <v/>
      </c>
      <c r="AQ28" s="56"/>
      <c r="AR28" s="43" t="str">
        <f>IF(AQ28="","",IF($D28="mL", 1000*AQ28*VLOOKUP($A28,'Solvents Library'!$A$3:$D$101,3)/VLOOKUP($A28,'Solvents Library'!$A$3:$D$33,4),0))</f>
        <v/>
      </c>
      <c r="AS28" s="56"/>
      <c r="AT28" s="43" t="str">
        <f>IF(AS28="","",IF($D28="mL", 1000*AS28*VLOOKUP($A28,'Solvents Library'!$A$3:$D$101,3)/VLOOKUP($A28,'Solvents Library'!$A$3:$D$33,4),0))</f>
        <v/>
      </c>
      <c r="AU28" s="56"/>
      <c r="AV28" s="43" t="str">
        <f>IF(AU28="","",IF($D28="mL", 1000*AU28*VLOOKUP($A28,'Solvents Library'!$A$3:$D$101,3)/VLOOKUP($A28,'Solvents Library'!$A$3:$D$33,4),0))</f>
        <v/>
      </c>
      <c r="AW28" s="56"/>
      <c r="AX28" s="43" t="str">
        <f>IF(AW28="","",IF($D28="mL", 1000*AW28*VLOOKUP($A28,'Solvents Library'!$A$3:$D$101,3)/VLOOKUP($A28,'Solvents Library'!$A$3:$D$33,4),0))</f>
        <v/>
      </c>
      <c r="AY28" s="56"/>
      <c r="AZ28" s="43" t="str">
        <f>IF(AY28="","",IF($D28="mL", 1000*AY28*VLOOKUP($A28,'Solvents Library'!$A$3:$D$101,3)/VLOOKUP($A28,'Solvents Library'!$A$3:$D$33,4),0))</f>
        <v/>
      </c>
      <c r="BA28" s="56"/>
      <c r="BB28" s="43" t="str">
        <f>IF(BA28="","",IF($D28="mL", 1000*BA28*VLOOKUP($A28,'Solvents Library'!$A$3:$D$101,3)/VLOOKUP($A28,'Solvents Library'!$A$3:$D$33,4),0))</f>
        <v/>
      </c>
      <c r="BC28" s="56"/>
      <c r="BD28" s="43" t="str">
        <f>IF(BC28="","",IF($D28="mL", 1000*BC28*VLOOKUP($A28,'Solvents Library'!$A$3:$D$101,3)/VLOOKUP($A28,'Solvents Library'!$A$3:$D$33,4),0))</f>
        <v/>
      </c>
      <c r="BE28" s="56"/>
      <c r="BF28" s="43" t="str">
        <f>IF(BE28="","",IF($D28="mL", 1000*BE28*VLOOKUP($A28,'Solvents Library'!$A$3:$D$101,3)/VLOOKUP($A28,'Solvents Library'!$A$3:$D$33,4),0))</f>
        <v/>
      </c>
      <c r="BG28" s="56"/>
      <c r="BH28" s="43" t="str">
        <f>IF(BG28="","",IF($D28="mL", 1000*BG28*VLOOKUP($A28,'Solvents Library'!$A$3:$D$101,3)/VLOOKUP($A28,'Solvents Library'!$A$3:$D$33,4),0))</f>
        <v/>
      </c>
      <c r="BI28" s="56"/>
      <c r="BJ28" s="43" t="str">
        <f>IF(BI28="","",IF($D28="mL", 1000*BI28*VLOOKUP($A28,'Solvents Library'!$A$3:$D$101,3)/VLOOKUP($A28,'Solvents Library'!$A$3:$D$33,4),0))</f>
        <v/>
      </c>
      <c r="BK28" s="56"/>
      <c r="BL28" s="96" t="str">
        <f>IF(BK28="","",IF($D28="mL", 1000*BK28*VLOOKUP($A28,'Solvents Library'!$A$3:$D$101,3)/VLOOKUP($A28,'Solvents Library'!$A$3:$D$33,4),0))</f>
        <v/>
      </c>
    </row>
    <row r="29" spans="1:64" x14ac:dyDescent="0.25">
      <c r="A29" s="48"/>
      <c r="B29" s="77">
        <f t="shared" si="114"/>
        <v>1</v>
      </c>
      <c r="C29" s="46" t="str">
        <f>IF(A29="","",VLOOKUP($A29,'Solvents Library'!$A$3:$D$101,4))</f>
        <v/>
      </c>
      <c r="D29" s="46"/>
      <c r="E29" s="51"/>
      <c r="F29" s="43" t="str">
        <f>IF(E29="","",IF($D29="mL", 1000*E29*VLOOKUP($A29,'Solvents Library'!$A$3:$D$101,3)/VLOOKUP($A29,'Solvents Library'!$A$3:$D$33,4),0))</f>
        <v/>
      </c>
      <c r="G29" s="56"/>
      <c r="H29" s="43" t="str">
        <f>IF(G29="","",IF($D29="mL", 1000*G29*VLOOKUP($A29,'Solvents Library'!$A$3:$D$101,3)/VLOOKUP($A29,'Solvents Library'!$A$3:$D$33,4),0))</f>
        <v/>
      </c>
      <c r="I29" s="56"/>
      <c r="J29" s="43" t="str">
        <f>IF(I29="","",IF($D29="mL", 1000*I29*VLOOKUP($A29,'Solvents Library'!$A$3:$D$101,3)/VLOOKUP($A29,'Solvents Library'!$A$3:$D$33,4),0))</f>
        <v/>
      </c>
      <c r="K29" s="56"/>
      <c r="L29" s="43" t="str">
        <f>IF(K29="","",IF($D29="mL", 1000*K29*VLOOKUP($A29,'Solvents Library'!$A$3:$D$101,3)/VLOOKUP($A29,'Solvents Library'!$A$3:$D$33,4),0))</f>
        <v/>
      </c>
      <c r="M29" s="56"/>
      <c r="N29" s="43" t="str">
        <f>IF(M29="","",IF($D29="mL", 1000*M29*VLOOKUP($A29,'Solvents Library'!$A$3:$D$101,3)/VLOOKUP($A29,'Solvents Library'!$A$3:$D$33,4),0))</f>
        <v/>
      </c>
      <c r="O29" s="56"/>
      <c r="P29" s="43" t="str">
        <f>IF(O29="","",IF($D29="mL", 1000*O29*VLOOKUP($A29,'Solvents Library'!$A$3:$D$101,3)/VLOOKUP($A29,'Solvents Library'!$A$3:$D$33,4),0))</f>
        <v/>
      </c>
      <c r="Q29" s="56"/>
      <c r="R29" s="43" t="str">
        <f>IF(Q29="","",IF($D29="mL", 1000*Q29*VLOOKUP($A29,'Solvents Library'!$A$3:$D$101,3)/VLOOKUP($A29,'Solvents Library'!$A$3:$D$33,4),0))</f>
        <v/>
      </c>
      <c r="S29" s="56"/>
      <c r="T29" s="43" t="str">
        <f>IF(S29="","",IF($D29="mL", 1000*S29*VLOOKUP($A29,'Solvents Library'!$A$3:$D$101,3)/VLOOKUP($A29,'Solvents Library'!$A$3:$D$33,4),0))</f>
        <v/>
      </c>
      <c r="U29" s="56"/>
      <c r="V29" s="43" t="str">
        <f>IF(U29="","",IF($D29="mL", 1000*U29*VLOOKUP($A29,'Solvents Library'!$A$3:$D$101,3)/VLOOKUP($A29,'Solvents Library'!$A$3:$D$33,4),0))</f>
        <v/>
      </c>
      <c r="W29" s="56"/>
      <c r="X29" s="43" t="str">
        <f>IF(W29="","",IF($D29="mL", 1000*W29*VLOOKUP($A29,'Solvents Library'!$A$3:$D$101,3)/VLOOKUP($A29,'Solvents Library'!$A$3:$D$33,4),0))</f>
        <v/>
      </c>
      <c r="Y29" s="56"/>
      <c r="Z29" s="43" t="str">
        <f>IF(Y29="","",IF($D29="mL", 1000*Y29*VLOOKUP($A29,'Solvents Library'!$A$3:$D$101,3)/VLOOKUP($A29,'Solvents Library'!$A$3:$D$33,4),0))</f>
        <v/>
      </c>
      <c r="AA29" s="56"/>
      <c r="AB29" s="43" t="str">
        <f>IF(AA29="","",IF($D29="mL", 1000*AA29*VLOOKUP($A29,'Solvents Library'!$A$3:$D$101,3)/VLOOKUP($A29,'Solvents Library'!$A$3:$D$33,4),0))</f>
        <v/>
      </c>
      <c r="AC29" s="56"/>
      <c r="AD29" s="43" t="str">
        <f>IF(AC29="","",IF($D29="mL", 1000*AC29*VLOOKUP($A29,'Solvents Library'!$A$3:$D$101,3)/VLOOKUP($A29,'Solvents Library'!$A$3:$D$33,4),0))</f>
        <v/>
      </c>
      <c r="AE29" s="56"/>
      <c r="AF29" s="43" t="str">
        <f>IF(AE29="","",IF($D29="mL", 1000*AE29*VLOOKUP($A29,'Solvents Library'!$A$3:$D$101,3)/VLOOKUP($A29,'Solvents Library'!$A$3:$D$33,4),0))</f>
        <v/>
      </c>
      <c r="AG29" s="56"/>
      <c r="AH29" s="43" t="str">
        <f>IF(AG29="","",IF($D29="mL", 1000*AG29*VLOOKUP($A29,'Solvents Library'!$A$3:$D$101,3)/VLOOKUP($A29,'Solvents Library'!$A$3:$D$33,4),0))</f>
        <v/>
      </c>
      <c r="AI29" s="56"/>
      <c r="AJ29" s="43" t="str">
        <f>IF(AI29="","",IF($D29="mL", 1000*AI29*VLOOKUP($A29,'Solvents Library'!$A$3:$D$101,3)/VLOOKUP($A29,'Solvents Library'!$A$3:$D$33,4),0))</f>
        <v/>
      </c>
      <c r="AK29" s="56"/>
      <c r="AL29" s="43" t="str">
        <f>IF(AK29="","",IF($D29="mL", 1000*AK29*VLOOKUP($A29,'Solvents Library'!$A$3:$D$101,3)/VLOOKUP($A29,'Solvents Library'!$A$3:$D$33,4),0))</f>
        <v/>
      </c>
      <c r="AM29" s="56"/>
      <c r="AN29" s="43" t="str">
        <f>IF(AM29="","",IF($D29="mL", 1000*AM29*VLOOKUP($A29,'Solvents Library'!$A$3:$D$101,3)/VLOOKUP($A29,'Solvents Library'!$A$3:$D$33,4),0))</f>
        <v/>
      </c>
      <c r="AO29" s="56"/>
      <c r="AP29" s="43" t="str">
        <f>IF(AO29="","",IF($D29="mL", 1000*AO29*VLOOKUP($A29,'Solvents Library'!$A$3:$D$101,3)/VLOOKUP($A29,'Solvents Library'!$A$3:$D$33,4),0))</f>
        <v/>
      </c>
      <c r="AQ29" s="56"/>
      <c r="AR29" s="43" t="str">
        <f>IF(AQ29="","",IF($D29="mL", 1000*AQ29*VLOOKUP($A29,'Solvents Library'!$A$3:$D$101,3)/VLOOKUP($A29,'Solvents Library'!$A$3:$D$33,4),0))</f>
        <v/>
      </c>
      <c r="AS29" s="56"/>
      <c r="AT29" s="43" t="str">
        <f>IF(AS29="","",IF($D29="mL", 1000*AS29*VLOOKUP($A29,'Solvents Library'!$A$3:$D$101,3)/VLOOKUP($A29,'Solvents Library'!$A$3:$D$33,4),0))</f>
        <v/>
      </c>
      <c r="AU29" s="56"/>
      <c r="AV29" s="43" t="str">
        <f>IF(AU29="","",IF($D29="mL", 1000*AU29*VLOOKUP($A29,'Solvents Library'!$A$3:$D$101,3)/VLOOKUP($A29,'Solvents Library'!$A$3:$D$33,4),0))</f>
        <v/>
      </c>
      <c r="AW29" s="56"/>
      <c r="AX29" s="43" t="str">
        <f>IF(AW29="","",IF($D29="mL", 1000*AW29*VLOOKUP($A29,'Solvents Library'!$A$3:$D$101,3)/VLOOKUP($A29,'Solvents Library'!$A$3:$D$33,4),0))</f>
        <v/>
      </c>
      <c r="AY29" s="56"/>
      <c r="AZ29" s="43" t="str">
        <f>IF(AY29="","",IF($D29="mL", 1000*AY29*VLOOKUP($A29,'Solvents Library'!$A$3:$D$101,3)/VLOOKUP($A29,'Solvents Library'!$A$3:$D$33,4),0))</f>
        <v/>
      </c>
      <c r="BA29" s="56"/>
      <c r="BB29" s="43" t="str">
        <f>IF(BA29="","",IF($D29="mL", 1000*BA29*VLOOKUP($A29,'Solvents Library'!$A$3:$D$101,3)/VLOOKUP($A29,'Solvents Library'!$A$3:$D$33,4),0))</f>
        <v/>
      </c>
      <c r="BC29" s="56"/>
      <c r="BD29" s="43" t="str">
        <f>IF(BC29="","",IF($D29="mL", 1000*BC29*VLOOKUP($A29,'Solvents Library'!$A$3:$D$101,3)/VLOOKUP($A29,'Solvents Library'!$A$3:$D$33,4),0))</f>
        <v/>
      </c>
      <c r="BE29" s="56"/>
      <c r="BF29" s="43" t="str">
        <f>IF(BE29="","",IF($D29="mL", 1000*BE29*VLOOKUP($A29,'Solvents Library'!$A$3:$D$101,3)/VLOOKUP($A29,'Solvents Library'!$A$3:$D$33,4),0))</f>
        <v/>
      </c>
      <c r="BG29" s="56"/>
      <c r="BH29" s="43" t="str">
        <f>IF(BG29="","",IF($D29="mL", 1000*BG29*VLOOKUP($A29,'Solvents Library'!$A$3:$D$101,3)/VLOOKUP($A29,'Solvents Library'!$A$3:$D$33,4),0))</f>
        <v/>
      </c>
      <c r="BI29" s="56"/>
      <c r="BJ29" s="43" t="str">
        <f>IF(BI29="","",IF($D29="mL", 1000*BI29*VLOOKUP($A29,'Solvents Library'!$A$3:$D$101,3)/VLOOKUP($A29,'Solvents Library'!$A$3:$D$33,4),0))</f>
        <v/>
      </c>
      <c r="BK29" s="56"/>
      <c r="BL29" s="96" t="str">
        <f>IF(BK29="","",IF($D29="mL", 1000*BK29*VLOOKUP($A29,'Solvents Library'!$A$3:$D$101,3)/VLOOKUP($A29,'Solvents Library'!$A$3:$D$33,4),0))</f>
        <v/>
      </c>
    </row>
    <row r="30" spans="1:64" x14ac:dyDescent="0.25">
      <c r="A30" s="48"/>
      <c r="B30" s="77">
        <f t="shared" si="114"/>
        <v>1</v>
      </c>
      <c r="C30" s="46" t="str">
        <f>IF(A30="","",VLOOKUP($A30,'Solvents Library'!$A$3:$D$101,4))</f>
        <v/>
      </c>
      <c r="D30" s="46"/>
      <c r="E30" s="51"/>
      <c r="F30" s="43" t="str">
        <f>IF(E30="","",IF($D30="mL", 1000*E30*VLOOKUP($A30,'Solvents Library'!$A$3:$D$101,3)/VLOOKUP($A30,'Solvents Library'!$A$3:$D$33,4),0))</f>
        <v/>
      </c>
      <c r="G30" s="56"/>
      <c r="H30" s="43" t="str">
        <f>IF(G30="","",IF($D30="mL", 1000*G30*VLOOKUP($A30,'Solvents Library'!$A$3:$D$101,3)/VLOOKUP($A30,'Solvents Library'!$A$3:$D$33,4),0))</f>
        <v/>
      </c>
      <c r="I30" s="56"/>
      <c r="J30" s="43" t="str">
        <f>IF(I30="","",IF($D30="mL", 1000*I30*VLOOKUP($A30,'Solvents Library'!$A$3:$D$101,3)/VLOOKUP($A30,'Solvents Library'!$A$3:$D$33,4),0))</f>
        <v/>
      </c>
      <c r="K30" s="56"/>
      <c r="L30" s="43" t="str">
        <f>IF(K30="","",IF($D30="mL", 1000*K30*VLOOKUP($A30,'Solvents Library'!$A$3:$D$101,3)/VLOOKUP($A30,'Solvents Library'!$A$3:$D$33,4),0))</f>
        <v/>
      </c>
      <c r="M30" s="56"/>
      <c r="N30" s="43" t="str">
        <f>IF(M30="","",IF($D30="mL", 1000*M30*VLOOKUP($A30,'Solvents Library'!$A$3:$D$101,3)/VLOOKUP($A30,'Solvents Library'!$A$3:$D$33,4),0))</f>
        <v/>
      </c>
      <c r="O30" s="56"/>
      <c r="P30" s="43" t="str">
        <f>IF(O30="","",IF($D30="mL", 1000*O30*VLOOKUP($A30,'Solvents Library'!$A$3:$D$101,3)/VLOOKUP($A30,'Solvents Library'!$A$3:$D$33,4),0))</f>
        <v/>
      </c>
      <c r="Q30" s="56"/>
      <c r="R30" s="43" t="str">
        <f>IF(Q30="","",IF($D30="mL", 1000*Q30*VLOOKUP($A30,'Solvents Library'!$A$3:$D$101,3)/VLOOKUP($A30,'Solvents Library'!$A$3:$D$33,4),0))</f>
        <v/>
      </c>
      <c r="S30" s="56"/>
      <c r="T30" s="43" t="str">
        <f>IF(S30="","",IF($D30="mL", 1000*S30*VLOOKUP($A30,'Solvents Library'!$A$3:$D$101,3)/VLOOKUP($A30,'Solvents Library'!$A$3:$D$33,4),0))</f>
        <v/>
      </c>
      <c r="U30" s="56"/>
      <c r="V30" s="43" t="str">
        <f>IF(U30="","",IF($D30="mL", 1000*U30*VLOOKUP($A30,'Solvents Library'!$A$3:$D$101,3)/VLOOKUP($A30,'Solvents Library'!$A$3:$D$33,4),0))</f>
        <v/>
      </c>
      <c r="W30" s="56"/>
      <c r="X30" s="43" t="str">
        <f>IF(W30="","",IF($D30="mL", 1000*W30*VLOOKUP($A30,'Solvents Library'!$A$3:$D$101,3)/VLOOKUP($A30,'Solvents Library'!$A$3:$D$33,4),0))</f>
        <v/>
      </c>
      <c r="Y30" s="56"/>
      <c r="Z30" s="43" t="str">
        <f>IF(Y30="","",IF($D30="mL", 1000*Y30*VLOOKUP($A30,'Solvents Library'!$A$3:$D$101,3)/VLOOKUP($A30,'Solvents Library'!$A$3:$D$33,4),0))</f>
        <v/>
      </c>
      <c r="AA30" s="56"/>
      <c r="AB30" s="43" t="str">
        <f>IF(AA30="","",IF($D30="mL", 1000*AA30*VLOOKUP($A30,'Solvents Library'!$A$3:$D$101,3)/VLOOKUP($A30,'Solvents Library'!$A$3:$D$33,4),0))</f>
        <v/>
      </c>
      <c r="AC30" s="56"/>
      <c r="AD30" s="43" t="str">
        <f>IF(AC30="","",IF($D30="mL", 1000*AC30*VLOOKUP($A30,'Solvents Library'!$A$3:$D$101,3)/VLOOKUP($A30,'Solvents Library'!$A$3:$D$33,4),0))</f>
        <v/>
      </c>
      <c r="AE30" s="56"/>
      <c r="AF30" s="43" t="str">
        <f>IF(AE30="","",IF($D30="mL", 1000*AE30*VLOOKUP($A30,'Solvents Library'!$A$3:$D$101,3)/VLOOKUP($A30,'Solvents Library'!$A$3:$D$33,4),0))</f>
        <v/>
      </c>
      <c r="AG30" s="56"/>
      <c r="AH30" s="43" t="str">
        <f>IF(AG30="","",IF($D30="mL", 1000*AG30*VLOOKUP($A30,'Solvents Library'!$A$3:$D$101,3)/VLOOKUP($A30,'Solvents Library'!$A$3:$D$33,4),0))</f>
        <v/>
      </c>
      <c r="AI30" s="56"/>
      <c r="AJ30" s="43" t="str">
        <f>IF(AI30="","",IF($D30="mL", 1000*AI30*VLOOKUP($A30,'Solvents Library'!$A$3:$D$101,3)/VLOOKUP($A30,'Solvents Library'!$A$3:$D$33,4),0))</f>
        <v/>
      </c>
      <c r="AK30" s="56"/>
      <c r="AL30" s="43" t="str">
        <f>IF(AK30="","",IF($D30="mL", 1000*AK30*VLOOKUP($A30,'Solvents Library'!$A$3:$D$101,3)/VLOOKUP($A30,'Solvents Library'!$A$3:$D$33,4),0))</f>
        <v/>
      </c>
      <c r="AM30" s="56"/>
      <c r="AN30" s="43" t="str">
        <f>IF(AM30="","",IF($D30="mL", 1000*AM30*VLOOKUP($A30,'Solvents Library'!$A$3:$D$101,3)/VLOOKUP($A30,'Solvents Library'!$A$3:$D$33,4),0))</f>
        <v/>
      </c>
      <c r="AO30" s="56"/>
      <c r="AP30" s="43" t="str">
        <f>IF(AO30="","",IF($D30="mL", 1000*AO30*VLOOKUP($A30,'Solvents Library'!$A$3:$D$101,3)/VLOOKUP($A30,'Solvents Library'!$A$3:$D$33,4),0))</f>
        <v/>
      </c>
      <c r="AQ30" s="56"/>
      <c r="AR30" s="43" t="str">
        <f>IF(AQ30="","",IF($D30="mL", 1000*AQ30*VLOOKUP($A30,'Solvents Library'!$A$3:$D$101,3)/VLOOKUP($A30,'Solvents Library'!$A$3:$D$33,4),0))</f>
        <v/>
      </c>
      <c r="AS30" s="56"/>
      <c r="AT30" s="43" t="str">
        <f>IF(AS30="","",IF($D30="mL", 1000*AS30*VLOOKUP($A30,'Solvents Library'!$A$3:$D$101,3)/VLOOKUP($A30,'Solvents Library'!$A$3:$D$33,4),0))</f>
        <v/>
      </c>
      <c r="AU30" s="56"/>
      <c r="AV30" s="43" t="str">
        <f>IF(AU30="","",IF($D30="mL", 1000*AU30*VLOOKUP($A30,'Solvents Library'!$A$3:$D$101,3)/VLOOKUP($A30,'Solvents Library'!$A$3:$D$33,4),0))</f>
        <v/>
      </c>
      <c r="AW30" s="56"/>
      <c r="AX30" s="43" t="str">
        <f>IF(AW30="","",IF($D30="mL", 1000*AW30*VLOOKUP($A30,'Solvents Library'!$A$3:$D$101,3)/VLOOKUP($A30,'Solvents Library'!$A$3:$D$33,4),0))</f>
        <v/>
      </c>
      <c r="AY30" s="56"/>
      <c r="AZ30" s="43" t="str">
        <f>IF(AY30="","",IF($D30="mL", 1000*AY30*VLOOKUP($A30,'Solvents Library'!$A$3:$D$101,3)/VLOOKUP($A30,'Solvents Library'!$A$3:$D$33,4),0))</f>
        <v/>
      </c>
      <c r="BA30" s="56"/>
      <c r="BB30" s="43" t="str">
        <f>IF(BA30="","",IF($D30="mL", 1000*BA30*VLOOKUP($A30,'Solvents Library'!$A$3:$D$101,3)/VLOOKUP($A30,'Solvents Library'!$A$3:$D$33,4),0))</f>
        <v/>
      </c>
      <c r="BC30" s="56"/>
      <c r="BD30" s="43" t="str">
        <f>IF(BC30="","",IF($D30="mL", 1000*BC30*VLOOKUP($A30,'Solvents Library'!$A$3:$D$101,3)/VLOOKUP($A30,'Solvents Library'!$A$3:$D$33,4),0))</f>
        <v/>
      </c>
      <c r="BE30" s="56"/>
      <c r="BF30" s="43" t="str">
        <f>IF(BE30="","",IF($D30="mL", 1000*BE30*VLOOKUP($A30,'Solvents Library'!$A$3:$D$101,3)/VLOOKUP($A30,'Solvents Library'!$A$3:$D$33,4),0))</f>
        <v/>
      </c>
      <c r="BG30" s="56"/>
      <c r="BH30" s="43" t="str">
        <f>IF(BG30="","",IF($D30="mL", 1000*BG30*VLOOKUP($A30,'Solvents Library'!$A$3:$D$101,3)/VLOOKUP($A30,'Solvents Library'!$A$3:$D$33,4),0))</f>
        <v/>
      </c>
      <c r="BI30" s="56"/>
      <c r="BJ30" s="43" t="str">
        <f>IF(BI30="","",IF($D30="mL", 1000*BI30*VLOOKUP($A30,'Solvents Library'!$A$3:$D$101,3)/VLOOKUP($A30,'Solvents Library'!$A$3:$D$33,4),0))</f>
        <v/>
      </c>
      <c r="BK30" s="56"/>
      <c r="BL30" s="96" t="str">
        <f>IF(BK30="","",IF($D30="mL", 1000*BK30*VLOOKUP($A30,'Solvents Library'!$A$3:$D$101,3)/VLOOKUP($A30,'Solvents Library'!$A$3:$D$33,4),0))</f>
        <v/>
      </c>
    </row>
    <row r="31" spans="1:64" x14ac:dyDescent="0.25">
      <c r="A31" s="48"/>
      <c r="B31" s="77">
        <f t="shared" si="114"/>
        <v>1</v>
      </c>
      <c r="C31" s="46" t="str">
        <f>IF(A31="","",VLOOKUP($A31,'Solvents Library'!$A$3:$D$101,4))</f>
        <v/>
      </c>
      <c r="D31" s="46"/>
      <c r="E31" s="51"/>
      <c r="F31" s="43" t="str">
        <f>IF(E31="","",IF($D31="mL", 1000*E31*VLOOKUP($A31,'Solvents Library'!$A$3:$D$101,3)/VLOOKUP($A31,'Solvents Library'!$A$3:$D$33,4),0))</f>
        <v/>
      </c>
      <c r="G31" s="56"/>
      <c r="H31" s="43" t="str">
        <f>IF(G31="","",IF($D31="mL", 1000*G31*VLOOKUP($A31,'Solvents Library'!$A$3:$D$101,3)/VLOOKUP($A31,'Solvents Library'!$A$3:$D$33,4),0))</f>
        <v/>
      </c>
      <c r="I31" s="56"/>
      <c r="J31" s="43" t="str">
        <f>IF(I31="","",IF($D31="mL", 1000*I31*VLOOKUP($A31,'Solvents Library'!$A$3:$D$101,3)/VLOOKUP($A31,'Solvents Library'!$A$3:$D$33,4),0))</f>
        <v/>
      </c>
      <c r="K31" s="56"/>
      <c r="L31" s="43" t="str">
        <f>IF(K31="","",IF($D31="mL", 1000*K31*VLOOKUP($A31,'Solvents Library'!$A$3:$D$101,3)/VLOOKUP($A31,'Solvents Library'!$A$3:$D$33,4),0))</f>
        <v/>
      </c>
      <c r="M31" s="56"/>
      <c r="N31" s="43" t="str">
        <f>IF(M31="","",IF($D31="mL", 1000*M31*VLOOKUP($A31,'Solvents Library'!$A$3:$D$101,3)/VLOOKUP($A31,'Solvents Library'!$A$3:$D$33,4),0))</f>
        <v/>
      </c>
      <c r="O31" s="56"/>
      <c r="P31" s="43" t="str">
        <f>IF(O31="","",IF($D31="mL", 1000*O31*VLOOKUP($A31,'Solvents Library'!$A$3:$D$101,3)/VLOOKUP($A31,'Solvents Library'!$A$3:$D$33,4),0))</f>
        <v/>
      </c>
      <c r="Q31" s="56"/>
      <c r="R31" s="43" t="str">
        <f>IF(Q31="","",IF($D31="mL", 1000*Q31*VLOOKUP($A31,'Solvents Library'!$A$3:$D$101,3)/VLOOKUP($A31,'Solvents Library'!$A$3:$D$33,4),0))</f>
        <v/>
      </c>
      <c r="S31" s="56"/>
      <c r="T31" s="43" t="str">
        <f>IF(S31="","",IF($D31="mL", 1000*S31*VLOOKUP($A31,'Solvents Library'!$A$3:$D$101,3)/VLOOKUP($A31,'Solvents Library'!$A$3:$D$33,4),0))</f>
        <v/>
      </c>
      <c r="U31" s="56"/>
      <c r="V31" s="43" t="str">
        <f>IF(U31="","",IF($D31="mL", 1000*U31*VLOOKUP($A31,'Solvents Library'!$A$3:$D$101,3)/VLOOKUP($A31,'Solvents Library'!$A$3:$D$33,4),0))</f>
        <v/>
      </c>
      <c r="W31" s="56"/>
      <c r="X31" s="43" t="str">
        <f>IF(W31="","",IF($D31="mL", 1000*W31*VLOOKUP($A31,'Solvents Library'!$A$3:$D$101,3)/VLOOKUP($A31,'Solvents Library'!$A$3:$D$33,4),0))</f>
        <v/>
      </c>
      <c r="Y31" s="56"/>
      <c r="Z31" s="43" t="str">
        <f>IF(Y31="","",IF($D31="mL", 1000*Y31*VLOOKUP($A31,'Solvents Library'!$A$3:$D$101,3)/VLOOKUP($A31,'Solvents Library'!$A$3:$D$33,4),0))</f>
        <v/>
      </c>
      <c r="AA31" s="56"/>
      <c r="AB31" s="43" t="str">
        <f>IF(AA31="","",IF($D31="mL", 1000*AA31*VLOOKUP($A31,'Solvents Library'!$A$3:$D$101,3)/VLOOKUP($A31,'Solvents Library'!$A$3:$D$33,4),0))</f>
        <v/>
      </c>
      <c r="AC31" s="56"/>
      <c r="AD31" s="43" t="str">
        <f>IF(AC31="","",IF($D31="mL", 1000*AC31*VLOOKUP($A31,'Solvents Library'!$A$3:$D$101,3)/VLOOKUP($A31,'Solvents Library'!$A$3:$D$33,4),0))</f>
        <v/>
      </c>
      <c r="AE31" s="56"/>
      <c r="AF31" s="43" t="str">
        <f>IF(AE31="","",IF($D31="mL", 1000*AE31*VLOOKUP($A31,'Solvents Library'!$A$3:$D$101,3)/VLOOKUP($A31,'Solvents Library'!$A$3:$D$33,4),0))</f>
        <v/>
      </c>
      <c r="AG31" s="56"/>
      <c r="AH31" s="43" t="str">
        <f>IF(AG31="","",IF($D31="mL", 1000*AG31*VLOOKUP($A31,'Solvents Library'!$A$3:$D$101,3)/VLOOKUP($A31,'Solvents Library'!$A$3:$D$33,4),0))</f>
        <v/>
      </c>
      <c r="AI31" s="56"/>
      <c r="AJ31" s="43" t="str">
        <f>IF(AI31="","",IF($D31="mL", 1000*AI31*VLOOKUP($A31,'Solvents Library'!$A$3:$D$101,3)/VLOOKUP($A31,'Solvents Library'!$A$3:$D$33,4),0))</f>
        <v/>
      </c>
      <c r="AK31" s="56"/>
      <c r="AL31" s="43" t="str">
        <f>IF(AK31="","",IF($D31="mL", 1000*AK31*VLOOKUP($A31,'Solvents Library'!$A$3:$D$101,3)/VLOOKUP($A31,'Solvents Library'!$A$3:$D$33,4),0))</f>
        <v/>
      </c>
      <c r="AM31" s="56"/>
      <c r="AN31" s="43" t="str">
        <f>IF(AM31="","",IF($D31="mL", 1000*AM31*VLOOKUP($A31,'Solvents Library'!$A$3:$D$101,3)/VLOOKUP($A31,'Solvents Library'!$A$3:$D$33,4),0))</f>
        <v/>
      </c>
      <c r="AO31" s="56"/>
      <c r="AP31" s="43" t="str">
        <f>IF(AO31="","",IF($D31="mL", 1000*AO31*VLOOKUP($A31,'Solvents Library'!$A$3:$D$101,3)/VLOOKUP($A31,'Solvents Library'!$A$3:$D$33,4),0))</f>
        <v/>
      </c>
      <c r="AQ31" s="56"/>
      <c r="AR31" s="43" t="str">
        <f>IF(AQ31="","",IF($D31="mL", 1000*AQ31*VLOOKUP($A31,'Solvents Library'!$A$3:$D$101,3)/VLOOKUP($A31,'Solvents Library'!$A$3:$D$33,4),0))</f>
        <v/>
      </c>
      <c r="AS31" s="56"/>
      <c r="AT31" s="43" t="str">
        <f>IF(AS31="","",IF($D31="mL", 1000*AS31*VLOOKUP($A31,'Solvents Library'!$A$3:$D$101,3)/VLOOKUP($A31,'Solvents Library'!$A$3:$D$33,4),0))</f>
        <v/>
      </c>
      <c r="AU31" s="56"/>
      <c r="AV31" s="43" t="str">
        <f>IF(AU31="","",IF($D31="mL", 1000*AU31*VLOOKUP($A31,'Solvents Library'!$A$3:$D$101,3)/VLOOKUP($A31,'Solvents Library'!$A$3:$D$33,4),0))</f>
        <v/>
      </c>
      <c r="AW31" s="56"/>
      <c r="AX31" s="43" t="str">
        <f>IF(AW31="","",IF($D31="mL", 1000*AW31*VLOOKUP($A31,'Solvents Library'!$A$3:$D$101,3)/VLOOKUP($A31,'Solvents Library'!$A$3:$D$33,4),0))</f>
        <v/>
      </c>
      <c r="AY31" s="56"/>
      <c r="AZ31" s="43" t="str">
        <f>IF(AY31="","",IF($D31="mL", 1000*AY31*VLOOKUP($A31,'Solvents Library'!$A$3:$D$101,3)/VLOOKUP($A31,'Solvents Library'!$A$3:$D$33,4),0))</f>
        <v/>
      </c>
      <c r="BA31" s="56"/>
      <c r="BB31" s="43" t="str">
        <f>IF(BA31="","",IF($D31="mL", 1000*BA31*VLOOKUP($A31,'Solvents Library'!$A$3:$D$101,3)/VLOOKUP($A31,'Solvents Library'!$A$3:$D$33,4),0))</f>
        <v/>
      </c>
      <c r="BC31" s="56"/>
      <c r="BD31" s="43" t="str">
        <f>IF(BC31="","",IF($D31="mL", 1000*BC31*VLOOKUP($A31,'Solvents Library'!$A$3:$D$101,3)/VLOOKUP($A31,'Solvents Library'!$A$3:$D$33,4),0))</f>
        <v/>
      </c>
      <c r="BE31" s="56"/>
      <c r="BF31" s="43" t="str">
        <f>IF(BE31="","",IF($D31="mL", 1000*BE31*VLOOKUP($A31,'Solvents Library'!$A$3:$D$101,3)/VLOOKUP($A31,'Solvents Library'!$A$3:$D$33,4),0))</f>
        <v/>
      </c>
      <c r="BG31" s="56"/>
      <c r="BH31" s="43" t="str">
        <f>IF(BG31="","",IF($D31="mL", 1000*BG31*VLOOKUP($A31,'Solvents Library'!$A$3:$D$101,3)/VLOOKUP($A31,'Solvents Library'!$A$3:$D$33,4),0))</f>
        <v/>
      </c>
      <c r="BI31" s="56"/>
      <c r="BJ31" s="43" t="str">
        <f>IF(BI31="","",IF($D31="mL", 1000*BI31*VLOOKUP($A31,'Solvents Library'!$A$3:$D$101,3)/VLOOKUP($A31,'Solvents Library'!$A$3:$D$33,4),0))</f>
        <v/>
      </c>
      <c r="BK31" s="56"/>
      <c r="BL31" s="96" t="str">
        <f>IF(BK31="","",IF($D31="mL", 1000*BK31*VLOOKUP($A31,'Solvents Library'!$A$3:$D$101,3)/VLOOKUP($A31,'Solvents Library'!$A$3:$D$33,4),0))</f>
        <v/>
      </c>
    </row>
    <row r="32" spans="1:64" x14ac:dyDescent="0.25">
      <c r="A32" s="48"/>
      <c r="B32" s="77">
        <f t="shared" si="114"/>
        <v>1</v>
      </c>
      <c r="C32" s="46" t="str">
        <f>IF(A32="","",VLOOKUP($A32,'Solvents Library'!$A$3:$D$101,4))</f>
        <v/>
      </c>
      <c r="D32" s="46"/>
      <c r="E32" s="51"/>
      <c r="F32" s="43" t="str">
        <f>IF(E32="","",IF($D32="mL", 1000*E32*VLOOKUP($A32,'Solvents Library'!$A$3:$D$101,3)/VLOOKUP($A32,'Solvents Library'!$A$3:$D$33,4),0))</f>
        <v/>
      </c>
      <c r="G32" s="56"/>
      <c r="H32" s="43" t="str">
        <f>IF(G32="","",IF($D32="mL", 1000*G32*VLOOKUP($A32,'Solvents Library'!$A$3:$D$101,3)/VLOOKUP($A32,'Solvents Library'!$A$3:$D$33,4),0))</f>
        <v/>
      </c>
      <c r="I32" s="56"/>
      <c r="J32" s="43" t="str">
        <f>IF(I32="","",IF($D32="mL", 1000*I32*VLOOKUP($A32,'Solvents Library'!$A$3:$D$101,3)/VLOOKUP($A32,'Solvents Library'!$A$3:$D$33,4),0))</f>
        <v/>
      </c>
      <c r="K32" s="56"/>
      <c r="L32" s="43" t="str">
        <f>IF(K32="","",IF($D32="mL", 1000*K32*VLOOKUP($A32,'Solvents Library'!$A$3:$D$101,3)/VLOOKUP($A32,'Solvents Library'!$A$3:$D$33,4),0))</f>
        <v/>
      </c>
      <c r="M32" s="56"/>
      <c r="N32" s="43" t="str">
        <f>IF(M32="","",IF($D32="mL", 1000*M32*VLOOKUP($A32,'Solvents Library'!$A$3:$D$101,3)/VLOOKUP($A32,'Solvents Library'!$A$3:$D$33,4),0))</f>
        <v/>
      </c>
      <c r="O32" s="56"/>
      <c r="P32" s="43" t="str">
        <f>IF(O32="","",IF($D32="mL", 1000*O32*VLOOKUP($A32,'Solvents Library'!$A$3:$D$101,3)/VLOOKUP($A32,'Solvents Library'!$A$3:$D$33,4),0))</f>
        <v/>
      </c>
      <c r="Q32" s="56"/>
      <c r="R32" s="43" t="str">
        <f>IF(Q32="","",IF($D32="mL", 1000*Q32*VLOOKUP($A32,'Solvents Library'!$A$3:$D$101,3)/VLOOKUP($A32,'Solvents Library'!$A$3:$D$33,4),0))</f>
        <v/>
      </c>
      <c r="S32" s="56"/>
      <c r="T32" s="43" t="str">
        <f>IF(S32="","",IF($D32="mL", 1000*S32*VLOOKUP($A32,'Solvents Library'!$A$3:$D$101,3)/VLOOKUP($A32,'Solvents Library'!$A$3:$D$33,4),0))</f>
        <v/>
      </c>
      <c r="U32" s="56"/>
      <c r="V32" s="43" t="str">
        <f>IF(U32="","",IF($D32="mL", 1000*U32*VLOOKUP($A32,'Solvents Library'!$A$3:$D$101,3)/VLOOKUP($A32,'Solvents Library'!$A$3:$D$33,4),0))</f>
        <v/>
      </c>
      <c r="W32" s="56"/>
      <c r="X32" s="43" t="str">
        <f>IF(W32="","",IF($D32="mL", 1000*W32*VLOOKUP($A32,'Solvents Library'!$A$3:$D$101,3)/VLOOKUP($A32,'Solvents Library'!$A$3:$D$33,4),0))</f>
        <v/>
      </c>
      <c r="Y32" s="56"/>
      <c r="Z32" s="43" t="str">
        <f>IF(Y32="","",IF($D32="mL", 1000*Y32*VLOOKUP($A32,'Solvents Library'!$A$3:$D$101,3)/VLOOKUP($A32,'Solvents Library'!$A$3:$D$33,4),0))</f>
        <v/>
      </c>
      <c r="AA32" s="56"/>
      <c r="AB32" s="43" t="str">
        <f>IF(AA32="","",IF($D32="mL", 1000*AA32*VLOOKUP($A32,'Solvents Library'!$A$3:$D$101,3)/VLOOKUP($A32,'Solvents Library'!$A$3:$D$33,4),0))</f>
        <v/>
      </c>
      <c r="AC32" s="56"/>
      <c r="AD32" s="43" t="str">
        <f>IF(AC32="","",IF($D32="mL", 1000*AC32*VLOOKUP($A32,'Solvents Library'!$A$3:$D$101,3)/VLOOKUP($A32,'Solvents Library'!$A$3:$D$33,4),0))</f>
        <v/>
      </c>
      <c r="AE32" s="56"/>
      <c r="AF32" s="43" t="str">
        <f>IF(AE32="","",IF($D32="mL", 1000*AE32*VLOOKUP($A32,'Solvents Library'!$A$3:$D$101,3)/VLOOKUP($A32,'Solvents Library'!$A$3:$D$33,4),0))</f>
        <v/>
      </c>
      <c r="AG32" s="56"/>
      <c r="AH32" s="43" t="str">
        <f>IF(AG32="","",IF($D32="mL", 1000*AG32*VLOOKUP($A32,'Solvents Library'!$A$3:$D$101,3)/VLOOKUP($A32,'Solvents Library'!$A$3:$D$33,4),0))</f>
        <v/>
      </c>
      <c r="AI32" s="56"/>
      <c r="AJ32" s="43" t="str">
        <f>IF(AI32="","",IF($D32="mL", 1000*AI32*VLOOKUP($A32,'Solvents Library'!$A$3:$D$101,3)/VLOOKUP($A32,'Solvents Library'!$A$3:$D$33,4),0))</f>
        <v/>
      </c>
      <c r="AK32" s="56"/>
      <c r="AL32" s="43" t="str">
        <f>IF(AK32="","",IF($D32="mL", 1000*AK32*VLOOKUP($A32,'Solvents Library'!$A$3:$D$101,3)/VLOOKUP($A32,'Solvents Library'!$A$3:$D$33,4),0))</f>
        <v/>
      </c>
      <c r="AM32" s="56"/>
      <c r="AN32" s="43" t="str">
        <f>IF(AM32="","",IF($D32="mL", 1000*AM32*VLOOKUP($A32,'Solvents Library'!$A$3:$D$101,3)/VLOOKUP($A32,'Solvents Library'!$A$3:$D$33,4),0))</f>
        <v/>
      </c>
      <c r="AO32" s="56"/>
      <c r="AP32" s="43" t="str">
        <f>IF(AO32="","",IF($D32="mL", 1000*AO32*VLOOKUP($A32,'Solvents Library'!$A$3:$D$101,3)/VLOOKUP($A32,'Solvents Library'!$A$3:$D$33,4),0))</f>
        <v/>
      </c>
      <c r="AQ32" s="56"/>
      <c r="AR32" s="43" t="str">
        <f>IF(AQ32="","",IF($D32="mL", 1000*AQ32*VLOOKUP($A32,'Solvents Library'!$A$3:$D$101,3)/VLOOKUP($A32,'Solvents Library'!$A$3:$D$33,4),0))</f>
        <v/>
      </c>
      <c r="AS32" s="56"/>
      <c r="AT32" s="43" t="str">
        <f>IF(AS32="","",IF($D32="mL", 1000*AS32*VLOOKUP($A32,'Solvents Library'!$A$3:$D$101,3)/VLOOKUP($A32,'Solvents Library'!$A$3:$D$33,4),0))</f>
        <v/>
      </c>
      <c r="AU32" s="56"/>
      <c r="AV32" s="43" t="str">
        <f>IF(AU32="","",IF($D32="mL", 1000*AU32*VLOOKUP($A32,'Solvents Library'!$A$3:$D$101,3)/VLOOKUP($A32,'Solvents Library'!$A$3:$D$33,4),0))</f>
        <v/>
      </c>
      <c r="AW32" s="56"/>
      <c r="AX32" s="43" t="str">
        <f>IF(AW32="","",IF($D32="mL", 1000*AW32*VLOOKUP($A32,'Solvents Library'!$A$3:$D$101,3)/VLOOKUP($A32,'Solvents Library'!$A$3:$D$33,4),0))</f>
        <v/>
      </c>
      <c r="AY32" s="56"/>
      <c r="AZ32" s="43" t="str">
        <f>IF(AY32="","",IF($D32="mL", 1000*AY32*VLOOKUP($A32,'Solvents Library'!$A$3:$D$101,3)/VLOOKUP($A32,'Solvents Library'!$A$3:$D$33,4),0))</f>
        <v/>
      </c>
      <c r="BA32" s="56"/>
      <c r="BB32" s="43" t="str">
        <f>IF(BA32="","",IF($D32="mL", 1000*BA32*VLOOKUP($A32,'Solvents Library'!$A$3:$D$101,3)/VLOOKUP($A32,'Solvents Library'!$A$3:$D$33,4),0))</f>
        <v/>
      </c>
      <c r="BC32" s="56"/>
      <c r="BD32" s="43" t="str">
        <f>IF(BC32="","",IF($D32="mL", 1000*BC32*VLOOKUP($A32,'Solvents Library'!$A$3:$D$101,3)/VLOOKUP($A32,'Solvents Library'!$A$3:$D$33,4),0))</f>
        <v/>
      </c>
      <c r="BE32" s="56"/>
      <c r="BF32" s="43" t="str">
        <f>IF(BE32="","",IF($D32="mL", 1000*BE32*VLOOKUP($A32,'Solvents Library'!$A$3:$D$101,3)/VLOOKUP($A32,'Solvents Library'!$A$3:$D$33,4),0))</f>
        <v/>
      </c>
      <c r="BG32" s="56"/>
      <c r="BH32" s="43" t="str">
        <f>IF(BG32="","",IF($D32="mL", 1000*BG32*VLOOKUP($A32,'Solvents Library'!$A$3:$D$101,3)/VLOOKUP($A32,'Solvents Library'!$A$3:$D$33,4),0))</f>
        <v/>
      </c>
      <c r="BI32" s="56"/>
      <c r="BJ32" s="43" t="str">
        <f>IF(BI32="","",IF($D32="mL", 1000*BI32*VLOOKUP($A32,'Solvents Library'!$A$3:$D$101,3)/VLOOKUP($A32,'Solvents Library'!$A$3:$D$33,4),0))</f>
        <v/>
      </c>
      <c r="BK32" s="56"/>
      <c r="BL32" s="96" t="str">
        <f>IF(BK32="","",IF($D32="mL", 1000*BK32*VLOOKUP($A32,'Solvents Library'!$A$3:$D$101,3)/VLOOKUP($A32,'Solvents Library'!$A$3:$D$33,4),0))</f>
        <v/>
      </c>
    </row>
    <row r="33" spans="1:64" x14ac:dyDescent="0.25">
      <c r="A33" s="48"/>
      <c r="B33" s="77">
        <f t="shared" si="114"/>
        <v>1</v>
      </c>
      <c r="C33" s="46" t="str">
        <f>IF(A33="","",VLOOKUP($A33,'Solvents Library'!$A$3:$D$101,4))</f>
        <v/>
      </c>
      <c r="D33" s="46"/>
      <c r="E33" s="51"/>
      <c r="F33" s="43" t="str">
        <f>IF(E33="","",IF($D33="mL", 1000*E33*VLOOKUP($A33,'Solvents Library'!$A$3:$D$101,3)/VLOOKUP($A33,'Solvents Library'!$A$3:$D$33,4),0))</f>
        <v/>
      </c>
      <c r="G33" s="56"/>
      <c r="H33" s="43" t="str">
        <f>IF(G33="","",IF($D33="mL", 1000*G33*VLOOKUP($A33,'Solvents Library'!$A$3:$D$101,3)/VLOOKUP($A33,'Solvents Library'!$A$3:$D$33,4),0))</f>
        <v/>
      </c>
      <c r="I33" s="56"/>
      <c r="J33" s="43" t="str">
        <f>IF(I33="","",IF($D33="mL", 1000*I33*VLOOKUP($A33,'Solvents Library'!$A$3:$D$101,3)/VLOOKUP($A33,'Solvents Library'!$A$3:$D$33,4),0))</f>
        <v/>
      </c>
      <c r="K33" s="56"/>
      <c r="L33" s="43" t="str">
        <f>IF(K33="","",IF($D33="mL", 1000*K33*VLOOKUP($A33,'Solvents Library'!$A$3:$D$101,3)/VLOOKUP($A33,'Solvents Library'!$A$3:$D$33,4),0))</f>
        <v/>
      </c>
      <c r="M33" s="56"/>
      <c r="N33" s="43" t="str">
        <f>IF(M33="","",IF($D33="mL", 1000*M33*VLOOKUP($A33,'Solvents Library'!$A$3:$D$101,3)/VLOOKUP($A33,'Solvents Library'!$A$3:$D$33,4),0))</f>
        <v/>
      </c>
      <c r="O33" s="56"/>
      <c r="P33" s="43" t="str">
        <f>IF(O33="","",IF($D33="mL", 1000*O33*VLOOKUP($A33,'Solvents Library'!$A$3:$D$101,3)/VLOOKUP($A33,'Solvents Library'!$A$3:$D$33,4),0))</f>
        <v/>
      </c>
      <c r="Q33" s="56"/>
      <c r="R33" s="43" t="str">
        <f>IF(Q33="","",IF($D33="mL", 1000*Q33*VLOOKUP($A33,'Solvents Library'!$A$3:$D$101,3)/VLOOKUP($A33,'Solvents Library'!$A$3:$D$33,4),0))</f>
        <v/>
      </c>
      <c r="S33" s="56"/>
      <c r="T33" s="43" t="str">
        <f>IF(S33="","",IF($D33="mL", 1000*S33*VLOOKUP($A33,'Solvents Library'!$A$3:$D$101,3)/VLOOKUP($A33,'Solvents Library'!$A$3:$D$33,4),0))</f>
        <v/>
      </c>
      <c r="U33" s="56"/>
      <c r="V33" s="43" t="str">
        <f>IF(U33="","",IF($D33="mL", 1000*U33*VLOOKUP($A33,'Solvents Library'!$A$3:$D$101,3)/VLOOKUP($A33,'Solvents Library'!$A$3:$D$33,4),0))</f>
        <v/>
      </c>
      <c r="W33" s="56"/>
      <c r="X33" s="43" t="str">
        <f>IF(W33="","",IF($D33="mL", 1000*W33*VLOOKUP($A33,'Solvents Library'!$A$3:$D$101,3)/VLOOKUP($A33,'Solvents Library'!$A$3:$D$33,4),0))</f>
        <v/>
      </c>
      <c r="Y33" s="56"/>
      <c r="Z33" s="43" t="str">
        <f>IF(Y33="","",IF($D33="mL", 1000*Y33*VLOOKUP($A33,'Solvents Library'!$A$3:$D$101,3)/VLOOKUP($A33,'Solvents Library'!$A$3:$D$33,4),0))</f>
        <v/>
      </c>
      <c r="AA33" s="56"/>
      <c r="AB33" s="43" t="str">
        <f>IF(AA33="","",IF($D33="mL", 1000*AA33*VLOOKUP($A33,'Solvents Library'!$A$3:$D$101,3)/VLOOKUP($A33,'Solvents Library'!$A$3:$D$33,4),0))</f>
        <v/>
      </c>
      <c r="AC33" s="56"/>
      <c r="AD33" s="43" t="str">
        <f>IF(AC33="","",IF($D33="mL", 1000*AC33*VLOOKUP($A33,'Solvents Library'!$A$3:$D$101,3)/VLOOKUP($A33,'Solvents Library'!$A$3:$D$33,4),0))</f>
        <v/>
      </c>
      <c r="AE33" s="56"/>
      <c r="AF33" s="43" t="str">
        <f>IF(AE33="","",IF($D33="mL", 1000*AE33*VLOOKUP($A33,'Solvents Library'!$A$3:$D$101,3)/VLOOKUP($A33,'Solvents Library'!$A$3:$D$33,4),0))</f>
        <v/>
      </c>
      <c r="AG33" s="56"/>
      <c r="AH33" s="43" t="str">
        <f>IF(AG33="","",IF($D33="mL", 1000*AG33*VLOOKUP($A33,'Solvents Library'!$A$3:$D$101,3)/VLOOKUP($A33,'Solvents Library'!$A$3:$D$33,4),0))</f>
        <v/>
      </c>
      <c r="AI33" s="56"/>
      <c r="AJ33" s="43" t="str">
        <f>IF(AI33="","",IF($D33="mL", 1000*AI33*VLOOKUP($A33,'Solvents Library'!$A$3:$D$101,3)/VLOOKUP($A33,'Solvents Library'!$A$3:$D$33,4),0))</f>
        <v/>
      </c>
      <c r="AK33" s="56"/>
      <c r="AL33" s="43" t="str">
        <f>IF(AK33="","",IF($D33="mL", 1000*AK33*VLOOKUP($A33,'Solvents Library'!$A$3:$D$101,3)/VLOOKUP($A33,'Solvents Library'!$A$3:$D$33,4),0))</f>
        <v/>
      </c>
      <c r="AM33" s="56"/>
      <c r="AN33" s="43" t="str">
        <f>IF(AM33="","",IF($D33="mL", 1000*AM33*VLOOKUP($A33,'Solvents Library'!$A$3:$D$101,3)/VLOOKUP($A33,'Solvents Library'!$A$3:$D$33,4),0))</f>
        <v/>
      </c>
      <c r="AO33" s="56"/>
      <c r="AP33" s="43" t="str">
        <f>IF(AO33="","",IF($D33="mL", 1000*AO33*VLOOKUP($A33,'Solvents Library'!$A$3:$D$101,3)/VLOOKUP($A33,'Solvents Library'!$A$3:$D$33,4),0))</f>
        <v/>
      </c>
      <c r="AQ33" s="56"/>
      <c r="AR33" s="43" t="str">
        <f>IF(AQ33="","",IF($D33="mL", 1000*AQ33*VLOOKUP($A33,'Solvents Library'!$A$3:$D$101,3)/VLOOKUP($A33,'Solvents Library'!$A$3:$D$33,4),0))</f>
        <v/>
      </c>
      <c r="AS33" s="56"/>
      <c r="AT33" s="43" t="str">
        <f>IF(AS33="","",IF($D33="mL", 1000*AS33*VLOOKUP($A33,'Solvents Library'!$A$3:$D$101,3)/VLOOKUP($A33,'Solvents Library'!$A$3:$D$33,4),0))</f>
        <v/>
      </c>
      <c r="AU33" s="56"/>
      <c r="AV33" s="43" t="str">
        <f>IF(AU33="","",IF($D33="mL", 1000*AU33*VLOOKUP($A33,'Solvents Library'!$A$3:$D$101,3)/VLOOKUP($A33,'Solvents Library'!$A$3:$D$33,4),0))</f>
        <v/>
      </c>
      <c r="AW33" s="56"/>
      <c r="AX33" s="43" t="str">
        <f>IF(AW33="","",IF($D33="mL", 1000*AW33*VLOOKUP($A33,'Solvents Library'!$A$3:$D$101,3)/VLOOKUP($A33,'Solvents Library'!$A$3:$D$33,4),0))</f>
        <v/>
      </c>
      <c r="AY33" s="56"/>
      <c r="AZ33" s="43" t="str">
        <f>IF(AY33="","",IF($D33="mL", 1000*AY33*VLOOKUP($A33,'Solvents Library'!$A$3:$D$101,3)/VLOOKUP($A33,'Solvents Library'!$A$3:$D$33,4),0))</f>
        <v/>
      </c>
      <c r="BA33" s="56"/>
      <c r="BB33" s="43" t="str">
        <f>IF(BA33="","",IF($D33="mL", 1000*BA33*VLOOKUP($A33,'Solvents Library'!$A$3:$D$101,3)/VLOOKUP($A33,'Solvents Library'!$A$3:$D$33,4),0))</f>
        <v/>
      </c>
      <c r="BC33" s="56"/>
      <c r="BD33" s="43" t="str">
        <f>IF(BC33="","",IF($D33="mL", 1000*BC33*VLOOKUP($A33,'Solvents Library'!$A$3:$D$101,3)/VLOOKUP($A33,'Solvents Library'!$A$3:$D$33,4),0))</f>
        <v/>
      </c>
      <c r="BE33" s="56"/>
      <c r="BF33" s="43" t="str">
        <f>IF(BE33="","",IF($D33="mL", 1000*BE33*VLOOKUP($A33,'Solvents Library'!$A$3:$D$101,3)/VLOOKUP($A33,'Solvents Library'!$A$3:$D$33,4),0))</f>
        <v/>
      </c>
      <c r="BG33" s="56"/>
      <c r="BH33" s="43" t="str">
        <f>IF(BG33="","",IF($D33="mL", 1000*BG33*VLOOKUP($A33,'Solvents Library'!$A$3:$D$101,3)/VLOOKUP($A33,'Solvents Library'!$A$3:$D$33,4),0))</f>
        <v/>
      </c>
      <c r="BI33" s="56"/>
      <c r="BJ33" s="43" t="str">
        <f>IF(BI33="","",IF($D33="mL", 1000*BI33*VLOOKUP($A33,'Solvents Library'!$A$3:$D$101,3)/VLOOKUP($A33,'Solvents Library'!$A$3:$D$33,4),0))</f>
        <v/>
      </c>
      <c r="BK33" s="56"/>
      <c r="BL33" s="96" t="str">
        <f>IF(BK33="","",IF($D33="mL", 1000*BK33*VLOOKUP($A33,'Solvents Library'!$A$3:$D$101,3)/VLOOKUP($A33,'Solvents Library'!$A$3:$D$33,4),0))</f>
        <v/>
      </c>
    </row>
    <row r="34" spans="1:64" x14ac:dyDescent="0.25">
      <c r="A34" s="48"/>
      <c r="B34" s="77">
        <f t="shared" si="114"/>
        <v>1</v>
      </c>
      <c r="C34" s="46" t="str">
        <f>IF(A34="","",VLOOKUP($A34,'Solvents Library'!$A$3:$D$101,4))</f>
        <v/>
      </c>
      <c r="D34" s="46"/>
      <c r="E34" s="51"/>
      <c r="F34" s="43" t="str">
        <f>IF(E34="","",IF($D34="mL", 1000*E34*VLOOKUP($A34,'Solvents Library'!$A$3:$D$101,3)/VLOOKUP($A34,'Solvents Library'!$A$3:$D$33,4),0))</f>
        <v/>
      </c>
      <c r="G34" s="56"/>
      <c r="H34" s="43" t="str">
        <f>IF(G34="","",IF($D34="mL", 1000*G34*VLOOKUP($A34,'Solvents Library'!$A$3:$D$101,3)/VLOOKUP($A34,'Solvents Library'!$A$3:$D$33,4),0))</f>
        <v/>
      </c>
      <c r="I34" s="56"/>
      <c r="J34" s="43" t="str">
        <f>IF(I34="","",IF($D34="mL", 1000*I34*VLOOKUP($A34,'Solvents Library'!$A$3:$D$101,3)/VLOOKUP($A34,'Solvents Library'!$A$3:$D$33,4),0))</f>
        <v/>
      </c>
      <c r="K34" s="56"/>
      <c r="L34" s="43" t="str">
        <f>IF(K34="","",IF($D34="mL", 1000*K34*VLOOKUP($A34,'Solvents Library'!$A$3:$D$101,3)/VLOOKUP($A34,'Solvents Library'!$A$3:$D$33,4),0))</f>
        <v/>
      </c>
      <c r="M34" s="56"/>
      <c r="N34" s="43" t="str">
        <f>IF(M34="","",IF($D34="mL", 1000*M34*VLOOKUP($A34,'Solvents Library'!$A$3:$D$101,3)/VLOOKUP($A34,'Solvents Library'!$A$3:$D$33,4),0))</f>
        <v/>
      </c>
      <c r="O34" s="56"/>
      <c r="P34" s="43" t="str">
        <f>IF(O34="","",IF($D34="mL", 1000*O34*VLOOKUP($A34,'Solvents Library'!$A$3:$D$101,3)/VLOOKUP($A34,'Solvents Library'!$A$3:$D$33,4),0))</f>
        <v/>
      </c>
      <c r="Q34" s="56"/>
      <c r="R34" s="43" t="str">
        <f>IF(Q34="","",IF($D34="mL", 1000*Q34*VLOOKUP($A34,'Solvents Library'!$A$3:$D$101,3)/VLOOKUP($A34,'Solvents Library'!$A$3:$D$33,4),0))</f>
        <v/>
      </c>
      <c r="S34" s="56"/>
      <c r="T34" s="43" t="str">
        <f>IF(S34="","",IF($D34="mL", 1000*S34*VLOOKUP($A34,'Solvents Library'!$A$3:$D$101,3)/VLOOKUP($A34,'Solvents Library'!$A$3:$D$33,4),0))</f>
        <v/>
      </c>
      <c r="U34" s="56"/>
      <c r="V34" s="43" t="str">
        <f>IF(U34="","",IF($D34="mL", 1000*U34*VLOOKUP($A34,'Solvents Library'!$A$3:$D$101,3)/VLOOKUP($A34,'Solvents Library'!$A$3:$D$33,4),0))</f>
        <v/>
      </c>
      <c r="W34" s="56"/>
      <c r="X34" s="43" t="str">
        <f>IF(W34="","",IF($D34="mL", 1000*W34*VLOOKUP($A34,'Solvents Library'!$A$3:$D$101,3)/VLOOKUP($A34,'Solvents Library'!$A$3:$D$33,4),0))</f>
        <v/>
      </c>
      <c r="Y34" s="56"/>
      <c r="Z34" s="43" t="str">
        <f>IF(Y34="","",IF($D34="mL", 1000*Y34*VLOOKUP($A34,'Solvents Library'!$A$3:$D$101,3)/VLOOKUP($A34,'Solvents Library'!$A$3:$D$33,4),0))</f>
        <v/>
      </c>
      <c r="AA34" s="56"/>
      <c r="AB34" s="43" t="str">
        <f>IF(AA34="","",IF($D34="mL", 1000*AA34*VLOOKUP($A34,'Solvents Library'!$A$3:$D$101,3)/VLOOKUP($A34,'Solvents Library'!$A$3:$D$33,4),0))</f>
        <v/>
      </c>
      <c r="AC34" s="56"/>
      <c r="AD34" s="43" t="str">
        <f>IF(AC34="","",IF($D34="mL", 1000*AC34*VLOOKUP($A34,'Solvents Library'!$A$3:$D$101,3)/VLOOKUP($A34,'Solvents Library'!$A$3:$D$33,4),0))</f>
        <v/>
      </c>
      <c r="AE34" s="56"/>
      <c r="AF34" s="43" t="str">
        <f>IF(AE34="","",IF($D34="mL", 1000*AE34*VLOOKUP($A34,'Solvents Library'!$A$3:$D$101,3)/VLOOKUP($A34,'Solvents Library'!$A$3:$D$33,4),0))</f>
        <v/>
      </c>
      <c r="AG34" s="56"/>
      <c r="AH34" s="43" t="str">
        <f>IF(AG34="","",IF($D34="mL", 1000*AG34*VLOOKUP($A34,'Solvents Library'!$A$3:$D$101,3)/VLOOKUP($A34,'Solvents Library'!$A$3:$D$33,4),0))</f>
        <v/>
      </c>
      <c r="AI34" s="56"/>
      <c r="AJ34" s="43" t="str">
        <f>IF(AI34="","",IF($D34="mL", 1000*AI34*VLOOKUP($A34,'Solvents Library'!$A$3:$D$101,3)/VLOOKUP($A34,'Solvents Library'!$A$3:$D$33,4),0))</f>
        <v/>
      </c>
      <c r="AK34" s="56"/>
      <c r="AL34" s="43" t="str">
        <f>IF(AK34="","",IF($D34="mL", 1000*AK34*VLOOKUP($A34,'Solvents Library'!$A$3:$D$101,3)/VLOOKUP($A34,'Solvents Library'!$A$3:$D$33,4),0))</f>
        <v/>
      </c>
      <c r="AM34" s="56"/>
      <c r="AN34" s="43" t="str">
        <f>IF(AM34="","",IF($D34="mL", 1000*AM34*VLOOKUP($A34,'Solvents Library'!$A$3:$D$101,3)/VLOOKUP($A34,'Solvents Library'!$A$3:$D$33,4),0))</f>
        <v/>
      </c>
      <c r="AO34" s="56"/>
      <c r="AP34" s="43" t="str">
        <f>IF(AO34="","",IF($D34="mL", 1000*AO34*VLOOKUP($A34,'Solvents Library'!$A$3:$D$101,3)/VLOOKUP($A34,'Solvents Library'!$A$3:$D$33,4),0))</f>
        <v/>
      </c>
      <c r="AQ34" s="56"/>
      <c r="AR34" s="43" t="str">
        <f>IF(AQ34="","",IF($D34="mL", 1000*AQ34*VLOOKUP($A34,'Solvents Library'!$A$3:$D$101,3)/VLOOKUP($A34,'Solvents Library'!$A$3:$D$33,4),0))</f>
        <v/>
      </c>
      <c r="AS34" s="56"/>
      <c r="AT34" s="43" t="str">
        <f>IF(AS34="","",IF($D34="mL", 1000*AS34*VLOOKUP($A34,'Solvents Library'!$A$3:$D$101,3)/VLOOKUP($A34,'Solvents Library'!$A$3:$D$33,4),0))</f>
        <v/>
      </c>
      <c r="AU34" s="56"/>
      <c r="AV34" s="43" t="str">
        <f>IF(AU34="","",IF($D34="mL", 1000*AU34*VLOOKUP($A34,'Solvents Library'!$A$3:$D$101,3)/VLOOKUP($A34,'Solvents Library'!$A$3:$D$33,4),0))</f>
        <v/>
      </c>
      <c r="AW34" s="56"/>
      <c r="AX34" s="43" t="str">
        <f>IF(AW34="","",IF($D34="mL", 1000*AW34*VLOOKUP($A34,'Solvents Library'!$A$3:$D$101,3)/VLOOKUP($A34,'Solvents Library'!$A$3:$D$33,4),0))</f>
        <v/>
      </c>
      <c r="AY34" s="56"/>
      <c r="AZ34" s="43" t="str">
        <f>IF(AY34="","",IF($D34="mL", 1000*AY34*VLOOKUP($A34,'Solvents Library'!$A$3:$D$101,3)/VLOOKUP($A34,'Solvents Library'!$A$3:$D$33,4),0))</f>
        <v/>
      </c>
      <c r="BA34" s="56"/>
      <c r="BB34" s="43" t="str">
        <f>IF(BA34="","",IF($D34="mL", 1000*BA34*VLOOKUP($A34,'Solvents Library'!$A$3:$D$101,3)/VLOOKUP($A34,'Solvents Library'!$A$3:$D$33,4),0))</f>
        <v/>
      </c>
      <c r="BC34" s="56"/>
      <c r="BD34" s="43" t="str">
        <f>IF(BC34="","",IF($D34="mL", 1000*BC34*VLOOKUP($A34,'Solvents Library'!$A$3:$D$101,3)/VLOOKUP($A34,'Solvents Library'!$A$3:$D$33,4),0))</f>
        <v/>
      </c>
      <c r="BE34" s="56"/>
      <c r="BF34" s="43" t="str">
        <f>IF(BE34="","",IF($D34="mL", 1000*BE34*VLOOKUP($A34,'Solvents Library'!$A$3:$D$101,3)/VLOOKUP($A34,'Solvents Library'!$A$3:$D$33,4),0))</f>
        <v/>
      </c>
      <c r="BG34" s="56"/>
      <c r="BH34" s="43" t="str">
        <f>IF(BG34="","",IF($D34="mL", 1000*BG34*VLOOKUP($A34,'Solvents Library'!$A$3:$D$101,3)/VLOOKUP($A34,'Solvents Library'!$A$3:$D$33,4),0))</f>
        <v/>
      </c>
      <c r="BI34" s="56"/>
      <c r="BJ34" s="43" t="str">
        <f>IF(BI34="","",IF($D34="mL", 1000*BI34*VLOOKUP($A34,'Solvents Library'!$A$3:$D$101,3)/VLOOKUP($A34,'Solvents Library'!$A$3:$D$33,4),0))</f>
        <v/>
      </c>
      <c r="BK34" s="56"/>
      <c r="BL34" s="96" t="str">
        <f>IF(BK34="","",IF($D34="mL", 1000*BK34*VLOOKUP($A34,'Solvents Library'!$A$3:$D$101,3)/VLOOKUP($A34,'Solvents Library'!$A$3:$D$33,4),0))</f>
        <v/>
      </c>
    </row>
    <row r="35" spans="1:64" x14ac:dyDescent="0.25">
      <c r="A35" s="48"/>
      <c r="B35" s="77">
        <f t="shared" si="114"/>
        <v>1</v>
      </c>
      <c r="C35" s="46" t="str">
        <f>IF(A35="","",VLOOKUP($A35,'Solvents Library'!$A$3:$D$101,4))</f>
        <v/>
      </c>
      <c r="D35" s="46"/>
      <c r="E35" s="51"/>
      <c r="F35" s="43" t="str">
        <f>IF(E35="","",IF($D35="mL", 1000*E35*VLOOKUP($A35,'Solvents Library'!$A$3:$D$101,3)/VLOOKUP($A35,'Solvents Library'!$A$3:$D$33,4),0))</f>
        <v/>
      </c>
      <c r="G35" s="56"/>
      <c r="H35" s="43" t="str">
        <f>IF(G35="","",IF($D35="mL", 1000*G35*VLOOKUP($A35,'Solvents Library'!$A$3:$D$101,3)/VLOOKUP($A35,'Solvents Library'!$A$3:$D$33,4),0))</f>
        <v/>
      </c>
      <c r="I35" s="56"/>
      <c r="J35" s="43" t="str">
        <f>IF(I35="","",IF($D35="mL", 1000*I35*VLOOKUP($A35,'Solvents Library'!$A$3:$D$101,3)/VLOOKUP($A35,'Solvents Library'!$A$3:$D$33,4),0))</f>
        <v/>
      </c>
      <c r="K35" s="56"/>
      <c r="L35" s="43" t="str">
        <f>IF(K35="","",IF($D35="mL", 1000*K35*VLOOKUP($A35,'Solvents Library'!$A$3:$D$101,3)/VLOOKUP($A35,'Solvents Library'!$A$3:$D$33,4),0))</f>
        <v/>
      </c>
      <c r="M35" s="56"/>
      <c r="N35" s="43" t="str">
        <f>IF(M35="","",IF($D35="mL", 1000*M35*VLOOKUP($A35,'Solvents Library'!$A$3:$D$101,3)/VLOOKUP($A35,'Solvents Library'!$A$3:$D$33,4),0))</f>
        <v/>
      </c>
      <c r="O35" s="56"/>
      <c r="P35" s="43" t="str">
        <f>IF(O35="","",IF($D35="mL", 1000*O35*VLOOKUP($A35,'Solvents Library'!$A$3:$D$101,3)/VLOOKUP($A35,'Solvents Library'!$A$3:$D$33,4),0))</f>
        <v/>
      </c>
      <c r="Q35" s="56"/>
      <c r="R35" s="43" t="str">
        <f>IF(Q35="","",IF($D35="mL", 1000*Q35*VLOOKUP($A35,'Solvents Library'!$A$3:$D$101,3)/VLOOKUP($A35,'Solvents Library'!$A$3:$D$33,4),0))</f>
        <v/>
      </c>
      <c r="S35" s="56"/>
      <c r="T35" s="43" t="str">
        <f>IF(S35="","",IF($D35="mL", 1000*S35*VLOOKUP($A35,'Solvents Library'!$A$3:$D$101,3)/VLOOKUP($A35,'Solvents Library'!$A$3:$D$33,4),0))</f>
        <v/>
      </c>
      <c r="U35" s="56"/>
      <c r="V35" s="43" t="str">
        <f>IF(U35="","",IF($D35="mL", 1000*U35*VLOOKUP($A35,'Solvents Library'!$A$3:$D$101,3)/VLOOKUP($A35,'Solvents Library'!$A$3:$D$33,4),0))</f>
        <v/>
      </c>
      <c r="W35" s="56"/>
      <c r="X35" s="43" t="str">
        <f>IF(W35="","",IF($D35="mL", 1000*W35*VLOOKUP($A35,'Solvents Library'!$A$3:$D$101,3)/VLOOKUP($A35,'Solvents Library'!$A$3:$D$33,4),0))</f>
        <v/>
      </c>
      <c r="Y35" s="56"/>
      <c r="Z35" s="43" t="str">
        <f>IF(Y35="","",IF($D35="mL", 1000*Y35*VLOOKUP($A35,'Solvents Library'!$A$3:$D$101,3)/VLOOKUP($A35,'Solvents Library'!$A$3:$D$33,4),0))</f>
        <v/>
      </c>
      <c r="AA35" s="56"/>
      <c r="AB35" s="43" t="str">
        <f>IF(AA35="","",IF($D35="mL", 1000*AA35*VLOOKUP($A35,'Solvents Library'!$A$3:$D$101,3)/VLOOKUP($A35,'Solvents Library'!$A$3:$D$33,4),0))</f>
        <v/>
      </c>
      <c r="AC35" s="56"/>
      <c r="AD35" s="43" t="str">
        <f>IF(AC35="","",IF($D35="mL", 1000*AC35*VLOOKUP($A35,'Solvents Library'!$A$3:$D$101,3)/VLOOKUP($A35,'Solvents Library'!$A$3:$D$33,4),0))</f>
        <v/>
      </c>
      <c r="AE35" s="56"/>
      <c r="AF35" s="43" t="str">
        <f>IF(AE35="","",IF($D35="mL", 1000*AE35*VLOOKUP($A35,'Solvents Library'!$A$3:$D$101,3)/VLOOKUP($A35,'Solvents Library'!$A$3:$D$33,4),0))</f>
        <v/>
      </c>
      <c r="AG35" s="56"/>
      <c r="AH35" s="43" t="str">
        <f>IF(AG35="","",IF($D35="mL", 1000*AG35*VLOOKUP($A35,'Solvents Library'!$A$3:$D$101,3)/VLOOKUP($A35,'Solvents Library'!$A$3:$D$33,4),0))</f>
        <v/>
      </c>
      <c r="AI35" s="56"/>
      <c r="AJ35" s="43" t="str">
        <f>IF(AI35="","",IF($D35="mL", 1000*AI35*VLOOKUP($A35,'Solvents Library'!$A$3:$D$101,3)/VLOOKUP($A35,'Solvents Library'!$A$3:$D$33,4),0))</f>
        <v/>
      </c>
      <c r="AK35" s="56"/>
      <c r="AL35" s="43" t="str">
        <f>IF(AK35="","",IF($D35="mL", 1000*AK35*VLOOKUP($A35,'Solvents Library'!$A$3:$D$101,3)/VLOOKUP($A35,'Solvents Library'!$A$3:$D$33,4),0))</f>
        <v/>
      </c>
      <c r="AM35" s="56"/>
      <c r="AN35" s="43" t="str">
        <f>IF(AM35="","",IF($D35="mL", 1000*AM35*VLOOKUP($A35,'Solvents Library'!$A$3:$D$101,3)/VLOOKUP($A35,'Solvents Library'!$A$3:$D$33,4),0))</f>
        <v/>
      </c>
      <c r="AO35" s="56"/>
      <c r="AP35" s="43" t="str">
        <f>IF(AO35="","",IF($D35="mL", 1000*AO35*VLOOKUP($A35,'Solvents Library'!$A$3:$D$101,3)/VLOOKUP($A35,'Solvents Library'!$A$3:$D$33,4),0))</f>
        <v/>
      </c>
      <c r="AQ35" s="56"/>
      <c r="AR35" s="43" t="str">
        <f>IF(AQ35="","",IF($D35="mL", 1000*AQ35*VLOOKUP($A35,'Solvents Library'!$A$3:$D$101,3)/VLOOKUP($A35,'Solvents Library'!$A$3:$D$33,4),0))</f>
        <v/>
      </c>
      <c r="AS35" s="56"/>
      <c r="AT35" s="43" t="str">
        <f>IF(AS35="","",IF($D35="mL", 1000*AS35*VLOOKUP($A35,'Solvents Library'!$A$3:$D$101,3)/VLOOKUP($A35,'Solvents Library'!$A$3:$D$33,4),0))</f>
        <v/>
      </c>
      <c r="AU35" s="56"/>
      <c r="AV35" s="43" t="str">
        <f>IF(AU35="","",IF($D35="mL", 1000*AU35*VLOOKUP($A35,'Solvents Library'!$A$3:$D$101,3)/VLOOKUP($A35,'Solvents Library'!$A$3:$D$33,4),0))</f>
        <v/>
      </c>
      <c r="AW35" s="56"/>
      <c r="AX35" s="43" t="str">
        <f>IF(AW35="","",IF($D35="mL", 1000*AW35*VLOOKUP($A35,'Solvents Library'!$A$3:$D$101,3)/VLOOKUP($A35,'Solvents Library'!$A$3:$D$33,4),0))</f>
        <v/>
      </c>
      <c r="AY35" s="56"/>
      <c r="AZ35" s="43" t="str">
        <f>IF(AY35="","",IF($D35="mL", 1000*AY35*VLOOKUP($A35,'Solvents Library'!$A$3:$D$101,3)/VLOOKUP($A35,'Solvents Library'!$A$3:$D$33,4),0))</f>
        <v/>
      </c>
      <c r="BA35" s="56"/>
      <c r="BB35" s="43" t="str">
        <f>IF(BA35="","",IF($D35="mL", 1000*BA35*VLOOKUP($A35,'Solvents Library'!$A$3:$D$101,3)/VLOOKUP($A35,'Solvents Library'!$A$3:$D$33,4),0))</f>
        <v/>
      </c>
      <c r="BC35" s="56"/>
      <c r="BD35" s="43" t="str">
        <f>IF(BC35="","",IF($D35="mL", 1000*BC35*VLOOKUP($A35,'Solvents Library'!$A$3:$D$101,3)/VLOOKUP($A35,'Solvents Library'!$A$3:$D$33,4),0))</f>
        <v/>
      </c>
      <c r="BE35" s="56"/>
      <c r="BF35" s="43" t="str">
        <f>IF(BE35="","",IF($D35="mL", 1000*BE35*VLOOKUP($A35,'Solvents Library'!$A$3:$D$101,3)/VLOOKUP($A35,'Solvents Library'!$A$3:$D$33,4),0))</f>
        <v/>
      </c>
      <c r="BG35" s="56"/>
      <c r="BH35" s="43" t="str">
        <f>IF(BG35="","",IF($D35="mL", 1000*BG35*VLOOKUP($A35,'Solvents Library'!$A$3:$D$101,3)/VLOOKUP($A35,'Solvents Library'!$A$3:$D$33,4),0))</f>
        <v/>
      </c>
      <c r="BI35" s="56"/>
      <c r="BJ35" s="43" t="str">
        <f>IF(BI35="","",IF($D35="mL", 1000*BI35*VLOOKUP($A35,'Solvents Library'!$A$3:$D$101,3)/VLOOKUP($A35,'Solvents Library'!$A$3:$D$33,4),0))</f>
        <v/>
      </c>
      <c r="BK35" s="56"/>
      <c r="BL35" s="96" t="str">
        <f>IF(BK35="","",IF($D35="mL", 1000*BK35*VLOOKUP($A35,'Solvents Library'!$A$3:$D$101,3)/VLOOKUP($A35,'Solvents Library'!$A$3:$D$33,4),0))</f>
        <v/>
      </c>
    </row>
    <row r="36" spans="1:64" ht="15.75" thickBot="1" x14ac:dyDescent="0.3">
      <c r="A36" s="52"/>
      <c r="B36" s="130">
        <f t="shared" si="114"/>
        <v>1</v>
      </c>
      <c r="C36" s="53" t="str">
        <f>IF(A36="","",VLOOKUP($A36,'Solvents Library'!$A$3:$D$101,4))</f>
        <v/>
      </c>
      <c r="D36" s="53"/>
      <c r="E36" s="54"/>
      <c r="F36" s="44" t="str">
        <f>IF(E36="","",IF($D36="mL", 1000*E36*VLOOKUP($A36,'Solvents Library'!$A$3:$D$101,3)/VLOOKUP($A36,'Solvents Library'!$A$3:$D$33,4),0))</f>
        <v/>
      </c>
      <c r="G36" s="59"/>
      <c r="H36" s="44" t="str">
        <f>IF(G36="","",IF($D36="mL", 1000*G36*VLOOKUP($A36,'Solvents Library'!$A$3:$D$101,3)/VLOOKUP($A36,'Solvents Library'!$A$3:$D$33,4),0))</f>
        <v/>
      </c>
      <c r="I36" s="59"/>
      <c r="J36" s="44" t="str">
        <f>IF(I36="","",IF($D36="mL", 1000*I36*VLOOKUP($A36,'Solvents Library'!$A$3:$D$101,3)/VLOOKUP($A36,'Solvents Library'!$A$3:$D$33,4),0))</f>
        <v/>
      </c>
      <c r="K36" s="59"/>
      <c r="L36" s="44" t="str">
        <f>IF(K36="","",IF($D36="mL", 1000*K36*VLOOKUP($A36,'Solvents Library'!$A$3:$D$101,3)/VLOOKUP($A36,'Solvents Library'!$A$3:$D$33,4),0))</f>
        <v/>
      </c>
      <c r="M36" s="59"/>
      <c r="N36" s="44" t="str">
        <f>IF(M36="","",IF($D36="mL", 1000*M36*VLOOKUP($A36,'Solvents Library'!$A$3:$D$101,3)/VLOOKUP($A36,'Solvents Library'!$A$3:$D$33,4),0))</f>
        <v/>
      </c>
      <c r="O36" s="59"/>
      <c r="P36" s="44" t="str">
        <f>IF(O36="","",IF($D36="mL", 1000*O36*VLOOKUP($A36,'Solvents Library'!$A$3:$D$101,3)/VLOOKUP($A36,'Solvents Library'!$A$3:$D$33,4),0))</f>
        <v/>
      </c>
      <c r="Q36" s="59"/>
      <c r="R36" s="44" t="str">
        <f>IF(Q36="","",IF($D36="mL", 1000*Q36*VLOOKUP($A36,'Solvents Library'!$A$3:$D$101,3)/VLOOKUP($A36,'Solvents Library'!$A$3:$D$33,4),0))</f>
        <v/>
      </c>
      <c r="S36" s="59"/>
      <c r="T36" s="44" t="str">
        <f>IF(S36="","",IF($D36="mL", 1000*S36*VLOOKUP($A36,'Solvents Library'!$A$3:$D$101,3)/VLOOKUP($A36,'Solvents Library'!$A$3:$D$33,4),0))</f>
        <v/>
      </c>
      <c r="U36" s="59"/>
      <c r="V36" s="44" t="str">
        <f>IF(U36="","",IF($D36="mL", 1000*U36*VLOOKUP($A36,'Solvents Library'!$A$3:$D$101,3)/VLOOKUP($A36,'Solvents Library'!$A$3:$D$33,4),0))</f>
        <v/>
      </c>
      <c r="W36" s="59"/>
      <c r="X36" s="44" t="str">
        <f>IF(W36="","",IF($D36="mL", 1000*W36*VLOOKUP($A36,'Solvents Library'!$A$3:$D$101,3)/VLOOKUP($A36,'Solvents Library'!$A$3:$D$33,4),0))</f>
        <v/>
      </c>
      <c r="Y36" s="59"/>
      <c r="Z36" s="44" t="str">
        <f>IF(Y36="","",IF($D36="mL", 1000*Y36*VLOOKUP($A36,'Solvents Library'!$A$3:$D$101,3)/VLOOKUP($A36,'Solvents Library'!$A$3:$D$33,4),0))</f>
        <v/>
      </c>
      <c r="AA36" s="59"/>
      <c r="AB36" s="44" t="str">
        <f>IF(AA36="","",IF($D36="mL", 1000*AA36*VLOOKUP($A36,'Solvents Library'!$A$3:$D$101,3)/VLOOKUP($A36,'Solvents Library'!$A$3:$D$33,4),0))</f>
        <v/>
      </c>
      <c r="AC36" s="59"/>
      <c r="AD36" s="44" t="str">
        <f>IF(AC36="","",IF($D36="mL", 1000*AC36*VLOOKUP($A36,'Solvents Library'!$A$3:$D$101,3)/VLOOKUP($A36,'Solvents Library'!$A$3:$D$33,4),0))</f>
        <v/>
      </c>
      <c r="AE36" s="59"/>
      <c r="AF36" s="44" t="str">
        <f>IF(AE36="","",IF($D36="mL", 1000*AE36*VLOOKUP($A36,'Solvents Library'!$A$3:$D$101,3)/VLOOKUP($A36,'Solvents Library'!$A$3:$D$33,4),0))</f>
        <v/>
      </c>
      <c r="AG36" s="59"/>
      <c r="AH36" s="44" t="str">
        <f>IF(AG36="","",IF($D36="mL", 1000*AG36*VLOOKUP($A36,'Solvents Library'!$A$3:$D$101,3)/VLOOKUP($A36,'Solvents Library'!$A$3:$D$33,4),0))</f>
        <v/>
      </c>
      <c r="AI36" s="59"/>
      <c r="AJ36" s="44" t="str">
        <f>IF(AI36="","",IF($D36="mL", 1000*AI36*VLOOKUP($A36,'Solvents Library'!$A$3:$D$101,3)/VLOOKUP($A36,'Solvents Library'!$A$3:$D$33,4),0))</f>
        <v/>
      </c>
      <c r="AK36" s="59"/>
      <c r="AL36" s="44" t="str">
        <f>IF(AK36="","",IF($D36="mL", 1000*AK36*VLOOKUP($A36,'Solvents Library'!$A$3:$D$101,3)/VLOOKUP($A36,'Solvents Library'!$A$3:$D$33,4),0))</f>
        <v/>
      </c>
      <c r="AM36" s="59"/>
      <c r="AN36" s="44" t="str">
        <f>IF(AM36="","",IF($D36="mL", 1000*AM36*VLOOKUP($A36,'Solvents Library'!$A$3:$D$101,3)/VLOOKUP($A36,'Solvents Library'!$A$3:$D$33,4),0))</f>
        <v/>
      </c>
      <c r="AO36" s="59"/>
      <c r="AP36" s="44" t="str">
        <f>IF(AO36="","",IF($D36="mL", 1000*AO36*VLOOKUP($A36,'Solvents Library'!$A$3:$D$101,3)/VLOOKUP($A36,'Solvents Library'!$A$3:$D$33,4),0))</f>
        <v/>
      </c>
      <c r="AQ36" s="59"/>
      <c r="AR36" s="44" t="str">
        <f>IF(AQ36="","",IF($D36="mL", 1000*AQ36*VLOOKUP($A36,'Solvents Library'!$A$3:$D$101,3)/VLOOKUP($A36,'Solvents Library'!$A$3:$D$33,4),0))</f>
        <v/>
      </c>
      <c r="AS36" s="59"/>
      <c r="AT36" s="44" t="str">
        <f>IF(AS36="","",IF($D36="mL", 1000*AS36*VLOOKUP($A36,'Solvents Library'!$A$3:$D$101,3)/VLOOKUP($A36,'Solvents Library'!$A$3:$D$33,4),0))</f>
        <v/>
      </c>
      <c r="AU36" s="59"/>
      <c r="AV36" s="44" t="str">
        <f>IF(AU36="","",IF($D36="mL", 1000*AU36*VLOOKUP($A36,'Solvents Library'!$A$3:$D$101,3)/VLOOKUP($A36,'Solvents Library'!$A$3:$D$33,4),0))</f>
        <v/>
      </c>
      <c r="AW36" s="59"/>
      <c r="AX36" s="44" t="str">
        <f>IF(AW36="","",IF($D36="mL", 1000*AW36*VLOOKUP($A36,'Solvents Library'!$A$3:$D$101,3)/VLOOKUP($A36,'Solvents Library'!$A$3:$D$33,4),0))</f>
        <v/>
      </c>
      <c r="AY36" s="59"/>
      <c r="AZ36" s="44" t="str">
        <f>IF(AY36="","",IF($D36="mL", 1000*AY36*VLOOKUP($A36,'Solvents Library'!$A$3:$D$101,3)/VLOOKUP($A36,'Solvents Library'!$A$3:$D$33,4),0))</f>
        <v/>
      </c>
      <c r="BA36" s="59"/>
      <c r="BB36" s="44" t="str">
        <f>IF(BA36="","",IF($D36="mL", 1000*BA36*VLOOKUP($A36,'Solvents Library'!$A$3:$D$101,3)/VLOOKUP($A36,'Solvents Library'!$A$3:$D$33,4),0))</f>
        <v/>
      </c>
      <c r="BC36" s="59"/>
      <c r="BD36" s="44" t="str">
        <f>IF(BC36="","",IF($D36="mL", 1000*BC36*VLOOKUP($A36,'Solvents Library'!$A$3:$D$101,3)/VLOOKUP($A36,'Solvents Library'!$A$3:$D$33,4),0))</f>
        <v/>
      </c>
      <c r="BE36" s="59"/>
      <c r="BF36" s="44" t="str">
        <f>IF(BE36="","",IF($D36="mL", 1000*BE36*VLOOKUP($A36,'Solvents Library'!$A$3:$D$101,3)/VLOOKUP($A36,'Solvents Library'!$A$3:$D$33,4),0))</f>
        <v/>
      </c>
      <c r="BG36" s="59"/>
      <c r="BH36" s="44" t="str">
        <f>IF(BG36="","",IF($D36="mL", 1000*BG36*VLOOKUP($A36,'Solvents Library'!$A$3:$D$101,3)/VLOOKUP($A36,'Solvents Library'!$A$3:$D$33,4),0))</f>
        <v/>
      </c>
      <c r="BI36" s="59"/>
      <c r="BJ36" s="44" t="str">
        <f>IF(BI36="","",IF($D36="mL", 1000*BI36*VLOOKUP($A36,'Solvents Library'!$A$3:$D$101,3)/VLOOKUP($A36,'Solvents Library'!$A$3:$D$33,4),0))</f>
        <v/>
      </c>
      <c r="BK36" s="59"/>
      <c r="BL36" s="97" t="str">
        <f>IF(BK36="","",IF($D36="mL", 1000*BK36*VLOOKUP($A36,'Solvents Library'!$A$3:$D$101,3)/VLOOKUP($A36,'Solvents Library'!$A$3:$D$33,4),0))</f>
        <v/>
      </c>
    </row>
  </sheetData>
  <sheetProtection algorithmName="SHA-512" hashValue="8OD5lnJgRyY8PhSJZFMqJRD53iicwNf7i806p+9a3P+A06zQLA5X9M5n9v7qZP1cKo7+m/uAu25f9YFlej9nOw==" saltValue="nlCN6tKPitwn70omkLFwtA==" spinCount="100000" sheet="1" selectLockedCells="1"/>
  <mergeCells count="188">
    <mergeCell ref="AM6:AN6"/>
    <mergeCell ref="BG6:BH6"/>
    <mergeCell ref="BI6:BJ6"/>
    <mergeCell ref="BK6:BL6"/>
    <mergeCell ref="AO6:AP6"/>
    <mergeCell ref="AQ6:AR6"/>
    <mergeCell ref="AS6:AT6"/>
    <mergeCell ref="AU6:AV6"/>
    <mergeCell ref="AW6:AX6"/>
    <mergeCell ref="AY6:AZ6"/>
    <mergeCell ref="BA6:BB6"/>
    <mergeCell ref="BC6:BD6"/>
    <mergeCell ref="BE6:BF6"/>
    <mergeCell ref="BA7:BB7"/>
    <mergeCell ref="BC7:BD7"/>
    <mergeCell ref="BE7:BF7"/>
    <mergeCell ref="BG7:BH7"/>
    <mergeCell ref="BI7:BJ7"/>
    <mergeCell ref="BK7:BL7"/>
    <mergeCell ref="A6:D6"/>
    <mergeCell ref="E6:F6"/>
    <mergeCell ref="G6:H6"/>
    <mergeCell ref="I6:J6"/>
    <mergeCell ref="K6:L6"/>
    <mergeCell ref="M6:N6"/>
    <mergeCell ref="O6:P6"/>
    <mergeCell ref="Q6:R6"/>
    <mergeCell ref="S6:T6"/>
    <mergeCell ref="U6:V6"/>
    <mergeCell ref="W6:X6"/>
    <mergeCell ref="Y6:Z6"/>
    <mergeCell ref="AA6:AB6"/>
    <mergeCell ref="AC6:AD6"/>
    <mergeCell ref="AE6:AF6"/>
    <mergeCell ref="AG6:AH6"/>
    <mergeCell ref="AI6:AJ6"/>
    <mergeCell ref="AK6:AL6"/>
    <mergeCell ref="AI7:AJ7"/>
    <mergeCell ref="AK7:AL7"/>
    <mergeCell ref="AM7:AN7"/>
    <mergeCell ref="AO7:AP7"/>
    <mergeCell ref="AQ7:AR7"/>
    <mergeCell ref="AS7:AT7"/>
    <mergeCell ref="AU7:AV7"/>
    <mergeCell ref="AW7:AX7"/>
    <mergeCell ref="AY7:AZ7"/>
    <mergeCell ref="AG5:AH5"/>
    <mergeCell ref="AG3:AH3"/>
    <mergeCell ref="A7:D7"/>
    <mergeCell ref="E7:F7"/>
    <mergeCell ref="G7:H7"/>
    <mergeCell ref="I7:J7"/>
    <mergeCell ref="K7:L7"/>
    <mergeCell ref="M7:N7"/>
    <mergeCell ref="O7:P7"/>
    <mergeCell ref="Q7:R7"/>
    <mergeCell ref="A5:D5"/>
    <mergeCell ref="E5:F5"/>
    <mergeCell ref="G5:H5"/>
    <mergeCell ref="I5:J5"/>
    <mergeCell ref="K5:L5"/>
    <mergeCell ref="S7:T7"/>
    <mergeCell ref="U7:V7"/>
    <mergeCell ref="W7:X7"/>
    <mergeCell ref="Y7:Z7"/>
    <mergeCell ref="AA7:AB7"/>
    <mergeCell ref="AC7:AD7"/>
    <mergeCell ref="AE7:AF7"/>
    <mergeCell ref="AG7:AH7"/>
    <mergeCell ref="AI3:AJ3"/>
    <mergeCell ref="AK3:AL3"/>
    <mergeCell ref="AM3:AN3"/>
    <mergeCell ref="AS3:AT3"/>
    <mergeCell ref="AU3:AV3"/>
    <mergeCell ref="AW3:AX3"/>
    <mergeCell ref="Q3:R3"/>
    <mergeCell ref="S3:T3"/>
    <mergeCell ref="U3:V3"/>
    <mergeCell ref="W3:X3"/>
    <mergeCell ref="Y3:Z3"/>
    <mergeCell ref="AA3:AB3"/>
    <mergeCell ref="AC3:AD3"/>
    <mergeCell ref="AE3:AF3"/>
    <mergeCell ref="AK5:AL5"/>
    <mergeCell ref="AM5:AN5"/>
    <mergeCell ref="BI4:BJ4"/>
    <mergeCell ref="AY3:AZ3"/>
    <mergeCell ref="BA3:BB3"/>
    <mergeCell ref="BC3:BD3"/>
    <mergeCell ref="BE3:BF3"/>
    <mergeCell ref="BG3:BH3"/>
    <mergeCell ref="BI3:BJ3"/>
    <mergeCell ref="BK4:BL4"/>
    <mergeCell ref="W5:X5"/>
    <mergeCell ref="Y5:Z5"/>
    <mergeCell ref="AA5:AB5"/>
    <mergeCell ref="AC5:AD5"/>
    <mergeCell ref="AE5:AF5"/>
    <mergeCell ref="M5:N5"/>
    <mergeCell ref="O5:P5"/>
    <mergeCell ref="Q5:R5"/>
    <mergeCell ref="S5:T5"/>
    <mergeCell ref="U5:V5"/>
    <mergeCell ref="AQ5:AR5"/>
    <mergeCell ref="AS5:AT5"/>
    <mergeCell ref="AU5:AV5"/>
    <mergeCell ref="AW5:AX5"/>
    <mergeCell ref="AY5:AZ5"/>
    <mergeCell ref="AO5:AP5"/>
    <mergeCell ref="BK5:BL5"/>
    <mergeCell ref="BA5:BB5"/>
    <mergeCell ref="BC5:BD5"/>
    <mergeCell ref="BE5:BF5"/>
    <mergeCell ref="BG5:BH5"/>
    <mergeCell ref="BI5:BJ5"/>
    <mergeCell ref="AI5:AJ5"/>
    <mergeCell ref="A1:BL1"/>
    <mergeCell ref="AW4:AX4"/>
    <mergeCell ref="AY4:AZ4"/>
    <mergeCell ref="BA4:BB4"/>
    <mergeCell ref="BC4:BD4"/>
    <mergeCell ref="BE4:BF4"/>
    <mergeCell ref="BG4:BH4"/>
    <mergeCell ref="BI2:BJ2"/>
    <mergeCell ref="BK2:BL2"/>
    <mergeCell ref="AM4:AN4"/>
    <mergeCell ref="AO4:AP4"/>
    <mergeCell ref="AQ4:AR4"/>
    <mergeCell ref="AS4:AT4"/>
    <mergeCell ref="AU4:AV4"/>
    <mergeCell ref="AW2:AX2"/>
    <mergeCell ref="AY2:AZ2"/>
    <mergeCell ref="BA2:BB2"/>
    <mergeCell ref="BC2:BD2"/>
    <mergeCell ref="BE2:BF2"/>
    <mergeCell ref="BG2:BH2"/>
    <mergeCell ref="A3:D3"/>
    <mergeCell ref="BK3:BL3"/>
    <mergeCell ref="AO3:AP3"/>
    <mergeCell ref="AQ3:AR3"/>
    <mergeCell ref="AM2:AN2"/>
    <mergeCell ref="AO2:AP2"/>
    <mergeCell ref="AQ2:AR2"/>
    <mergeCell ref="AS2:AT2"/>
    <mergeCell ref="AU2:AV2"/>
    <mergeCell ref="E8:BL8"/>
    <mergeCell ref="AI2:AJ2"/>
    <mergeCell ref="AK2:AL2"/>
    <mergeCell ref="W4:X4"/>
    <mergeCell ref="Y4:Z4"/>
    <mergeCell ref="AA4:AB4"/>
    <mergeCell ref="AC4:AD4"/>
    <mergeCell ref="AE4:AF4"/>
    <mergeCell ref="AG4:AH4"/>
    <mergeCell ref="AI4:AJ4"/>
    <mergeCell ref="AK4:AL4"/>
    <mergeCell ref="W2:X2"/>
    <mergeCell ref="Y2:Z2"/>
    <mergeCell ref="AA2:AB2"/>
    <mergeCell ref="AC2:AD2"/>
    <mergeCell ref="AE2:AF2"/>
    <mergeCell ref="AG2:AH2"/>
    <mergeCell ref="O2:P2"/>
    <mergeCell ref="Q2:R2"/>
    <mergeCell ref="A2:D2"/>
    <mergeCell ref="A4:D4"/>
    <mergeCell ref="E2:F2"/>
    <mergeCell ref="E4:F4"/>
    <mergeCell ref="G4:H4"/>
    <mergeCell ref="S2:T2"/>
    <mergeCell ref="U2:V2"/>
    <mergeCell ref="O4:P4"/>
    <mergeCell ref="Q4:R4"/>
    <mergeCell ref="S4:T4"/>
    <mergeCell ref="U4:V4"/>
    <mergeCell ref="G2:H2"/>
    <mergeCell ref="I2:J2"/>
    <mergeCell ref="I4:J4"/>
    <mergeCell ref="K2:L2"/>
    <mergeCell ref="K4:L4"/>
    <mergeCell ref="M2:N2"/>
    <mergeCell ref="M4:N4"/>
    <mergeCell ref="E3:F3"/>
    <mergeCell ref="G3:H3"/>
    <mergeCell ref="I3:J3"/>
    <mergeCell ref="K3:L3"/>
    <mergeCell ref="M3:N3"/>
    <mergeCell ref="O3:P3"/>
  </mergeCells>
  <dataValidations count="1">
    <dataValidation errorStyle="information" allowBlank="1" showInputMessage="1" showErrorMessage="1" errorTitle="Not in library" error="The reagent is not in the library. You should input density and/or molecular weight manually. " sqref="B9:C36"/>
  </dataValidations>
  <pageMargins left="0.7" right="0.7" top="0.75" bottom="0.75" header="0.3" footer="0.3"/>
  <ignoredErrors>
    <ignoredError sqref="C9:C36"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'Help Sheet'!$B$2:$B$4</xm:f>
          </x14:formula1>
          <xm:sqref>D9:D36</xm:sqref>
        </x14:dataValidation>
        <x14:dataValidation type="list" allowBlank="1" showInputMessage="1" showErrorMessage="1">
          <x14:formula1>
            <xm:f>'Solvents Library'!$A$3:$A$101</xm:f>
          </x14:formula1>
          <xm:sqref>A9:A36</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2"/>
  <sheetViews>
    <sheetView zoomScale="85" zoomScaleNormal="85" zoomScalePageLayoutView="150" workbookViewId="0">
      <selection activeCell="I17" sqref="I17"/>
    </sheetView>
  </sheetViews>
  <sheetFormatPr defaultColWidth="8.85546875" defaultRowHeight="15" x14ac:dyDescent="0.25"/>
  <cols>
    <col min="1" max="1" width="18.7109375" style="1" customWidth="1"/>
    <col min="2" max="2" width="2" style="1" hidden="1" customWidth="1"/>
    <col min="3" max="3" width="10.28515625" style="1" customWidth="1"/>
    <col min="4" max="4" width="8.42578125" style="1" hidden="1" customWidth="1"/>
    <col min="5" max="5" width="15.85546875" style="1" hidden="1" customWidth="1"/>
    <col min="6" max="6" width="11.7109375" style="1" hidden="1" customWidth="1"/>
    <col min="7" max="10" width="7.140625" style="2" customWidth="1"/>
    <col min="11" max="19" width="7.140625" customWidth="1"/>
    <col min="20" max="20" width="7.42578125" bestFit="1" customWidth="1"/>
    <col min="21" max="66" width="7.140625" customWidth="1"/>
  </cols>
  <sheetData>
    <row r="1" spans="1:66" ht="24.75" customHeight="1" thickBot="1" x14ac:dyDescent="0.3">
      <c r="A1" s="279" t="s">
        <v>134</v>
      </c>
      <c r="B1" s="280"/>
      <c r="C1" s="280"/>
      <c r="D1" s="280"/>
      <c r="E1" s="280"/>
      <c r="F1" s="280"/>
      <c r="G1" s="280"/>
      <c r="H1" s="280"/>
      <c r="I1" s="280"/>
      <c r="J1" s="280"/>
      <c r="K1" s="280"/>
      <c r="L1" s="280"/>
      <c r="M1" s="280"/>
      <c r="N1" s="280"/>
      <c r="O1" s="280"/>
      <c r="P1" s="280"/>
      <c r="Q1" s="280"/>
      <c r="R1" s="280"/>
      <c r="S1" s="280"/>
      <c r="T1" s="280"/>
      <c r="U1" s="280"/>
      <c r="V1" s="280"/>
      <c r="W1" s="280"/>
      <c r="X1" s="280"/>
      <c r="Y1" s="280"/>
      <c r="Z1" s="280"/>
      <c r="AA1" s="280"/>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5"/>
    </row>
    <row r="2" spans="1:66" x14ac:dyDescent="0.25">
      <c r="A2" s="275" t="s">
        <v>1</v>
      </c>
      <c r="B2" s="239"/>
      <c r="C2" s="239"/>
      <c r="D2" s="239"/>
      <c r="E2" s="239"/>
      <c r="F2" s="276"/>
      <c r="G2" s="243">
        <v>1</v>
      </c>
      <c r="H2" s="243"/>
      <c r="I2" s="243">
        <v>2</v>
      </c>
      <c r="J2" s="243"/>
      <c r="K2" s="243">
        <v>3</v>
      </c>
      <c r="L2" s="243"/>
      <c r="M2" s="243">
        <v>4</v>
      </c>
      <c r="N2" s="243"/>
      <c r="O2" s="243">
        <v>5</v>
      </c>
      <c r="P2" s="243"/>
      <c r="Q2" s="243">
        <v>6</v>
      </c>
      <c r="R2" s="243"/>
      <c r="S2" s="243">
        <v>7</v>
      </c>
      <c r="T2" s="243"/>
      <c r="U2" s="243">
        <v>8</v>
      </c>
      <c r="V2" s="243"/>
      <c r="W2" s="243">
        <v>9</v>
      </c>
      <c r="X2" s="243"/>
      <c r="Y2" s="243">
        <v>10</v>
      </c>
      <c r="Z2" s="243"/>
      <c r="AA2" s="243">
        <v>11</v>
      </c>
      <c r="AB2" s="243"/>
      <c r="AC2" s="243">
        <v>12</v>
      </c>
      <c r="AD2" s="243"/>
      <c r="AE2" s="243">
        <v>13</v>
      </c>
      <c r="AF2" s="243"/>
      <c r="AG2" s="243">
        <v>14</v>
      </c>
      <c r="AH2" s="243"/>
      <c r="AI2" s="243">
        <v>15</v>
      </c>
      <c r="AJ2" s="243"/>
      <c r="AK2" s="243">
        <v>16</v>
      </c>
      <c r="AL2" s="243"/>
      <c r="AM2" s="243">
        <v>17</v>
      </c>
      <c r="AN2" s="243"/>
      <c r="AO2" s="243">
        <v>18</v>
      </c>
      <c r="AP2" s="243"/>
      <c r="AQ2" s="243">
        <v>19</v>
      </c>
      <c r="AR2" s="243"/>
      <c r="AS2" s="243">
        <v>20</v>
      </c>
      <c r="AT2" s="243"/>
      <c r="AU2" s="243">
        <v>21</v>
      </c>
      <c r="AV2" s="243"/>
      <c r="AW2" s="243">
        <v>22</v>
      </c>
      <c r="AX2" s="243"/>
      <c r="AY2" s="243">
        <v>23</v>
      </c>
      <c r="AZ2" s="243"/>
      <c r="BA2" s="243">
        <v>24</v>
      </c>
      <c r="BB2" s="243"/>
      <c r="BC2" s="243">
        <v>25</v>
      </c>
      <c r="BD2" s="243"/>
      <c r="BE2" s="243">
        <v>26</v>
      </c>
      <c r="BF2" s="243"/>
      <c r="BG2" s="243">
        <v>27</v>
      </c>
      <c r="BH2" s="243"/>
      <c r="BI2" s="243">
        <v>28</v>
      </c>
      <c r="BJ2" s="243"/>
      <c r="BK2" s="243">
        <v>29</v>
      </c>
      <c r="BL2" s="243"/>
      <c r="BM2" s="243">
        <v>30</v>
      </c>
      <c r="BN2" s="246"/>
    </row>
    <row r="3" spans="1:66" x14ac:dyDescent="0.25">
      <c r="A3" s="254" t="s">
        <v>27</v>
      </c>
      <c r="B3" s="255"/>
      <c r="C3" s="255"/>
      <c r="D3" s="255"/>
      <c r="E3" s="255"/>
      <c r="F3" s="256"/>
      <c r="G3" s="243" t="str">
        <f>VLOOKUP(G2,'Scheme Description'!$A$2:$B$31,2)</f>
        <v>Amide Pyrrol Aq</v>
      </c>
      <c r="H3" s="243"/>
      <c r="I3" s="243" t="str">
        <f>VLOOKUP(I2,'Scheme Description'!$A$2:$B$31,2)</f>
        <v>Amide Pyrrol Col</v>
      </c>
      <c r="J3" s="243"/>
      <c r="K3" s="243" t="str">
        <f>VLOOKUP(K2,'Scheme Description'!$A$2:$B$31,2)</f>
        <v>Amide Aniline ppt</v>
      </c>
      <c r="L3" s="243"/>
      <c r="M3" s="243" t="str">
        <f>VLOOKUP(M2,'Scheme Description'!$A$2:$B$31,2)</f>
        <v>Amide Benzyl ppt</v>
      </c>
      <c r="N3" s="243"/>
      <c r="O3" s="243" t="str">
        <f>VLOOKUP(O2,'Scheme Description'!$A$2:$B$31,2)</f>
        <v>DMF-1</v>
      </c>
      <c r="P3" s="243"/>
      <c r="Q3" s="243" t="str">
        <f>VLOOKUP(Q2,'Scheme Description'!$A$2:$B$31,2)</f>
        <v>DMF-2</v>
      </c>
      <c r="R3" s="243"/>
      <c r="S3" s="243" t="str">
        <f>VLOOKUP(S2,'Scheme Description'!$A$2:$B$31,2)</f>
        <v>THF-1</v>
      </c>
      <c r="T3" s="243"/>
      <c r="U3" s="243" t="str">
        <f>VLOOKUP(U2,'Scheme Description'!$A$2:$B$31,2)</f>
        <v>CH2Cl2-1</v>
      </c>
      <c r="V3" s="243"/>
      <c r="W3" s="243" t="str">
        <f>VLOOKUP(W2,'Scheme Description'!$A$2:$B$31,2)</f>
        <v>CH2Cl2-2</v>
      </c>
      <c r="X3" s="243"/>
      <c r="Y3" s="243">
        <f>VLOOKUP(Y2,'Scheme Description'!$A$2:$B$31,2)</f>
        <v>0</v>
      </c>
      <c r="Z3" s="243"/>
      <c r="AA3" s="243">
        <f>VLOOKUP(AA2,'Scheme Description'!$A$2:$B$31,2)</f>
        <v>0</v>
      </c>
      <c r="AB3" s="243"/>
      <c r="AC3" s="243">
        <f>VLOOKUP(AC2,'Scheme Description'!$A$2:$B$31,2)</f>
        <v>0</v>
      </c>
      <c r="AD3" s="243"/>
      <c r="AE3" s="243">
        <f>VLOOKUP(AE2,'Scheme Description'!$A$2:$B$31,2)</f>
        <v>0</v>
      </c>
      <c r="AF3" s="243"/>
      <c r="AG3" s="243">
        <f>VLOOKUP(AG2,'Scheme Description'!$A$2:$B$31,2)</f>
        <v>0</v>
      </c>
      <c r="AH3" s="243"/>
      <c r="AI3" s="243">
        <f>VLOOKUP(AI2,'Scheme Description'!$A$2:$B$31,2)</f>
        <v>0</v>
      </c>
      <c r="AJ3" s="243"/>
      <c r="AK3" s="243">
        <f>VLOOKUP(AK2,'Scheme Description'!$A$2:$B$31,2)</f>
        <v>0</v>
      </c>
      <c r="AL3" s="243"/>
      <c r="AM3" s="243">
        <f>VLOOKUP(AM2,'Scheme Description'!$A$2:$B$31,2)</f>
        <v>0</v>
      </c>
      <c r="AN3" s="243"/>
      <c r="AO3" s="243">
        <f>VLOOKUP(AO2,'Scheme Description'!$A$2:$B$31,2)</f>
        <v>0</v>
      </c>
      <c r="AP3" s="243"/>
      <c r="AQ3" s="243">
        <f>VLOOKUP(AQ2,'Scheme Description'!$A$2:$B$31,2)</f>
        <v>0</v>
      </c>
      <c r="AR3" s="243"/>
      <c r="AS3" s="243">
        <f>VLOOKUP(AS2,'Scheme Description'!$A$2:$B$31,2)</f>
        <v>0</v>
      </c>
      <c r="AT3" s="243"/>
      <c r="AU3" s="243">
        <f>VLOOKUP(AU2,'Scheme Description'!$A$2:$B$31,2)</f>
        <v>0</v>
      </c>
      <c r="AV3" s="243"/>
      <c r="AW3" s="243">
        <f>VLOOKUP(AW2,'Scheme Description'!$A$2:$B$31,2)</f>
        <v>0</v>
      </c>
      <c r="AX3" s="243"/>
      <c r="AY3" s="243">
        <f>VLOOKUP(AY2,'Scheme Description'!$A$2:$B$31,2)</f>
        <v>0</v>
      </c>
      <c r="AZ3" s="243"/>
      <c r="BA3" s="243">
        <f>VLOOKUP(BA2,'Scheme Description'!$A$2:$B$31,2)</f>
        <v>0</v>
      </c>
      <c r="BB3" s="243"/>
      <c r="BC3" s="243">
        <f>VLOOKUP(BC2,'Scheme Description'!$A$2:$B$31,2)</f>
        <v>0</v>
      </c>
      <c r="BD3" s="243"/>
      <c r="BE3" s="243">
        <f>VLOOKUP(BE2,'Scheme Description'!$A$2:$B$31,2)</f>
        <v>0</v>
      </c>
      <c r="BF3" s="243"/>
      <c r="BG3" s="243">
        <f>VLOOKUP(BG2,'Scheme Description'!$A$2:$B$31,2)</f>
        <v>0</v>
      </c>
      <c r="BH3" s="243"/>
      <c r="BI3" s="243">
        <f>VLOOKUP(BI2,'Scheme Description'!$A$2:$B$31,2)</f>
        <v>0</v>
      </c>
      <c r="BJ3" s="243"/>
      <c r="BK3" s="243">
        <f>VLOOKUP(BK2,'Scheme Description'!$A$2:$B$31,2)</f>
        <v>0</v>
      </c>
      <c r="BL3" s="243"/>
      <c r="BM3" s="243">
        <f>VLOOKUP(BM2,'Scheme Description'!$A$2:$B$31,2)</f>
        <v>0</v>
      </c>
      <c r="BN3" s="246"/>
    </row>
    <row r="4" spans="1:66" x14ac:dyDescent="0.25">
      <c r="A4" s="277" t="s">
        <v>23</v>
      </c>
      <c r="B4" s="243"/>
      <c r="C4" s="243"/>
      <c r="D4" s="243"/>
      <c r="E4" s="243"/>
      <c r="F4" s="278"/>
      <c r="G4" s="257">
        <f>IF(SUM(H9:H36)&lt;&gt;0,SUM(H9:H36),0)</f>
        <v>8615.215764387538</v>
      </c>
      <c r="H4" s="257"/>
      <c r="I4" s="257">
        <f>IF(SUM(J9:J36)&lt;&gt;0,SUM(J9:J36),0)</f>
        <v>5324.5069470972576</v>
      </c>
      <c r="J4" s="257"/>
      <c r="K4" s="257">
        <f>IF(SUM(L9:L36)&lt;&gt;0,SUM(L9:L36),0)</f>
        <v>277.46947835738069</v>
      </c>
      <c r="L4" s="257"/>
      <c r="M4" s="257">
        <f>IF(SUM(N9:N36)&lt;&gt;0,SUM(N9:N36),0)</f>
        <v>277.46947835738069</v>
      </c>
      <c r="N4" s="257"/>
      <c r="O4" s="257">
        <f>IF(SUM(P9:P36)&lt;&gt;0,SUM(P9:P36),0)</f>
        <v>68272.221083313663</v>
      </c>
      <c r="P4" s="257"/>
      <c r="Q4" s="257">
        <f>IF(SUM(R9:R36)&lt;&gt;0,SUM(R9:R36),0)</f>
        <v>14621.693882911341</v>
      </c>
      <c r="R4" s="257"/>
      <c r="S4" s="257">
        <f>IF(SUM(T9:T36)&lt;&gt;0,SUM(T9:T36),0)</f>
        <v>24244.388779719524</v>
      </c>
      <c r="T4" s="257"/>
      <c r="U4" s="257">
        <f>IF(SUM(V9:V36)&lt;&gt;0,SUM(V9:V36),0)</f>
        <v>31353.636560096638</v>
      </c>
      <c r="V4" s="257"/>
      <c r="W4" s="257">
        <f>IF(SUM(X9:X36)&lt;&gt;0,SUM(X9:X36),0)</f>
        <v>67194.650645902977</v>
      </c>
      <c r="X4" s="257"/>
      <c r="Y4" s="257">
        <f>IF(SUM(Z9:Z36)&lt;&gt;0,SUM(Z9:Z36),0)</f>
        <v>0</v>
      </c>
      <c r="Z4" s="257"/>
      <c r="AA4" s="257">
        <f>IF(SUM(AB9:AB36)&lt;&gt;0,SUM(AB9:AB36),0)</f>
        <v>0</v>
      </c>
      <c r="AB4" s="257"/>
      <c r="AC4" s="257">
        <f>IF(SUM(AD9:AD36)&lt;&gt;0,SUM(AD9:AD36),0)</f>
        <v>0</v>
      </c>
      <c r="AD4" s="257"/>
      <c r="AE4" s="257">
        <f>IF(SUM(AF9:AF36)&lt;&gt;0,SUM(AF9:AF36),0)</f>
        <v>0</v>
      </c>
      <c r="AF4" s="257"/>
      <c r="AG4" s="257">
        <f>IF(SUM(AH9:AH36)&lt;&gt;0,SUM(AH9:AH36),0)</f>
        <v>0</v>
      </c>
      <c r="AH4" s="257"/>
      <c r="AI4" s="257">
        <f>IF(SUM(AJ9:AJ36)&lt;&gt;0,SUM(AJ9:AJ36),0)</f>
        <v>0</v>
      </c>
      <c r="AJ4" s="257"/>
      <c r="AK4" s="257">
        <f>IF(SUM(AL9:AL36)&lt;&gt;0,SUM(AL9:AL36),0)</f>
        <v>0</v>
      </c>
      <c r="AL4" s="257"/>
      <c r="AM4" s="257">
        <f>IF(SUM(AN9:AN36)&lt;&gt;0,SUM(AN9:AN36),0)</f>
        <v>0</v>
      </c>
      <c r="AN4" s="257"/>
      <c r="AO4" s="257">
        <f>IF(SUM(AP9:AP36)&lt;&gt;0,SUM(AP9:AP36),0)</f>
        <v>0</v>
      </c>
      <c r="AP4" s="257"/>
      <c r="AQ4" s="257">
        <f>IF(SUM(AR9:AR36)&lt;&gt;0,SUM(AR9:AR36),0)</f>
        <v>0</v>
      </c>
      <c r="AR4" s="257"/>
      <c r="AS4" s="257">
        <f>IF(SUM(AT9:AT36)&lt;&gt;0,SUM(AT9:AT36),0)</f>
        <v>0</v>
      </c>
      <c r="AT4" s="257"/>
      <c r="AU4" s="257">
        <f>IF(SUM(AV9:AV36)&lt;&gt;0,SUM(AV9:AV36),0)</f>
        <v>0</v>
      </c>
      <c r="AV4" s="257"/>
      <c r="AW4" s="257">
        <f>IF(SUM(AX9:AX36)&lt;&gt;0,SUM(AX9:AX36),0)</f>
        <v>0</v>
      </c>
      <c r="AX4" s="257"/>
      <c r="AY4" s="257">
        <f>IF(SUM(AZ9:AZ36)&lt;&gt;0,SUM(AZ9:AZ36),0)</f>
        <v>0</v>
      </c>
      <c r="AZ4" s="257"/>
      <c r="BA4" s="257">
        <f>IF(SUM(BB9:BB36)&lt;&gt;0,SUM(BB9:BB36),0)</f>
        <v>0</v>
      </c>
      <c r="BB4" s="257"/>
      <c r="BC4" s="257">
        <f>IF(SUM(BD9:BD36)&lt;&gt;0,SUM(BD9:BD36),0)</f>
        <v>0</v>
      </c>
      <c r="BD4" s="257"/>
      <c r="BE4" s="257">
        <f>IF(SUM(BF9:BF36)&lt;&gt;0,SUM(BF9:BF36),0)</f>
        <v>0</v>
      </c>
      <c r="BF4" s="257"/>
      <c r="BG4" s="257">
        <f>IF(SUM(BH9:BH36)&lt;&gt;0,SUM(BH9:BH36),0)</f>
        <v>0</v>
      </c>
      <c r="BH4" s="257"/>
      <c r="BI4" s="257">
        <f>IF(SUM(BJ9:BJ36)&lt;&gt;0,SUM(BJ9:BJ36),0)</f>
        <v>0</v>
      </c>
      <c r="BJ4" s="257"/>
      <c r="BK4" s="257">
        <f>IF(SUM(BL9:BL36)&lt;&gt;0,SUM(BL9:BL36),0)</f>
        <v>0</v>
      </c>
      <c r="BL4" s="257"/>
      <c r="BM4" s="257">
        <f>IF(SUM(BN9:BN36)&lt;&gt;0,SUM(BN9:BN36),0)</f>
        <v>0</v>
      </c>
      <c r="BN4" s="264"/>
    </row>
    <row r="5" spans="1:66" x14ac:dyDescent="0.25">
      <c r="A5" s="270" t="s">
        <v>37</v>
      </c>
      <c r="B5" s="271"/>
      <c r="C5" s="271"/>
      <c r="D5" s="271"/>
      <c r="E5" s="271"/>
      <c r="F5" s="272"/>
      <c r="G5" s="274">
        <f>SUMPRODUCT($B$9:$B$36,H9:H36)</f>
        <v>5840.5209808137306</v>
      </c>
      <c r="H5" s="274"/>
      <c r="I5" s="274">
        <f>SUMPRODUCT($B$9:$B$36,J9:J36)</f>
        <v>5324.5069470972576</v>
      </c>
      <c r="J5" s="274"/>
      <c r="K5" s="274">
        <f>SUMPRODUCT($B$9:$B$36,L9:L36)</f>
        <v>0</v>
      </c>
      <c r="L5" s="274"/>
      <c r="M5" s="274">
        <f>SUMPRODUCT($B$9:$B$36,N9:N36)</f>
        <v>0</v>
      </c>
      <c r="N5" s="274"/>
      <c r="O5" s="274">
        <f>SUMPRODUCT($B$9:$B$36,P9:P36)</f>
        <v>57173.441949018437</v>
      </c>
      <c r="P5" s="274"/>
      <c r="Q5" s="274">
        <f>SUMPRODUCT($B$9:$B$36,R9:R36)</f>
        <v>14621.693882911341</v>
      </c>
      <c r="R5" s="274"/>
      <c r="S5" s="274">
        <f>SUMPRODUCT($B$9:$B$36,T9:T36)</f>
        <v>22024.632952860477</v>
      </c>
      <c r="T5" s="274"/>
      <c r="U5" s="274">
        <f>SUMPRODUCT($B$9:$B$36,V9:V36)</f>
        <v>24694.369079519503</v>
      </c>
      <c r="V5" s="274"/>
      <c r="W5" s="274">
        <f>SUMPRODUCT($B$9:$B$36,X9:X36)</f>
        <v>65529.8337757587</v>
      </c>
      <c r="X5" s="274"/>
      <c r="Y5" s="274">
        <f>SUMPRODUCT($B$9:$B$36,Z9:Z36)</f>
        <v>0</v>
      </c>
      <c r="Z5" s="274"/>
      <c r="AA5" s="274">
        <f>SUMPRODUCT($B$9:$B$36,AB9:AB36)</f>
        <v>0</v>
      </c>
      <c r="AB5" s="274"/>
      <c r="AC5" s="274">
        <f>SUMPRODUCT($B$9:$B$36,AD9:AD36)</f>
        <v>0</v>
      </c>
      <c r="AD5" s="274"/>
      <c r="AE5" s="274">
        <f>SUMPRODUCT($B$9:$B$36,AF9:AF36)</f>
        <v>0</v>
      </c>
      <c r="AF5" s="274"/>
      <c r="AG5" s="274">
        <f>SUMPRODUCT($B$9:$B$36,AH9:AH36)</f>
        <v>0</v>
      </c>
      <c r="AH5" s="274"/>
      <c r="AI5" s="274">
        <f>SUMPRODUCT($B$9:$B$36,AJ9:AJ36)</f>
        <v>0</v>
      </c>
      <c r="AJ5" s="274"/>
      <c r="AK5" s="274">
        <f>SUMPRODUCT($B$9:$B$36,AL9:AL36)</f>
        <v>0</v>
      </c>
      <c r="AL5" s="274"/>
      <c r="AM5" s="274">
        <f>SUMPRODUCT($B$9:$B$36,AN9:AN36)</f>
        <v>0</v>
      </c>
      <c r="AN5" s="274"/>
      <c r="AO5" s="274">
        <f>SUMPRODUCT($B$9:$B$36,AP9:AP36)</f>
        <v>0</v>
      </c>
      <c r="AP5" s="274"/>
      <c r="AQ5" s="274">
        <f>SUMPRODUCT($B$9:$B$36,AR9:AR36)</f>
        <v>0</v>
      </c>
      <c r="AR5" s="274"/>
      <c r="AS5" s="274">
        <f>SUMPRODUCT($B$9:$B$36,AT9:AT36)</f>
        <v>0</v>
      </c>
      <c r="AT5" s="274"/>
      <c r="AU5" s="274">
        <f>SUMPRODUCT($B$9:$B$36,AV9:AV36)</f>
        <v>0</v>
      </c>
      <c r="AV5" s="274"/>
      <c r="AW5" s="274">
        <f>SUMPRODUCT($B$9:$B$36,AX9:AX36)</f>
        <v>0</v>
      </c>
      <c r="AX5" s="274"/>
      <c r="AY5" s="274">
        <f>SUMPRODUCT($B$9:$B$36,AZ9:AZ36)</f>
        <v>0</v>
      </c>
      <c r="AZ5" s="274"/>
      <c r="BA5" s="274">
        <f>SUMPRODUCT($B$9:$B$36,BB9:BB36)</f>
        <v>0</v>
      </c>
      <c r="BB5" s="274"/>
      <c r="BC5" s="274">
        <f>SUMPRODUCT($B$9:$B$36,BD9:BD36)</f>
        <v>0</v>
      </c>
      <c r="BD5" s="274"/>
      <c r="BE5" s="274">
        <f>SUMPRODUCT($B$9:$B$36,BF9:BF36)</f>
        <v>0</v>
      </c>
      <c r="BF5" s="274"/>
      <c r="BG5" s="274">
        <f>SUMPRODUCT($B$9:$B$36,BH9:BH36)</f>
        <v>0</v>
      </c>
      <c r="BH5" s="274"/>
      <c r="BI5" s="274">
        <f>SUMPRODUCT($B$9:$B$36,BJ9:BJ36)</f>
        <v>0</v>
      </c>
      <c r="BJ5" s="274"/>
      <c r="BK5" s="274">
        <f>SUMPRODUCT($B$9:$B$36,BL9:BL36)</f>
        <v>0</v>
      </c>
      <c r="BL5" s="274"/>
      <c r="BM5" s="274">
        <f>SUMPRODUCT($B$9:$B$36,BN9:BN36)</f>
        <v>0</v>
      </c>
      <c r="BN5" s="281"/>
    </row>
    <row r="6" spans="1:66" hidden="1" x14ac:dyDescent="0.25">
      <c r="A6" s="265" t="s">
        <v>180</v>
      </c>
      <c r="B6" s="266"/>
      <c r="C6" s="266"/>
      <c r="D6" s="266"/>
      <c r="E6" s="266"/>
      <c r="F6" s="267"/>
      <c r="G6" s="282">
        <f>(G4-G5)*18.02/1000</f>
        <v>50.000000000000007</v>
      </c>
      <c r="H6" s="283"/>
      <c r="I6" s="282">
        <f t="shared" ref="I6" si="0">(I4-I5)*18.02/1000</f>
        <v>0</v>
      </c>
      <c r="J6" s="284"/>
      <c r="K6" s="282">
        <f t="shared" ref="K6" si="1">(K4-K5)*18.02/1000</f>
        <v>5</v>
      </c>
      <c r="L6" s="284"/>
      <c r="M6" s="282">
        <f t="shared" ref="M6" si="2">(M4-M5)*18.02/1000</f>
        <v>5</v>
      </c>
      <c r="N6" s="284"/>
      <c r="O6" s="282">
        <f t="shared" ref="O6" si="3">(O4-O5)*18.02/1000</f>
        <v>199.99999999999997</v>
      </c>
      <c r="P6" s="284"/>
      <c r="Q6" s="282">
        <f t="shared" ref="Q6" si="4">(Q4-Q5)*18.02/1000</f>
        <v>0</v>
      </c>
      <c r="R6" s="284"/>
      <c r="S6" s="282">
        <f t="shared" ref="S6" si="5">(S4-S5)*18.02/1000</f>
        <v>40.000000000000028</v>
      </c>
      <c r="T6" s="284"/>
      <c r="U6" s="282">
        <f t="shared" ref="U6" si="6">(U4-U5)*18.02/1000</f>
        <v>119.99999999999997</v>
      </c>
      <c r="V6" s="284"/>
      <c r="W6" s="282">
        <f t="shared" ref="W6" si="7">(W4-W5)*18.02/1000</f>
        <v>29.999999999999876</v>
      </c>
      <c r="X6" s="284"/>
      <c r="Y6" s="282">
        <f t="shared" ref="Y6" si="8">(Y4-Y5)*18.02/1000</f>
        <v>0</v>
      </c>
      <c r="Z6" s="284"/>
      <c r="AA6" s="282">
        <f t="shared" ref="AA6" si="9">(AA4-AA5)*18.02/1000</f>
        <v>0</v>
      </c>
      <c r="AB6" s="284"/>
      <c r="AC6" s="282">
        <f t="shared" ref="AC6" si="10">(AC4-AC5)*18.02/1000</f>
        <v>0</v>
      </c>
      <c r="AD6" s="284"/>
      <c r="AE6" s="282">
        <f t="shared" ref="AE6" si="11">(AE4-AE5)*18.02/1000</f>
        <v>0</v>
      </c>
      <c r="AF6" s="284"/>
      <c r="AG6" s="282">
        <f t="shared" ref="AG6" si="12">(AG4-AG5)*18.02/1000</f>
        <v>0</v>
      </c>
      <c r="AH6" s="284"/>
      <c r="AI6" s="282">
        <f t="shared" ref="AI6" si="13">(AI4-AI5)*18.02/1000</f>
        <v>0</v>
      </c>
      <c r="AJ6" s="284"/>
      <c r="AK6" s="282">
        <f t="shared" ref="AK6" si="14">(AK4-AK5)*18.02/1000</f>
        <v>0</v>
      </c>
      <c r="AL6" s="284"/>
      <c r="AM6" s="282">
        <f t="shared" ref="AM6" si="15">(AM4-AM5)*18.02/1000</f>
        <v>0</v>
      </c>
      <c r="AN6" s="284"/>
      <c r="AO6" s="282">
        <f t="shared" ref="AO6" si="16">(AO4-AO5)*18.02/1000</f>
        <v>0</v>
      </c>
      <c r="AP6" s="284"/>
      <c r="AQ6" s="282">
        <f t="shared" ref="AQ6" si="17">(AQ4-AQ5)*18.02/1000</f>
        <v>0</v>
      </c>
      <c r="AR6" s="284"/>
      <c r="AS6" s="282">
        <f t="shared" ref="AS6" si="18">(AS4-AS5)*18.02/1000</f>
        <v>0</v>
      </c>
      <c r="AT6" s="284"/>
      <c r="AU6" s="282">
        <f t="shared" ref="AU6" si="19">(AU4-AU5)*18.02/1000</f>
        <v>0</v>
      </c>
      <c r="AV6" s="284"/>
      <c r="AW6" s="282">
        <f t="shared" ref="AW6" si="20">(AW4-AW5)*18.02/1000</f>
        <v>0</v>
      </c>
      <c r="AX6" s="284"/>
      <c r="AY6" s="282">
        <f t="shared" ref="AY6" si="21">(AY4-AY5)*18.02/1000</f>
        <v>0</v>
      </c>
      <c r="AZ6" s="284"/>
      <c r="BA6" s="282">
        <f t="shared" ref="BA6" si="22">(BA4-BA5)*18.02/1000</f>
        <v>0</v>
      </c>
      <c r="BB6" s="284"/>
      <c r="BC6" s="282">
        <f t="shared" ref="BC6" si="23">(BC4-BC5)*18.02/1000</f>
        <v>0</v>
      </c>
      <c r="BD6" s="284"/>
      <c r="BE6" s="282">
        <f t="shared" ref="BE6" si="24">(BE4-BE5)*18.02/1000</f>
        <v>0</v>
      </c>
      <c r="BF6" s="284"/>
      <c r="BG6" s="282">
        <f t="shared" ref="BG6" si="25">(BG4-BG5)*18.02/1000</f>
        <v>0</v>
      </c>
      <c r="BH6" s="284"/>
      <c r="BI6" s="282">
        <f t="shared" ref="BI6" si="26">(BI4-BI5)*18.02/1000</f>
        <v>0</v>
      </c>
      <c r="BJ6" s="284"/>
      <c r="BK6" s="282">
        <f t="shared" ref="BK6" si="27">(BK4-BK5)*18.02/1000</f>
        <v>0</v>
      </c>
      <c r="BL6" s="284"/>
      <c r="BM6" s="282">
        <f t="shared" ref="BM6" si="28">(BM4-BM5)*18.02/1000</f>
        <v>0</v>
      </c>
      <c r="BN6" s="284"/>
    </row>
    <row r="7" spans="1:66" hidden="1" x14ac:dyDescent="0.25">
      <c r="A7" s="265" t="s">
        <v>181</v>
      </c>
      <c r="B7" s="266"/>
      <c r="C7" s="266"/>
      <c r="D7" s="266"/>
      <c r="E7" s="266"/>
      <c r="F7" s="267"/>
      <c r="G7" s="282">
        <f>SUMPRODUCT($F9:$F36,H9:H36)/1000-G6</f>
        <v>487.25</v>
      </c>
      <c r="H7" s="283"/>
      <c r="I7" s="282">
        <f t="shared" ref="I7" si="29">SUMPRODUCT($F9:$F36,J9:J36)/1000-I6</f>
        <v>441.65</v>
      </c>
      <c r="J7" s="284"/>
      <c r="K7" s="282">
        <f t="shared" ref="K7" si="30">SUMPRODUCT($F9:$F36,L9:L36)/1000-K6</f>
        <v>0</v>
      </c>
      <c r="L7" s="284"/>
      <c r="M7" s="282">
        <f t="shared" ref="M7" si="31">SUMPRODUCT($F9:$F36,N9:N36)/1000-M6</f>
        <v>0</v>
      </c>
      <c r="N7" s="284"/>
      <c r="O7" s="282">
        <f t="shared" ref="O7" si="32">SUMPRODUCT($F9:$F36,P9:P36)/1000-O6</f>
        <v>4648.2</v>
      </c>
      <c r="P7" s="284"/>
      <c r="Q7" s="282">
        <f t="shared" ref="Q7" si="33">SUMPRODUCT($F9:$F36,R9:R36)/1000-Q6</f>
        <v>1606.25</v>
      </c>
      <c r="R7" s="284"/>
      <c r="S7" s="282">
        <f t="shared" ref="S7" si="34">SUMPRODUCT($F9:$F36,T9:T36)/1000-S6</f>
        <v>1775.0498</v>
      </c>
      <c r="T7" s="284"/>
      <c r="U7" s="282">
        <f t="shared" ref="U7" si="35">SUMPRODUCT($F9:$F36,V9:V36)/1000-U6</f>
        <v>1988.393</v>
      </c>
      <c r="V7" s="284"/>
      <c r="W7" s="282">
        <f t="shared" ref="W7" si="36">SUMPRODUCT($F9:$F36,X9:X36)/1000-W6</f>
        <v>4579.4799999999996</v>
      </c>
      <c r="X7" s="284"/>
      <c r="Y7" s="282">
        <f t="shared" ref="Y7" si="37">SUMPRODUCT($F9:$F36,Z9:Z36)/1000-Y6</f>
        <v>0</v>
      </c>
      <c r="Z7" s="284"/>
      <c r="AA7" s="282">
        <f t="shared" ref="AA7" si="38">SUMPRODUCT($F9:$F36,AB9:AB36)/1000-AA6</f>
        <v>0</v>
      </c>
      <c r="AB7" s="284"/>
      <c r="AC7" s="282">
        <f t="shared" ref="AC7" si="39">SUMPRODUCT($F9:$F36,AD9:AD36)/1000-AC6</f>
        <v>0</v>
      </c>
      <c r="AD7" s="284"/>
      <c r="AE7" s="282">
        <f t="shared" ref="AE7" si="40">SUMPRODUCT($F9:$F36,AF9:AF36)/1000-AE6</f>
        <v>0</v>
      </c>
      <c r="AF7" s="284"/>
      <c r="AG7" s="282">
        <f t="shared" ref="AG7" si="41">SUMPRODUCT($F9:$F36,AH9:AH36)/1000-AG6</f>
        <v>0</v>
      </c>
      <c r="AH7" s="284"/>
      <c r="AI7" s="282">
        <f t="shared" ref="AI7" si="42">SUMPRODUCT($F9:$F36,AJ9:AJ36)/1000-AI6</f>
        <v>0</v>
      </c>
      <c r="AJ7" s="284"/>
      <c r="AK7" s="282">
        <f t="shared" ref="AK7" si="43">SUMPRODUCT($F9:$F36,AL9:AL36)/1000-AK6</f>
        <v>0</v>
      </c>
      <c r="AL7" s="284"/>
      <c r="AM7" s="282">
        <f t="shared" ref="AM7" si="44">SUMPRODUCT($F9:$F36,AN9:AN36)/1000-AM6</f>
        <v>0</v>
      </c>
      <c r="AN7" s="284"/>
      <c r="AO7" s="282">
        <f t="shared" ref="AO7" si="45">SUMPRODUCT($F9:$F36,AP9:AP36)/1000-AO6</f>
        <v>0</v>
      </c>
      <c r="AP7" s="284"/>
      <c r="AQ7" s="282">
        <f t="shared" ref="AQ7" si="46">SUMPRODUCT($F9:$F36,AR9:AR36)/1000-AQ6</f>
        <v>0</v>
      </c>
      <c r="AR7" s="284"/>
      <c r="AS7" s="282">
        <f t="shared" ref="AS7" si="47">SUMPRODUCT($F9:$F36,AT9:AT36)/1000-AS6</f>
        <v>0</v>
      </c>
      <c r="AT7" s="284"/>
      <c r="AU7" s="282">
        <f t="shared" ref="AU7" si="48">SUMPRODUCT($F9:$F36,AV9:AV36)/1000-AU6</f>
        <v>0</v>
      </c>
      <c r="AV7" s="284"/>
      <c r="AW7" s="282">
        <f t="shared" ref="AW7" si="49">SUMPRODUCT($F9:$F36,AX9:AX36)/1000-AW6</f>
        <v>0</v>
      </c>
      <c r="AX7" s="284"/>
      <c r="AY7" s="282">
        <f t="shared" ref="AY7" si="50">SUMPRODUCT($F9:$F36,AZ9:AZ36)/1000-AY6</f>
        <v>0</v>
      </c>
      <c r="AZ7" s="284"/>
      <c r="BA7" s="282">
        <f t="shared" ref="BA7" si="51">SUMPRODUCT($F9:$F36,BB9:BB36)/1000-BA6</f>
        <v>0</v>
      </c>
      <c r="BB7" s="284"/>
      <c r="BC7" s="282">
        <f t="shared" ref="BC7" si="52">SUMPRODUCT($F9:$F36,BD9:BD36)/1000-BC6</f>
        <v>0</v>
      </c>
      <c r="BD7" s="284"/>
      <c r="BE7" s="282">
        <f t="shared" ref="BE7" si="53">SUMPRODUCT($F9:$F36,BF9:BF36)/1000-BE6</f>
        <v>0</v>
      </c>
      <c r="BF7" s="284"/>
      <c r="BG7" s="282">
        <f t="shared" ref="BG7" si="54">SUMPRODUCT($F9:$F36,BH9:BH36)/1000-BG6</f>
        <v>0</v>
      </c>
      <c r="BH7" s="284"/>
      <c r="BI7" s="282">
        <f t="shared" ref="BI7" si="55">SUMPRODUCT($F9:$F36,BJ9:BJ36)/1000-BI6</f>
        <v>0</v>
      </c>
      <c r="BJ7" s="284"/>
      <c r="BK7" s="282">
        <f t="shared" ref="BK7" si="56">SUMPRODUCT($F9:$F36,BL9:BL36)/1000-BK6</f>
        <v>0</v>
      </c>
      <c r="BL7" s="284"/>
      <c r="BM7" s="282">
        <f t="shared" ref="BM7" si="57">SUMPRODUCT($F9:$F36,BN9:BN36)/1000-BM6</f>
        <v>0</v>
      </c>
      <c r="BN7" s="284"/>
    </row>
    <row r="8" spans="1:66" x14ac:dyDescent="0.25">
      <c r="A8" s="6" t="s">
        <v>6</v>
      </c>
      <c r="B8" s="12"/>
      <c r="C8" s="5" t="s">
        <v>7</v>
      </c>
      <c r="D8" s="178" t="s">
        <v>16</v>
      </c>
      <c r="E8" s="179" t="s">
        <v>50</v>
      </c>
      <c r="F8" s="179" t="s">
        <v>15</v>
      </c>
      <c r="G8" s="236" t="s">
        <v>4</v>
      </c>
      <c r="H8" s="237"/>
      <c r="I8" s="237"/>
      <c r="J8" s="237"/>
      <c r="K8" s="237"/>
      <c r="L8" s="237"/>
      <c r="M8" s="237"/>
      <c r="N8" s="237"/>
      <c r="O8" s="237"/>
      <c r="P8" s="237"/>
      <c r="Q8" s="237"/>
      <c r="R8" s="237"/>
      <c r="S8" s="237"/>
      <c r="T8" s="237"/>
      <c r="U8" s="237"/>
      <c r="V8" s="237"/>
      <c r="W8" s="237"/>
      <c r="X8" s="237"/>
      <c r="Y8" s="237"/>
      <c r="Z8" s="237"/>
      <c r="AA8" s="237"/>
      <c r="AB8" s="237"/>
      <c r="AC8" s="237"/>
      <c r="AD8" s="237"/>
      <c r="AE8" s="237"/>
      <c r="AF8" s="237"/>
      <c r="AG8" s="237"/>
      <c r="AH8" s="237"/>
      <c r="AI8" s="237"/>
      <c r="AJ8" s="237"/>
      <c r="AK8" s="237"/>
      <c r="AL8" s="237"/>
      <c r="AM8" s="237"/>
      <c r="AN8" s="237"/>
      <c r="AO8" s="237"/>
      <c r="AP8" s="237"/>
      <c r="AQ8" s="237"/>
      <c r="AR8" s="237"/>
      <c r="AS8" s="237"/>
      <c r="AT8" s="237"/>
      <c r="AU8" s="237"/>
      <c r="AV8" s="237"/>
      <c r="AW8" s="237"/>
      <c r="AX8" s="237"/>
      <c r="AY8" s="237"/>
      <c r="AZ8" s="237"/>
      <c r="BA8" s="237"/>
      <c r="BB8" s="237"/>
      <c r="BC8" s="237"/>
      <c r="BD8" s="237"/>
      <c r="BE8" s="237"/>
      <c r="BF8" s="237"/>
      <c r="BG8" s="237"/>
      <c r="BH8" s="237"/>
      <c r="BI8" s="237"/>
      <c r="BJ8" s="237"/>
      <c r="BK8" s="237"/>
      <c r="BL8" s="237"/>
      <c r="BM8" s="237"/>
      <c r="BN8" s="238"/>
    </row>
    <row r="9" spans="1:66" x14ac:dyDescent="0.25">
      <c r="A9" s="45" t="s">
        <v>31</v>
      </c>
      <c r="B9" s="77">
        <f t="shared" ref="B9:B31" si="58">IF(A9="Water",0,1)</f>
        <v>1</v>
      </c>
      <c r="C9" s="78" t="s">
        <v>11</v>
      </c>
      <c r="D9" s="38">
        <f>IF(A9="","",VLOOKUP(A9,'Reagents Library'!$A$3:$D$101,3))</f>
        <v>0.90200000000000002</v>
      </c>
      <c r="E9" s="35" t="str">
        <f>IF(A9="","",VLOOKUP(A9,'Reagents Library'!$A$3:$D$101,1))</f>
        <v>EtOAc</v>
      </c>
      <c r="F9" s="41">
        <f>IF(A9="","",VLOOKUP(A9,'Reagents Library'!$A$3:$D$101,4))</f>
        <v>88.11</v>
      </c>
      <c r="G9" s="86">
        <v>300</v>
      </c>
      <c r="H9" s="87">
        <f>IF(G9="","",IF($C9="g",1000*G9/$F9,IF($C9="mL",1000*G9*$D9/$F9,G9)))</f>
        <v>3071.1610486891386</v>
      </c>
      <c r="I9" s="88">
        <v>250</v>
      </c>
      <c r="J9" s="87">
        <f>IF(I9="","",IF($C9="g",1000*I9/$F9,IF($C9="mL",1000*I9*$D9/$F9,I9)))</f>
        <v>2559.3008739076154</v>
      </c>
      <c r="K9" s="88"/>
      <c r="L9" s="87" t="str">
        <f>IF(K9="","",IF($C9="g",1000*K9/$F9,IF($C9="mL",1000*K9*$D9/$F9,K9)))</f>
        <v/>
      </c>
      <c r="M9" s="88"/>
      <c r="N9" s="87" t="str">
        <f>IF(M9="","",IF($C9="g",1000*M9/$F9,IF($C9="mL",1000*M9*$D9/$F9,M9)))</f>
        <v/>
      </c>
      <c r="O9" s="88">
        <v>3150</v>
      </c>
      <c r="P9" s="87">
        <f>IF(O9="","",IF($C9="g",1000*O9/$F9,IF($C9="mL",1000*O9*$D9/$F9,O9)))</f>
        <v>32247.191011235955</v>
      </c>
      <c r="Q9" s="88"/>
      <c r="R9" s="87" t="str">
        <f>IF(Q9="","",IF($C9="g",1000*Q9/$F9,IF($C9="mL",1000*Q9*$D9/$F9,Q9)))</f>
        <v/>
      </c>
      <c r="S9" s="88">
        <v>430</v>
      </c>
      <c r="T9" s="87">
        <f>IF(S9="","",IF($C9="g",1000*S9/$F9,IF($C9="mL",1000*S9*$D9/$F9,S9)))</f>
        <v>4401.9975031210988</v>
      </c>
      <c r="U9" s="88">
        <v>645</v>
      </c>
      <c r="V9" s="87">
        <f>IF(U9="","",IF($C9="g",1000*U9/$F9,IF($C9="mL",1000*U9*$D9/$F9,U9)))</f>
        <v>6602.9962546816478</v>
      </c>
      <c r="W9" s="88">
        <v>275</v>
      </c>
      <c r="X9" s="87">
        <f>IF(W9="","",IF($C9="g",1000*W9/$F9,IF($C9="mL",1000*W9*$D9/$F9,W9)))</f>
        <v>2815.2309612983772</v>
      </c>
      <c r="Y9" s="88"/>
      <c r="Z9" s="87" t="str">
        <f>IF(Y9="","",IF($C9="g",1000*Y9/$F9,IF($C9="mL",1000*Y9*$D9/$F9,Y9)))</f>
        <v/>
      </c>
      <c r="AA9" s="88"/>
      <c r="AB9" s="87" t="str">
        <f>IF(AA9="","",IF($C9="g",1000*AA9/$F9,IF($C9="mL",1000*AA9*$D9/$F9,AA9)))</f>
        <v/>
      </c>
      <c r="AC9" s="88"/>
      <c r="AD9" s="87" t="str">
        <f>IF(AC9="","",IF($C9="g",1000*AC9/$F9,IF($C9="mL",1000*AC9*$D9/$F9,AC9)))</f>
        <v/>
      </c>
      <c r="AE9" s="88"/>
      <c r="AF9" s="87" t="str">
        <f>IF(AE9="","",IF($C9="g",1000*AE9/$F9,IF($C9="mL",1000*AE9*$D9/$F9,AE9)))</f>
        <v/>
      </c>
      <c r="AG9" s="88"/>
      <c r="AH9" s="87" t="str">
        <f>IF(AG9="","",IF($C9="g",1000*AG9/$F9,IF($C9="mL",1000*AG9*$D9/$F9,AG9)))</f>
        <v/>
      </c>
      <c r="AI9" s="88"/>
      <c r="AJ9" s="87" t="str">
        <f>IF(AI9="","",IF($C9="g",1000*AI9/$F9,IF($C9="mL",1000*AI9*$D9/$F9,AI9)))</f>
        <v/>
      </c>
      <c r="AK9" s="55"/>
      <c r="AL9" s="87" t="str">
        <f>IF(AK9="","",IF($C9="g",1000*AK9/$F9,IF($C9="mL",1000*AK9*$D9/$F9,AK9)))</f>
        <v/>
      </c>
      <c r="AM9" s="55"/>
      <c r="AN9" s="87" t="str">
        <f>IF(AM9="","",IF($C9="g",1000*AM9/$F9,IF($C9="mL",1000*AM9*$D9/$F9,AM9)))</f>
        <v/>
      </c>
      <c r="AO9" s="55"/>
      <c r="AP9" s="87" t="str">
        <f>IF(AO9="","",IF($C9="g",1000*AO9/$F9,IF($C9="mL",1000*AO9*$D9/$F9,AO9)))</f>
        <v/>
      </c>
      <c r="AQ9" s="55"/>
      <c r="AR9" s="87" t="str">
        <f>IF(AQ9="","",IF($C9="g",1000*AQ9/$F9,IF($C9="mL",1000*AQ9*$D9/$F9,AQ9)))</f>
        <v/>
      </c>
      <c r="AS9" s="55"/>
      <c r="AT9" s="87" t="str">
        <f>IF(AS9="","",IF($C9="g",1000*AS9/$F9,IF($C9="mL",1000*AS9*$D9/$F9,AS9)))</f>
        <v/>
      </c>
      <c r="AU9" s="55"/>
      <c r="AV9" s="87" t="str">
        <f>IF(AU9="","",IF($C9="g",1000*AU9/$F9,IF($C9="mL",1000*AU9*$D9/$F9,AU9)))</f>
        <v/>
      </c>
      <c r="AW9" s="55"/>
      <c r="AX9" s="87" t="str">
        <f>IF(AW9="","",IF($C9="g",1000*AW9/$F9,IF($C9="mL",1000*AW9*$D9/$F9,AW9)))</f>
        <v/>
      </c>
      <c r="AY9" s="55"/>
      <c r="AZ9" s="87" t="str">
        <f>IF(AY9="","",IF($C9="g",1000*AY9/$F9,IF($C9="mL",1000*AY9*$D9/$F9,AY9)))</f>
        <v/>
      </c>
      <c r="BA9" s="55"/>
      <c r="BB9" s="87" t="str">
        <f>IF(BA9="","",IF($C9="g",1000*BA9/$F9,IF($C9="mL",1000*BA9*$D9/$F9,BA9)))</f>
        <v/>
      </c>
      <c r="BC9" s="55"/>
      <c r="BD9" s="87" t="str">
        <f>IF(BC9="","",IF($C9="g",1000*BC9/$F9,IF($C9="mL",1000*BC9*$D9/$F9,BC9)))</f>
        <v/>
      </c>
      <c r="BE9" s="55"/>
      <c r="BF9" s="87" t="str">
        <f>IF(BE9="","",IF($C9="g",1000*BE9/$F9,IF($C9="mL",1000*BE9*$D9/$F9,BE9)))</f>
        <v/>
      </c>
      <c r="BG9" s="55"/>
      <c r="BH9" s="87" t="str">
        <f>IF(BG9="","",IF($C9="g",1000*BG9/$F9,IF($C9="mL",1000*BG9*$D9/$F9,BG9)))</f>
        <v/>
      </c>
      <c r="BI9" s="55"/>
      <c r="BJ9" s="87" t="str">
        <f>IF(BI9="","",IF($C9="g",1000*BI9/$F9,IF($C9="mL",1000*BI9*$D9/$F9,BI9)))</f>
        <v/>
      </c>
      <c r="BK9" s="55"/>
      <c r="BL9" s="87" t="str">
        <f>IF(BK9="","",IF($C9="g",1000*BK9/$F9,IF($C9="mL",1000*BK9*$D9/$F9,BK9)))</f>
        <v/>
      </c>
      <c r="BM9" s="55"/>
      <c r="BN9" s="99" t="str">
        <f>IF(BM9="","",IF($C9="g",1000*BM9/$F9,IF($C9="mL",1000*BM9*$D9/$F9,BM9)))</f>
        <v/>
      </c>
    </row>
    <row r="10" spans="1:66" x14ac:dyDescent="0.25">
      <c r="A10" s="48" t="s">
        <v>10</v>
      </c>
      <c r="B10" s="77">
        <f t="shared" si="58"/>
        <v>0</v>
      </c>
      <c r="C10" s="79" t="s">
        <v>11</v>
      </c>
      <c r="D10" s="39">
        <f>IF(A10="","",VLOOKUP(A10,'Reagents Library'!$A$3:$D$101,3))</f>
        <v>1</v>
      </c>
      <c r="E10" s="36" t="str">
        <f>IF(A10="","",VLOOKUP(A10,'Reagents Library'!$A$3:$D$101,1))</f>
        <v>Water</v>
      </c>
      <c r="F10" s="196">
        <f>IF(A10="","",VLOOKUP(A10,'Reagents Library'!$A$3:$D$101,4))</f>
        <v>18.02</v>
      </c>
      <c r="G10" s="89">
        <v>50</v>
      </c>
      <c r="H10" s="87">
        <f t="shared" ref="H10:H36" si="59">IF(G10="","",IF($C10="g",1000*G10/$F10,IF($C10="mL",1000*G10*$D10/$F10,G10)))</f>
        <v>2774.6947835738069</v>
      </c>
      <c r="I10" s="90"/>
      <c r="J10" s="87" t="str">
        <f t="shared" ref="J10" si="60">IF(I10="","",IF($C10="g",1000*I10/$F10,IF($C10="mL",1000*I10*$D10/$F10,I10)))</f>
        <v/>
      </c>
      <c r="K10" s="90">
        <v>5</v>
      </c>
      <c r="L10" s="87">
        <f t="shared" ref="L10" si="61">IF(K10="","",IF($C10="g",1000*K10/$F10,IF($C10="mL",1000*K10*$D10/$F10,K10)))</f>
        <v>277.46947835738069</v>
      </c>
      <c r="M10" s="90">
        <v>5</v>
      </c>
      <c r="N10" s="87">
        <f t="shared" ref="N10" si="62">IF(M10="","",IF($C10="g",1000*M10/$F10,IF($C10="mL",1000*M10*$D10/$F10,M10)))</f>
        <v>277.46947835738069</v>
      </c>
      <c r="O10" s="90">
        <v>200</v>
      </c>
      <c r="P10" s="87">
        <f t="shared" ref="P10" si="63">IF(O10="","",IF($C10="g",1000*O10/$F10,IF($C10="mL",1000*O10*$D10/$F10,O10)))</f>
        <v>11098.779134295228</v>
      </c>
      <c r="Q10" s="90"/>
      <c r="R10" s="87" t="str">
        <f t="shared" ref="R10" si="64">IF(Q10="","",IF($C10="g",1000*Q10/$F10,IF($C10="mL",1000*Q10*$D10/$F10,Q10)))</f>
        <v/>
      </c>
      <c r="S10" s="90">
        <v>40</v>
      </c>
      <c r="T10" s="87">
        <f t="shared" ref="T10" si="65">IF(S10="","",IF($C10="g",1000*S10/$F10,IF($C10="mL",1000*S10*$D10/$F10,S10)))</f>
        <v>2219.7558268590456</v>
      </c>
      <c r="U10" s="90">
        <v>120</v>
      </c>
      <c r="V10" s="87">
        <f t="shared" ref="V10" si="66">IF(U10="","",IF($C10="g",1000*U10/$F10,IF($C10="mL",1000*U10*$D10/$F10,U10)))</f>
        <v>6659.2674805771367</v>
      </c>
      <c r="W10" s="90">
        <v>30</v>
      </c>
      <c r="X10" s="87">
        <f t="shared" ref="X10" si="67">IF(W10="","",IF($C10="g",1000*W10/$F10,IF($C10="mL",1000*W10*$D10/$F10,W10)))</f>
        <v>1664.8168701442842</v>
      </c>
      <c r="Y10" s="90"/>
      <c r="Z10" s="87" t="str">
        <f t="shared" ref="Z10" si="68">IF(Y10="","",IF($C10="g",1000*Y10/$F10,IF($C10="mL",1000*Y10*$D10/$F10,Y10)))</f>
        <v/>
      </c>
      <c r="AA10" s="90"/>
      <c r="AB10" s="87" t="str">
        <f t="shared" ref="AB10" si="69">IF(AA10="","",IF($C10="g",1000*AA10/$F10,IF($C10="mL",1000*AA10*$D10/$F10,AA10)))</f>
        <v/>
      </c>
      <c r="AC10" s="90"/>
      <c r="AD10" s="87" t="str">
        <f t="shared" ref="AD10" si="70">IF(AC10="","",IF($C10="g",1000*AC10/$F10,IF($C10="mL",1000*AC10*$D10/$F10,AC10)))</f>
        <v/>
      </c>
      <c r="AE10" s="90"/>
      <c r="AF10" s="87" t="str">
        <f t="shared" ref="AF10" si="71">IF(AE10="","",IF($C10="g",1000*AE10/$F10,IF($C10="mL",1000*AE10*$D10/$F10,AE10)))</f>
        <v/>
      </c>
      <c r="AG10" s="90"/>
      <c r="AH10" s="87" t="str">
        <f t="shared" ref="AH10" si="72">IF(AG10="","",IF($C10="g",1000*AG10/$F10,IF($C10="mL",1000*AG10*$D10/$F10,AG10)))</f>
        <v/>
      </c>
      <c r="AI10" s="90"/>
      <c r="AJ10" s="87" t="str">
        <f t="shared" ref="AJ10" si="73">IF(AI10="","",IF($C10="g",1000*AI10/$F10,IF($C10="mL",1000*AI10*$D10/$F10,AI10)))</f>
        <v/>
      </c>
      <c r="AK10" s="56"/>
      <c r="AL10" s="87" t="str">
        <f t="shared" ref="AL10" si="74">IF(AK10="","",IF($C10="g",1000*AK10/$F10,IF($C10="mL",1000*AK10*$D10/$F10,AK10)))</f>
        <v/>
      </c>
      <c r="AM10" s="56"/>
      <c r="AN10" s="87" t="str">
        <f t="shared" ref="AN10" si="75">IF(AM10="","",IF($C10="g",1000*AM10/$F10,IF($C10="mL",1000*AM10*$D10/$F10,AM10)))</f>
        <v/>
      </c>
      <c r="AO10" s="56"/>
      <c r="AP10" s="87" t="str">
        <f t="shared" ref="AP10" si="76">IF(AO10="","",IF($C10="g",1000*AO10/$F10,IF($C10="mL",1000*AO10*$D10/$F10,AO10)))</f>
        <v/>
      </c>
      <c r="AQ10" s="56"/>
      <c r="AR10" s="87" t="str">
        <f t="shared" ref="AR10" si="77">IF(AQ10="","",IF($C10="g",1000*AQ10/$F10,IF($C10="mL",1000*AQ10*$D10/$F10,AQ10)))</f>
        <v/>
      </c>
      <c r="AS10" s="56"/>
      <c r="AT10" s="87" t="str">
        <f t="shared" ref="AT10" si="78">IF(AS10="","",IF($C10="g",1000*AS10/$F10,IF($C10="mL",1000*AS10*$D10/$F10,AS10)))</f>
        <v/>
      </c>
      <c r="AU10" s="56"/>
      <c r="AV10" s="87" t="str">
        <f t="shared" ref="AV10" si="79">IF(AU10="","",IF($C10="g",1000*AU10/$F10,IF($C10="mL",1000*AU10*$D10/$F10,AU10)))</f>
        <v/>
      </c>
      <c r="AW10" s="56"/>
      <c r="AX10" s="87" t="str">
        <f t="shared" ref="AX10" si="80">IF(AW10="","",IF($C10="g",1000*AW10/$F10,IF($C10="mL",1000*AW10*$D10/$F10,AW10)))</f>
        <v/>
      </c>
      <c r="AY10" s="56"/>
      <c r="AZ10" s="87" t="str">
        <f t="shared" ref="AZ10" si="81">IF(AY10="","",IF($C10="g",1000*AY10/$F10,IF($C10="mL",1000*AY10*$D10/$F10,AY10)))</f>
        <v/>
      </c>
      <c r="BA10" s="56"/>
      <c r="BB10" s="87" t="str">
        <f t="shared" ref="BB10" si="82">IF(BA10="","",IF($C10="g",1000*BA10/$F10,IF($C10="mL",1000*BA10*$D10/$F10,BA10)))</f>
        <v/>
      </c>
      <c r="BC10" s="56"/>
      <c r="BD10" s="87" t="str">
        <f t="shared" ref="BD10" si="83">IF(BC10="","",IF($C10="g",1000*BC10/$F10,IF($C10="mL",1000*BC10*$D10/$F10,BC10)))</f>
        <v/>
      </c>
      <c r="BE10" s="56"/>
      <c r="BF10" s="87" t="str">
        <f t="shared" ref="BF10" si="84">IF(BE10="","",IF($C10="g",1000*BE10/$F10,IF($C10="mL",1000*BE10*$D10/$F10,BE10)))</f>
        <v/>
      </c>
      <c r="BG10" s="56"/>
      <c r="BH10" s="87" t="str">
        <f t="shared" ref="BH10" si="85">IF(BG10="","",IF($C10="g",1000*BG10/$F10,IF($C10="mL",1000*BG10*$D10/$F10,BG10)))</f>
        <v/>
      </c>
      <c r="BI10" s="56"/>
      <c r="BJ10" s="87" t="str">
        <f t="shared" ref="BJ10" si="86">IF(BI10="","",IF($C10="g",1000*BI10/$F10,IF($C10="mL",1000*BI10*$D10/$F10,BI10)))</f>
        <v/>
      </c>
      <c r="BK10" s="56"/>
      <c r="BL10" s="87" t="str">
        <f t="shared" ref="BL10" si="87">IF(BK10="","",IF($C10="g",1000*BK10/$F10,IF($C10="mL",1000*BK10*$D10/$F10,BK10)))</f>
        <v/>
      </c>
      <c r="BM10" s="56"/>
      <c r="BN10" s="99" t="str">
        <f t="shared" ref="BN10" si="88">IF(BM10="","",IF($C10="g",1000*BM10/$F10,IF($C10="mL",1000*BM10*$D10/$F10,BM10)))</f>
        <v/>
      </c>
    </row>
    <row r="11" spans="1:66" x14ac:dyDescent="0.25">
      <c r="A11" s="48" t="s">
        <v>21</v>
      </c>
      <c r="B11" s="77">
        <f t="shared" si="58"/>
        <v>1</v>
      </c>
      <c r="C11" s="79" t="s">
        <v>11</v>
      </c>
      <c r="D11" s="40">
        <f>IF(A11="","",VLOOKUP(A11,'Reagents Library'!$A$3:$D$101,3))</f>
        <v>0.66059999999999997</v>
      </c>
      <c r="E11" s="31" t="str">
        <f>IF(A11="","",VLOOKUP(A11,'Reagents Library'!$A$3:$D$101,1))</f>
        <v>Hexanes</v>
      </c>
      <c r="F11" s="41">
        <f>IF(A11="","",VLOOKUP(A11,'Reagents Library'!$A$3:$D$101,4))</f>
        <v>86.18</v>
      </c>
      <c r="G11" s="91">
        <v>250</v>
      </c>
      <c r="H11" s="87">
        <f t="shared" si="59"/>
        <v>1916.3378974239961</v>
      </c>
      <c r="I11" s="90">
        <v>250</v>
      </c>
      <c r="J11" s="87">
        <f t="shared" ref="J11" si="89">IF(I11="","",IF($C11="g",1000*I11/$F11,IF($C11="mL",1000*I11*$D11/$F11,I11)))</f>
        <v>1916.3378974239961</v>
      </c>
      <c r="K11" s="90"/>
      <c r="L11" s="87" t="str">
        <f t="shared" ref="L11" si="90">IF(K11="","",IF($C11="g",1000*K11/$F11,IF($C11="mL",1000*K11*$D11/$F11,K11)))</f>
        <v/>
      </c>
      <c r="M11" s="90"/>
      <c r="N11" s="87" t="str">
        <f t="shared" ref="N11" si="91">IF(M11="","",IF($C11="g",1000*M11/$F11,IF($C11="mL",1000*M11*$D11/$F11,M11)))</f>
        <v/>
      </c>
      <c r="O11" s="90">
        <v>1500</v>
      </c>
      <c r="P11" s="87">
        <f t="shared" ref="P11" si="92">IF(O11="","",IF($C11="g",1000*O11/$F11,IF($C11="mL",1000*O11*$D11/$F11,O11)))</f>
        <v>11498.027384543977</v>
      </c>
      <c r="Q11" s="90"/>
      <c r="R11" s="87" t="str">
        <f t="shared" ref="R11" si="93">IF(Q11="","",IF($C11="g",1000*Q11/$F11,IF($C11="mL",1000*Q11*$D11/$F11,Q11)))</f>
        <v/>
      </c>
      <c r="S11" s="90">
        <v>1608</v>
      </c>
      <c r="T11" s="87">
        <f t="shared" ref="T11" si="94">IF(S11="","",IF($C11="g",1000*S11/$F11,IF($C11="mL",1000*S11*$D11/$F11,S11)))</f>
        <v>12325.885356231143</v>
      </c>
      <c r="U11" s="90">
        <v>1505</v>
      </c>
      <c r="V11" s="87">
        <f t="shared" ref="V11" si="95">IF(U11="","",IF($C11="g",1000*U11/$F11,IF($C11="mL",1000*U11*$D11/$F11,U11)))</f>
        <v>11536.354142492457</v>
      </c>
      <c r="W11" s="90"/>
      <c r="X11" s="87" t="str">
        <f t="shared" ref="X11" si="96">IF(W11="","",IF($C11="g",1000*W11/$F11,IF($C11="mL",1000*W11*$D11/$F11,W11)))</f>
        <v/>
      </c>
      <c r="Y11" s="90"/>
      <c r="Z11" s="87" t="str">
        <f t="shared" ref="Z11" si="97">IF(Y11="","",IF($C11="g",1000*Y11/$F11,IF($C11="mL",1000*Y11*$D11/$F11,Y11)))</f>
        <v/>
      </c>
      <c r="AA11" s="90"/>
      <c r="AB11" s="87" t="str">
        <f t="shared" ref="AB11" si="98">IF(AA11="","",IF($C11="g",1000*AA11/$F11,IF($C11="mL",1000*AA11*$D11/$F11,AA11)))</f>
        <v/>
      </c>
      <c r="AC11" s="90"/>
      <c r="AD11" s="87" t="str">
        <f t="shared" ref="AD11" si="99">IF(AC11="","",IF($C11="g",1000*AC11/$F11,IF($C11="mL",1000*AC11*$D11/$F11,AC11)))</f>
        <v/>
      </c>
      <c r="AE11" s="90"/>
      <c r="AF11" s="87" t="str">
        <f t="shared" ref="AF11" si="100">IF(AE11="","",IF($C11="g",1000*AE11/$F11,IF($C11="mL",1000*AE11*$D11/$F11,AE11)))</f>
        <v/>
      </c>
      <c r="AG11" s="90"/>
      <c r="AH11" s="87" t="str">
        <f t="shared" ref="AH11" si="101">IF(AG11="","",IF($C11="g",1000*AG11/$F11,IF($C11="mL",1000*AG11*$D11/$F11,AG11)))</f>
        <v/>
      </c>
      <c r="AI11" s="90"/>
      <c r="AJ11" s="87" t="str">
        <f t="shared" ref="AJ11" si="102">IF(AI11="","",IF($C11="g",1000*AI11/$F11,IF($C11="mL",1000*AI11*$D11/$F11,AI11)))</f>
        <v/>
      </c>
      <c r="AK11" s="56"/>
      <c r="AL11" s="87" t="str">
        <f t="shared" ref="AL11" si="103">IF(AK11="","",IF($C11="g",1000*AK11/$F11,IF($C11="mL",1000*AK11*$D11/$F11,AK11)))</f>
        <v/>
      </c>
      <c r="AM11" s="56"/>
      <c r="AN11" s="87" t="str">
        <f t="shared" ref="AN11" si="104">IF(AM11="","",IF($C11="g",1000*AM11/$F11,IF($C11="mL",1000*AM11*$D11/$F11,AM11)))</f>
        <v/>
      </c>
      <c r="AO11" s="56"/>
      <c r="AP11" s="87" t="str">
        <f t="shared" ref="AP11" si="105">IF(AO11="","",IF($C11="g",1000*AO11/$F11,IF($C11="mL",1000*AO11*$D11/$F11,AO11)))</f>
        <v/>
      </c>
      <c r="AQ11" s="56"/>
      <c r="AR11" s="87" t="str">
        <f t="shared" ref="AR11" si="106">IF(AQ11="","",IF($C11="g",1000*AQ11/$F11,IF($C11="mL",1000*AQ11*$D11/$F11,AQ11)))</f>
        <v/>
      </c>
      <c r="AS11" s="56"/>
      <c r="AT11" s="87" t="str">
        <f t="shared" ref="AT11" si="107">IF(AS11="","",IF($C11="g",1000*AS11/$F11,IF($C11="mL",1000*AS11*$D11/$F11,AS11)))</f>
        <v/>
      </c>
      <c r="AU11" s="56"/>
      <c r="AV11" s="87" t="str">
        <f t="shared" ref="AV11" si="108">IF(AU11="","",IF($C11="g",1000*AU11/$F11,IF($C11="mL",1000*AU11*$D11/$F11,AU11)))</f>
        <v/>
      </c>
      <c r="AW11" s="56"/>
      <c r="AX11" s="87" t="str">
        <f t="shared" ref="AX11" si="109">IF(AW11="","",IF($C11="g",1000*AW11/$F11,IF($C11="mL",1000*AW11*$D11/$F11,AW11)))</f>
        <v/>
      </c>
      <c r="AY11" s="56"/>
      <c r="AZ11" s="87" t="str">
        <f t="shared" ref="AZ11" si="110">IF(AY11="","",IF($C11="g",1000*AY11/$F11,IF($C11="mL",1000*AY11*$D11/$F11,AY11)))</f>
        <v/>
      </c>
      <c r="BA11" s="56"/>
      <c r="BB11" s="87" t="str">
        <f t="shared" ref="BB11" si="111">IF(BA11="","",IF($C11="g",1000*BA11/$F11,IF($C11="mL",1000*BA11*$D11/$F11,BA11)))</f>
        <v/>
      </c>
      <c r="BC11" s="56"/>
      <c r="BD11" s="87" t="str">
        <f t="shared" ref="BD11" si="112">IF(BC11="","",IF($C11="g",1000*BC11/$F11,IF($C11="mL",1000*BC11*$D11/$F11,BC11)))</f>
        <v/>
      </c>
      <c r="BE11" s="56"/>
      <c r="BF11" s="87" t="str">
        <f t="shared" ref="BF11" si="113">IF(BE11="","",IF($C11="g",1000*BE11/$F11,IF($C11="mL",1000*BE11*$D11/$F11,BE11)))</f>
        <v/>
      </c>
      <c r="BG11" s="56"/>
      <c r="BH11" s="87" t="str">
        <f t="shared" ref="BH11" si="114">IF(BG11="","",IF($C11="g",1000*BG11/$F11,IF($C11="mL",1000*BG11*$D11/$F11,BG11)))</f>
        <v/>
      </c>
      <c r="BI11" s="56"/>
      <c r="BJ11" s="87" t="str">
        <f t="shared" ref="BJ11" si="115">IF(BI11="","",IF($C11="g",1000*BI11/$F11,IF($C11="mL",1000*BI11*$D11/$F11,BI11)))</f>
        <v/>
      </c>
      <c r="BK11" s="56"/>
      <c r="BL11" s="87" t="str">
        <f t="shared" ref="BL11" si="116">IF(BK11="","",IF($C11="g",1000*BK11/$F11,IF($C11="mL",1000*BK11*$D11/$F11,BK11)))</f>
        <v/>
      </c>
      <c r="BM11" s="56"/>
      <c r="BN11" s="99" t="str">
        <f t="shared" ref="BN11" si="117">IF(BM11="","",IF($C11="g",1000*BM11/$F11,IF($C11="mL",1000*BM11*$D11/$F11,BM11)))</f>
        <v/>
      </c>
    </row>
    <row r="12" spans="1:66" x14ac:dyDescent="0.25">
      <c r="A12" s="48" t="s">
        <v>20</v>
      </c>
      <c r="B12" s="77">
        <f t="shared" si="58"/>
        <v>1</v>
      </c>
      <c r="C12" s="79" t="s">
        <v>8</v>
      </c>
      <c r="D12" s="40" t="str">
        <f>IF(A12="","",VLOOKUP(A12,'Reagents Library'!$A$3:$D$101,3))</f>
        <v>-</v>
      </c>
      <c r="E12" s="31" t="str">
        <f>IF(A12="","",VLOOKUP(A12,'Reagents Library'!$A$3:$D$101,1))</f>
        <v>Silica Gel</v>
      </c>
      <c r="F12" s="41">
        <f>IF(A12="","",VLOOKUP(A12,'Reagents Library'!$A$3:$D$101,4))</f>
        <v>60.08</v>
      </c>
      <c r="G12" s="91">
        <v>51</v>
      </c>
      <c r="H12" s="87">
        <f t="shared" si="59"/>
        <v>848.86817576564579</v>
      </c>
      <c r="I12" s="90">
        <v>51</v>
      </c>
      <c r="J12" s="87">
        <f t="shared" ref="J12" si="118">IF(I12="","",IF($C12="g",1000*I12/$F12,IF($C12="mL",1000*I12*$D12/$F12,I12)))</f>
        <v>848.86817576564579</v>
      </c>
      <c r="K12" s="90"/>
      <c r="L12" s="87" t="str">
        <f t="shared" ref="L12" si="119">IF(K12="","",IF($C12="g",1000*K12/$F12,IF($C12="mL",1000*K12*$D12/$F12,K12)))</f>
        <v/>
      </c>
      <c r="M12" s="90"/>
      <c r="N12" s="87" t="str">
        <f t="shared" ref="N12" si="120">IF(M12="","",IF($C12="g",1000*M12/$F12,IF($C12="mL",1000*M12*$D12/$F12,M12)))</f>
        <v/>
      </c>
      <c r="O12" s="90">
        <v>800</v>
      </c>
      <c r="P12" s="87">
        <f t="shared" ref="P12" si="121">IF(O12="","",IF($C12="g",1000*O12/$F12,IF($C12="mL",1000*O12*$D12/$F12,O12)))</f>
        <v>13315.579227696406</v>
      </c>
      <c r="Q12" s="90">
        <v>110</v>
      </c>
      <c r="R12" s="87">
        <f t="shared" ref="R12" si="122">IF(Q12="","",IF($C12="g",1000*Q12/$F12,IF($C12="mL",1000*Q12*$D12/$F12,Q12)))</f>
        <v>1830.8921438082557</v>
      </c>
      <c r="S12" s="90">
        <v>300</v>
      </c>
      <c r="T12" s="87">
        <f t="shared" ref="T12" si="123">IF(S12="","",IF($C12="g",1000*S12/$F12,IF($C12="mL",1000*S12*$D12/$F12,S12)))</f>
        <v>4993.3422103861521</v>
      </c>
      <c r="U12" s="90">
        <v>333</v>
      </c>
      <c r="V12" s="87">
        <f t="shared" ref="V12" si="124">IF(U12="","",IF($C12="g",1000*U12/$F12,IF($C12="mL",1000*U12*$D12/$F12,U12)))</f>
        <v>5542.6098535286283</v>
      </c>
      <c r="W12" s="90">
        <v>1000</v>
      </c>
      <c r="X12" s="87">
        <f t="shared" ref="X12" si="125">IF(W12="","",IF($C12="g",1000*W12/$F12,IF($C12="mL",1000*W12*$D12/$F12,W12)))</f>
        <v>16644.474034620507</v>
      </c>
      <c r="Y12" s="90"/>
      <c r="Z12" s="87" t="str">
        <f t="shared" ref="Z12" si="126">IF(Y12="","",IF($C12="g",1000*Y12/$F12,IF($C12="mL",1000*Y12*$D12/$F12,Y12)))</f>
        <v/>
      </c>
      <c r="AA12" s="90"/>
      <c r="AB12" s="87" t="str">
        <f t="shared" ref="AB12" si="127">IF(AA12="","",IF($C12="g",1000*AA12/$F12,IF($C12="mL",1000*AA12*$D12/$F12,AA12)))</f>
        <v/>
      </c>
      <c r="AC12" s="90"/>
      <c r="AD12" s="87" t="str">
        <f t="shared" ref="AD12" si="128">IF(AC12="","",IF($C12="g",1000*AC12/$F12,IF($C12="mL",1000*AC12*$D12/$F12,AC12)))</f>
        <v/>
      </c>
      <c r="AE12" s="90"/>
      <c r="AF12" s="87" t="str">
        <f t="shared" ref="AF12" si="129">IF(AE12="","",IF($C12="g",1000*AE12/$F12,IF($C12="mL",1000*AE12*$D12/$F12,AE12)))</f>
        <v/>
      </c>
      <c r="AG12" s="90"/>
      <c r="AH12" s="87" t="str">
        <f t="shared" ref="AH12" si="130">IF(AG12="","",IF($C12="g",1000*AG12/$F12,IF($C12="mL",1000*AG12*$D12/$F12,AG12)))</f>
        <v/>
      </c>
      <c r="AI12" s="90"/>
      <c r="AJ12" s="87" t="str">
        <f t="shared" ref="AJ12" si="131">IF(AI12="","",IF($C12="g",1000*AI12/$F12,IF($C12="mL",1000*AI12*$D12/$F12,AI12)))</f>
        <v/>
      </c>
      <c r="AK12" s="56"/>
      <c r="AL12" s="87" t="str">
        <f t="shared" ref="AL12" si="132">IF(AK12="","",IF($C12="g",1000*AK12/$F12,IF($C12="mL",1000*AK12*$D12/$F12,AK12)))</f>
        <v/>
      </c>
      <c r="AM12" s="56"/>
      <c r="AN12" s="87" t="str">
        <f t="shared" ref="AN12" si="133">IF(AM12="","",IF($C12="g",1000*AM12/$F12,IF($C12="mL",1000*AM12*$D12/$F12,AM12)))</f>
        <v/>
      </c>
      <c r="AO12" s="56"/>
      <c r="AP12" s="87" t="str">
        <f t="shared" ref="AP12" si="134">IF(AO12="","",IF($C12="g",1000*AO12/$F12,IF($C12="mL",1000*AO12*$D12/$F12,AO12)))</f>
        <v/>
      </c>
      <c r="AQ12" s="56"/>
      <c r="AR12" s="87" t="str">
        <f t="shared" ref="AR12" si="135">IF(AQ12="","",IF($C12="g",1000*AQ12/$F12,IF($C12="mL",1000*AQ12*$D12/$F12,AQ12)))</f>
        <v/>
      </c>
      <c r="AS12" s="56"/>
      <c r="AT12" s="87" t="str">
        <f t="shared" ref="AT12" si="136">IF(AS12="","",IF($C12="g",1000*AS12/$F12,IF($C12="mL",1000*AS12*$D12/$F12,AS12)))</f>
        <v/>
      </c>
      <c r="AU12" s="56"/>
      <c r="AV12" s="87" t="str">
        <f t="shared" ref="AV12" si="137">IF(AU12="","",IF($C12="g",1000*AU12/$F12,IF($C12="mL",1000*AU12*$D12/$F12,AU12)))</f>
        <v/>
      </c>
      <c r="AW12" s="56"/>
      <c r="AX12" s="87" t="str">
        <f t="shared" ref="AX12" si="138">IF(AW12="","",IF($C12="g",1000*AW12/$F12,IF($C12="mL",1000*AW12*$D12/$F12,AW12)))</f>
        <v/>
      </c>
      <c r="AY12" s="56"/>
      <c r="AZ12" s="87" t="str">
        <f t="shared" ref="AZ12" si="139">IF(AY12="","",IF($C12="g",1000*AY12/$F12,IF($C12="mL",1000*AY12*$D12/$F12,AY12)))</f>
        <v/>
      </c>
      <c r="BA12" s="56"/>
      <c r="BB12" s="87" t="str">
        <f t="shared" ref="BB12" si="140">IF(BA12="","",IF($C12="g",1000*BA12/$F12,IF($C12="mL",1000*BA12*$D12/$F12,BA12)))</f>
        <v/>
      </c>
      <c r="BC12" s="56"/>
      <c r="BD12" s="87" t="str">
        <f t="shared" ref="BD12" si="141">IF(BC12="","",IF($C12="g",1000*BC12/$F12,IF($C12="mL",1000*BC12*$D12/$F12,BC12)))</f>
        <v/>
      </c>
      <c r="BE12" s="56"/>
      <c r="BF12" s="87" t="str">
        <f t="shared" ref="BF12" si="142">IF(BE12="","",IF($C12="g",1000*BE12/$F12,IF($C12="mL",1000*BE12*$D12/$F12,BE12)))</f>
        <v/>
      </c>
      <c r="BG12" s="56"/>
      <c r="BH12" s="87" t="str">
        <f t="shared" ref="BH12" si="143">IF(BG12="","",IF($C12="g",1000*BG12/$F12,IF($C12="mL",1000*BG12*$D12/$F12,BG12)))</f>
        <v/>
      </c>
      <c r="BI12" s="56"/>
      <c r="BJ12" s="87" t="str">
        <f t="shared" ref="BJ12" si="144">IF(BI12="","",IF($C12="g",1000*BI12/$F12,IF($C12="mL",1000*BI12*$D12/$F12,BI12)))</f>
        <v/>
      </c>
      <c r="BK12" s="56"/>
      <c r="BL12" s="87" t="str">
        <f t="shared" ref="BL12" si="145">IF(BK12="","",IF($C12="g",1000*BK12/$F12,IF($C12="mL",1000*BK12*$D12/$F12,BK12)))</f>
        <v/>
      </c>
      <c r="BM12" s="56"/>
      <c r="BN12" s="99" t="str">
        <f t="shared" ref="BN12" si="146">IF(BM12="","",IF($C12="g",1000*BM12/$F12,IF($C12="mL",1000*BM12*$D12/$F12,BM12)))</f>
        <v/>
      </c>
    </row>
    <row r="13" spans="1:66" x14ac:dyDescent="0.25">
      <c r="A13" s="48" t="s">
        <v>17</v>
      </c>
      <c r="B13" s="77">
        <f t="shared" si="58"/>
        <v>1</v>
      </c>
      <c r="C13" s="79" t="s">
        <v>8</v>
      </c>
      <c r="D13" s="40" t="str">
        <f>IF(A13="","",VLOOKUP(A13,'Reagents Library'!$A$3:$D$101,3))</f>
        <v>-</v>
      </c>
      <c r="E13" s="31" t="str">
        <f>IF(A13="","",VLOOKUP(A13,'Reagents Library'!$A$3:$D$101,1))</f>
        <v>MgSO4</v>
      </c>
      <c r="F13" s="41">
        <f>IF(A13="","",VLOOKUP(A13,'Reagents Library'!$A$3:$D$101,4))</f>
        <v>120.37</v>
      </c>
      <c r="G13" s="91">
        <v>0.5</v>
      </c>
      <c r="H13" s="87">
        <f t="shared" si="59"/>
        <v>4.153858934950569</v>
      </c>
      <c r="I13" s="90"/>
      <c r="J13" s="87" t="str">
        <f t="shared" ref="J13" si="147">IF(I13="","",IF($C13="g",1000*I13/$F13,IF($C13="mL",1000*I13*$D13/$F13,I13)))</f>
        <v/>
      </c>
      <c r="K13" s="90"/>
      <c r="L13" s="87" t="str">
        <f t="shared" ref="L13" si="148">IF(K13="","",IF($C13="g",1000*K13/$F13,IF($C13="mL",1000*K13*$D13/$F13,K13)))</f>
        <v/>
      </c>
      <c r="M13" s="90"/>
      <c r="N13" s="87" t="str">
        <f t="shared" ref="N13" si="149">IF(M13="","",IF($C13="g",1000*M13/$F13,IF($C13="mL",1000*M13*$D13/$F13,M13)))</f>
        <v/>
      </c>
      <c r="O13" s="90"/>
      <c r="P13" s="87" t="str">
        <f t="shared" ref="P13" si="150">IF(O13="","",IF($C13="g",1000*O13/$F13,IF($C13="mL",1000*O13*$D13/$F13,O13)))</f>
        <v/>
      </c>
      <c r="Q13" s="90"/>
      <c r="R13" s="87" t="str">
        <f t="shared" ref="R13" si="151">IF(Q13="","",IF($C13="g",1000*Q13/$F13,IF($C13="mL",1000*Q13*$D13/$F13,Q13)))</f>
        <v/>
      </c>
      <c r="S13" s="90"/>
      <c r="T13" s="87" t="str">
        <f t="shared" ref="T13" si="152">IF(S13="","",IF($C13="g",1000*S13/$F13,IF($C13="mL",1000*S13*$D13/$F13,S13)))</f>
        <v/>
      </c>
      <c r="U13" s="90">
        <v>6.66</v>
      </c>
      <c r="V13" s="87">
        <f t="shared" ref="V13" si="153">IF(U13="","",IF($C13="g",1000*U13/$F13,IF($C13="mL",1000*U13*$D13/$F13,U13)))</f>
        <v>55.329401013541577</v>
      </c>
      <c r="W13" s="90">
        <v>10</v>
      </c>
      <c r="X13" s="87">
        <f t="shared" ref="X13" si="154">IF(W13="","",IF($C13="g",1000*W13/$F13,IF($C13="mL",1000*W13*$D13/$F13,W13)))</f>
        <v>83.077178699011384</v>
      </c>
      <c r="Y13" s="90"/>
      <c r="Z13" s="87" t="str">
        <f t="shared" ref="Z13" si="155">IF(Y13="","",IF($C13="g",1000*Y13/$F13,IF($C13="mL",1000*Y13*$D13/$F13,Y13)))</f>
        <v/>
      </c>
      <c r="AA13" s="90"/>
      <c r="AB13" s="87" t="str">
        <f t="shared" ref="AB13" si="156">IF(AA13="","",IF($C13="g",1000*AA13/$F13,IF($C13="mL",1000*AA13*$D13/$F13,AA13)))</f>
        <v/>
      </c>
      <c r="AC13" s="90"/>
      <c r="AD13" s="87" t="str">
        <f t="shared" ref="AD13" si="157">IF(AC13="","",IF($C13="g",1000*AC13/$F13,IF($C13="mL",1000*AC13*$D13/$F13,AC13)))</f>
        <v/>
      </c>
      <c r="AE13" s="90"/>
      <c r="AF13" s="87" t="str">
        <f t="shared" ref="AF13" si="158">IF(AE13="","",IF($C13="g",1000*AE13/$F13,IF($C13="mL",1000*AE13*$D13/$F13,AE13)))</f>
        <v/>
      </c>
      <c r="AG13" s="90"/>
      <c r="AH13" s="87" t="str">
        <f t="shared" ref="AH13" si="159">IF(AG13="","",IF($C13="g",1000*AG13/$F13,IF($C13="mL",1000*AG13*$D13/$F13,AG13)))</f>
        <v/>
      </c>
      <c r="AI13" s="90"/>
      <c r="AJ13" s="87" t="str">
        <f t="shared" ref="AJ13" si="160">IF(AI13="","",IF($C13="g",1000*AI13/$F13,IF($C13="mL",1000*AI13*$D13/$F13,AI13)))</f>
        <v/>
      </c>
      <c r="AK13" s="56"/>
      <c r="AL13" s="87" t="str">
        <f t="shared" ref="AL13" si="161">IF(AK13="","",IF($C13="g",1000*AK13/$F13,IF($C13="mL",1000*AK13*$D13/$F13,AK13)))</f>
        <v/>
      </c>
      <c r="AM13" s="56"/>
      <c r="AN13" s="87" t="str">
        <f t="shared" ref="AN13" si="162">IF(AM13="","",IF($C13="g",1000*AM13/$F13,IF($C13="mL",1000*AM13*$D13/$F13,AM13)))</f>
        <v/>
      </c>
      <c r="AO13" s="56"/>
      <c r="AP13" s="87" t="str">
        <f t="shared" ref="AP13" si="163">IF(AO13="","",IF($C13="g",1000*AO13/$F13,IF($C13="mL",1000*AO13*$D13/$F13,AO13)))</f>
        <v/>
      </c>
      <c r="AQ13" s="56"/>
      <c r="AR13" s="87" t="str">
        <f t="shared" ref="AR13" si="164">IF(AQ13="","",IF($C13="g",1000*AQ13/$F13,IF($C13="mL",1000*AQ13*$D13/$F13,AQ13)))</f>
        <v/>
      </c>
      <c r="AS13" s="56"/>
      <c r="AT13" s="87" t="str">
        <f t="shared" ref="AT13" si="165">IF(AS13="","",IF($C13="g",1000*AS13/$F13,IF($C13="mL",1000*AS13*$D13/$F13,AS13)))</f>
        <v/>
      </c>
      <c r="AU13" s="56"/>
      <c r="AV13" s="87" t="str">
        <f t="shared" ref="AV13" si="166">IF(AU13="","",IF($C13="g",1000*AU13/$F13,IF($C13="mL",1000*AU13*$D13/$F13,AU13)))</f>
        <v/>
      </c>
      <c r="AW13" s="56"/>
      <c r="AX13" s="87" t="str">
        <f t="shared" ref="AX13" si="167">IF(AW13="","",IF($C13="g",1000*AW13/$F13,IF($C13="mL",1000*AW13*$D13/$F13,AW13)))</f>
        <v/>
      </c>
      <c r="AY13" s="56"/>
      <c r="AZ13" s="87" t="str">
        <f t="shared" ref="AZ13" si="168">IF(AY13="","",IF($C13="g",1000*AY13/$F13,IF($C13="mL",1000*AY13*$D13/$F13,AY13)))</f>
        <v/>
      </c>
      <c r="BA13" s="56"/>
      <c r="BB13" s="87" t="str">
        <f t="shared" ref="BB13" si="169">IF(BA13="","",IF($C13="g",1000*BA13/$F13,IF($C13="mL",1000*BA13*$D13/$F13,BA13)))</f>
        <v/>
      </c>
      <c r="BC13" s="56"/>
      <c r="BD13" s="87" t="str">
        <f t="shared" ref="BD13" si="170">IF(BC13="","",IF($C13="g",1000*BC13/$F13,IF($C13="mL",1000*BC13*$D13/$F13,BC13)))</f>
        <v/>
      </c>
      <c r="BE13" s="56"/>
      <c r="BF13" s="87" t="str">
        <f t="shared" ref="BF13" si="171">IF(BE13="","",IF($C13="g",1000*BE13/$F13,IF($C13="mL",1000*BE13*$D13/$F13,BE13)))</f>
        <v/>
      </c>
      <c r="BG13" s="56"/>
      <c r="BH13" s="87" t="str">
        <f t="shared" ref="BH13" si="172">IF(BG13="","",IF($C13="g",1000*BG13/$F13,IF($C13="mL",1000*BG13*$D13/$F13,BG13)))</f>
        <v/>
      </c>
      <c r="BI13" s="56"/>
      <c r="BJ13" s="87" t="str">
        <f t="shared" ref="BJ13" si="173">IF(BI13="","",IF($C13="g",1000*BI13/$F13,IF($C13="mL",1000*BI13*$D13/$F13,BI13)))</f>
        <v/>
      </c>
      <c r="BK13" s="56"/>
      <c r="BL13" s="87" t="str">
        <f t="shared" ref="BL13" si="174">IF(BK13="","",IF($C13="g",1000*BK13/$F13,IF($C13="mL",1000*BK13*$D13/$F13,BK13)))</f>
        <v/>
      </c>
      <c r="BM13" s="56"/>
      <c r="BN13" s="99" t="str">
        <f t="shared" ref="BN13" si="175">IF(BM13="","",IF($C13="g",1000*BM13/$F13,IF($C13="mL",1000*BM13*$D13/$F13,BM13)))</f>
        <v/>
      </c>
    </row>
    <row r="14" spans="1:66" x14ac:dyDescent="0.25">
      <c r="A14" s="48" t="s">
        <v>52</v>
      </c>
      <c r="B14" s="77">
        <f t="shared" si="58"/>
        <v>1</v>
      </c>
      <c r="C14" s="79" t="s">
        <v>8</v>
      </c>
      <c r="D14" s="40" t="str">
        <f>IF(A14="","",VLOOKUP(A14,'Reagents Library'!$A$3:$D$101,3))</f>
        <v>-</v>
      </c>
      <c r="E14" s="31" t="str">
        <f>IF(A14="","",VLOOKUP(A14,'Reagents Library'!$A$3:$D$101,1))</f>
        <v>Na2SO4</v>
      </c>
      <c r="F14" s="41">
        <f>IF(A14="","",VLOOKUP(A14,'Reagents Library'!$A$3:$D$101,4))</f>
        <v>142.04</v>
      </c>
      <c r="G14" s="91"/>
      <c r="H14" s="87" t="str">
        <f t="shared" si="59"/>
        <v/>
      </c>
      <c r="I14" s="90"/>
      <c r="J14" s="87" t="str">
        <f t="shared" ref="J14" si="176">IF(I14="","",IF($C14="g",1000*I14/$F14,IF($C14="mL",1000*I14*$D14/$F14,I14)))</f>
        <v/>
      </c>
      <c r="K14" s="90"/>
      <c r="L14" s="87" t="str">
        <f t="shared" ref="L14" si="177">IF(K14="","",IF($C14="g",1000*K14/$F14,IF($C14="mL",1000*K14*$D14/$F14,K14)))</f>
        <v/>
      </c>
      <c r="M14" s="90"/>
      <c r="N14" s="87" t="str">
        <f t="shared" ref="N14" si="178">IF(M14="","",IF($C14="g",1000*M14/$F14,IF($C14="mL",1000*M14*$D14/$F14,M14)))</f>
        <v/>
      </c>
      <c r="O14" s="90">
        <v>16</v>
      </c>
      <c r="P14" s="87">
        <f t="shared" ref="P14" si="179">IF(O14="","",IF($C14="g",1000*O14/$F14,IF($C14="mL",1000*O14*$D14/$F14,O14)))</f>
        <v>112.64432554210082</v>
      </c>
      <c r="Q14" s="90"/>
      <c r="R14" s="87" t="str">
        <f t="shared" ref="R14" si="180">IF(Q14="","",IF($C14="g",1000*Q14/$F14,IF($C14="mL",1000*Q14*$D14/$F14,Q14)))</f>
        <v/>
      </c>
      <c r="S14" s="90">
        <v>6</v>
      </c>
      <c r="T14" s="87">
        <f t="shared" ref="T14" si="181">IF(S14="","",IF($C14="g",1000*S14/$F14,IF($C14="mL",1000*S14*$D14/$F14,S14)))</f>
        <v>42.241622078287811</v>
      </c>
      <c r="U14" s="90"/>
      <c r="V14" s="87" t="str">
        <f t="shared" ref="V14" si="182">IF(U14="","",IF($C14="g",1000*U14/$F14,IF($C14="mL",1000*U14*$D14/$F14,U14)))</f>
        <v/>
      </c>
      <c r="W14" s="90"/>
      <c r="X14" s="87" t="str">
        <f t="shared" ref="X14" si="183">IF(W14="","",IF($C14="g",1000*W14/$F14,IF($C14="mL",1000*W14*$D14/$F14,W14)))</f>
        <v/>
      </c>
      <c r="Y14" s="90"/>
      <c r="Z14" s="87" t="str">
        <f t="shared" ref="Z14" si="184">IF(Y14="","",IF($C14="g",1000*Y14/$F14,IF($C14="mL",1000*Y14*$D14/$F14,Y14)))</f>
        <v/>
      </c>
      <c r="AA14" s="90"/>
      <c r="AB14" s="87" t="str">
        <f t="shared" ref="AB14" si="185">IF(AA14="","",IF($C14="g",1000*AA14/$F14,IF($C14="mL",1000*AA14*$D14/$F14,AA14)))</f>
        <v/>
      </c>
      <c r="AC14" s="90"/>
      <c r="AD14" s="87" t="str">
        <f t="shared" ref="AD14" si="186">IF(AC14="","",IF($C14="g",1000*AC14/$F14,IF($C14="mL",1000*AC14*$D14/$F14,AC14)))</f>
        <v/>
      </c>
      <c r="AE14" s="90"/>
      <c r="AF14" s="87" t="str">
        <f t="shared" ref="AF14" si="187">IF(AE14="","",IF($C14="g",1000*AE14/$F14,IF($C14="mL",1000*AE14*$D14/$F14,AE14)))</f>
        <v/>
      </c>
      <c r="AG14" s="90"/>
      <c r="AH14" s="87" t="str">
        <f t="shared" ref="AH14" si="188">IF(AG14="","",IF($C14="g",1000*AG14/$F14,IF($C14="mL",1000*AG14*$D14/$F14,AG14)))</f>
        <v/>
      </c>
      <c r="AI14" s="90"/>
      <c r="AJ14" s="87" t="str">
        <f t="shared" ref="AJ14" si="189">IF(AI14="","",IF($C14="g",1000*AI14/$F14,IF($C14="mL",1000*AI14*$D14/$F14,AI14)))</f>
        <v/>
      </c>
      <c r="AK14" s="56"/>
      <c r="AL14" s="87" t="str">
        <f t="shared" ref="AL14" si="190">IF(AK14="","",IF($C14="g",1000*AK14/$F14,IF($C14="mL",1000*AK14*$D14/$F14,AK14)))</f>
        <v/>
      </c>
      <c r="AM14" s="56"/>
      <c r="AN14" s="87" t="str">
        <f t="shared" ref="AN14" si="191">IF(AM14="","",IF($C14="g",1000*AM14/$F14,IF($C14="mL",1000*AM14*$D14/$F14,AM14)))</f>
        <v/>
      </c>
      <c r="AO14" s="56"/>
      <c r="AP14" s="87" t="str">
        <f t="shared" ref="AP14" si="192">IF(AO14="","",IF($C14="g",1000*AO14/$F14,IF($C14="mL",1000*AO14*$D14/$F14,AO14)))</f>
        <v/>
      </c>
      <c r="AQ14" s="56"/>
      <c r="AR14" s="87" t="str">
        <f t="shared" ref="AR14" si="193">IF(AQ14="","",IF($C14="g",1000*AQ14/$F14,IF($C14="mL",1000*AQ14*$D14/$F14,AQ14)))</f>
        <v/>
      </c>
      <c r="AS14" s="56"/>
      <c r="AT14" s="87" t="str">
        <f t="shared" ref="AT14" si="194">IF(AS14="","",IF($C14="g",1000*AS14/$F14,IF($C14="mL",1000*AS14*$D14/$F14,AS14)))</f>
        <v/>
      </c>
      <c r="AU14" s="56"/>
      <c r="AV14" s="87" t="str">
        <f t="shared" ref="AV14" si="195">IF(AU14="","",IF($C14="g",1000*AU14/$F14,IF($C14="mL",1000*AU14*$D14/$F14,AU14)))</f>
        <v/>
      </c>
      <c r="AW14" s="56"/>
      <c r="AX14" s="87" t="str">
        <f t="shared" ref="AX14" si="196">IF(AW14="","",IF($C14="g",1000*AW14/$F14,IF($C14="mL",1000*AW14*$D14/$F14,AW14)))</f>
        <v/>
      </c>
      <c r="AY14" s="56"/>
      <c r="AZ14" s="87" t="str">
        <f t="shared" ref="AZ14" si="197">IF(AY14="","",IF($C14="g",1000*AY14/$F14,IF($C14="mL",1000*AY14*$D14/$F14,AY14)))</f>
        <v/>
      </c>
      <c r="BA14" s="56"/>
      <c r="BB14" s="87" t="str">
        <f t="shared" ref="BB14" si="198">IF(BA14="","",IF($C14="g",1000*BA14/$F14,IF($C14="mL",1000*BA14*$D14/$F14,BA14)))</f>
        <v/>
      </c>
      <c r="BC14" s="56"/>
      <c r="BD14" s="87" t="str">
        <f t="shared" ref="BD14" si="199">IF(BC14="","",IF($C14="g",1000*BC14/$F14,IF($C14="mL",1000*BC14*$D14/$F14,BC14)))</f>
        <v/>
      </c>
      <c r="BE14" s="56"/>
      <c r="BF14" s="87" t="str">
        <f t="shared" ref="BF14" si="200">IF(BE14="","",IF($C14="g",1000*BE14/$F14,IF($C14="mL",1000*BE14*$D14/$F14,BE14)))</f>
        <v/>
      </c>
      <c r="BG14" s="56"/>
      <c r="BH14" s="87" t="str">
        <f t="shared" ref="BH14" si="201">IF(BG14="","",IF($C14="g",1000*BG14/$F14,IF($C14="mL",1000*BG14*$D14/$F14,BG14)))</f>
        <v/>
      </c>
      <c r="BI14" s="56"/>
      <c r="BJ14" s="87" t="str">
        <f t="shared" ref="BJ14" si="202">IF(BI14="","",IF($C14="g",1000*BI14/$F14,IF($C14="mL",1000*BI14*$D14/$F14,BI14)))</f>
        <v/>
      </c>
      <c r="BK14" s="56"/>
      <c r="BL14" s="87" t="str">
        <f t="shared" ref="BL14" si="203">IF(BK14="","",IF($C14="g",1000*BK14/$F14,IF($C14="mL",1000*BK14*$D14/$F14,BK14)))</f>
        <v/>
      </c>
      <c r="BM14" s="56"/>
      <c r="BN14" s="99" t="str">
        <f t="shared" ref="BN14" si="204">IF(BM14="","",IF($C14="g",1000*BM14/$F14,IF($C14="mL",1000*BM14*$D14/$F14,BM14)))</f>
        <v/>
      </c>
    </row>
    <row r="15" spans="1:66" x14ac:dyDescent="0.25">
      <c r="A15" s="48" t="s">
        <v>45</v>
      </c>
      <c r="B15" s="77">
        <f t="shared" si="58"/>
        <v>1</v>
      </c>
      <c r="C15" s="79" t="s">
        <v>11</v>
      </c>
      <c r="D15" s="40">
        <f>IF(A15="","",VLOOKUP(A15,'Reagents Library'!$A$3:$D$101,3))</f>
        <v>1.3260000000000001</v>
      </c>
      <c r="E15" s="31" t="str">
        <f>IF(A15="","",VLOOKUP(A15,'Reagents Library'!$A$3:$D$101,1))</f>
        <v>DCM</v>
      </c>
      <c r="F15" s="41">
        <f>IF(A15="","",VLOOKUP(A15,'Reagents Library'!$A$3:$D$101,4))</f>
        <v>84.96</v>
      </c>
      <c r="G15" s="91"/>
      <c r="H15" s="87" t="str">
        <f t="shared" si="59"/>
        <v/>
      </c>
      <c r="I15" s="90"/>
      <c r="J15" s="87" t="str">
        <f t="shared" ref="J15" si="205">IF(I15="","",IF($C15="g",1000*I15/$F15,IF($C15="mL",1000*I15*$D15/$F15,I15)))</f>
        <v/>
      </c>
      <c r="K15" s="90"/>
      <c r="L15" s="87" t="str">
        <f t="shared" ref="L15" si="206">IF(K15="","",IF($C15="g",1000*K15/$F15,IF($C15="mL",1000*K15*$D15/$F15,K15)))</f>
        <v/>
      </c>
      <c r="M15" s="90"/>
      <c r="N15" s="87" t="str">
        <f t="shared" ref="N15" si="207">IF(M15="","",IF($C15="g",1000*M15/$F15,IF($C15="mL",1000*M15*$D15/$F15,M15)))</f>
        <v/>
      </c>
      <c r="O15" s="90"/>
      <c r="P15" s="87" t="str">
        <f t="shared" ref="P15" si="208">IF(O15="","",IF($C15="g",1000*O15/$F15,IF($C15="mL",1000*O15*$D15/$F15,O15)))</f>
        <v/>
      </c>
      <c r="Q15" s="90"/>
      <c r="R15" s="87" t="str">
        <f t="shared" ref="R15" si="209">IF(Q15="","",IF($C15="g",1000*Q15/$F15,IF($C15="mL",1000*Q15*$D15/$F15,Q15)))</f>
        <v/>
      </c>
      <c r="S15" s="90">
        <v>7.5</v>
      </c>
      <c r="T15" s="87">
        <f t="shared" ref="T15" si="210">IF(S15="","",IF($C15="g",1000*S15/$F15,IF($C15="mL",1000*S15*$D15/$F15,S15)))</f>
        <v>117.05508474576273</v>
      </c>
      <c r="U15" s="90">
        <v>40</v>
      </c>
      <c r="V15" s="87">
        <f t="shared" ref="V15" si="211">IF(U15="","",IF($C15="g",1000*U15/$F15,IF($C15="mL",1000*U15*$D15/$F15,U15)))</f>
        <v>624.29378531073451</v>
      </c>
      <c r="W15" s="90">
        <v>30</v>
      </c>
      <c r="X15" s="87">
        <f t="shared" ref="X15" si="212">IF(W15="","",IF($C15="g",1000*W15/$F15,IF($C15="mL",1000*W15*$D15/$F15,W15)))</f>
        <v>468.22033898305091</v>
      </c>
      <c r="Y15" s="90"/>
      <c r="Z15" s="87" t="str">
        <f t="shared" ref="Z15" si="213">IF(Y15="","",IF($C15="g",1000*Y15/$F15,IF($C15="mL",1000*Y15*$D15/$F15,Y15)))</f>
        <v/>
      </c>
      <c r="AA15" s="90"/>
      <c r="AB15" s="87" t="str">
        <f t="shared" ref="AB15" si="214">IF(AA15="","",IF($C15="g",1000*AA15/$F15,IF($C15="mL",1000*AA15*$D15/$F15,AA15)))</f>
        <v/>
      </c>
      <c r="AC15" s="90"/>
      <c r="AD15" s="87" t="str">
        <f t="shared" ref="AD15" si="215">IF(AC15="","",IF($C15="g",1000*AC15/$F15,IF($C15="mL",1000*AC15*$D15/$F15,AC15)))</f>
        <v/>
      </c>
      <c r="AE15" s="90"/>
      <c r="AF15" s="87" t="str">
        <f t="shared" ref="AF15" si="216">IF(AE15="","",IF($C15="g",1000*AE15/$F15,IF($C15="mL",1000*AE15*$D15/$F15,AE15)))</f>
        <v/>
      </c>
      <c r="AG15" s="90"/>
      <c r="AH15" s="87" t="str">
        <f t="shared" ref="AH15" si="217">IF(AG15="","",IF($C15="g",1000*AG15/$F15,IF($C15="mL",1000*AG15*$D15/$F15,AG15)))</f>
        <v/>
      </c>
      <c r="AI15" s="90"/>
      <c r="AJ15" s="87" t="str">
        <f t="shared" ref="AJ15" si="218">IF(AI15="","",IF($C15="g",1000*AI15/$F15,IF($C15="mL",1000*AI15*$D15/$F15,AI15)))</f>
        <v/>
      </c>
      <c r="AK15" s="56"/>
      <c r="AL15" s="87" t="str">
        <f t="shared" ref="AL15" si="219">IF(AK15="","",IF($C15="g",1000*AK15/$F15,IF($C15="mL",1000*AK15*$D15/$F15,AK15)))</f>
        <v/>
      </c>
      <c r="AM15" s="56"/>
      <c r="AN15" s="87" t="str">
        <f t="shared" ref="AN15" si="220">IF(AM15="","",IF($C15="g",1000*AM15/$F15,IF($C15="mL",1000*AM15*$D15/$F15,AM15)))</f>
        <v/>
      </c>
      <c r="AO15" s="56"/>
      <c r="AP15" s="87" t="str">
        <f t="shared" ref="AP15" si="221">IF(AO15="","",IF($C15="g",1000*AO15/$F15,IF($C15="mL",1000*AO15*$D15/$F15,AO15)))</f>
        <v/>
      </c>
      <c r="AQ15" s="56"/>
      <c r="AR15" s="87" t="str">
        <f t="shared" ref="AR15" si="222">IF(AQ15="","",IF($C15="g",1000*AQ15/$F15,IF($C15="mL",1000*AQ15*$D15/$F15,AQ15)))</f>
        <v/>
      </c>
      <c r="AS15" s="56"/>
      <c r="AT15" s="87" t="str">
        <f t="shared" ref="AT15" si="223">IF(AS15="","",IF($C15="g",1000*AS15/$F15,IF($C15="mL",1000*AS15*$D15/$F15,AS15)))</f>
        <v/>
      </c>
      <c r="AU15" s="56"/>
      <c r="AV15" s="87" t="str">
        <f t="shared" ref="AV15" si="224">IF(AU15="","",IF($C15="g",1000*AU15/$F15,IF($C15="mL",1000*AU15*$D15/$F15,AU15)))</f>
        <v/>
      </c>
      <c r="AW15" s="56"/>
      <c r="AX15" s="87" t="str">
        <f t="shared" ref="AX15" si="225">IF(AW15="","",IF($C15="g",1000*AW15/$F15,IF($C15="mL",1000*AW15*$D15/$F15,AW15)))</f>
        <v/>
      </c>
      <c r="AY15" s="56"/>
      <c r="AZ15" s="87" t="str">
        <f t="shared" ref="AZ15" si="226">IF(AY15="","",IF($C15="g",1000*AY15/$F15,IF($C15="mL",1000*AY15*$D15/$F15,AY15)))</f>
        <v/>
      </c>
      <c r="BA15" s="56"/>
      <c r="BB15" s="87" t="str">
        <f t="shared" ref="BB15" si="227">IF(BA15="","",IF($C15="g",1000*BA15/$F15,IF($C15="mL",1000*BA15*$D15/$F15,BA15)))</f>
        <v/>
      </c>
      <c r="BC15" s="56"/>
      <c r="BD15" s="87" t="str">
        <f t="shared" ref="BD15" si="228">IF(BC15="","",IF($C15="g",1000*BC15/$F15,IF($C15="mL",1000*BC15*$D15/$F15,BC15)))</f>
        <v/>
      </c>
      <c r="BE15" s="56"/>
      <c r="BF15" s="87" t="str">
        <f t="shared" ref="BF15" si="229">IF(BE15="","",IF($C15="g",1000*BE15/$F15,IF($C15="mL",1000*BE15*$D15/$F15,BE15)))</f>
        <v/>
      </c>
      <c r="BG15" s="56"/>
      <c r="BH15" s="87" t="str">
        <f t="shared" ref="BH15" si="230">IF(BG15="","",IF($C15="g",1000*BG15/$F15,IF($C15="mL",1000*BG15*$D15/$F15,BG15)))</f>
        <v/>
      </c>
      <c r="BI15" s="56"/>
      <c r="BJ15" s="87" t="str">
        <f t="shared" ref="BJ15" si="231">IF(BI15="","",IF($C15="g",1000*BI15/$F15,IF($C15="mL",1000*BI15*$D15/$F15,BI15)))</f>
        <v/>
      </c>
      <c r="BK15" s="56"/>
      <c r="BL15" s="87" t="str">
        <f t="shared" ref="BL15" si="232">IF(BK15="","",IF($C15="g",1000*BK15/$F15,IF($C15="mL",1000*BK15*$D15/$F15,BK15)))</f>
        <v/>
      </c>
      <c r="BM15" s="56"/>
      <c r="BN15" s="99" t="str">
        <f t="shared" ref="BN15" si="233">IF(BM15="","",IF($C15="g",1000*BM15/$F15,IF($C15="mL",1000*BM15*$D15/$F15,BM15)))</f>
        <v/>
      </c>
    </row>
    <row r="16" spans="1:66" x14ac:dyDescent="0.25">
      <c r="A16" s="48" t="s">
        <v>53</v>
      </c>
      <c r="B16" s="77">
        <f t="shared" si="58"/>
        <v>1</v>
      </c>
      <c r="C16" s="79" t="s">
        <v>8</v>
      </c>
      <c r="D16" s="40" t="str">
        <f>IF(A16="","",VLOOKUP(A16,'Reagents Library'!$A$3:$D$101,3))</f>
        <v>-</v>
      </c>
      <c r="E16" s="31" t="str">
        <f>IF(A16="","",VLOOKUP(A16,'Reagents Library'!$A$3:$D$101,1))</f>
        <v>NaHCO3</v>
      </c>
      <c r="F16" s="41">
        <f>IF(A16="","",VLOOKUP(A16,'Reagents Library'!$A$3:$D$101,4))</f>
        <v>84</v>
      </c>
      <c r="G16" s="91"/>
      <c r="H16" s="87" t="str">
        <f t="shared" si="59"/>
        <v/>
      </c>
      <c r="I16" s="90"/>
      <c r="J16" s="87" t="str">
        <f t="shared" ref="J16" si="234">IF(I16="","",IF($C16="g",1000*I16/$F16,IF($C16="mL",1000*I16*$D16/$F16,I16)))</f>
        <v/>
      </c>
      <c r="K16" s="90"/>
      <c r="L16" s="87" t="str">
        <f t="shared" ref="L16" si="235">IF(K16="","",IF($C16="g",1000*K16/$F16,IF($C16="mL",1000*K16*$D16/$F16,K16)))</f>
        <v/>
      </c>
      <c r="M16" s="90"/>
      <c r="N16" s="87" t="str">
        <f t="shared" ref="N16" si="236">IF(M16="","",IF($C16="g",1000*M16/$F16,IF($C16="mL",1000*M16*$D16/$F16,M16)))</f>
        <v/>
      </c>
      <c r="O16" s="90"/>
      <c r="P16" s="87" t="str">
        <f t="shared" ref="P16" si="237">IF(O16="","",IF($C16="g",1000*O16/$F16,IF($C16="mL",1000*O16*$D16/$F16,O16)))</f>
        <v/>
      </c>
      <c r="Q16" s="90"/>
      <c r="R16" s="87" t="str">
        <f t="shared" ref="R16" si="238">IF(Q16="","",IF($C16="g",1000*Q16/$F16,IF($C16="mL",1000*Q16*$D16/$F16,Q16)))</f>
        <v/>
      </c>
      <c r="S16" s="90">
        <v>1.9</v>
      </c>
      <c r="T16" s="87">
        <f t="shared" ref="T16" si="239">IF(S16="","",IF($C16="g",1000*S16/$F16,IF($C16="mL",1000*S16*$D16/$F16,S16)))</f>
        <v>22.61904761904762</v>
      </c>
      <c r="U16" s="90">
        <v>3.8</v>
      </c>
      <c r="V16" s="87">
        <f t="shared" ref="V16" si="240">IF(U16="","",IF($C16="g",1000*U16/$F16,IF($C16="mL",1000*U16*$D16/$F16,U16)))</f>
        <v>45.238095238095241</v>
      </c>
      <c r="W16" s="90"/>
      <c r="X16" s="87" t="str">
        <f t="shared" ref="X16" si="241">IF(W16="","",IF($C16="g",1000*W16/$F16,IF($C16="mL",1000*W16*$D16/$F16,W16)))</f>
        <v/>
      </c>
      <c r="Y16" s="90"/>
      <c r="Z16" s="87" t="str">
        <f t="shared" ref="Z16" si="242">IF(Y16="","",IF($C16="g",1000*Y16/$F16,IF($C16="mL",1000*Y16*$D16/$F16,Y16)))</f>
        <v/>
      </c>
      <c r="AA16" s="90"/>
      <c r="AB16" s="87" t="str">
        <f t="shared" ref="AB16" si="243">IF(AA16="","",IF($C16="g",1000*AA16/$F16,IF($C16="mL",1000*AA16*$D16/$F16,AA16)))</f>
        <v/>
      </c>
      <c r="AC16" s="90"/>
      <c r="AD16" s="87" t="str">
        <f t="shared" ref="AD16" si="244">IF(AC16="","",IF($C16="g",1000*AC16/$F16,IF($C16="mL",1000*AC16*$D16/$F16,AC16)))</f>
        <v/>
      </c>
      <c r="AE16" s="90"/>
      <c r="AF16" s="87" t="str">
        <f t="shared" ref="AF16" si="245">IF(AE16="","",IF($C16="g",1000*AE16/$F16,IF($C16="mL",1000*AE16*$D16/$F16,AE16)))</f>
        <v/>
      </c>
      <c r="AG16" s="90"/>
      <c r="AH16" s="87" t="str">
        <f t="shared" ref="AH16" si="246">IF(AG16="","",IF($C16="g",1000*AG16/$F16,IF($C16="mL",1000*AG16*$D16/$F16,AG16)))</f>
        <v/>
      </c>
      <c r="AI16" s="90"/>
      <c r="AJ16" s="87" t="str">
        <f t="shared" ref="AJ16" si="247">IF(AI16="","",IF($C16="g",1000*AI16/$F16,IF($C16="mL",1000*AI16*$D16/$F16,AI16)))</f>
        <v/>
      </c>
      <c r="AK16" s="56"/>
      <c r="AL16" s="87" t="str">
        <f t="shared" ref="AL16" si="248">IF(AK16="","",IF($C16="g",1000*AK16/$F16,IF($C16="mL",1000*AK16*$D16/$F16,AK16)))</f>
        <v/>
      </c>
      <c r="AM16" s="56"/>
      <c r="AN16" s="87" t="str">
        <f t="shared" ref="AN16" si="249">IF(AM16="","",IF($C16="g",1000*AM16/$F16,IF($C16="mL",1000*AM16*$D16/$F16,AM16)))</f>
        <v/>
      </c>
      <c r="AO16" s="56"/>
      <c r="AP16" s="87" t="str">
        <f t="shared" ref="AP16" si="250">IF(AO16="","",IF($C16="g",1000*AO16/$F16,IF($C16="mL",1000*AO16*$D16/$F16,AO16)))</f>
        <v/>
      </c>
      <c r="AQ16" s="56"/>
      <c r="AR16" s="87" t="str">
        <f t="shared" ref="AR16" si="251">IF(AQ16="","",IF($C16="g",1000*AQ16/$F16,IF($C16="mL",1000*AQ16*$D16/$F16,AQ16)))</f>
        <v/>
      </c>
      <c r="AS16" s="56"/>
      <c r="AT16" s="87" t="str">
        <f t="shared" ref="AT16" si="252">IF(AS16="","",IF($C16="g",1000*AS16/$F16,IF($C16="mL",1000*AS16*$D16/$F16,AS16)))</f>
        <v/>
      </c>
      <c r="AU16" s="56"/>
      <c r="AV16" s="87" t="str">
        <f t="shared" ref="AV16" si="253">IF(AU16="","",IF($C16="g",1000*AU16/$F16,IF($C16="mL",1000*AU16*$D16/$F16,AU16)))</f>
        <v/>
      </c>
      <c r="AW16" s="56"/>
      <c r="AX16" s="87" t="str">
        <f t="shared" ref="AX16" si="254">IF(AW16="","",IF($C16="g",1000*AW16/$F16,IF($C16="mL",1000*AW16*$D16/$F16,AW16)))</f>
        <v/>
      </c>
      <c r="AY16" s="56"/>
      <c r="AZ16" s="87" t="str">
        <f t="shared" ref="AZ16" si="255">IF(AY16="","",IF($C16="g",1000*AY16/$F16,IF($C16="mL",1000*AY16*$D16/$F16,AY16)))</f>
        <v/>
      </c>
      <c r="BA16" s="56"/>
      <c r="BB16" s="87" t="str">
        <f t="shared" ref="BB16" si="256">IF(BA16="","",IF($C16="g",1000*BA16/$F16,IF($C16="mL",1000*BA16*$D16/$F16,BA16)))</f>
        <v/>
      </c>
      <c r="BC16" s="56"/>
      <c r="BD16" s="87" t="str">
        <f t="shared" ref="BD16" si="257">IF(BC16="","",IF($C16="g",1000*BC16/$F16,IF($C16="mL",1000*BC16*$D16/$F16,BC16)))</f>
        <v/>
      </c>
      <c r="BE16" s="56"/>
      <c r="BF16" s="87" t="str">
        <f t="shared" ref="BF16" si="258">IF(BE16="","",IF($C16="g",1000*BE16/$F16,IF($C16="mL",1000*BE16*$D16/$F16,BE16)))</f>
        <v/>
      </c>
      <c r="BG16" s="56"/>
      <c r="BH16" s="87" t="str">
        <f t="shared" ref="BH16" si="259">IF(BG16="","",IF($C16="g",1000*BG16/$F16,IF($C16="mL",1000*BG16*$D16/$F16,BG16)))</f>
        <v/>
      </c>
      <c r="BI16" s="56"/>
      <c r="BJ16" s="87" t="str">
        <f t="shared" ref="BJ16" si="260">IF(BI16="","",IF($C16="g",1000*BI16/$F16,IF($C16="mL",1000*BI16*$D16/$F16,BI16)))</f>
        <v/>
      </c>
      <c r="BK16" s="56"/>
      <c r="BL16" s="87" t="str">
        <f t="shared" ref="BL16" si="261">IF(BK16="","",IF($C16="g",1000*BK16/$F16,IF($C16="mL",1000*BK16*$D16/$F16,BK16)))</f>
        <v/>
      </c>
      <c r="BM16" s="56"/>
      <c r="BN16" s="99" t="str">
        <f t="shared" ref="BN16" si="262">IF(BM16="","",IF($C16="g",1000*BM16/$F16,IF($C16="mL",1000*BM16*$D16/$F16,BM16)))</f>
        <v/>
      </c>
    </row>
    <row r="17" spans="1:66" x14ac:dyDescent="0.25">
      <c r="A17" s="48" t="s">
        <v>55</v>
      </c>
      <c r="B17" s="77">
        <f t="shared" si="58"/>
        <v>1</v>
      </c>
      <c r="C17" s="79" t="s">
        <v>8</v>
      </c>
      <c r="D17" s="40">
        <f>IF(A17="","",VLOOKUP(A17,'Reagents Library'!$A$3:$D$101,3))</f>
        <v>1.49</v>
      </c>
      <c r="E17" s="31" t="str">
        <f>IF(A17="","",VLOOKUP(A17,'Reagents Library'!$A$3:$D$101,1))</f>
        <v>HCl</v>
      </c>
      <c r="F17" s="41">
        <f>IF(A17="","",VLOOKUP(A17,'Reagents Library'!$A$3:$D$101,4))</f>
        <v>36.46</v>
      </c>
      <c r="G17" s="91"/>
      <c r="H17" s="87" t="str">
        <f t="shared" si="59"/>
        <v/>
      </c>
      <c r="I17" s="90"/>
      <c r="J17" s="87" t="str">
        <f t="shared" ref="J17" si="263">IF(I17="","",IF($C17="g",1000*I17/$F17,IF($C17="mL",1000*I17*$D17/$F17,I17)))</f>
        <v/>
      </c>
      <c r="K17" s="90"/>
      <c r="L17" s="87" t="str">
        <f t="shared" ref="L17" si="264">IF(K17="","",IF($C17="g",1000*K17/$F17,IF($C17="mL",1000*K17*$D17/$F17,K17)))</f>
        <v/>
      </c>
      <c r="M17" s="90"/>
      <c r="N17" s="87" t="str">
        <f t="shared" ref="N17" si="265">IF(M17="","",IF($C17="g",1000*M17/$F17,IF($C17="mL",1000*M17*$D17/$F17,M17)))</f>
        <v/>
      </c>
      <c r="O17" s="90"/>
      <c r="P17" s="87" t="str">
        <f t="shared" ref="P17" si="266">IF(O17="","",IF($C17="g",1000*O17/$F17,IF($C17="mL",1000*O17*$D17/$F17,O17)))</f>
        <v/>
      </c>
      <c r="Q17" s="90"/>
      <c r="R17" s="87" t="str">
        <f t="shared" ref="R17" si="267">IF(Q17="","",IF($C17="g",1000*Q17/$F17,IF($C17="mL",1000*Q17*$D17/$F17,Q17)))</f>
        <v/>
      </c>
      <c r="S17" s="90"/>
      <c r="T17" s="87" t="str">
        <f t="shared" ref="T17" si="268">IF(S17="","",IF($C17="g",1000*S17/$F17,IF($C17="mL",1000*S17*$D17/$F17,S17)))</f>
        <v/>
      </c>
      <c r="U17" s="90">
        <v>1.5</v>
      </c>
      <c r="V17" s="87">
        <f t="shared" ref="V17" si="269">IF(U17="","",IF($C17="g",1000*U17/$F17,IF($C17="mL",1000*U17*$D17/$F17,U17)))</f>
        <v>41.140976412506859</v>
      </c>
      <c r="W17" s="90"/>
      <c r="X17" s="87" t="str">
        <f t="shared" ref="X17" si="270">IF(W17="","",IF($C17="g",1000*W17/$F17,IF($C17="mL",1000*W17*$D17/$F17,W17)))</f>
        <v/>
      </c>
      <c r="Y17" s="90"/>
      <c r="Z17" s="87" t="str">
        <f t="shared" ref="Z17" si="271">IF(Y17="","",IF($C17="g",1000*Y17/$F17,IF($C17="mL",1000*Y17*$D17/$F17,Y17)))</f>
        <v/>
      </c>
      <c r="AA17" s="90"/>
      <c r="AB17" s="87" t="str">
        <f t="shared" ref="AB17" si="272">IF(AA17="","",IF($C17="g",1000*AA17/$F17,IF($C17="mL",1000*AA17*$D17/$F17,AA17)))</f>
        <v/>
      </c>
      <c r="AC17" s="90"/>
      <c r="AD17" s="87" t="str">
        <f t="shared" ref="AD17" si="273">IF(AC17="","",IF($C17="g",1000*AC17/$F17,IF($C17="mL",1000*AC17*$D17/$F17,AC17)))</f>
        <v/>
      </c>
      <c r="AE17" s="90"/>
      <c r="AF17" s="87" t="str">
        <f t="shared" ref="AF17" si="274">IF(AE17="","",IF($C17="g",1000*AE17/$F17,IF($C17="mL",1000*AE17*$D17/$F17,AE17)))</f>
        <v/>
      </c>
      <c r="AG17" s="90"/>
      <c r="AH17" s="87" t="str">
        <f t="shared" ref="AH17" si="275">IF(AG17="","",IF($C17="g",1000*AG17/$F17,IF($C17="mL",1000*AG17*$D17/$F17,AG17)))</f>
        <v/>
      </c>
      <c r="AI17" s="90"/>
      <c r="AJ17" s="87" t="str">
        <f t="shared" ref="AJ17" si="276">IF(AI17="","",IF($C17="g",1000*AI17/$F17,IF($C17="mL",1000*AI17*$D17/$F17,AI17)))</f>
        <v/>
      </c>
      <c r="AK17" s="56"/>
      <c r="AL17" s="87" t="str">
        <f t="shared" ref="AL17" si="277">IF(AK17="","",IF($C17="g",1000*AK17/$F17,IF($C17="mL",1000*AK17*$D17/$F17,AK17)))</f>
        <v/>
      </c>
      <c r="AM17" s="56"/>
      <c r="AN17" s="87" t="str">
        <f t="shared" ref="AN17" si="278">IF(AM17="","",IF($C17="g",1000*AM17/$F17,IF($C17="mL",1000*AM17*$D17/$F17,AM17)))</f>
        <v/>
      </c>
      <c r="AO17" s="56"/>
      <c r="AP17" s="87" t="str">
        <f t="shared" ref="AP17" si="279">IF(AO17="","",IF($C17="g",1000*AO17/$F17,IF($C17="mL",1000*AO17*$D17/$F17,AO17)))</f>
        <v/>
      </c>
      <c r="AQ17" s="56"/>
      <c r="AR17" s="87" t="str">
        <f t="shared" ref="AR17" si="280">IF(AQ17="","",IF($C17="g",1000*AQ17/$F17,IF($C17="mL",1000*AQ17*$D17/$F17,AQ17)))</f>
        <v/>
      </c>
      <c r="AS17" s="56"/>
      <c r="AT17" s="87" t="str">
        <f t="shared" ref="AT17" si="281">IF(AS17="","",IF($C17="g",1000*AS17/$F17,IF($C17="mL",1000*AS17*$D17/$F17,AS17)))</f>
        <v/>
      </c>
      <c r="AU17" s="56"/>
      <c r="AV17" s="87" t="str">
        <f t="shared" ref="AV17" si="282">IF(AU17="","",IF($C17="g",1000*AU17/$F17,IF($C17="mL",1000*AU17*$D17/$F17,AU17)))</f>
        <v/>
      </c>
      <c r="AW17" s="56"/>
      <c r="AX17" s="87" t="str">
        <f t="shared" ref="AX17" si="283">IF(AW17="","",IF($C17="g",1000*AW17/$F17,IF($C17="mL",1000*AW17*$D17/$F17,AW17)))</f>
        <v/>
      </c>
      <c r="AY17" s="56"/>
      <c r="AZ17" s="87" t="str">
        <f t="shared" ref="AZ17" si="284">IF(AY17="","",IF($C17="g",1000*AY17/$F17,IF($C17="mL",1000*AY17*$D17/$F17,AY17)))</f>
        <v/>
      </c>
      <c r="BA17" s="56"/>
      <c r="BB17" s="87" t="str">
        <f t="shared" ref="BB17" si="285">IF(BA17="","",IF($C17="g",1000*BA17/$F17,IF($C17="mL",1000*BA17*$D17/$F17,BA17)))</f>
        <v/>
      </c>
      <c r="BC17" s="56"/>
      <c r="BD17" s="87" t="str">
        <f t="shared" ref="BD17" si="286">IF(BC17="","",IF($C17="g",1000*BC17/$F17,IF($C17="mL",1000*BC17*$D17/$F17,BC17)))</f>
        <v/>
      </c>
      <c r="BE17" s="56"/>
      <c r="BF17" s="87" t="str">
        <f t="shared" ref="BF17" si="287">IF(BE17="","",IF($C17="g",1000*BE17/$F17,IF($C17="mL",1000*BE17*$D17/$F17,BE17)))</f>
        <v/>
      </c>
      <c r="BG17" s="56"/>
      <c r="BH17" s="87" t="str">
        <f t="shared" ref="BH17" si="288">IF(BG17="","",IF($C17="g",1000*BG17/$F17,IF($C17="mL",1000*BG17*$D17/$F17,BG17)))</f>
        <v/>
      </c>
      <c r="BI17" s="56"/>
      <c r="BJ17" s="87" t="str">
        <f t="shared" ref="BJ17" si="289">IF(BI17="","",IF($C17="g",1000*BI17/$F17,IF($C17="mL",1000*BI17*$D17/$F17,BI17)))</f>
        <v/>
      </c>
      <c r="BK17" s="56"/>
      <c r="BL17" s="87" t="str">
        <f t="shared" ref="BL17" si="290">IF(BK17="","",IF($C17="g",1000*BK17/$F17,IF($C17="mL",1000*BK17*$D17/$F17,BK17)))</f>
        <v/>
      </c>
      <c r="BM17" s="56"/>
      <c r="BN17" s="99" t="str">
        <f t="shared" ref="BN17" si="291">IF(BM17="","",IF($C17="g",1000*BM17/$F17,IF($C17="mL",1000*BM17*$D17/$F17,BM17)))</f>
        <v/>
      </c>
    </row>
    <row r="18" spans="1:66" x14ac:dyDescent="0.25">
      <c r="A18" s="48" t="s">
        <v>66</v>
      </c>
      <c r="B18" s="77">
        <f t="shared" si="58"/>
        <v>1</v>
      </c>
      <c r="C18" s="79" t="s">
        <v>8</v>
      </c>
      <c r="D18" s="40" t="str">
        <f>IF(A18="","",VLOOKUP(A18,'Reagents Library'!$A$3:$D$101,3))</f>
        <v>-</v>
      </c>
      <c r="E18" s="31" t="str">
        <f>IF(A18="","",VLOOKUP(A18,'Reagents Library'!$A$3:$D$101,1))</f>
        <v>NaCl</v>
      </c>
      <c r="F18" s="41">
        <f>IF(A18="","",VLOOKUP(A18,'Reagents Library'!$A$3:$D$101,4))</f>
        <v>58.44</v>
      </c>
      <c r="G18" s="91"/>
      <c r="H18" s="87" t="str">
        <f t="shared" si="59"/>
        <v/>
      </c>
      <c r="I18" s="90"/>
      <c r="J18" s="87" t="str">
        <f t="shared" ref="J18" si="292">IF(I18="","",IF($C18="g",1000*I18/$F18,IF($C18="mL",1000*I18*$D18/$F18,I18)))</f>
        <v/>
      </c>
      <c r="K18" s="90"/>
      <c r="L18" s="87" t="str">
        <f t="shared" ref="L18" si="293">IF(K18="","",IF($C18="g",1000*K18/$F18,IF($C18="mL",1000*K18*$D18/$F18,K18)))</f>
        <v/>
      </c>
      <c r="M18" s="90"/>
      <c r="N18" s="87" t="str">
        <f t="shared" ref="N18" si="294">IF(M18="","",IF($C18="g",1000*M18/$F18,IF($C18="mL",1000*M18*$D18/$F18,M18)))</f>
        <v/>
      </c>
      <c r="O18" s="90"/>
      <c r="P18" s="87" t="str">
        <f t="shared" ref="P18" si="295">IF(O18="","",IF($C18="g",1000*O18/$F18,IF($C18="mL",1000*O18*$D18/$F18,O18)))</f>
        <v/>
      </c>
      <c r="Q18" s="90"/>
      <c r="R18" s="87" t="str">
        <f t="shared" ref="R18" si="296">IF(Q18="","",IF($C18="g",1000*Q18/$F18,IF($C18="mL",1000*Q18*$D18/$F18,Q18)))</f>
        <v/>
      </c>
      <c r="S18" s="90">
        <v>7.1</v>
      </c>
      <c r="T18" s="87">
        <f t="shared" ref="T18" si="297">IF(S18="","",IF($C18="g",1000*S18/$F18,IF($C18="mL",1000*S18*$D18/$F18,S18)))</f>
        <v>121.492128678987</v>
      </c>
      <c r="U18" s="90">
        <v>14.4</v>
      </c>
      <c r="V18" s="87">
        <f t="shared" ref="V18" si="298">IF(U18="","",IF($C18="g",1000*U18/$F18,IF($C18="mL",1000*U18*$D18/$F18,U18)))</f>
        <v>246.40657084188913</v>
      </c>
      <c r="W18" s="90">
        <v>10.8</v>
      </c>
      <c r="X18" s="87">
        <f t="shared" ref="X18" si="299">IF(W18="","",IF($C18="g",1000*W18/$F18,IF($C18="mL",1000*W18*$D18/$F18,W18)))</f>
        <v>184.80492813141686</v>
      </c>
      <c r="Y18" s="90"/>
      <c r="Z18" s="87" t="str">
        <f t="shared" ref="Z18" si="300">IF(Y18="","",IF($C18="g",1000*Y18/$F18,IF($C18="mL",1000*Y18*$D18/$F18,Y18)))</f>
        <v/>
      </c>
      <c r="AA18" s="90"/>
      <c r="AB18" s="87" t="str">
        <f t="shared" ref="AB18" si="301">IF(AA18="","",IF($C18="g",1000*AA18/$F18,IF($C18="mL",1000*AA18*$D18/$F18,AA18)))</f>
        <v/>
      </c>
      <c r="AC18" s="90"/>
      <c r="AD18" s="87" t="str">
        <f t="shared" ref="AD18" si="302">IF(AC18="","",IF($C18="g",1000*AC18/$F18,IF($C18="mL",1000*AC18*$D18/$F18,AC18)))</f>
        <v/>
      </c>
      <c r="AE18" s="90"/>
      <c r="AF18" s="87" t="str">
        <f t="shared" ref="AF18" si="303">IF(AE18="","",IF($C18="g",1000*AE18/$F18,IF($C18="mL",1000*AE18*$D18/$F18,AE18)))</f>
        <v/>
      </c>
      <c r="AG18" s="90"/>
      <c r="AH18" s="87" t="str">
        <f t="shared" ref="AH18" si="304">IF(AG18="","",IF($C18="g",1000*AG18/$F18,IF($C18="mL",1000*AG18*$D18/$F18,AG18)))</f>
        <v/>
      </c>
      <c r="AI18" s="90"/>
      <c r="AJ18" s="87" t="str">
        <f t="shared" ref="AJ18" si="305">IF(AI18="","",IF($C18="g",1000*AI18/$F18,IF($C18="mL",1000*AI18*$D18/$F18,AI18)))</f>
        <v/>
      </c>
      <c r="AK18" s="56"/>
      <c r="AL18" s="87" t="str">
        <f t="shared" ref="AL18" si="306">IF(AK18="","",IF($C18="g",1000*AK18/$F18,IF($C18="mL",1000*AK18*$D18/$F18,AK18)))</f>
        <v/>
      </c>
      <c r="AM18" s="56"/>
      <c r="AN18" s="87" t="str">
        <f t="shared" ref="AN18" si="307">IF(AM18="","",IF($C18="g",1000*AM18/$F18,IF($C18="mL",1000*AM18*$D18/$F18,AM18)))</f>
        <v/>
      </c>
      <c r="AO18" s="56"/>
      <c r="AP18" s="87" t="str">
        <f t="shared" ref="AP18" si="308">IF(AO18="","",IF($C18="g",1000*AO18/$F18,IF($C18="mL",1000*AO18*$D18/$F18,AO18)))</f>
        <v/>
      </c>
      <c r="AQ18" s="56"/>
      <c r="AR18" s="87" t="str">
        <f t="shared" ref="AR18" si="309">IF(AQ18="","",IF($C18="g",1000*AQ18/$F18,IF($C18="mL",1000*AQ18*$D18/$F18,AQ18)))</f>
        <v/>
      </c>
      <c r="AS18" s="56"/>
      <c r="AT18" s="87" t="str">
        <f t="shared" ref="AT18" si="310">IF(AS18="","",IF($C18="g",1000*AS18/$F18,IF($C18="mL",1000*AS18*$D18/$F18,AS18)))</f>
        <v/>
      </c>
      <c r="AU18" s="56"/>
      <c r="AV18" s="87" t="str">
        <f t="shared" ref="AV18" si="311">IF(AU18="","",IF($C18="g",1000*AU18/$F18,IF($C18="mL",1000*AU18*$D18/$F18,AU18)))</f>
        <v/>
      </c>
      <c r="AW18" s="56"/>
      <c r="AX18" s="87" t="str">
        <f t="shared" ref="AX18" si="312">IF(AW18="","",IF($C18="g",1000*AW18/$F18,IF($C18="mL",1000*AW18*$D18/$F18,AW18)))</f>
        <v/>
      </c>
      <c r="AY18" s="56"/>
      <c r="AZ18" s="87" t="str">
        <f t="shared" ref="AZ18" si="313">IF(AY18="","",IF($C18="g",1000*AY18/$F18,IF($C18="mL",1000*AY18*$D18/$F18,AY18)))</f>
        <v/>
      </c>
      <c r="BA18" s="56"/>
      <c r="BB18" s="87" t="str">
        <f t="shared" ref="BB18" si="314">IF(BA18="","",IF($C18="g",1000*BA18/$F18,IF($C18="mL",1000*BA18*$D18/$F18,BA18)))</f>
        <v/>
      </c>
      <c r="BC18" s="56"/>
      <c r="BD18" s="87" t="str">
        <f t="shared" ref="BD18" si="315">IF(BC18="","",IF($C18="g",1000*BC18/$F18,IF($C18="mL",1000*BC18*$D18/$F18,BC18)))</f>
        <v/>
      </c>
      <c r="BE18" s="56"/>
      <c r="BF18" s="87" t="str">
        <f t="shared" ref="BF18" si="316">IF(BE18="","",IF($C18="g",1000*BE18/$F18,IF($C18="mL",1000*BE18*$D18/$F18,BE18)))</f>
        <v/>
      </c>
      <c r="BG18" s="56"/>
      <c r="BH18" s="87" t="str">
        <f t="shared" ref="BH18" si="317">IF(BG18="","",IF($C18="g",1000*BG18/$F18,IF($C18="mL",1000*BG18*$D18/$F18,BG18)))</f>
        <v/>
      </c>
      <c r="BI18" s="56"/>
      <c r="BJ18" s="87" t="str">
        <f t="shared" ref="BJ18" si="318">IF(BI18="","",IF($C18="g",1000*BI18/$F18,IF($C18="mL",1000*BI18*$D18/$F18,BI18)))</f>
        <v/>
      </c>
      <c r="BK18" s="56"/>
      <c r="BL18" s="87" t="str">
        <f t="shared" ref="BL18" si="319">IF(BK18="","",IF($C18="g",1000*BK18/$F18,IF($C18="mL",1000*BK18*$D18/$F18,BK18)))</f>
        <v/>
      </c>
      <c r="BM18" s="56"/>
      <c r="BN18" s="99" t="str">
        <f t="shared" ref="BN18" si="320">IF(BM18="","",IF($C18="g",1000*BM18/$F18,IF($C18="mL",1000*BM18*$D18/$F18,BM18)))</f>
        <v/>
      </c>
    </row>
    <row r="19" spans="1:66" x14ac:dyDescent="0.25">
      <c r="A19" s="48" t="s">
        <v>57</v>
      </c>
      <c r="B19" s="77">
        <f t="shared" si="58"/>
        <v>1</v>
      </c>
      <c r="C19" s="79" t="s">
        <v>11</v>
      </c>
      <c r="D19" s="40">
        <f>IF(A19="","",VLOOKUP(A19,'Reagents Library'!$A$3:$D$101,3))</f>
        <v>0.626</v>
      </c>
      <c r="E19" s="31" t="str">
        <f>IF(A19="","",VLOOKUP(A19,'Reagents Library'!$A$3:$D$101,1))</f>
        <v>Pentane</v>
      </c>
      <c r="F19" s="41">
        <f>IF(A19="","",VLOOKUP(A19,'Reagents Library'!$A$3:$D$101,4))</f>
        <v>72.150000000000006</v>
      </c>
      <c r="G19" s="91"/>
      <c r="H19" s="87" t="str">
        <f t="shared" si="59"/>
        <v/>
      </c>
      <c r="I19" s="90"/>
      <c r="J19" s="87" t="str">
        <f t="shared" ref="J19" si="321">IF(I19="","",IF($C19="g",1000*I19/$F19,IF($C19="mL",1000*I19*$D19/$F19,I19)))</f>
        <v/>
      </c>
      <c r="K19" s="90"/>
      <c r="L19" s="87" t="str">
        <f t="shared" ref="L19" si="322">IF(K19="","",IF($C19="g",1000*K19/$F19,IF($C19="mL",1000*K19*$D19/$F19,K19)))</f>
        <v/>
      </c>
      <c r="M19" s="90"/>
      <c r="N19" s="87" t="str">
        <f t="shared" ref="N19" si="323">IF(M19="","",IF($C19="g",1000*M19/$F19,IF($C19="mL",1000*M19*$D19/$F19,M19)))</f>
        <v/>
      </c>
      <c r="O19" s="90"/>
      <c r="P19" s="87" t="str">
        <f t="shared" ref="P19" si="324">IF(O19="","",IF($C19="g",1000*O19/$F19,IF($C19="mL",1000*O19*$D19/$F19,O19)))</f>
        <v/>
      </c>
      <c r="Q19" s="90"/>
      <c r="R19" s="87" t="str">
        <f t="shared" ref="R19" si="325">IF(Q19="","",IF($C19="g",1000*Q19/$F19,IF($C19="mL",1000*Q19*$D19/$F19,Q19)))</f>
        <v/>
      </c>
      <c r="S19" s="90"/>
      <c r="T19" s="87" t="str">
        <f t="shared" ref="T19" si="326">IF(S19="","",IF($C19="g",1000*S19/$F19,IF($C19="mL",1000*S19*$D19/$F19,S19)))</f>
        <v/>
      </c>
      <c r="U19" s="90"/>
      <c r="V19" s="87" t="str">
        <f t="shared" ref="V19" si="327">IF(U19="","",IF($C19="g",1000*U19/$F19,IF($C19="mL",1000*U19*$D19/$F19,U19)))</f>
        <v/>
      </c>
      <c r="W19" s="90">
        <v>5225</v>
      </c>
      <c r="X19" s="87">
        <f t="shared" ref="X19" si="328">IF(W19="","",IF($C19="g",1000*W19/$F19,IF($C19="mL",1000*W19*$D19/$F19,W19)))</f>
        <v>45334.026334026334</v>
      </c>
      <c r="Y19" s="90"/>
      <c r="Z19" s="87" t="str">
        <f t="shared" ref="Z19" si="329">IF(Y19="","",IF($C19="g",1000*Y19/$F19,IF($C19="mL",1000*Y19*$D19/$F19,Y19)))</f>
        <v/>
      </c>
      <c r="AA19" s="90"/>
      <c r="AB19" s="87" t="str">
        <f t="shared" ref="AB19" si="330">IF(AA19="","",IF($C19="g",1000*AA19/$F19,IF($C19="mL",1000*AA19*$D19/$F19,AA19)))</f>
        <v/>
      </c>
      <c r="AC19" s="90"/>
      <c r="AD19" s="87" t="str">
        <f t="shared" ref="AD19" si="331">IF(AC19="","",IF($C19="g",1000*AC19/$F19,IF($C19="mL",1000*AC19*$D19/$F19,AC19)))</f>
        <v/>
      </c>
      <c r="AE19" s="90"/>
      <c r="AF19" s="87" t="str">
        <f t="shared" ref="AF19" si="332">IF(AE19="","",IF($C19="g",1000*AE19/$F19,IF($C19="mL",1000*AE19*$D19/$F19,AE19)))</f>
        <v/>
      </c>
      <c r="AG19" s="90"/>
      <c r="AH19" s="87" t="str">
        <f t="shared" ref="AH19" si="333">IF(AG19="","",IF($C19="g",1000*AG19/$F19,IF($C19="mL",1000*AG19*$D19/$F19,AG19)))</f>
        <v/>
      </c>
      <c r="AI19" s="90"/>
      <c r="AJ19" s="87" t="str">
        <f t="shared" ref="AJ19" si="334">IF(AI19="","",IF($C19="g",1000*AI19/$F19,IF($C19="mL",1000*AI19*$D19/$F19,AI19)))</f>
        <v/>
      </c>
      <c r="AK19" s="56"/>
      <c r="AL19" s="87" t="str">
        <f t="shared" ref="AL19" si="335">IF(AK19="","",IF($C19="g",1000*AK19/$F19,IF($C19="mL",1000*AK19*$D19/$F19,AK19)))</f>
        <v/>
      </c>
      <c r="AM19" s="56"/>
      <c r="AN19" s="87" t="str">
        <f t="shared" ref="AN19" si="336">IF(AM19="","",IF($C19="g",1000*AM19/$F19,IF($C19="mL",1000*AM19*$D19/$F19,AM19)))</f>
        <v/>
      </c>
      <c r="AO19" s="56"/>
      <c r="AP19" s="87" t="str">
        <f t="shared" ref="AP19" si="337">IF(AO19="","",IF($C19="g",1000*AO19/$F19,IF($C19="mL",1000*AO19*$D19/$F19,AO19)))</f>
        <v/>
      </c>
      <c r="AQ19" s="56"/>
      <c r="AR19" s="87" t="str">
        <f t="shared" ref="AR19" si="338">IF(AQ19="","",IF($C19="g",1000*AQ19/$F19,IF($C19="mL",1000*AQ19*$D19/$F19,AQ19)))</f>
        <v/>
      </c>
      <c r="AS19" s="56"/>
      <c r="AT19" s="87" t="str">
        <f t="shared" ref="AT19" si="339">IF(AS19="","",IF($C19="g",1000*AS19/$F19,IF($C19="mL",1000*AS19*$D19/$F19,AS19)))</f>
        <v/>
      </c>
      <c r="AU19" s="56"/>
      <c r="AV19" s="87" t="str">
        <f t="shared" ref="AV19" si="340">IF(AU19="","",IF($C19="g",1000*AU19/$F19,IF($C19="mL",1000*AU19*$D19/$F19,AU19)))</f>
        <v/>
      </c>
      <c r="AW19" s="56"/>
      <c r="AX19" s="87" t="str">
        <f t="shared" ref="AX19" si="341">IF(AW19="","",IF($C19="g",1000*AW19/$F19,IF($C19="mL",1000*AW19*$D19/$F19,AW19)))</f>
        <v/>
      </c>
      <c r="AY19" s="56"/>
      <c r="AZ19" s="87" t="str">
        <f t="shared" ref="AZ19" si="342">IF(AY19="","",IF($C19="g",1000*AY19/$F19,IF($C19="mL",1000*AY19*$D19/$F19,AY19)))</f>
        <v/>
      </c>
      <c r="BA19" s="56"/>
      <c r="BB19" s="87" t="str">
        <f t="shared" ref="BB19" si="343">IF(BA19="","",IF($C19="g",1000*BA19/$F19,IF($C19="mL",1000*BA19*$D19/$F19,BA19)))</f>
        <v/>
      </c>
      <c r="BC19" s="56"/>
      <c r="BD19" s="87" t="str">
        <f t="shared" ref="BD19" si="344">IF(BC19="","",IF($C19="g",1000*BC19/$F19,IF($C19="mL",1000*BC19*$D19/$F19,BC19)))</f>
        <v/>
      </c>
      <c r="BE19" s="56"/>
      <c r="BF19" s="87" t="str">
        <f t="shared" ref="BF19" si="345">IF(BE19="","",IF($C19="g",1000*BE19/$F19,IF($C19="mL",1000*BE19*$D19/$F19,BE19)))</f>
        <v/>
      </c>
      <c r="BG19" s="56"/>
      <c r="BH19" s="87" t="str">
        <f t="shared" ref="BH19" si="346">IF(BG19="","",IF($C19="g",1000*BG19/$F19,IF($C19="mL",1000*BG19*$D19/$F19,BG19)))</f>
        <v/>
      </c>
      <c r="BI19" s="56"/>
      <c r="BJ19" s="87" t="str">
        <f t="shared" ref="BJ19" si="347">IF(BI19="","",IF($C19="g",1000*BI19/$F19,IF($C19="mL",1000*BI19*$D19/$F19,BI19)))</f>
        <v/>
      </c>
      <c r="BK19" s="56"/>
      <c r="BL19" s="87" t="str">
        <f t="shared" ref="BL19" si="348">IF(BK19="","",IF($C19="g",1000*BK19/$F19,IF($C19="mL",1000*BK19*$D19/$F19,BK19)))</f>
        <v/>
      </c>
      <c r="BM19" s="56"/>
      <c r="BN19" s="99" t="str">
        <f t="shared" ref="BN19" si="349">IF(BM19="","",IF($C19="g",1000*BM19/$F19,IF($C19="mL",1000*BM19*$D19/$F19,BM19)))</f>
        <v/>
      </c>
    </row>
    <row r="20" spans="1:66" x14ac:dyDescent="0.25">
      <c r="A20" s="48" t="s">
        <v>36</v>
      </c>
      <c r="B20" s="77">
        <f t="shared" si="58"/>
        <v>1</v>
      </c>
      <c r="C20" s="79" t="s">
        <v>11</v>
      </c>
      <c r="D20" s="40">
        <f>IF(A20="","",VLOOKUP(A20,'Reagents Library'!$A$3:$D$101,3))</f>
        <v>0.94799999999999995</v>
      </c>
      <c r="E20" s="31" t="str">
        <f>IF(A20="","",VLOOKUP(A20,'Reagents Library'!$A$3:$D$101,1))</f>
        <v>DMF</v>
      </c>
      <c r="F20" s="41">
        <f>IF(A20="","",VLOOKUP(A20,'Reagents Library'!$A$3:$D$101,4))</f>
        <v>73.099999999999994</v>
      </c>
      <c r="G20" s="91"/>
      <c r="H20" s="87" t="str">
        <f t="shared" si="59"/>
        <v/>
      </c>
      <c r="I20" s="90"/>
      <c r="J20" s="87" t="str">
        <f t="shared" ref="J20" si="350">IF(I20="","",IF($C20="g",1000*I20/$F20,IF($C20="mL",1000*I20*$D20/$F20,I20)))</f>
        <v/>
      </c>
      <c r="K20" s="90"/>
      <c r="L20" s="87" t="str">
        <f t="shared" ref="L20" si="351">IF(K20="","",IF($C20="g",1000*K20/$F20,IF($C20="mL",1000*K20*$D20/$F20,K20)))</f>
        <v/>
      </c>
      <c r="M20" s="90"/>
      <c r="N20" s="87" t="str">
        <f t="shared" ref="N20" si="352">IF(M20="","",IF($C20="g",1000*M20/$F20,IF($C20="mL",1000*M20*$D20/$F20,M20)))</f>
        <v/>
      </c>
      <c r="O20" s="90"/>
      <c r="P20" s="87" t="str">
        <f t="shared" ref="P20" si="353">IF(O20="","",IF($C20="g",1000*O20/$F20,IF($C20="mL",1000*O20*$D20/$F20,O20)))</f>
        <v/>
      </c>
      <c r="Q20" s="90">
        <v>15</v>
      </c>
      <c r="R20" s="87">
        <f t="shared" ref="R20" si="354">IF(Q20="","",IF($C20="g",1000*Q20/$F20,IF($C20="mL",1000*Q20*$D20/$F20,Q20)))</f>
        <v>194.52804377564982</v>
      </c>
      <c r="S20" s="90"/>
      <c r="T20" s="87" t="str">
        <f t="shared" ref="T20" si="355">IF(S20="","",IF($C20="g",1000*S20/$F20,IF($C20="mL",1000*S20*$D20/$F20,S20)))</f>
        <v/>
      </c>
      <c r="U20" s="90"/>
      <c r="V20" s="87" t="str">
        <f t="shared" ref="V20" si="356">IF(U20="","",IF($C20="g",1000*U20/$F20,IF($C20="mL",1000*U20*$D20/$F20,U20)))</f>
        <v/>
      </c>
      <c r="W20" s="90"/>
      <c r="X20" s="87" t="str">
        <f t="shared" ref="X20" si="357">IF(W20="","",IF($C20="g",1000*W20/$F20,IF($C20="mL",1000*W20*$D20/$F20,W20)))</f>
        <v/>
      </c>
      <c r="Y20" s="90"/>
      <c r="Z20" s="87" t="str">
        <f t="shared" ref="Z20" si="358">IF(Y20="","",IF($C20="g",1000*Y20/$F20,IF($C20="mL",1000*Y20*$D20/$F20,Y20)))</f>
        <v/>
      </c>
      <c r="AA20" s="90"/>
      <c r="AB20" s="87" t="str">
        <f t="shared" ref="AB20" si="359">IF(AA20="","",IF($C20="g",1000*AA20/$F20,IF($C20="mL",1000*AA20*$D20/$F20,AA20)))</f>
        <v/>
      </c>
      <c r="AC20" s="90"/>
      <c r="AD20" s="87" t="str">
        <f t="shared" ref="AD20" si="360">IF(AC20="","",IF($C20="g",1000*AC20/$F20,IF($C20="mL",1000*AC20*$D20/$F20,AC20)))</f>
        <v/>
      </c>
      <c r="AE20" s="90"/>
      <c r="AF20" s="87" t="str">
        <f t="shared" ref="AF20" si="361">IF(AE20="","",IF($C20="g",1000*AE20/$F20,IF($C20="mL",1000*AE20*$D20/$F20,AE20)))</f>
        <v/>
      </c>
      <c r="AG20" s="90"/>
      <c r="AH20" s="87" t="str">
        <f t="shared" ref="AH20" si="362">IF(AG20="","",IF($C20="g",1000*AG20/$F20,IF($C20="mL",1000*AG20*$D20/$F20,AG20)))</f>
        <v/>
      </c>
      <c r="AI20" s="90"/>
      <c r="AJ20" s="87" t="str">
        <f t="shared" ref="AJ20" si="363">IF(AI20="","",IF($C20="g",1000*AI20/$F20,IF($C20="mL",1000*AI20*$D20/$F20,AI20)))</f>
        <v/>
      </c>
      <c r="AK20" s="56"/>
      <c r="AL20" s="87" t="str">
        <f t="shared" ref="AL20" si="364">IF(AK20="","",IF($C20="g",1000*AK20/$F20,IF($C20="mL",1000*AK20*$D20/$F20,AK20)))</f>
        <v/>
      </c>
      <c r="AM20" s="56"/>
      <c r="AN20" s="87" t="str">
        <f t="shared" ref="AN20" si="365">IF(AM20="","",IF($C20="g",1000*AM20/$F20,IF($C20="mL",1000*AM20*$D20/$F20,AM20)))</f>
        <v/>
      </c>
      <c r="AO20" s="56"/>
      <c r="AP20" s="87" t="str">
        <f t="shared" ref="AP20" si="366">IF(AO20="","",IF($C20="g",1000*AO20/$F20,IF($C20="mL",1000*AO20*$D20/$F20,AO20)))</f>
        <v/>
      </c>
      <c r="AQ20" s="56"/>
      <c r="AR20" s="87" t="str">
        <f t="shared" ref="AR20" si="367">IF(AQ20="","",IF($C20="g",1000*AQ20/$F20,IF($C20="mL",1000*AQ20*$D20/$F20,AQ20)))</f>
        <v/>
      </c>
      <c r="AS20" s="56"/>
      <c r="AT20" s="87" t="str">
        <f t="shared" ref="AT20" si="368">IF(AS20="","",IF($C20="g",1000*AS20/$F20,IF($C20="mL",1000*AS20*$D20/$F20,AS20)))</f>
        <v/>
      </c>
      <c r="AU20" s="56"/>
      <c r="AV20" s="87" t="str">
        <f t="shared" ref="AV20" si="369">IF(AU20="","",IF($C20="g",1000*AU20/$F20,IF($C20="mL",1000*AU20*$D20/$F20,AU20)))</f>
        <v/>
      </c>
      <c r="AW20" s="56"/>
      <c r="AX20" s="87" t="str">
        <f t="shared" ref="AX20" si="370">IF(AW20="","",IF($C20="g",1000*AW20/$F20,IF($C20="mL",1000*AW20*$D20/$F20,AW20)))</f>
        <v/>
      </c>
      <c r="AY20" s="56"/>
      <c r="AZ20" s="87" t="str">
        <f t="shared" ref="AZ20" si="371">IF(AY20="","",IF($C20="g",1000*AY20/$F20,IF($C20="mL",1000*AY20*$D20/$F20,AY20)))</f>
        <v/>
      </c>
      <c r="BA20" s="56"/>
      <c r="BB20" s="87" t="str">
        <f t="shared" ref="BB20" si="372">IF(BA20="","",IF($C20="g",1000*BA20/$F20,IF($C20="mL",1000*BA20*$D20/$F20,BA20)))</f>
        <v/>
      </c>
      <c r="BC20" s="56"/>
      <c r="BD20" s="87" t="str">
        <f t="shared" ref="BD20" si="373">IF(BC20="","",IF($C20="g",1000*BC20/$F20,IF($C20="mL",1000*BC20*$D20/$F20,BC20)))</f>
        <v/>
      </c>
      <c r="BE20" s="56"/>
      <c r="BF20" s="87" t="str">
        <f t="shared" ref="BF20" si="374">IF(BE20="","",IF($C20="g",1000*BE20/$F20,IF($C20="mL",1000*BE20*$D20/$F20,BE20)))</f>
        <v/>
      </c>
      <c r="BG20" s="56"/>
      <c r="BH20" s="87" t="str">
        <f t="shared" ref="BH20" si="375">IF(BG20="","",IF($C20="g",1000*BG20/$F20,IF($C20="mL",1000*BG20*$D20/$F20,BG20)))</f>
        <v/>
      </c>
      <c r="BI20" s="56"/>
      <c r="BJ20" s="87" t="str">
        <f t="shared" ref="BJ20" si="376">IF(BI20="","",IF($C20="g",1000*BI20/$F20,IF($C20="mL",1000*BI20*$D20/$F20,BI20)))</f>
        <v/>
      </c>
      <c r="BK20" s="56"/>
      <c r="BL20" s="87" t="str">
        <f t="shared" ref="BL20" si="377">IF(BK20="","",IF($C20="g",1000*BK20/$F20,IF($C20="mL",1000*BK20*$D20/$F20,BK20)))</f>
        <v/>
      </c>
      <c r="BM20" s="56"/>
      <c r="BN20" s="99" t="str">
        <f t="shared" ref="BN20" si="378">IF(BM20="","",IF($C20="g",1000*BM20/$F20,IF($C20="mL",1000*BM20*$D20/$F20,BM20)))</f>
        <v/>
      </c>
    </row>
    <row r="21" spans="1:66" x14ac:dyDescent="0.25">
      <c r="A21" s="48" t="s">
        <v>46</v>
      </c>
      <c r="B21" s="77">
        <f t="shared" si="58"/>
        <v>1</v>
      </c>
      <c r="C21" s="79" t="s">
        <v>11</v>
      </c>
      <c r="D21" s="40">
        <f>IF(A21="","",VLOOKUP(A21,'Reagents Library'!$A$3:$D$101,3))</f>
        <v>1.4890000000000001</v>
      </c>
      <c r="E21" s="31" t="str">
        <f>IF(A21="","",VLOOKUP(A21,'Reagents Library'!$A$3:$D$101,1))</f>
        <v>CHCl3</v>
      </c>
      <c r="F21" s="41">
        <f>IF(A21="","",VLOOKUP(A21,'Reagents Library'!$A$3:$D$101,4))</f>
        <v>119.37</v>
      </c>
      <c r="G21" s="91"/>
      <c r="H21" s="87" t="str">
        <f t="shared" si="59"/>
        <v/>
      </c>
      <c r="I21" s="90"/>
      <c r="J21" s="87" t="str">
        <f t="shared" ref="J21" si="379">IF(I21="","",IF($C21="g",1000*I21/$F21,IF($C21="mL",1000*I21*$D21/$F21,I21)))</f>
        <v/>
      </c>
      <c r="K21" s="90"/>
      <c r="L21" s="87" t="str">
        <f t="shared" ref="L21" si="380">IF(K21="","",IF($C21="g",1000*K21/$F21,IF($C21="mL",1000*K21*$D21/$F21,K21)))</f>
        <v/>
      </c>
      <c r="M21" s="90"/>
      <c r="N21" s="87" t="str">
        <f t="shared" ref="N21" si="381">IF(M21="","",IF($C21="g",1000*M21/$F21,IF($C21="mL",1000*M21*$D21/$F21,M21)))</f>
        <v/>
      </c>
      <c r="O21" s="90"/>
      <c r="P21" s="87" t="str">
        <f t="shared" ref="P21" si="382">IF(O21="","",IF($C21="g",1000*O21/$F21,IF($C21="mL",1000*O21*$D21/$F21,O21)))</f>
        <v/>
      </c>
      <c r="Q21" s="90">
        <v>990</v>
      </c>
      <c r="R21" s="87">
        <f t="shared" ref="R21" si="383">IF(Q21="","",IF($C21="g",1000*Q21/$F21,IF($C21="mL",1000*Q21*$D21/$F21,Q21)))</f>
        <v>12349.08268409148</v>
      </c>
      <c r="S21" s="90"/>
      <c r="T21" s="87" t="str">
        <f t="shared" ref="T21" si="384">IF(S21="","",IF($C21="g",1000*S21/$F21,IF($C21="mL",1000*S21*$D21/$F21,S21)))</f>
        <v/>
      </c>
      <c r="U21" s="90"/>
      <c r="V21" s="87" t="str">
        <f t="shared" ref="V21" si="385">IF(U21="","",IF($C21="g",1000*U21/$F21,IF($C21="mL",1000*U21*$D21/$F21,U21)))</f>
        <v/>
      </c>
      <c r="W21" s="90"/>
      <c r="X21" s="87" t="str">
        <f t="shared" ref="X21" si="386">IF(W21="","",IF($C21="g",1000*W21/$F21,IF($C21="mL",1000*W21*$D21/$F21,W21)))</f>
        <v/>
      </c>
      <c r="Y21" s="90"/>
      <c r="Z21" s="87" t="str">
        <f t="shared" ref="Z21" si="387">IF(Y21="","",IF($C21="g",1000*Y21/$F21,IF($C21="mL",1000*Y21*$D21/$F21,Y21)))</f>
        <v/>
      </c>
      <c r="AA21" s="90"/>
      <c r="AB21" s="87" t="str">
        <f t="shared" ref="AB21" si="388">IF(AA21="","",IF($C21="g",1000*AA21/$F21,IF($C21="mL",1000*AA21*$D21/$F21,AA21)))</f>
        <v/>
      </c>
      <c r="AC21" s="90"/>
      <c r="AD21" s="87" t="str">
        <f t="shared" ref="AD21" si="389">IF(AC21="","",IF($C21="g",1000*AC21/$F21,IF($C21="mL",1000*AC21*$D21/$F21,AC21)))</f>
        <v/>
      </c>
      <c r="AE21" s="90"/>
      <c r="AF21" s="87" t="str">
        <f t="shared" ref="AF21" si="390">IF(AE21="","",IF($C21="g",1000*AE21/$F21,IF($C21="mL",1000*AE21*$D21/$F21,AE21)))</f>
        <v/>
      </c>
      <c r="AG21" s="90"/>
      <c r="AH21" s="87" t="str">
        <f t="shared" ref="AH21" si="391">IF(AG21="","",IF($C21="g",1000*AG21/$F21,IF($C21="mL",1000*AG21*$D21/$F21,AG21)))</f>
        <v/>
      </c>
      <c r="AI21" s="90"/>
      <c r="AJ21" s="87" t="str">
        <f t="shared" ref="AJ21" si="392">IF(AI21="","",IF($C21="g",1000*AI21/$F21,IF($C21="mL",1000*AI21*$D21/$F21,AI21)))</f>
        <v/>
      </c>
      <c r="AK21" s="56"/>
      <c r="AL21" s="87" t="str">
        <f t="shared" ref="AL21" si="393">IF(AK21="","",IF($C21="g",1000*AK21/$F21,IF($C21="mL",1000*AK21*$D21/$F21,AK21)))</f>
        <v/>
      </c>
      <c r="AM21" s="56"/>
      <c r="AN21" s="87" t="str">
        <f t="shared" ref="AN21" si="394">IF(AM21="","",IF($C21="g",1000*AM21/$F21,IF($C21="mL",1000*AM21*$D21/$F21,AM21)))</f>
        <v/>
      </c>
      <c r="AO21" s="56"/>
      <c r="AP21" s="87" t="str">
        <f t="shared" ref="AP21" si="395">IF(AO21="","",IF($C21="g",1000*AO21/$F21,IF($C21="mL",1000*AO21*$D21/$F21,AO21)))</f>
        <v/>
      </c>
      <c r="AQ21" s="56"/>
      <c r="AR21" s="87" t="str">
        <f t="shared" ref="AR21" si="396">IF(AQ21="","",IF($C21="g",1000*AQ21/$F21,IF($C21="mL",1000*AQ21*$D21/$F21,AQ21)))</f>
        <v/>
      </c>
      <c r="AS21" s="56"/>
      <c r="AT21" s="87" t="str">
        <f t="shared" ref="AT21" si="397">IF(AS21="","",IF($C21="g",1000*AS21/$F21,IF($C21="mL",1000*AS21*$D21/$F21,AS21)))</f>
        <v/>
      </c>
      <c r="AU21" s="56"/>
      <c r="AV21" s="87" t="str">
        <f t="shared" ref="AV21" si="398">IF(AU21="","",IF($C21="g",1000*AU21/$F21,IF($C21="mL",1000*AU21*$D21/$F21,AU21)))</f>
        <v/>
      </c>
      <c r="AW21" s="56"/>
      <c r="AX21" s="87" t="str">
        <f t="shared" ref="AX21" si="399">IF(AW21="","",IF($C21="g",1000*AW21/$F21,IF($C21="mL",1000*AW21*$D21/$F21,AW21)))</f>
        <v/>
      </c>
      <c r="AY21" s="56"/>
      <c r="AZ21" s="87" t="str">
        <f t="shared" ref="AZ21" si="400">IF(AY21="","",IF($C21="g",1000*AY21/$F21,IF($C21="mL",1000*AY21*$D21/$F21,AY21)))</f>
        <v/>
      </c>
      <c r="BA21" s="56"/>
      <c r="BB21" s="87" t="str">
        <f t="shared" ref="BB21" si="401">IF(BA21="","",IF($C21="g",1000*BA21/$F21,IF($C21="mL",1000*BA21*$D21/$F21,BA21)))</f>
        <v/>
      </c>
      <c r="BC21" s="56"/>
      <c r="BD21" s="87" t="str">
        <f t="shared" ref="BD21" si="402">IF(BC21="","",IF($C21="g",1000*BC21/$F21,IF($C21="mL",1000*BC21*$D21/$F21,BC21)))</f>
        <v/>
      </c>
      <c r="BE21" s="56"/>
      <c r="BF21" s="87" t="str">
        <f t="shared" ref="BF21" si="403">IF(BE21="","",IF($C21="g",1000*BE21/$F21,IF($C21="mL",1000*BE21*$D21/$F21,BE21)))</f>
        <v/>
      </c>
      <c r="BG21" s="56"/>
      <c r="BH21" s="87" t="str">
        <f t="shared" ref="BH21" si="404">IF(BG21="","",IF($C21="g",1000*BG21/$F21,IF($C21="mL",1000*BG21*$D21/$F21,BG21)))</f>
        <v/>
      </c>
      <c r="BI21" s="56"/>
      <c r="BJ21" s="87" t="str">
        <f t="shared" ref="BJ21" si="405">IF(BI21="","",IF($C21="g",1000*BI21/$F21,IF($C21="mL",1000*BI21*$D21/$F21,BI21)))</f>
        <v/>
      </c>
      <c r="BK21" s="56"/>
      <c r="BL21" s="87" t="str">
        <f t="shared" ref="BL21" si="406">IF(BK21="","",IF($C21="g",1000*BK21/$F21,IF($C21="mL",1000*BK21*$D21/$F21,BK21)))</f>
        <v/>
      </c>
      <c r="BM21" s="56"/>
      <c r="BN21" s="99" t="str">
        <f t="shared" ref="BN21" si="407">IF(BM21="","",IF($C21="g",1000*BM21/$F21,IF($C21="mL",1000*BM21*$D21/$F21,BM21)))</f>
        <v/>
      </c>
    </row>
    <row r="22" spans="1:66" s="83" customFormat="1" x14ac:dyDescent="0.25">
      <c r="A22" s="101" t="s">
        <v>67</v>
      </c>
      <c r="B22" s="77">
        <f t="shared" si="58"/>
        <v>1</v>
      </c>
      <c r="C22" s="102" t="s">
        <v>11</v>
      </c>
      <c r="D22" s="103">
        <f>IF(A22="","",VLOOKUP(A22,'Reagents Library'!$A$3:$D$101,3))</f>
        <v>0.79200000000000004</v>
      </c>
      <c r="E22" s="104" t="str">
        <f>IF(A22="","",VLOOKUP(A22,'Reagents Library'!$A$3:$D$101,1))</f>
        <v>MeOH</v>
      </c>
      <c r="F22" s="105">
        <f>IF(A22="","",VLOOKUP(A22,'Reagents Library'!$A$3:$D$101,4))</f>
        <v>32.04</v>
      </c>
      <c r="G22" s="91"/>
      <c r="H22" s="92" t="str">
        <f t="shared" si="59"/>
        <v/>
      </c>
      <c r="I22" s="90"/>
      <c r="J22" s="92" t="str">
        <f t="shared" ref="J22" si="408">IF(I22="","",IF($C22="g",1000*I22/$F22,IF($C22="mL",1000*I22*$D22/$F22,I22)))</f>
        <v/>
      </c>
      <c r="K22" s="90"/>
      <c r="L22" s="92" t="str">
        <f t="shared" ref="L22" si="409">IF(K22="","",IF($C22="g",1000*K22/$F22,IF($C22="mL",1000*K22*$D22/$F22,K22)))</f>
        <v/>
      </c>
      <c r="M22" s="90"/>
      <c r="N22" s="92" t="str">
        <f t="shared" ref="N22" si="410">IF(M22="","",IF($C22="g",1000*M22/$F22,IF($C22="mL",1000*M22*$D22/$F22,M22)))</f>
        <v/>
      </c>
      <c r="O22" s="90"/>
      <c r="P22" s="92" t="str">
        <f t="shared" ref="P22" si="411">IF(O22="","",IF($C22="g",1000*O22/$F22,IF($C22="mL",1000*O22*$D22/$F22,O22)))</f>
        <v/>
      </c>
      <c r="Q22" s="90">
        <v>10</v>
      </c>
      <c r="R22" s="92">
        <f t="shared" ref="R22" si="412">IF(Q22="","",IF($C22="g",1000*Q22/$F22,IF($C22="mL",1000*Q22*$D22/$F22,Q22)))</f>
        <v>247.19101123595507</v>
      </c>
      <c r="S22" s="90"/>
      <c r="T22" s="92" t="str">
        <f t="shared" ref="T22" si="413">IF(S22="","",IF($C22="g",1000*S22/$F22,IF($C22="mL",1000*S22*$D22/$F22,S22)))</f>
        <v/>
      </c>
      <c r="U22" s="90"/>
      <c r="V22" s="92" t="str">
        <f t="shared" ref="V22" si="414">IF(U22="","",IF($C22="g",1000*U22/$F22,IF($C22="mL",1000*U22*$D22/$F22,U22)))</f>
        <v/>
      </c>
      <c r="W22" s="90"/>
      <c r="X22" s="92" t="str">
        <f t="shared" ref="X22" si="415">IF(W22="","",IF($C22="g",1000*W22/$F22,IF($C22="mL",1000*W22*$D22/$F22,W22)))</f>
        <v/>
      </c>
      <c r="Y22" s="90"/>
      <c r="Z22" s="92" t="str">
        <f t="shared" ref="Z22" si="416">IF(Y22="","",IF($C22="g",1000*Y22/$F22,IF($C22="mL",1000*Y22*$D22/$F22,Y22)))</f>
        <v/>
      </c>
      <c r="AA22" s="90"/>
      <c r="AB22" s="92" t="str">
        <f t="shared" ref="AB22" si="417">IF(AA22="","",IF($C22="g",1000*AA22/$F22,IF($C22="mL",1000*AA22*$D22/$F22,AA22)))</f>
        <v/>
      </c>
      <c r="AC22" s="90"/>
      <c r="AD22" s="92" t="str">
        <f t="shared" ref="AD22" si="418">IF(AC22="","",IF($C22="g",1000*AC22/$F22,IF($C22="mL",1000*AC22*$D22/$F22,AC22)))</f>
        <v/>
      </c>
      <c r="AE22" s="90"/>
      <c r="AF22" s="92" t="str">
        <f t="shared" ref="AF22" si="419">IF(AE22="","",IF($C22="g",1000*AE22/$F22,IF($C22="mL",1000*AE22*$D22/$F22,AE22)))</f>
        <v/>
      </c>
      <c r="AG22" s="90"/>
      <c r="AH22" s="92" t="str">
        <f t="shared" ref="AH22" si="420">IF(AG22="","",IF($C22="g",1000*AG22/$F22,IF($C22="mL",1000*AG22*$D22/$F22,AG22)))</f>
        <v/>
      </c>
      <c r="AI22" s="90"/>
      <c r="AJ22" s="92" t="str">
        <f t="shared" ref="AJ22" si="421">IF(AI22="","",IF($C22="g",1000*AI22/$F22,IF($C22="mL",1000*AI22*$D22/$F22,AI22)))</f>
        <v/>
      </c>
      <c r="AK22" s="90"/>
      <c r="AL22" s="92" t="str">
        <f t="shared" ref="AL22" si="422">IF(AK22="","",IF($C22="g",1000*AK22/$F22,IF($C22="mL",1000*AK22*$D22/$F22,AK22)))</f>
        <v/>
      </c>
      <c r="AM22" s="90"/>
      <c r="AN22" s="92" t="str">
        <f t="shared" ref="AN22" si="423">IF(AM22="","",IF($C22="g",1000*AM22/$F22,IF($C22="mL",1000*AM22*$D22/$F22,AM22)))</f>
        <v/>
      </c>
      <c r="AO22" s="90"/>
      <c r="AP22" s="92" t="str">
        <f t="shared" ref="AP22" si="424">IF(AO22="","",IF($C22="g",1000*AO22/$F22,IF($C22="mL",1000*AO22*$D22/$F22,AO22)))</f>
        <v/>
      </c>
      <c r="AQ22" s="90"/>
      <c r="AR22" s="92" t="str">
        <f t="shared" ref="AR22" si="425">IF(AQ22="","",IF($C22="g",1000*AQ22/$F22,IF($C22="mL",1000*AQ22*$D22/$F22,AQ22)))</f>
        <v/>
      </c>
      <c r="AS22" s="90"/>
      <c r="AT22" s="92" t="str">
        <f t="shared" ref="AT22" si="426">IF(AS22="","",IF($C22="g",1000*AS22/$F22,IF($C22="mL",1000*AS22*$D22/$F22,AS22)))</f>
        <v/>
      </c>
      <c r="AU22" s="90"/>
      <c r="AV22" s="92" t="str">
        <f t="shared" ref="AV22" si="427">IF(AU22="","",IF($C22="g",1000*AU22/$F22,IF($C22="mL",1000*AU22*$D22/$F22,AU22)))</f>
        <v/>
      </c>
      <c r="AW22" s="90"/>
      <c r="AX22" s="92" t="str">
        <f t="shared" ref="AX22" si="428">IF(AW22="","",IF($C22="g",1000*AW22/$F22,IF($C22="mL",1000*AW22*$D22/$F22,AW22)))</f>
        <v/>
      </c>
      <c r="AY22" s="90"/>
      <c r="AZ22" s="92" t="str">
        <f t="shared" ref="AZ22" si="429">IF(AY22="","",IF($C22="g",1000*AY22/$F22,IF($C22="mL",1000*AY22*$D22/$F22,AY22)))</f>
        <v/>
      </c>
      <c r="BA22" s="90"/>
      <c r="BB22" s="92" t="str">
        <f t="shared" ref="BB22" si="430">IF(BA22="","",IF($C22="g",1000*BA22/$F22,IF($C22="mL",1000*BA22*$D22/$F22,BA22)))</f>
        <v/>
      </c>
      <c r="BC22" s="90"/>
      <c r="BD22" s="92" t="str">
        <f t="shared" ref="BD22" si="431">IF(BC22="","",IF($C22="g",1000*BC22/$F22,IF($C22="mL",1000*BC22*$D22/$F22,BC22)))</f>
        <v/>
      </c>
      <c r="BE22" s="90"/>
      <c r="BF22" s="92" t="str">
        <f t="shared" ref="BF22" si="432">IF(BE22="","",IF($C22="g",1000*BE22/$F22,IF($C22="mL",1000*BE22*$D22/$F22,BE22)))</f>
        <v/>
      </c>
      <c r="BG22" s="90"/>
      <c r="BH22" s="92" t="str">
        <f t="shared" ref="BH22" si="433">IF(BG22="","",IF($C22="g",1000*BG22/$F22,IF($C22="mL",1000*BG22*$D22/$F22,BG22)))</f>
        <v/>
      </c>
      <c r="BI22" s="90"/>
      <c r="BJ22" s="92" t="str">
        <f t="shared" ref="BJ22" si="434">IF(BI22="","",IF($C22="g",1000*BI22/$F22,IF($C22="mL",1000*BI22*$D22/$F22,BI22)))</f>
        <v/>
      </c>
      <c r="BK22" s="90"/>
      <c r="BL22" s="92" t="str">
        <f t="shared" ref="BL22" si="435">IF(BK22="","",IF($C22="g",1000*BK22/$F22,IF($C22="mL",1000*BK22*$D22/$F22,BK22)))</f>
        <v/>
      </c>
      <c r="BM22" s="90"/>
      <c r="BN22" s="100" t="str">
        <f t="shared" ref="BN22" si="436">IF(BM22="","",IF($C22="g",1000*BM22/$F22,IF($C22="mL",1000*BM22*$D22/$F22,BM22)))</f>
        <v/>
      </c>
    </row>
    <row r="23" spans="1:66" s="83" customFormat="1" x14ac:dyDescent="0.25">
      <c r="A23" s="101"/>
      <c r="B23" s="77">
        <f t="shared" si="58"/>
        <v>1</v>
      </c>
      <c r="C23" s="102"/>
      <c r="D23" s="103" t="str">
        <f>IF(A23="","",VLOOKUP(A23,'Reagents Library'!$A$3:$D$101,3))</f>
        <v/>
      </c>
      <c r="E23" s="104" t="str">
        <f>IF(A23="","",VLOOKUP(A23,'Reagents Library'!$A$3:$D$101,1))</f>
        <v/>
      </c>
      <c r="F23" s="105" t="str">
        <f>IF(A23="","",VLOOKUP(A23,'Reagents Library'!$A$3:$D$101,4))</f>
        <v/>
      </c>
      <c r="G23" s="91"/>
      <c r="H23" s="92" t="str">
        <f t="shared" si="59"/>
        <v/>
      </c>
      <c r="I23" s="90"/>
      <c r="J23" s="92" t="str">
        <f t="shared" ref="J23" si="437">IF(I23="","",IF($C23="g",1000*I23/$F23,IF($C23="mL",1000*I23*$D23/$F23,I23)))</f>
        <v/>
      </c>
      <c r="K23" s="90"/>
      <c r="L23" s="92" t="str">
        <f t="shared" ref="L23" si="438">IF(K23="","",IF($C23="g",1000*K23/$F23,IF($C23="mL",1000*K23*$D23/$F23,K23)))</f>
        <v/>
      </c>
      <c r="M23" s="90"/>
      <c r="N23" s="92" t="str">
        <f t="shared" ref="N23" si="439">IF(M23="","",IF($C23="g",1000*M23/$F23,IF($C23="mL",1000*M23*$D23/$F23,M23)))</f>
        <v/>
      </c>
      <c r="O23" s="90"/>
      <c r="P23" s="92" t="str">
        <f t="shared" ref="P23" si="440">IF(O23="","",IF($C23="g",1000*O23/$F23,IF($C23="mL",1000*O23*$D23/$F23,O23)))</f>
        <v/>
      </c>
      <c r="Q23" s="90"/>
      <c r="R23" s="92" t="str">
        <f t="shared" ref="R23" si="441">IF(Q23="","",IF($C23="g",1000*Q23/$F23,IF($C23="mL",1000*Q23*$D23/$F23,Q23)))</f>
        <v/>
      </c>
      <c r="S23" s="90"/>
      <c r="T23" s="92" t="str">
        <f t="shared" ref="T23" si="442">IF(S23="","",IF($C23="g",1000*S23/$F23,IF($C23="mL",1000*S23*$D23/$F23,S23)))</f>
        <v/>
      </c>
      <c r="U23" s="90"/>
      <c r="V23" s="92" t="str">
        <f t="shared" ref="V23" si="443">IF(U23="","",IF($C23="g",1000*U23/$F23,IF($C23="mL",1000*U23*$D23/$F23,U23)))</f>
        <v/>
      </c>
      <c r="W23" s="90"/>
      <c r="X23" s="92" t="str">
        <f t="shared" ref="X23" si="444">IF(W23="","",IF($C23="g",1000*W23/$F23,IF($C23="mL",1000*W23*$D23/$F23,W23)))</f>
        <v/>
      </c>
      <c r="Y23" s="90"/>
      <c r="Z23" s="92" t="str">
        <f t="shared" ref="Z23" si="445">IF(Y23="","",IF($C23="g",1000*Y23/$F23,IF($C23="mL",1000*Y23*$D23/$F23,Y23)))</f>
        <v/>
      </c>
      <c r="AA23" s="90"/>
      <c r="AB23" s="92" t="str">
        <f t="shared" ref="AB23" si="446">IF(AA23="","",IF($C23="g",1000*AA23/$F23,IF($C23="mL",1000*AA23*$D23/$F23,AA23)))</f>
        <v/>
      </c>
      <c r="AC23" s="90"/>
      <c r="AD23" s="92" t="str">
        <f t="shared" ref="AD23" si="447">IF(AC23="","",IF($C23="g",1000*AC23/$F23,IF($C23="mL",1000*AC23*$D23/$F23,AC23)))</f>
        <v/>
      </c>
      <c r="AE23" s="90"/>
      <c r="AF23" s="92" t="str">
        <f t="shared" ref="AF23" si="448">IF(AE23="","",IF($C23="g",1000*AE23/$F23,IF($C23="mL",1000*AE23*$D23/$F23,AE23)))</f>
        <v/>
      </c>
      <c r="AG23" s="90"/>
      <c r="AH23" s="92" t="str">
        <f t="shared" ref="AH23" si="449">IF(AG23="","",IF($C23="g",1000*AG23/$F23,IF($C23="mL",1000*AG23*$D23/$F23,AG23)))</f>
        <v/>
      </c>
      <c r="AI23" s="90"/>
      <c r="AJ23" s="92" t="str">
        <f t="shared" ref="AJ23" si="450">IF(AI23="","",IF($C23="g",1000*AI23/$F23,IF($C23="mL",1000*AI23*$D23/$F23,AI23)))</f>
        <v/>
      </c>
      <c r="AK23" s="90"/>
      <c r="AL23" s="92" t="str">
        <f t="shared" ref="AL23" si="451">IF(AK23="","",IF($C23="g",1000*AK23/$F23,IF($C23="mL",1000*AK23*$D23/$F23,AK23)))</f>
        <v/>
      </c>
      <c r="AM23" s="90"/>
      <c r="AN23" s="92" t="str">
        <f t="shared" ref="AN23" si="452">IF(AM23="","",IF($C23="g",1000*AM23/$F23,IF($C23="mL",1000*AM23*$D23/$F23,AM23)))</f>
        <v/>
      </c>
      <c r="AO23" s="90"/>
      <c r="AP23" s="92" t="str">
        <f t="shared" ref="AP23" si="453">IF(AO23="","",IF($C23="g",1000*AO23/$F23,IF($C23="mL",1000*AO23*$D23/$F23,AO23)))</f>
        <v/>
      </c>
      <c r="AQ23" s="90"/>
      <c r="AR23" s="92" t="str">
        <f t="shared" ref="AR23" si="454">IF(AQ23="","",IF($C23="g",1000*AQ23/$F23,IF($C23="mL",1000*AQ23*$D23/$F23,AQ23)))</f>
        <v/>
      </c>
      <c r="AS23" s="90"/>
      <c r="AT23" s="92" t="str">
        <f t="shared" ref="AT23" si="455">IF(AS23="","",IF($C23="g",1000*AS23/$F23,IF($C23="mL",1000*AS23*$D23/$F23,AS23)))</f>
        <v/>
      </c>
      <c r="AU23" s="90"/>
      <c r="AV23" s="92" t="str">
        <f t="shared" ref="AV23" si="456">IF(AU23="","",IF($C23="g",1000*AU23/$F23,IF($C23="mL",1000*AU23*$D23/$F23,AU23)))</f>
        <v/>
      </c>
      <c r="AW23" s="90"/>
      <c r="AX23" s="92" t="str">
        <f t="shared" ref="AX23" si="457">IF(AW23="","",IF($C23="g",1000*AW23/$F23,IF($C23="mL",1000*AW23*$D23/$F23,AW23)))</f>
        <v/>
      </c>
      <c r="AY23" s="90"/>
      <c r="AZ23" s="92" t="str">
        <f t="shared" ref="AZ23" si="458">IF(AY23="","",IF($C23="g",1000*AY23/$F23,IF($C23="mL",1000*AY23*$D23/$F23,AY23)))</f>
        <v/>
      </c>
      <c r="BA23" s="90"/>
      <c r="BB23" s="92" t="str">
        <f t="shared" ref="BB23" si="459">IF(BA23="","",IF($C23="g",1000*BA23/$F23,IF($C23="mL",1000*BA23*$D23/$F23,BA23)))</f>
        <v/>
      </c>
      <c r="BC23" s="90"/>
      <c r="BD23" s="92" t="str">
        <f t="shared" ref="BD23" si="460">IF(BC23="","",IF($C23="g",1000*BC23/$F23,IF($C23="mL",1000*BC23*$D23/$F23,BC23)))</f>
        <v/>
      </c>
      <c r="BE23" s="90"/>
      <c r="BF23" s="92" t="str">
        <f t="shared" ref="BF23" si="461">IF(BE23="","",IF($C23="g",1000*BE23/$F23,IF($C23="mL",1000*BE23*$D23/$F23,BE23)))</f>
        <v/>
      </c>
      <c r="BG23" s="90"/>
      <c r="BH23" s="92" t="str">
        <f t="shared" ref="BH23" si="462">IF(BG23="","",IF($C23="g",1000*BG23/$F23,IF($C23="mL",1000*BG23*$D23/$F23,BG23)))</f>
        <v/>
      </c>
      <c r="BI23" s="90"/>
      <c r="BJ23" s="92" t="str">
        <f t="shared" ref="BJ23" si="463">IF(BI23="","",IF($C23="g",1000*BI23/$F23,IF($C23="mL",1000*BI23*$D23/$F23,BI23)))</f>
        <v/>
      </c>
      <c r="BK23" s="90"/>
      <c r="BL23" s="92" t="str">
        <f t="shared" ref="BL23" si="464">IF(BK23="","",IF($C23="g",1000*BK23/$F23,IF($C23="mL",1000*BK23*$D23/$F23,BK23)))</f>
        <v/>
      </c>
      <c r="BM23" s="90"/>
      <c r="BN23" s="100" t="str">
        <f t="shared" ref="BN23" si="465">IF(BM23="","",IF($C23="g",1000*BM23/$F23,IF($C23="mL",1000*BM23*$D23/$F23,BM23)))</f>
        <v/>
      </c>
    </row>
    <row r="24" spans="1:66" x14ac:dyDescent="0.25">
      <c r="A24" s="48"/>
      <c r="B24" s="77">
        <f t="shared" si="58"/>
        <v>1</v>
      </c>
      <c r="C24" s="79"/>
      <c r="D24" s="40" t="str">
        <f>IF(A24="","",VLOOKUP(A24,'Reagents Library'!$A$3:$D$101,3))</f>
        <v/>
      </c>
      <c r="E24" s="31" t="str">
        <f>IF(A24="","",VLOOKUP(A24,'Reagents Library'!$A$3:$D$101,1))</f>
        <v/>
      </c>
      <c r="F24" s="41" t="str">
        <f>IF(A24="","",VLOOKUP(A24,'Reagents Library'!$A$3:$D$101,4))</f>
        <v/>
      </c>
      <c r="G24" s="91"/>
      <c r="H24" s="92" t="str">
        <f t="shared" si="59"/>
        <v/>
      </c>
      <c r="I24" s="90"/>
      <c r="J24" s="92" t="str">
        <f t="shared" ref="J24" si="466">IF(I24="","",IF($C24="g",1000*I24/$F24,IF($C24="mL",1000*I24*$D24/$F24,I24)))</f>
        <v/>
      </c>
      <c r="K24" s="90"/>
      <c r="L24" s="92" t="str">
        <f t="shared" ref="L24" si="467">IF(K24="","",IF($C24="g",1000*K24/$F24,IF($C24="mL",1000*K24*$D24/$F24,K24)))</f>
        <v/>
      </c>
      <c r="M24" s="90"/>
      <c r="N24" s="92" t="str">
        <f t="shared" ref="N24" si="468">IF(M24="","",IF($C24="g",1000*M24/$F24,IF($C24="mL",1000*M24*$D24/$F24,M24)))</f>
        <v/>
      </c>
      <c r="O24" s="90"/>
      <c r="P24" s="92" t="str">
        <f t="shared" ref="P24" si="469">IF(O24="","",IF($C24="g",1000*O24/$F24,IF($C24="mL",1000*O24*$D24/$F24,O24)))</f>
        <v/>
      </c>
      <c r="Q24" s="90"/>
      <c r="R24" s="92" t="str">
        <f t="shared" ref="R24" si="470">IF(Q24="","",IF($C24="g",1000*Q24/$F24,IF($C24="mL",1000*Q24*$D24/$F24,Q24)))</f>
        <v/>
      </c>
      <c r="S24" s="90"/>
      <c r="T24" s="92" t="str">
        <f t="shared" ref="T24" si="471">IF(S24="","",IF($C24="g",1000*S24/$F24,IF($C24="mL",1000*S24*$D24/$F24,S24)))</f>
        <v/>
      </c>
      <c r="U24" s="90"/>
      <c r="V24" s="92" t="str">
        <f t="shared" ref="V24" si="472">IF(U24="","",IF($C24="g",1000*U24/$F24,IF($C24="mL",1000*U24*$D24/$F24,U24)))</f>
        <v/>
      </c>
      <c r="W24" s="90"/>
      <c r="X24" s="92" t="str">
        <f t="shared" ref="X24" si="473">IF(W24="","",IF($C24="g",1000*W24/$F24,IF($C24="mL",1000*W24*$D24/$F24,W24)))</f>
        <v/>
      </c>
      <c r="Y24" s="90"/>
      <c r="Z24" s="92" t="str">
        <f t="shared" ref="Z24" si="474">IF(Y24="","",IF($C24="g",1000*Y24/$F24,IF($C24="mL",1000*Y24*$D24/$F24,Y24)))</f>
        <v/>
      </c>
      <c r="AA24" s="90"/>
      <c r="AB24" s="92" t="str">
        <f t="shared" ref="AB24" si="475">IF(AA24="","",IF($C24="g",1000*AA24/$F24,IF($C24="mL",1000*AA24*$D24/$F24,AA24)))</f>
        <v/>
      </c>
      <c r="AC24" s="90"/>
      <c r="AD24" s="92" t="str">
        <f t="shared" ref="AD24" si="476">IF(AC24="","",IF($C24="g",1000*AC24/$F24,IF($C24="mL",1000*AC24*$D24/$F24,AC24)))</f>
        <v/>
      </c>
      <c r="AE24" s="90"/>
      <c r="AF24" s="92" t="str">
        <f t="shared" ref="AF24" si="477">IF(AE24="","",IF($C24="g",1000*AE24/$F24,IF($C24="mL",1000*AE24*$D24/$F24,AE24)))</f>
        <v/>
      </c>
      <c r="AG24" s="90"/>
      <c r="AH24" s="92" t="str">
        <f t="shared" ref="AH24" si="478">IF(AG24="","",IF($C24="g",1000*AG24/$F24,IF($C24="mL",1000*AG24*$D24/$F24,AG24)))</f>
        <v/>
      </c>
      <c r="AI24" s="90"/>
      <c r="AJ24" s="92" t="str">
        <f t="shared" ref="AJ24" si="479">IF(AI24="","",IF($C24="g",1000*AI24/$F24,IF($C24="mL",1000*AI24*$D24/$F24,AI24)))</f>
        <v/>
      </c>
      <c r="AK24" s="56"/>
      <c r="AL24" s="92" t="str">
        <f t="shared" ref="AL24" si="480">IF(AK24="","",IF($C24="g",1000*AK24/$F24,IF($C24="mL",1000*AK24*$D24/$F24,AK24)))</f>
        <v/>
      </c>
      <c r="AM24" s="56"/>
      <c r="AN24" s="92" t="str">
        <f t="shared" ref="AN24" si="481">IF(AM24="","",IF($C24="g",1000*AM24/$F24,IF($C24="mL",1000*AM24*$D24/$F24,AM24)))</f>
        <v/>
      </c>
      <c r="AO24" s="56"/>
      <c r="AP24" s="92" t="str">
        <f t="shared" ref="AP24" si="482">IF(AO24="","",IF($C24="g",1000*AO24/$F24,IF($C24="mL",1000*AO24*$D24/$F24,AO24)))</f>
        <v/>
      </c>
      <c r="AQ24" s="56"/>
      <c r="AR24" s="92" t="str">
        <f t="shared" ref="AR24" si="483">IF(AQ24="","",IF($C24="g",1000*AQ24/$F24,IF($C24="mL",1000*AQ24*$D24/$F24,AQ24)))</f>
        <v/>
      </c>
      <c r="AS24" s="56"/>
      <c r="AT24" s="92" t="str">
        <f t="shared" ref="AT24" si="484">IF(AS24="","",IF($C24="g",1000*AS24/$F24,IF($C24="mL",1000*AS24*$D24/$F24,AS24)))</f>
        <v/>
      </c>
      <c r="AU24" s="56"/>
      <c r="AV24" s="92" t="str">
        <f t="shared" ref="AV24" si="485">IF(AU24="","",IF($C24="g",1000*AU24/$F24,IF($C24="mL",1000*AU24*$D24/$F24,AU24)))</f>
        <v/>
      </c>
      <c r="AW24" s="56"/>
      <c r="AX24" s="92" t="str">
        <f t="shared" ref="AX24" si="486">IF(AW24="","",IF($C24="g",1000*AW24/$F24,IF($C24="mL",1000*AW24*$D24/$F24,AW24)))</f>
        <v/>
      </c>
      <c r="AY24" s="56"/>
      <c r="AZ24" s="92" t="str">
        <f t="shared" ref="AZ24" si="487">IF(AY24="","",IF($C24="g",1000*AY24/$F24,IF($C24="mL",1000*AY24*$D24/$F24,AY24)))</f>
        <v/>
      </c>
      <c r="BA24" s="56"/>
      <c r="BB24" s="92" t="str">
        <f t="shared" ref="BB24" si="488">IF(BA24="","",IF($C24="g",1000*BA24/$F24,IF($C24="mL",1000*BA24*$D24/$F24,BA24)))</f>
        <v/>
      </c>
      <c r="BC24" s="56"/>
      <c r="BD24" s="92" t="str">
        <f t="shared" ref="BD24" si="489">IF(BC24="","",IF($C24="g",1000*BC24/$F24,IF($C24="mL",1000*BC24*$D24/$F24,BC24)))</f>
        <v/>
      </c>
      <c r="BE24" s="56"/>
      <c r="BF24" s="92" t="str">
        <f t="shared" ref="BF24" si="490">IF(BE24="","",IF($C24="g",1000*BE24/$F24,IF($C24="mL",1000*BE24*$D24/$F24,BE24)))</f>
        <v/>
      </c>
      <c r="BG24" s="56"/>
      <c r="BH24" s="92" t="str">
        <f t="shared" ref="BH24" si="491">IF(BG24="","",IF($C24="g",1000*BG24/$F24,IF($C24="mL",1000*BG24*$D24/$F24,BG24)))</f>
        <v/>
      </c>
      <c r="BI24" s="56"/>
      <c r="BJ24" s="92" t="str">
        <f t="shared" ref="BJ24" si="492">IF(BI24="","",IF($C24="g",1000*BI24/$F24,IF($C24="mL",1000*BI24*$D24/$F24,BI24)))</f>
        <v/>
      </c>
      <c r="BK24" s="56"/>
      <c r="BL24" s="92" t="str">
        <f t="shared" ref="BL24" si="493">IF(BK24="","",IF($C24="g",1000*BK24/$F24,IF($C24="mL",1000*BK24*$D24/$F24,BK24)))</f>
        <v/>
      </c>
      <c r="BM24" s="56"/>
      <c r="BN24" s="100" t="str">
        <f t="shared" ref="BN24" si="494">IF(BM24="","",IF($C24="g",1000*BM24/$F24,IF($C24="mL",1000*BM24*$D24/$F24,BM24)))</f>
        <v/>
      </c>
    </row>
    <row r="25" spans="1:66" x14ac:dyDescent="0.25">
      <c r="A25" s="48"/>
      <c r="B25" s="77">
        <f t="shared" si="58"/>
        <v>1</v>
      </c>
      <c r="C25" s="79"/>
      <c r="D25" s="40" t="str">
        <f>IF(A25="","",VLOOKUP(A25,'Reagents Library'!$A$3:$D$101,3))</f>
        <v/>
      </c>
      <c r="E25" s="31" t="str">
        <f>IF(A25="","",VLOOKUP(A25,'Reagents Library'!$A$3:$D$101,1))</f>
        <v/>
      </c>
      <c r="F25" s="41" t="str">
        <f>IF(A25="","",VLOOKUP(A25,'Reagents Library'!$A$3:$D$101,4))</f>
        <v/>
      </c>
      <c r="G25" s="91"/>
      <c r="H25" s="92" t="str">
        <f t="shared" si="59"/>
        <v/>
      </c>
      <c r="I25" s="90"/>
      <c r="J25" s="92" t="str">
        <f t="shared" ref="J25" si="495">IF(I25="","",IF($C25="g",1000*I25/$F25,IF($C25="mL",1000*I25*$D25/$F25,I25)))</f>
        <v/>
      </c>
      <c r="K25" s="90"/>
      <c r="L25" s="92" t="str">
        <f t="shared" ref="L25" si="496">IF(K25="","",IF($C25="g",1000*K25/$F25,IF($C25="mL",1000*K25*$D25/$F25,K25)))</f>
        <v/>
      </c>
      <c r="M25" s="90"/>
      <c r="N25" s="92" t="str">
        <f t="shared" ref="N25" si="497">IF(M25="","",IF($C25="g",1000*M25/$F25,IF($C25="mL",1000*M25*$D25/$F25,M25)))</f>
        <v/>
      </c>
      <c r="O25" s="90"/>
      <c r="P25" s="92" t="str">
        <f t="shared" ref="P25" si="498">IF(O25="","",IF($C25="g",1000*O25/$F25,IF($C25="mL",1000*O25*$D25/$F25,O25)))</f>
        <v/>
      </c>
      <c r="Q25" s="90"/>
      <c r="R25" s="92" t="str">
        <f t="shared" ref="R25" si="499">IF(Q25="","",IF($C25="g",1000*Q25/$F25,IF($C25="mL",1000*Q25*$D25/$F25,Q25)))</f>
        <v/>
      </c>
      <c r="S25" s="90"/>
      <c r="T25" s="92" t="str">
        <f t="shared" ref="T25" si="500">IF(S25="","",IF($C25="g",1000*S25/$F25,IF($C25="mL",1000*S25*$D25/$F25,S25)))</f>
        <v/>
      </c>
      <c r="U25" s="90"/>
      <c r="V25" s="92" t="str">
        <f t="shared" ref="V25" si="501">IF(U25="","",IF($C25="g",1000*U25/$F25,IF($C25="mL",1000*U25*$D25/$F25,U25)))</f>
        <v/>
      </c>
      <c r="W25" s="90"/>
      <c r="X25" s="92" t="str">
        <f t="shared" ref="X25" si="502">IF(W25="","",IF($C25="g",1000*W25/$F25,IF($C25="mL",1000*W25*$D25/$F25,W25)))</f>
        <v/>
      </c>
      <c r="Y25" s="90"/>
      <c r="Z25" s="92" t="str">
        <f t="shared" ref="Z25" si="503">IF(Y25="","",IF($C25="g",1000*Y25/$F25,IF($C25="mL",1000*Y25*$D25/$F25,Y25)))</f>
        <v/>
      </c>
      <c r="AA25" s="90"/>
      <c r="AB25" s="92" t="str">
        <f t="shared" ref="AB25" si="504">IF(AA25="","",IF($C25="g",1000*AA25/$F25,IF($C25="mL",1000*AA25*$D25/$F25,AA25)))</f>
        <v/>
      </c>
      <c r="AC25" s="90"/>
      <c r="AD25" s="92" t="str">
        <f t="shared" ref="AD25" si="505">IF(AC25="","",IF($C25="g",1000*AC25/$F25,IF($C25="mL",1000*AC25*$D25/$F25,AC25)))</f>
        <v/>
      </c>
      <c r="AE25" s="90"/>
      <c r="AF25" s="92" t="str">
        <f t="shared" ref="AF25" si="506">IF(AE25="","",IF($C25="g",1000*AE25/$F25,IF($C25="mL",1000*AE25*$D25/$F25,AE25)))</f>
        <v/>
      </c>
      <c r="AG25" s="90"/>
      <c r="AH25" s="92" t="str">
        <f t="shared" ref="AH25" si="507">IF(AG25="","",IF($C25="g",1000*AG25/$F25,IF($C25="mL",1000*AG25*$D25/$F25,AG25)))</f>
        <v/>
      </c>
      <c r="AI25" s="90"/>
      <c r="AJ25" s="92" t="str">
        <f t="shared" ref="AJ25" si="508">IF(AI25="","",IF($C25="g",1000*AI25/$F25,IF($C25="mL",1000*AI25*$D25/$F25,AI25)))</f>
        <v/>
      </c>
      <c r="AK25" s="56"/>
      <c r="AL25" s="92" t="str">
        <f t="shared" ref="AL25" si="509">IF(AK25="","",IF($C25="g",1000*AK25/$F25,IF($C25="mL",1000*AK25*$D25/$F25,AK25)))</f>
        <v/>
      </c>
      <c r="AM25" s="56"/>
      <c r="AN25" s="92" t="str">
        <f t="shared" ref="AN25" si="510">IF(AM25="","",IF($C25="g",1000*AM25/$F25,IF($C25="mL",1000*AM25*$D25/$F25,AM25)))</f>
        <v/>
      </c>
      <c r="AO25" s="56"/>
      <c r="AP25" s="92" t="str">
        <f t="shared" ref="AP25" si="511">IF(AO25="","",IF($C25="g",1000*AO25/$F25,IF($C25="mL",1000*AO25*$D25/$F25,AO25)))</f>
        <v/>
      </c>
      <c r="AQ25" s="56"/>
      <c r="AR25" s="92" t="str">
        <f t="shared" ref="AR25" si="512">IF(AQ25="","",IF($C25="g",1000*AQ25/$F25,IF($C25="mL",1000*AQ25*$D25/$F25,AQ25)))</f>
        <v/>
      </c>
      <c r="AS25" s="56"/>
      <c r="AT25" s="92" t="str">
        <f t="shared" ref="AT25" si="513">IF(AS25="","",IF($C25="g",1000*AS25/$F25,IF($C25="mL",1000*AS25*$D25/$F25,AS25)))</f>
        <v/>
      </c>
      <c r="AU25" s="56"/>
      <c r="AV25" s="92" t="str">
        <f t="shared" ref="AV25" si="514">IF(AU25="","",IF($C25="g",1000*AU25/$F25,IF($C25="mL",1000*AU25*$D25/$F25,AU25)))</f>
        <v/>
      </c>
      <c r="AW25" s="56"/>
      <c r="AX25" s="92" t="str">
        <f t="shared" ref="AX25" si="515">IF(AW25="","",IF($C25="g",1000*AW25/$F25,IF($C25="mL",1000*AW25*$D25/$F25,AW25)))</f>
        <v/>
      </c>
      <c r="AY25" s="56"/>
      <c r="AZ25" s="92" t="str">
        <f t="shared" ref="AZ25" si="516">IF(AY25="","",IF($C25="g",1000*AY25/$F25,IF($C25="mL",1000*AY25*$D25/$F25,AY25)))</f>
        <v/>
      </c>
      <c r="BA25" s="56"/>
      <c r="BB25" s="92" t="str">
        <f t="shared" ref="BB25" si="517">IF(BA25="","",IF($C25="g",1000*BA25/$F25,IF($C25="mL",1000*BA25*$D25/$F25,BA25)))</f>
        <v/>
      </c>
      <c r="BC25" s="56"/>
      <c r="BD25" s="92" t="str">
        <f t="shared" ref="BD25" si="518">IF(BC25="","",IF($C25="g",1000*BC25/$F25,IF($C25="mL",1000*BC25*$D25/$F25,BC25)))</f>
        <v/>
      </c>
      <c r="BE25" s="56"/>
      <c r="BF25" s="92" t="str">
        <f t="shared" ref="BF25" si="519">IF(BE25="","",IF($C25="g",1000*BE25/$F25,IF($C25="mL",1000*BE25*$D25/$F25,BE25)))</f>
        <v/>
      </c>
      <c r="BG25" s="56"/>
      <c r="BH25" s="92" t="str">
        <f t="shared" ref="BH25" si="520">IF(BG25="","",IF($C25="g",1000*BG25/$F25,IF($C25="mL",1000*BG25*$D25/$F25,BG25)))</f>
        <v/>
      </c>
      <c r="BI25" s="56"/>
      <c r="BJ25" s="92" t="str">
        <f t="shared" ref="BJ25" si="521">IF(BI25="","",IF($C25="g",1000*BI25/$F25,IF($C25="mL",1000*BI25*$D25/$F25,BI25)))</f>
        <v/>
      </c>
      <c r="BK25" s="56"/>
      <c r="BL25" s="92" t="str">
        <f t="shared" ref="BL25" si="522">IF(BK25="","",IF($C25="g",1000*BK25/$F25,IF($C25="mL",1000*BK25*$D25/$F25,BK25)))</f>
        <v/>
      </c>
      <c r="BM25" s="56"/>
      <c r="BN25" s="100" t="str">
        <f t="shared" ref="BN25" si="523">IF(BM25="","",IF($C25="g",1000*BM25/$F25,IF($C25="mL",1000*BM25*$D25/$F25,BM25)))</f>
        <v/>
      </c>
    </row>
    <row r="26" spans="1:66" x14ac:dyDescent="0.25">
      <c r="A26" s="48"/>
      <c r="B26" s="77">
        <f t="shared" si="58"/>
        <v>1</v>
      </c>
      <c r="C26" s="79"/>
      <c r="D26" s="40" t="str">
        <f>IF(A26="","",VLOOKUP(A26,'Reagents Library'!$A$3:$D$101,3))</f>
        <v/>
      </c>
      <c r="E26" s="31" t="str">
        <f>IF(A26="","",VLOOKUP(A26,'Reagents Library'!$A$3:$D$101,1))</f>
        <v/>
      </c>
      <c r="F26" s="41" t="str">
        <f>IF(A26="","",VLOOKUP(A26,'Reagents Library'!$A$3:$D$101,4))</f>
        <v/>
      </c>
      <c r="G26" s="51"/>
      <c r="H26" s="7" t="str">
        <f t="shared" si="59"/>
        <v/>
      </c>
      <c r="I26" s="56"/>
      <c r="J26" s="7" t="str">
        <f t="shared" ref="J26" si="524">IF(I26="","",IF($C26="g",1000*I26/$F26,IF($C26="mL",1000*I26*$D26/$F26,I26)))</f>
        <v/>
      </c>
      <c r="K26" s="80"/>
      <c r="L26" s="7" t="str">
        <f t="shared" ref="L26" si="525">IF(K26="","",IF($C26="g",1000*K26/$F26,IF($C26="mL",1000*K26*$D26/$F26,K26)))</f>
        <v/>
      </c>
      <c r="M26" s="80"/>
      <c r="N26" s="7" t="str">
        <f t="shared" ref="N26" si="526">IF(M26="","",IF($C26="g",1000*M26/$F26,IF($C26="mL",1000*M26*$D26/$F26,M26)))</f>
        <v/>
      </c>
      <c r="O26" s="56"/>
      <c r="P26" s="7" t="str">
        <f t="shared" ref="P26" si="527">IF(O26="","",IF($C26="g",1000*O26/$F26,IF($C26="mL",1000*O26*$D26/$F26,O26)))</f>
        <v/>
      </c>
      <c r="Q26" s="56"/>
      <c r="R26" s="7" t="str">
        <f t="shared" ref="R26" si="528">IF(Q26="","",IF($C26="g",1000*Q26/$F26,IF($C26="mL",1000*Q26*$D26/$F26,Q26)))</f>
        <v/>
      </c>
      <c r="S26" s="56"/>
      <c r="T26" s="7" t="str">
        <f t="shared" ref="T26" si="529">IF(S26="","",IF($C26="g",1000*S26/$F26,IF($C26="mL",1000*S26*$D26/$F26,S26)))</f>
        <v/>
      </c>
      <c r="U26" s="56"/>
      <c r="V26" s="7" t="str">
        <f t="shared" ref="V26" si="530">IF(U26="","",IF($C26="g",1000*U26/$F26,IF($C26="mL",1000*U26*$D26/$F26,U26)))</f>
        <v/>
      </c>
      <c r="W26" s="56"/>
      <c r="X26" s="7" t="str">
        <f t="shared" ref="X26" si="531">IF(W26="","",IF($C26="g",1000*W26/$F26,IF($C26="mL",1000*W26*$D26/$F26,W26)))</f>
        <v/>
      </c>
      <c r="Y26" s="56"/>
      <c r="Z26" s="7" t="str">
        <f t="shared" ref="Z26" si="532">IF(Y26="","",IF($C26="g",1000*Y26/$F26,IF($C26="mL",1000*Y26*$D26/$F26,Y26)))</f>
        <v/>
      </c>
      <c r="AA26" s="56"/>
      <c r="AB26" s="7" t="str">
        <f t="shared" ref="AB26" si="533">IF(AA26="","",IF($C26="g",1000*AA26/$F26,IF($C26="mL",1000*AA26*$D26/$F26,AA26)))</f>
        <v/>
      </c>
      <c r="AC26" s="56"/>
      <c r="AD26" s="7" t="str">
        <f t="shared" ref="AD26" si="534">IF(AC26="","",IF($C26="g",1000*AC26/$F26,IF($C26="mL",1000*AC26*$D26/$F26,AC26)))</f>
        <v/>
      </c>
      <c r="AE26" s="56"/>
      <c r="AF26" s="7" t="str">
        <f t="shared" ref="AF26" si="535">IF(AE26="","",IF($C26="g",1000*AE26/$F26,IF($C26="mL",1000*AE26*$D26/$F26,AE26)))</f>
        <v/>
      </c>
      <c r="AG26" s="56"/>
      <c r="AH26" s="7" t="str">
        <f t="shared" ref="AH26" si="536">IF(AG26="","",IF($C26="g",1000*AG26/$F26,IF($C26="mL",1000*AG26*$D26/$F26,AG26)))</f>
        <v/>
      </c>
      <c r="AI26" s="56"/>
      <c r="AJ26" s="7" t="str">
        <f t="shared" ref="AJ26" si="537">IF(AI26="","",IF($C26="g",1000*AI26/$F26,IF($C26="mL",1000*AI26*$D26/$F26,AI26)))</f>
        <v/>
      </c>
      <c r="AK26" s="56"/>
      <c r="AL26" s="7" t="str">
        <f t="shared" ref="AL26" si="538">IF(AK26="","",IF($C26="g",1000*AK26/$F26,IF($C26="mL",1000*AK26*$D26/$F26,AK26)))</f>
        <v/>
      </c>
      <c r="AM26" s="56"/>
      <c r="AN26" s="7" t="str">
        <f t="shared" ref="AN26" si="539">IF(AM26="","",IF($C26="g",1000*AM26/$F26,IF($C26="mL",1000*AM26*$D26/$F26,AM26)))</f>
        <v/>
      </c>
      <c r="AO26" s="56"/>
      <c r="AP26" s="7" t="str">
        <f t="shared" ref="AP26" si="540">IF(AO26="","",IF($C26="g",1000*AO26/$F26,IF($C26="mL",1000*AO26*$D26/$F26,AO26)))</f>
        <v/>
      </c>
      <c r="AQ26" s="56"/>
      <c r="AR26" s="7" t="str">
        <f t="shared" ref="AR26" si="541">IF(AQ26="","",IF($C26="g",1000*AQ26/$F26,IF($C26="mL",1000*AQ26*$D26/$F26,AQ26)))</f>
        <v/>
      </c>
      <c r="AS26" s="56"/>
      <c r="AT26" s="7" t="str">
        <f t="shared" ref="AT26" si="542">IF(AS26="","",IF($C26="g",1000*AS26/$F26,IF($C26="mL",1000*AS26*$D26/$F26,AS26)))</f>
        <v/>
      </c>
      <c r="AU26" s="56"/>
      <c r="AV26" s="7" t="str">
        <f t="shared" ref="AV26" si="543">IF(AU26="","",IF($C26="g",1000*AU26/$F26,IF($C26="mL",1000*AU26*$D26/$F26,AU26)))</f>
        <v/>
      </c>
      <c r="AW26" s="56"/>
      <c r="AX26" s="7" t="str">
        <f t="shared" ref="AX26" si="544">IF(AW26="","",IF($C26="g",1000*AW26/$F26,IF($C26="mL",1000*AW26*$D26/$F26,AW26)))</f>
        <v/>
      </c>
      <c r="AY26" s="56"/>
      <c r="AZ26" s="7" t="str">
        <f t="shared" ref="AZ26" si="545">IF(AY26="","",IF($C26="g",1000*AY26/$F26,IF($C26="mL",1000*AY26*$D26/$F26,AY26)))</f>
        <v/>
      </c>
      <c r="BA26" s="56"/>
      <c r="BB26" s="7" t="str">
        <f t="shared" ref="BB26" si="546">IF(BA26="","",IF($C26="g",1000*BA26/$F26,IF($C26="mL",1000*BA26*$D26/$F26,BA26)))</f>
        <v/>
      </c>
      <c r="BC26" s="56"/>
      <c r="BD26" s="7" t="str">
        <f t="shared" ref="BD26" si="547">IF(BC26="","",IF($C26="g",1000*BC26/$F26,IF($C26="mL",1000*BC26*$D26/$F26,BC26)))</f>
        <v/>
      </c>
      <c r="BE26" s="56"/>
      <c r="BF26" s="7" t="str">
        <f t="shared" ref="BF26" si="548">IF(BE26="","",IF($C26="g",1000*BE26/$F26,IF($C26="mL",1000*BE26*$D26/$F26,BE26)))</f>
        <v/>
      </c>
      <c r="BG26" s="56"/>
      <c r="BH26" s="7" t="str">
        <f t="shared" ref="BH26" si="549">IF(BG26="","",IF($C26="g",1000*BG26/$F26,IF($C26="mL",1000*BG26*$D26/$F26,BG26)))</f>
        <v/>
      </c>
      <c r="BI26" s="56"/>
      <c r="BJ26" s="7" t="str">
        <f t="shared" ref="BJ26" si="550">IF(BI26="","",IF($C26="g",1000*BI26/$F26,IF($C26="mL",1000*BI26*$D26/$F26,BI26)))</f>
        <v/>
      </c>
      <c r="BK26" s="56"/>
      <c r="BL26" s="7" t="str">
        <f t="shared" ref="BL26" si="551">IF(BK26="","",IF($C26="g",1000*BK26/$F26,IF($C26="mL",1000*BK26*$D26/$F26,BK26)))</f>
        <v/>
      </c>
      <c r="BM26" s="56"/>
      <c r="BN26" s="13" t="str">
        <f t="shared" ref="BN26" si="552">IF(BM26="","",IF($C26="g",1000*BM26/$F26,IF($C26="mL",1000*BM26*$D26/$F26,BM26)))</f>
        <v/>
      </c>
    </row>
    <row r="27" spans="1:66" x14ac:dyDescent="0.25">
      <c r="A27" s="48"/>
      <c r="B27" s="77">
        <f t="shared" si="58"/>
        <v>1</v>
      </c>
      <c r="C27" s="79"/>
      <c r="D27" s="40" t="str">
        <f>IF(A27="","",VLOOKUP(A27,'Reagents Library'!$A$3:$D$101,3))</f>
        <v/>
      </c>
      <c r="E27" s="31" t="str">
        <f>IF(A27="","",VLOOKUP(A27,'Reagents Library'!$A$3:$D$101,1))</f>
        <v/>
      </c>
      <c r="F27" s="41" t="str">
        <f>IF(A27="","",VLOOKUP(A27,'Reagents Library'!$A$3:$D$101,4))</f>
        <v/>
      </c>
      <c r="G27" s="51"/>
      <c r="H27" s="7" t="str">
        <f t="shared" si="59"/>
        <v/>
      </c>
      <c r="I27" s="56"/>
      <c r="J27" s="7" t="str">
        <f t="shared" ref="J27" si="553">IF(I27="","",IF($C27="g",1000*I27/$F27,IF($C27="mL",1000*I27*$D27/$F27,I27)))</f>
        <v/>
      </c>
      <c r="K27" s="80"/>
      <c r="L27" s="7" t="str">
        <f t="shared" ref="L27" si="554">IF(K27="","",IF($C27="g",1000*K27/$F27,IF($C27="mL",1000*K27*$D27/$F27,K27)))</f>
        <v/>
      </c>
      <c r="M27" s="80"/>
      <c r="N27" s="7" t="str">
        <f t="shared" ref="N27" si="555">IF(M27="","",IF($C27="g",1000*M27/$F27,IF($C27="mL",1000*M27*$D27/$F27,M27)))</f>
        <v/>
      </c>
      <c r="O27" s="56"/>
      <c r="P27" s="7" t="str">
        <f t="shared" ref="P27" si="556">IF(O27="","",IF($C27="g",1000*O27/$F27,IF($C27="mL",1000*O27*$D27/$F27,O27)))</f>
        <v/>
      </c>
      <c r="Q27" s="56"/>
      <c r="R27" s="7" t="str">
        <f t="shared" ref="R27" si="557">IF(Q27="","",IF($C27="g",1000*Q27/$F27,IF($C27="mL",1000*Q27*$D27/$F27,Q27)))</f>
        <v/>
      </c>
      <c r="S27" s="56"/>
      <c r="T27" s="7" t="str">
        <f t="shared" ref="T27" si="558">IF(S27="","",IF($C27="g",1000*S27/$F27,IF($C27="mL",1000*S27*$D27/$F27,S27)))</f>
        <v/>
      </c>
      <c r="U27" s="56"/>
      <c r="V27" s="7" t="str">
        <f t="shared" ref="V27" si="559">IF(U27="","",IF($C27="g",1000*U27/$F27,IF($C27="mL",1000*U27*$D27/$F27,U27)))</f>
        <v/>
      </c>
      <c r="W27" s="56"/>
      <c r="X27" s="7" t="str">
        <f t="shared" ref="X27" si="560">IF(W27="","",IF($C27="g",1000*W27/$F27,IF($C27="mL",1000*W27*$D27/$F27,W27)))</f>
        <v/>
      </c>
      <c r="Y27" s="56"/>
      <c r="Z27" s="7" t="str">
        <f t="shared" ref="Z27" si="561">IF(Y27="","",IF($C27="g",1000*Y27/$F27,IF($C27="mL",1000*Y27*$D27/$F27,Y27)))</f>
        <v/>
      </c>
      <c r="AA27" s="56"/>
      <c r="AB27" s="7" t="str">
        <f t="shared" ref="AB27" si="562">IF(AA27="","",IF($C27="g",1000*AA27/$F27,IF($C27="mL",1000*AA27*$D27/$F27,AA27)))</f>
        <v/>
      </c>
      <c r="AC27" s="56"/>
      <c r="AD27" s="7" t="str">
        <f t="shared" ref="AD27" si="563">IF(AC27="","",IF($C27="g",1000*AC27/$F27,IF($C27="mL",1000*AC27*$D27/$F27,AC27)))</f>
        <v/>
      </c>
      <c r="AE27" s="56"/>
      <c r="AF27" s="7" t="str">
        <f t="shared" ref="AF27" si="564">IF(AE27="","",IF($C27="g",1000*AE27/$F27,IF($C27="mL",1000*AE27*$D27/$F27,AE27)))</f>
        <v/>
      </c>
      <c r="AG27" s="56"/>
      <c r="AH27" s="7" t="str">
        <f t="shared" ref="AH27" si="565">IF(AG27="","",IF($C27="g",1000*AG27/$F27,IF($C27="mL",1000*AG27*$D27/$F27,AG27)))</f>
        <v/>
      </c>
      <c r="AI27" s="56"/>
      <c r="AJ27" s="7" t="str">
        <f t="shared" ref="AJ27" si="566">IF(AI27="","",IF($C27="g",1000*AI27/$F27,IF($C27="mL",1000*AI27*$D27/$F27,AI27)))</f>
        <v/>
      </c>
      <c r="AK27" s="56"/>
      <c r="AL27" s="7" t="str">
        <f t="shared" ref="AL27" si="567">IF(AK27="","",IF($C27="g",1000*AK27/$F27,IF($C27="mL",1000*AK27*$D27/$F27,AK27)))</f>
        <v/>
      </c>
      <c r="AM27" s="56"/>
      <c r="AN27" s="7" t="str">
        <f t="shared" ref="AN27" si="568">IF(AM27="","",IF($C27="g",1000*AM27/$F27,IF($C27="mL",1000*AM27*$D27/$F27,AM27)))</f>
        <v/>
      </c>
      <c r="AO27" s="56"/>
      <c r="AP27" s="7" t="str">
        <f t="shared" ref="AP27" si="569">IF(AO27="","",IF($C27="g",1000*AO27/$F27,IF($C27="mL",1000*AO27*$D27/$F27,AO27)))</f>
        <v/>
      </c>
      <c r="AQ27" s="56"/>
      <c r="AR27" s="7" t="str">
        <f t="shared" ref="AR27" si="570">IF(AQ27="","",IF($C27="g",1000*AQ27/$F27,IF($C27="mL",1000*AQ27*$D27/$F27,AQ27)))</f>
        <v/>
      </c>
      <c r="AS27" s="56"/>
      <c r="AT27" s="7" t="str">
        <f t="shared" ref="AT27" si="571">IF(AS27="","",IF($C27="g",1000*AS27/$F27,IF($C27="mL",1000*AS27*$D27/$F27,AS27)))</f>
        <v/>
      </c>
      <c r="AU27" s="56"/>
      <c r="AV27" s="7" t="str">
        <f t="shared" ref="AV27" si="572">IF(AU27="","",IF($C27="g",1000*AU27/$F27,IF($C27="mL",1000*AU27*$D27/$F27,AU27)))</f>
        <v/>
      </c>
      <c r="AW27" s="56"/>
      <c r="AX27" s="7" t="str">
        <f t="shared" ref="AX27" si="573">IF(AW27="","",IF($C27="g",1000*AW27/$F27,IF($C27="mL",1000*AW27*$D27/$F27,AW27)))</f>
        <v/>
      </c>
      <c r="AY27" s="56"/>
      <c r="AZ27" s="7" t="str">
        <f t="shared" ref="AZ27" si="574">IF(AY27="","",IF($C27="g",1000*AY27/$F27,IF($C27="mL",1000*AY27*$D27/$F27,AY27)))</f>
        <v/>
      </c>
      <c r="BA27" s="56"/>
      <c r="BB27" s="7" t="str">
        <f t="shared" ref="BB27" si="575">IF(BA27="","",IF($C27="g",1000*BA27/$F27,IF($C27="mL",1000*BA27*$D27/$F27,BA27)))</f>
        <v/>
      </c>
      <c r="BC27" s="56"/>
      <c r="BD27" s="7" t="str">
        <f t="shared" ref="BD27" si="576">IF(BC27="","",IF($C27="g",1000*BC27/$F27,IF($C27="mL",1000*BC27*$D27/$F27,BC27)))</f>
        <v/>
      </c>
      <c r="BE27" s="56"/>
      <c r="BF27" s="7" t="str">
        <f t="shared" ref="BF27" si="577">IF(BE27="","",IF($C27="g",1000*BE27/$F27,IF($C27="mL",1000*BE27*$D27/$F27,BE27)))</f>
        <v/>
      </c>
      <c r="BG27" s="56"/>
      <c r="BH27" s="7" t="str">
        <f t="shared" ref="BH27" si="578">IF(BG27="","",IF($C27="g",1000*BG27/$F27,IF($C27="mL",1000*BG27*$D27/$F27,BG27)))</f>
        <v/>
      </c>
      <c r="BI27" s="56"/>
      <c r="BJ27" s="7" t="str">
        <f t="shared" ref="BJ27" si="579">IF(BI27="","",IF($C27="g",1000*BI27/$F27,IF($C27="mL",1000*BI27*$D27/$F27,BI27)))</f>
        <v/>
      </c>
      <c r="BK27" s="56"/>
      <c r="BL27" s="7" t="str">
        <f t="shared" ref="BL27" si="580">IF(BK27="","",IF($C27="g",1000*BK27/$F27,IF($C27="mL",1000*BK27*$D27/$F27,BK27)))</f>
        <v/>
      </c>
      <c r="BM27" s="56"/>
      <c r="BN27" s="13" t="str">
        <f t="shared" ref="BN27" si="581">IF(BM27="","",IF($C27="g",1000*BM27/$F27,IF($C27="mL",1000*BM27*$D27/$F27,BM27)))</f>
        <v/>
      </c>
    </row>
    <row r="28" spans="1:66" x14ac:dyDescent="0.25">
      <c r="A28" s="48"/>
      <c r="B28" s="77">
        <f t="shared" si="58"/>
        <v>1</v>
      </c>
      <c r="C28" s="79"/>
      <c r="D28" s="40" t="str">
        <f>IF(A28="","",VLOOKUP(A28,'Reagents Library'!$A$3:$D$101,3))</f>
        <v/>
      </c>
      <c r="E28" s="31" t="str">
        <f>IF(A28="","",VLOOKUP(A28,'Reagents Library'!$A$3:$D$101,1))</f>
        <v/>
      </c>
      <c r="F28" s="41" t="str">
        <f>IF(A28="","",VLOOKUP(A28,'Reagents Library'!$A$3:$D$101,4))</f>
        <v/>
      </c>
      <c r="G28" s="51"/>
      <c r="H28" s="7" t="str">
        <f t="shared" si="59"/>
        <v/>
      </c>
      <c r="I28" s="56"/>
      <c r="J28" s="7" t="str">
        <f t="shared" ref="J28" si="582">IF(I28="","",IF($C28="g",1000*I28/$F28,IF($C28="mL",1000*I28*$D28/$F28,I28)))</f>
        <v/>
      </c>
      <c r="K28" s="80"/>
      <c r="L28" s="7" t="str">
        <f t="shared" ref="L28" si="583">IF(K28="","",IF($C28="g",1000*K28/$F28,IF($C28="mL",1000*K28*$D28/$F28,K28)))</f>
        <v/>
      </c>
      <c r="M28" s="80"/>
      <c r="N28" s="7" t="str">
        <f t="shared" ref="N28" si="584">IF(M28="","",IF($C28="g",1000*M28/$F28,IF($C28="mL",1000*M28*$D28/$F28,M28)))</f>
        <v/>
      </c>
      <c r="O28" s="56"/>
      <c r="P28" s="7" t="str">
        <f t="shared" ref="P28" si="585">IF(O28="","",IF($C28="g",1000*O28/$F28,IF($C28="mL",1000*O28*$D28/$F28,O28)))</f>
        <v/>
      </c>
      <c r="Q28" s="56"/>
      <c r="R28" s="7" t="str">
        <f t="shared" ref="R28" si="586">IF(Q28="","",IF($C28="g",1000*Q28/$F28,IF($C28="mL",1000*Q28*$D28/$F28,Q28)))</f>
        <v/>
      </c>
      <c r="S28" s="56"/>
      <c r="T28" s="7" t="str">
        <f t="shared" ref="T28" si="587">IF(S28="","",IF($C28="g",1000*S28/$F28,IF($C28="mL",1000*S28*$D28/$F28,S28)))</f>
        <v/>
      </c>
      <c r="U28" s="56"/>
      <c r="V28" s="7" t="str">
        <f t="shared" ref="V28" si="588">IF(U28="","",IF($C28="g",1000*U28/$F28,IF($C28="mL",1000*U28*$D28/$F28,U28)))</f>
        <v/>
      </c>
      <c r="W28" s="56"/>
      <c r="X28" s="7" t="str">
        <f t="shared" ref="X28" si="589">IF(W28="","",IF($C28="g",1000*W28/$F28,IF($C28="mL",1000*W28*$D28/$F28,W28)))</f>
        <v/>
      </c>
      <c r="Y28" s="56"/>
      <c r="Z28" s="7" t="str">
        <f t="shared" ref="Z28" si="590">IF(Y28="","",IF($C28="g",1000*Y28/$F28,IF($C28="mL",1000*Y28*$D28/$F28,Y28)))</f>
        <v/>
      </c>
      <c r="AA28" s="56"/>
      <c r="AB28" s="7" t="str">
        <f t="shared" ref="AB28" si="591">IF(AA28="","",IF($C28="g",1000*AA28/$F28,IF($C28="mL",1000*AA28*$D28/$F28,AA28)))</f>
        <v/>
      </c>
      <c r="AC28" s="56"/>
      <c r="AD28" s="7" t="str">
        <f t="shared" ref="AD28" si="592">IF(AC28="","",IF($C28="g",1000*AC28/$F28,IF($C28="mL",1000*AC28*$D28/$F28,AC28)))</f>
        <v/>
      </c>
      <c r="AE28" s="56"/>
      <c r="AF28" s="7" t="str">
        <f t="shared" ref="AF28" si="593">IF(AE28="","",IF($C28="g",1000*AE28/$F28,IF($C28="mL",1000*AE28*$D28/$F28,AE28)))</f>
        <v/>
      </c>
      <c r="AG28" s="56"/>
      <c r="AH28" s="7" t="str">
        <f t="shared" ref="AH28" si="594">IF(AG28="","",IF($C28="g",1000*AG28/$F28,IF($C28="mL",1000*AG28*$D28/$F28,AG28)))</f>
        <v/>
      </c>
      <c r="AI28" s="56"/>
      <c r="AJ28" s="7" t="str">
        <f t="shared" ref="AJ28" si="595">IF(AI28="","",IF($C28="g",1000*AI28/$F28,IF($C28="mL",1000*AI28*$D28/$F28,AI28)))</f>
        <v/>
      </c>
      <c r="AK28" s="56"/>
      <c r="AL28" s="7" t="str">
        <f t="shared" ref="AL28" si="596">IF(AK28="","",IF($C28="g",1000*AK28/$F28,IF($C28="mL",1000*AK28*$D28/$F28,AK28)))</f>
        <v/>
      </c>
      <c r="AM28" s="56"/>
      <c r="AN28" s="7" t="str">
        <f t="shared" ref="AN28" si="597">IF(AM28="","",IF($C28="g",1000*AM28/$F28,IF($C28="mL",1000*AM28*$D28/$F28,AM28)))</f>
        <v/>
      </c>
      <c r="AO28" s="56"/>
      <c r="AP28" s="7" t="str">
        <f t="shared" ref="AP28" si="598">IF(AO28="","",IF($C28="g",1000*AO28/$F28,IF($C28="mL",1000*AO28*$D28/$F28,AO28)))</f>
        <v/>
      </c>
      <c r="AQ28" s="56"/>
      <c r="AR28" s="7" t="str">
        <f t="shared" ref="AR28" si="599">IF(AQ28="","",IF($C28="g",1000*AQ28/$F28,IF($C28="mL",1000*AQ28*$D28/$F28,AQ28)))</f>
        <v/>
      </c>
      <c r="AS28" s="56"/>
      <c r="AT28" s="7" t="str">
        <f t="shared" ref="AT28" si="600">IF(AS28="","",IF($C28="g",1000*AS28/$F28,IF($C28="mL",1000*AS28*$D28/$F28,AS28)))</f>
        <v/>
      </c>
      <c r="AU28" s="56"/>
      <c r="AV28" s="7" t="str">
        <f t="shared" ref="AV28" si="601">IF(AU28="","",IF($C28="g",1000*AU28/$F28,IF($C28="mL",1000*AU28*$D28/$F28,AU28)))</f>
        <v/>
      </c>
      <c r="AW28" s="56"/>
      <c r="AX28" s="7" t="str">
        <f t="shared" ref="AX28" si="602">IF(AW28="","",IF($C28="g",1000*AW28/$F28,IF($C28="mL",1000*AW28*$D28/$F28,AW28)))</f>
        <v/>
      </c>
      <c r="AY28" s="56"/>
      <c r="AZ28" s="7" t="str">
        <f t="shared" ref="AZ28" si="603">IF(AY28="","",IF($C28="g",1000*AY28/$F28,IF($C28="mL",1000*AY28*$D28/$F28,AY28)))</f>
        <v/>
      </c>
      <c r="BA28" s="56"/>
      <c r="BB28" s="7" t="str">
        <f t="shared" ref="BB28" si="604">IF(BA28="","",IF($C28="g",1000*BA28/$F28,IF($C28="mL",1000*BA28*$D28/$F28,BA28)))</f>
        <v/>
      </c>
      <c r="BC28" s="56"/>
      <c r="BD28" s="7" t="str">
        <f t="shared" ref="BD28" si="605">IF(BC28="","",IF($C28="g",1000*BC28/$F28,IF($C28="mL",1000*BC28*$D28/$F28,BC28)))</f>
        <v/>
      </c>
      <c r="BE28" s="56"/>
      <c r="BF28" s="7" t="str">
        <f t="shared" ref="BF28" si="606">IF(BE28="","",IF($C28="g",1000*BE28/$F28,IF($C28="mL",1000*BE28*$D28/$F28,BE28)))</f>
        <v/>
      </c>
      <c r="BG28" s="56"/>
      <c r="BH28" s="7" t="str">
        <f t="shared" ref="BH28" si="607">IF(BG28="","",IF($C28="g",1000*BG28/$F28,IF($C28="mL",1000*BG28*$D28/$F28,BG28)))</f>
        <v/>
      </c>
      <c r="BI28" s="56"/>
      <c r="BJ28" s="7" t="str">
        <f t="shared" ref="BJ28" si="608">IF(BI28="","",IF($C28="g",1000*BI28/$F28,IF($C28="mL",1000*BI28*$D28/$F28,BI28)))</f>
        <v/>
      </c>
      <c r="BK28" s="56"/>
      <c r="BL28" s="7" t="str">
        <f t="shared" ref="BL28" si="609">IF(BK28="","",IF($C28="g",1000*BK28/$F28,IF($C28="mL",1000*BK28*$D28/$F28,BK28)))</f>
        <v/>
      </c>
      <c r="BM28" s="56"/>
      <c r="BN28" s="13" t="str">
        <f t="shared" ref="BN28" si="610">IF(BM28="","",IF($C28="g",1000*BM28/$F28,IF($C28="mL",1000*BM28*$D28/$F28,BM28)))</f>
        <v/>
      </c>
    </row>
    <row r="29" spans="1:66" x14ac:dyDescent="0.25">
      <c r="A29" s="48"/>
      <c r="B29" s="77">
        <f t="shared" si="58"/>
        <v>1</v>
      </c>
      <c r="C29" s="79"/>
      <c r="D29" s="40" t="str">
        <f>IF(A29="","",VLOOKUP(A29,'Reagents Library'!$A$3:$D$101,3))</f>
        <v/>
      </c>
      <c r="E29" s="31" t="str">
        <f>IF(A29="","",VLOOKUP(A29,'Reagents Library'!$A$3:$D$101,1))</f>
        <v/>
      </c>
      <c r="F29" s="41" t="str">
        <f>IF(A29="","",VLOOKUP(A29,'Reagents Library'!$A$3:$D$101,4))</f>
        <v/>
      </c>
      <c r="G29" s="51"/>
      <c r="H29" s="7" t="str">
        <f t="shared" si="59"/>
        <v/>
      </c>
      <c r="I29" s="56"/>
      <c r="J29" s="7" t="str">
        <f t="shared" ref="J29" si="611">IF(I29="","",IF($C29="g",1000*I29/$F29,IF($C29="mL",1000*I29*$D29/$F29,I29)))</f>
        <v/>
      </c>
      <c r="K29" s="80"/>
      <c r="L29" s="7" t="str">
        <f t="shared" ref="L29" si="612">IF(K29="","",IF($C29="g",1000*K29/$F29,IF($C29="mL",1000*K29*$D29/$F29,K29)))</f>
        <v/>
      </c>
      <c r="M29" s="80"/>
      <c r="N29" s="7" t="str">
        <f t="shared" ref="N29" si="613">IF(M29="","",IF($C29="g",1000*M29/$F29,IF($C29="mL",1000*M29*$D29/$F29,M29)))</f>
        <v/>
      </c>
      <c r="O29" s="56"/>
      <c r="P29" s="7" t="str">
        <f t="shared" ref="P29" si="614">IF(O29="","",IF($C29="g",1000*O29/$F29,IF($C29="mL",1000*O29*$D29/$F29,O29)))</f>
        <v/>
      </c>
      <c r="Q29" s="56"/>
      <c r="R29" s="7" t="str">
        <f t="shared" ref="R29" si="615">IF(Q29="","",IF($C29="g",1000*Q29/$F29,IF($C29="mL",1000*Q29*$D29/$F29,Q29)))</f>
        <v/>
      </c>
      <c r="S29" s="56"/>
      <c r="T29" s="7" t="str">
        <f t="shared" ref="T29" si="616">IF(S29="","",IF($C29="g",1000*S29/$F29,IF($C29="mL",1000*S29*$D29/$F29,S29)))</f>
        <v/>
      </c>
      <c r="U29" s="56"/>
      <c r="V29" s="7" t="str">
        <f t="shared" ref="V29" si="617">IF(U29="","",IF($C29="g",1000*U29/$F29,IF($C29="mL",1000*U29*$D29/$F29,U29)))</f>
        <v/>
      </c>
      <c r="W29" s="56"/>
      <c r="X29" s="7" t="str">
        <f t="shared" ref="X29" si="618">IF(W29="","",IF($C29="g",1000*W29/$F29,IF($C29="mL",1000*W29*$D29/$F29,W29)))</f>
        <v/>
      </c>
      <c r="Y29" s="56"/>
      <c r="Z29" s="7" t="str">
        <f t="shared" ref="Z29" si="619">IF(Y29="","",IF($C29="g",1000*Y29/$F29,IF($C29="mL",1000*Y29*$D29/$F29,Y29)))</f>
        <v/>
      </c>
      <c r="AA29" s="56"/>
      <c r="AB29" s="7" t="str">
        <f t="shared" ref="AB29" si="620">IF(AA29="","",IF($C29="g",1000*AA29/$F29,IF($C29="mL",1000*AA29*$D29/$F29,AA29)))</f>
        <v/>
      </c>
      <c r="AC29" s="56"/>
      <c r="AD29" s="7" t="str">
        <f t="shared" ref="AD29" si="621">IF(AC29="","",IF($C29="g",1000*AC29/$F29,IF($C29="mL",1000*AC29*$D29/$F29,AC29)))</f>
        <v/>
      </c>
      <c r="AE29" s="56"/>
      <c r="AF29" s="7" t="str">
        <f t="shared" ref="AF29" si="622">IF(AE29="","",IF($C29="g",1000*AE29/$F29,IF($C29="mL",1000*AE29*$D29/$F29,AE29)))</f>
        <v/>
      </c>
      <c r="AG29" s="56"/>
      <c r="AH29" s="7" t="str">
        <f t="shared" ref="AH29" si="623">IF(AG29="","",IF($C29="g",1000*AG29/$F29,IF($C29="mL",1000*AG29*$D29/$F29,AG29)))</f>
        <v/>
      </c>
      <c r="AI29" s="56"/>
      <c r="AJ29" s="7" t="str">
        <f t="shared" ref="AJ29" si="624">IF(AI29="","",IF($C29="g",1000*AI29/$F29,IF($C29="mL",1000*AI29*$D29/$F29,AI29)))</f>
        <v/>
      </c>
      <c r="AK29" s="56"/>
      <c r="AL29" s="7" t="str">
        <f t="shared" ref="AL29" si="625">IF(AK29="","",IF($C29="g",1000*AK29/$F29,IF($C29="mL",1000*AK29*$D29/$F29,AK29)))</f>
        <v/>
      </c>
      <c r="AM29" s="56"/>
      <c r="AN29" s="7" t="str">
        <f t="shared" ref="AN29" si="626">IF(AM29="","",IF($C29="g",1000*AM29/$F29,IF($C29="mL",1000*AM29*$D29/$F29,AM29)))</f>
        <v/>
      </c>
      <c r="AO29" s="56"/>
      <c r="AP29" s="7" t="str">
        <f t="shared" ref="AP29" si="627">IF(AO29="","",IF($C29="g",1000*AO29/$F29,IF($C29="mL",1000*AO29*$D29/$F29,AO29)))</f>
        <v/>
      </c>
      <c r="AQ29" s="56"/>
      <c r="AR29" s="7" t="str">
        <f t="shared" ref="AR29" si="628">IF(AQ29="","",IF($C29="g",1000*AQ29/$F29,IF($C29="mL",1000*AQ29*$D29/$F29,AQ29)))</f>
        <v/>
      </c>
      <c r="AS29" s="56"/>
      <c r="AT29" s="7" t="str">
        <f t="shared" ref="AT29" si="629">IF(AS29="","",IF($C29="g",1000*AS29/$F29,IF($C29="mL",1000*AS29*$D29/$F29,AS29)))</f>
        <v/>
      </c>
      <c r="AU29" s="56"/>
      <c r="AV29" s="7" t="str">
        <f t="shared" ref="AV29" si="630">IF(AU29="","",IF($C29="g",1000*AU29/$F29,IF($C29="mL",1000*AU29*$D29/$F29,AU29)))</f>
        <v/>
      </c>
      <c r="AW29" s="56"/>
      <c r="AX29" s="7" t="str">
        <f t="shared" ref="AX29" si="631">IF(AW29="","",IF($C29="g",1000*AW29/$F29,IF($C29="mL",1000*AW29*$D29/$F29,AW29)))</f>
        <v/>
      </c>
      <c r="AY29" s="56"/>
      <c r="AZ29" s="7" t="str">
        <f t="shared" ref="AZ29" si="632">IF(AY29="","",IF($C29="g",1000*AY29/$F29,IF($C29="mL",1000*AY29*$D29/$F29,AY29)))</f>
        <v/>
      </c>
      <c r="BA29" s="56"/>
      <c r="BB29" s="7" t="str">
        <f t="shared" ref="BB29" si="633">IF(BA29="","",IF($C29="g",1000*BA29/$F29,IF($C29="mL",1000*BA29*$D29/$F29,BA29)))</f>
        <v/>
      </c>
      <c r="BC29" s="56"/>
      <c r="BD29" s="7" t="str">
        <f t="shared" ref="BD29" si="634">IF(BC29="","",IF($C29="g",1000*BC29/$F29,IF($C29="mL",1000*BC29*$D29/$F29,BC29)))</f>
        <v/>
      </c>
      <c r="BE29" s="56"/>
      <c r="BF29" s="7" t="str">
        <f t="shared" ref="BF29" si="635">IF(BE29="","",IF($C29="g",1000*BE29/$F29,IF($C29="mL",1000*BE29*$D29/$F29,BE29)))</f>
        <v/>
      </c>
      <c r="BG29" s="56"/>
      <c r="BH29" s="7" t="str">
        <f t="shared" ref="BH29" si="636">IF(BG29="","",IF($C29="g",1000*BG29/$F29,IF($C29="mL",1000*BG29*$D29/$F29,BG29)))</f>
        <v/>
      </c>
      <c r="BI29" s="56"/>
      <c r="BJ29" s="7" t="str">
        <f t="shared" ref="BJ29" si="637">IF(BI29="","",IF($C29="g",1000*BI29/$F29,IF($C29="mL",1000*BI29*$D29/$F29,BI29)))</f>
        <v/>
      </c>
      <c r="BK29" s="56"/>
      <c r="BL29" s="7" t="str">
        <f t="shared" ref="BL29" si="638">IF(BK29="","",IF($C29="g",1000*BK29/$F29,IF($C29="mL",1000*BK29*$D29/$F29,BK29)))</f>
        <v/>
      </c>
      <c r="BM29" s="56"/>
      <c r="BN29" s="13" t="str">
        <f t="shared" ref="BN29" si="639">IF(BM29="","",IF($C29="g",1000*BM29/$F29,IF($C29="mL",1000*BM29*$D29/$F29,BM29)))</f>
        <v/>
      </c>
    </row>
    <row r="30" spans="1:66" x14ac:dyDescent="0.25">
      <c r="A30" s="48"/>
      <c r="B30" s="77">
        <f t="shared" si="58"/>
        <v>1</v>
      </c>
      <c r="C30" s="79"/>
      <c r="D30" s="40" t="str">
        <f>IF(A30="","",VLOOKUP(A30,'Reagents Library'!$A$3:$D$101,3))</f>
        <v/>
      </c>
      <c r="E30" s="31" t="str">
        <f>IF(A30="","",VLOOKUP(A30,'Reagents Library'!$A$3:$D$101,1))</f>
        <v/>
      </c>
      <c r="F30" s="41" t="str">
        <f>IF(A30="","",VLOOKUP(A30,'Reagents Library'!$A$3:$D$101,4))</f>
        <v/>
      </c>
      <c r="G30" s="51"/>
      <c r="H30" s="7" t="str">
        <f t="shared" si="59"/>
        <v/>
      </c>
      <c r="I30" s="56"/>
      <c r="J30" s="7" t="str">
        <f t="shared" ref="J30" si="640">IF(I30="","",IF($C30="g",1000*I30/$F30,IF($C30="mL",1000*I30*$D30/$F30,I30)))</f>
        <v/>
      </c>
      <c r="K30" s="80"/>
      <c r="L30" s="7" t="str">
        <f t="shared" ref="L30" si="641">IF(K30="","",IF($C30="g",1000*K30/$F30,IF($C30="mL",1000*K30*$D30/$F30,K30)))</f>
        <v/>
      </c>
      <c r="M30" s="80"/>
      <c r="N30" s="7" t="str">
        <f t="shared" ref="N30" si="642">IF(M30="","",IF($C30="g",1000*M30/$F30,IF($C30="mL",1000*M30*$D30/$F30,M30)))</f>
        <v/>
      </c>
      <c r="O30" s="56"/>
      <c r="P30" s="7" t="str">
        <f t="shared" ref="P30" si="643">IF(O30="","",IF($C30="g",1000*O30/$F30,IF($C30="mL",1000*O30*$D30/$F30,O30)))</f>
        <v/>
      </c>
      <c r="Q30" s="56"/>
      <c r="R30" s="7" t="str">
        <f t="shared" ref="R30" si="644">IF(Q30="","",IF($C30="g",1000*Q30/$F30,IF($C30="mL",1000*Q30*$D30/$F30,Q30)))</f>
        <v/>
      </c>
      <c r="S30" s="56"/>
      <c r="T30" s="7" t="str">
        <f t="shared" ref="T30" si="645">IF(S30="","",IF($C30="g",1000*S30/$F30,IF($C30="mL",1000*S30*$D30/$F30,S30)))</f>
        <v/>
      </c>
      <c r="U30" s="56"/>
      <c r="V30" s="7" t="str">
        <f t="shared" ref="V30" si="646">IF(U30="","",IF($C30="g",1000*U30/$F30,IF($C30="mL",1000*U30*$D30/$F30,U30)))</f>
        <v/>
      </c>
      <c r="W30" s="56"/>
      <c r="X30" s="7" t="str">
        <f t="shared" ref="X30" si="647">IF(W30="","",IF($C30="g",1000*W30/$F30,IF($C30="mL",1000*W30*$D30/$F30,W30)))</f>
        <v/>
      </c>
      <c r="Y30" s="56"/>
      <c r="Z30" s="7" t="str">
        <f t="shared" ref="Z30" si="648">IF(Y30="","",IF($C30="g",1000*Y30/$F30,IF($C30="mL",1000*Y30*$D30/$F30,Y30)))</f>
        <v/>
      </c>
      <c r="AA30" s="56"/>
      <c r="AB30" s="7" t="str">
        <f t="shared" ref="AB30" si="649">IF(AA30="","",IF($C30="g",1000*AA30/$F30,IF($C30="mL",1000*AA30*$D30/$F30,AA30)))</f>
        <v/>
      </c>
      <c r="AC30" s="56"/>
      <c r="AD30" s="7" t="str">
        <f t="shared" ref="AD30" si="650">IF(AC30="","",IF($C30="g",1000*AC30/$F30,IF($C30="mL",1000*AC30*$D30/$F30,AC30)))</f>
        <v/>
      </c>
      <c r="AE30" s="56"/>
      <c r="AF30" s="7" t="str">
        <f t="shared" ref="AF30" si="651">IF(AE30="","",IF($C30="g",1000*AE30/$F30,IF($C30="mL",1000*AE30*$D30/$F30,AE30)))</f>
        <v/>
      </c>
      <c r="AG30" s="56"/>
      <c r="AH30" s="7" t="str">
        <f t="shared" ref="AH30" si="652">IF(AG30="","",IF($C30="g",1000*AG30/$F30,IF($C30="mL",1000*AG30*$D30/$F30,AG30)))</f>
        <v/>
      </c>
      <c r="AI30" s="56"/>
      <c r="AJ30" s="7" t="str">
        <f t="shared" ref="AJ30" si="653">IF(AI30="","",IF($C30="g",1000*AI30/$F30,IF($C30="mL",1000*AI30*$D30/$F30,AI30)))</f>
        <v/>
      </c>
      <c r="AK30" s="56"/>
      <c r="AL30" s="7" t="str">
        <f t="shared" ref="AL30" si="654">IF(AK30="","",IF($C30="g",1000*AK30/$F30,IF($C30="mL",1000*AK30*$D30/$F30,AK30)))</f>
        <v/>
      </c>
      <c r="AM30" s="56"/>
      <c r="AN30" s="7" t="str">
        <f t="shared" ref="AN30" si="655">IF(AM30="","",IF($C30="g",1000*AM30/$F30,IF($C30="mL",1000*AM30*$D30/$F30,AM30)))</f>
        <v/>
      </c>
      <c r="AO30" s="56"/>
      <c r="AP30" s="7" t="str">
        <f t="shared" ref="AP30" si="656">IF(AO30="","",IF($C30="g",1000*AO30/$F30,IF($C30="mL",1000*AO30*$D30/$F30,AO30)))</f>
        <v/>
      </c>
      <c r="AQ30" s="56"/>
      <c r="AR30" s="7" t="str">
        <f t="shared" ref="AR30" si="657">IF(AQ30="","",IF($C30="g",1000*AQ30/$F30,IF($C30="mL",1000*AQ30*$D30/$F30,AQ30)))</f>
        <v/>
      </c>
      <c r="AS30" s="56"/>
      <c r="AT30" s="7" t="str">
        <f t="shared" ref="AT30" si="658">IF(AS30="","",IF($C30="g",1000*AS30/$F30,IF($C30="mL",1000*AS30*$D30/$F30,AS30)))</f>
        <v/>
      </c>
      <c r="AU30" s="56"/>
      <c r="AV30" s="7" t="str">
        <f t="shared" ref="AV30" si="659">IF(AU30="","",IF($C30="g",1000*AU30/$F30,IF($C30="mL",1000*AU30*$D30/$F30,AU30)))</f>
        <v/>
      </c>
      <c r="AW30" s="56"/>
      <c r="AX30" s="7" t="str">
        <f t="shared" ref="AX30" si="660">IF(AW30="","",IF($C30="g",1000*AW30/$F30,IF($C30="mL",1000*AW30*$D30/$F30,AW30)))</f>
        <v/>
      </c>
      <c r="AY30" s="56"/>
      <c r="AZ30" s="7" t="str">
        <f t="shared" ref="AZ30" si="661">IF(AY30="","",IF($C30="g",1000*AY30/$F30,IF($C30="mL",1000*AY30*$D30/$F30,AY30)))</f>
        <v/>
      </c>
      <c r="BA30" s="56"/>
      <c r="BB30" s="7" t="str">
        <f t="shared" ref="BB30" si="662">IF(BA30="","",IF($C30="g",1000*BA30/$F30,IF($C30="mL",1000*BA30*$D30/$F30,BA30)))</f>
        <v/>
      </c>
      <c r="BC30" s="56"/>
      <c r="BD30" s="7" t="str">
        <f t="shared" ref="BD30" si="663">IF(BC30="","",IF($C30="g",1000*BC30/$F30,IF($C30="mL",1000*BC30*$D30/$F30,BC30)))</f>
        <v/>
      </c>
      <c r="BE30" s="56"/>
      <c r="BF30" s="7" t="str">
        <f t="shared" ref="BF30" si="664">IF(BE30="","",IF($C30="g",1000*BE30/$F30,IF($C30="mL",1000*BE30*$D30/$F30,BE30)))</f>
        <v/>
      </c>
      <c r="BG30" s="56"/>
      <c r="BH30" s="7" t="str">
        <f t="shared" ref="BH30" si="665">IF(BG30="","",IF($C30="g",1000*BG30/$F30,IF($C30="mL",1000*BG30*$D30/$F30,BG30)))</f>
        <v/>
      </c>
      <c r="BI30" s="56"/>
      <c r="BJ30" s="7" t="str">
        <f t="shared" ref="BJ30" si="666">IF(BI30="","",IF($C30="g",1000*BI30/$F30,IF($C30="mL",1000*BI30*$D30/$F30,BI30)))</f>
        <v/>
      </c>
      <c r="BK30" s="56"/>
      <c r="BL30" s="7" t="str">
        <f t="shared" ref="BL30" si="667">IF(BK30="","",IF($C30="g",1000*BK30/$F30,IF($C30="mL",1000*BK30*$D30/$F30,BK30)))</f>
        <v/>
      </c>
      <c r="BM30" s="56"/>
      <c r="BN30" s="13" t="str">
        <f t="shared" ref="BN30" si="668">IF(BM30="","",IF($C30="g",1000*BM30/$F30,IF($C30="mL",1000*BM30*$D30/$F30,BM30)))</f>
        <v/>
      </c>
    </row>
    <row r="31" spans="1:66" x14ac:dyDescent="0.25">
      <c r="A31" s="48"/>
      <c r="B31" s="77">
        <f t="shared" si="58"/>
        <v>1</v>
      </c>
      <c r="C31" s="79"/>
      <c r="D31" s="40" t="str">
        <f>IF(A31="","",VLOOKUP(A31,'Reagents Library'!$A$3:$D$101,3))</f>
        <v/>
      </c>
      <c r="E31" s="31" t="str">
        <f>IF(A31="","",VLOOKUP(A31,'Reagents Library'!$A$3:$D$101,1))</f>
        <v/>
      </c>
      <c r="F31" s="41" t="str">
        <f>IF(A31="","",VLOOKUP(A31,'Reagents Library'!$A$3:$D$101,4))</f>
        <v/>
      </c>
      <c r="G31" s="51"/>
      <c r="H31" s="7" t="str">
        <f t="shared" si="59"/>
        <v/>
      </c>
      <c r="I31" s="56"/>
      <c r="J31" s="7" t="str">
        <f t="shared" ref="J31" si="669">IF(I31="","",IF($C31="g",1000*I31/$F31,IF($C31="mL",1000*I31*$D31/$F31,I31)))</f>
        <v/>
      </c>
      <c r="K31" s="80"/>
      <c r="L31" s="7" t="str">
        <f t="shared" ref="L31" si="670">IF(K31="","",IF($C31="g",1000*K31/$F31,IF($C31="mL",1000*K31*$D31/$F31,K31)))</f>
        <v/>
      </c>
      <c r="M31" s="80"/>
      <c r="N31" s="7" t="str">
        <f t="shared" ref="N31" si="671">IF(M31="","",IF($C31="g",1000*M31/$F31,IF($C31="mL",1000*M31*$D31/$F31,M31)))</f>
        <v/>
      </c>
      <c r="O31" s="56"/>
      <c r="P31" s="7" t="str">
        <f t="shared" ref="P31" si="672">IF(O31="","",IF($C31="g",1000*O31/$F31,IF($C31="mL",1000*O31*$D31/$F31,O31)))</f>
        <v/>
      </c>
      <c r="Q31" s="56"/>
      <c r="R31" s="7" t="str">
        <f t="shared" ref="R31" si="673">IF(Q31="","",IF($C31="g",1000*Q31/$F31,IF($C31="mL",1000*Q31*$D31/$F31,Q31)))</f>
        <v/>
      </c>
      <c r="S31" s="56"/>
      <c r="T31" s="7" t="str">
        <f t="shared" ref="T31" si="674">IF(S31="","",IF($C31="g",1000*S31/$F31,IF($C31="mL",1000*S31*$D31/$F31,S31)))</f>
        <v/>
      </c>
      <c r="U31" s="56"/>
      <c r="V31" s="7" t="str">
        <f t="shared" ref="V31" si="675">IF(U31="","",IF($C31="g",1000*U31/$F31,IF($C31="mL",1000*U31*$D31/$F31,U31)))</f>
        <v/>
      </c>
      <c r="W31" s="56"/>
      <c r="X31" s="7" t="str">
        <f t="shared" ref="X31" si="676">IF(W31="","",IF($C31="g",1000*W31/$F31,IF($C31="mL",1000*W31*$D31/$F31,W31)))</f>
        <v/>
      </c>
      <c r="Y31" s="56"/>
      <c r="Z31" s="7" t="str">
        <f t="shared" ref="Z31" si="677">IF(Y31="","",IF($C31="g",1000*Y31/$F31,IF($C31="mL",1000*Y31*$D31/$F31,Y31)))</f>
        <v/>
      </c>
      <c r="AA31" s="56"/>
      <c r="AB31" s="7" t="str">
        <f t="shared" ref="AB31" si="678">IF(AA31="","",IF($C31="g",1000*AA31/$F31,IF($C31="mL",1000*AA31*$D31/$F31,AA31)))</f>
        <v/>
      </c>
      <c r="AC31" s="56"/>
      <c r="AD31" s="7" t="str">
        <f t="shared" ref="AD31" si="679">IF(AC31="","",IF($C31="g",1000*AC31/$F31,IF($C31="mL",1000*AC31*$D31/$F31,AC31)))</f>
        <v/>
      </c>
      <c r="AE31" s="56"/>
      <c r="AF31" s="7" t="str">
        <f t="shared" ref="AF31" si="680">IF(AE31="","",IF($C31="g",1000*AE31/$F31,IF($C31="mL",1000*AE31*$D31/$F31,AE31)))</f>
        <v/>
      </c>
      <c r="AG31" s="56"/>
      <c r="AH31" s="7" t="str">
        <f t="shared" ref="AH31" si="681">IF(AG31="","",IF($C31="g",1000*AG31/$F31,IF($C31="mL",1000*AG31*$D31/$F31,AG31)))</f>
        <v/>
      </c>
      <c r="AI31" s="56"/>
      <c r="AJ31" s="7" t="str">
        <f t="shared" ref="AJ31" si="682">IF(AI31="","",IF($C31="g",1000*AI31/$F31,IF($C31="mL",1000*AI31*$D31/$F31,AI31)))</f>
        <v/>
      </c>
      <c r="AK31" s="56"/>
      <c r="AL31" s="7" t="str">
        <f t="shared" ref="AL31" si="683">IF(AK31="","",IF($C31="g",1000*AK31/$F31,IF($C31="mL",1000*AK31*$D31/$F31,AK31)))</f>
        <v/>
      </c>
      <c r="AM31" s="56"/>
      <c r="AN31" s="7" t="str">
        <f t="shared" ref="AN31" si="684">IF(AM31="","",IF($C31="g",1000*AM31/$F31,IF($C31="mL",1000*AM31*$D31/$F31,AM31)))</f>
        <v/>
      </c>
      <c r="AO31" s="56"/>
      <c r="AP31" s="7" t="str">
        <f t="shared" ref="AP31" si="685">IF(AO31="","",IF($C31="g",1000*AO31/$F31,IF($C31="mL",1000*AO31*$D31/$F31,AO31)))</f>
        <v/>
      </c>
      <c r="AQ31" s="56"/>
      <c r="AR31" s="7" t="str">
        <f t="shared" ref="AR31" si="686">IF(AQ31="","",IF($C31="g",1000*AQ31/$F31,IF($C31="mL",1000*AQ31*$D31/$F31,AQ31)))</f>
        <v/>
      </c>
      <c r="AS31" s="56"/>
      <c r="AT31" s="7" t="str">
        <f t="shared" ref="AT31" si="687">IF(AS31="","",IF($C31="g",1000*AS31/$F31,IF($C31="mL",1000*AS31*$D31/$F31,AS31)))</f>
        <v/>
      </c>
      <c r="AU31" s="56"/>
      <c r="AV31" s="7" t="str">
        <f t="shared" ref="AV31" si="688">IF(AU31="","",IF($C31="g",1000*AU31/$F31,IF($C31="mL",1000*AU31*$D31/$F31,AU31)))</f>
        <v/>
      </c>
      <c r="AW31" s="56"/>
      <c r="AX31" s="7" t="str">
        <f t="shared" ref="AX31" si="689">IF(AW31="","",IF($C31="g",1000*AW31/$F31,IF($C31="mL",1000*AW31*$D31/$F31,AW31)))</f>
        <v/>
      </c>
      <c r="AY31" s="56"/>
      <c r="AZ31" s="7" t="str">
        <f t="shared" ref="AZ31" si="690">IF(AY31="","",IF($C31="g",1000*AY31/$F31,IF($C31="mL",1000*AY31*$D31/$F31,AY31)))</f>
        <v/>
      </c>
      <c r="BA31" s="56"/>
      <c r="BB31" s="7" t="str">
        <f t="shared" ref="BB31" si="691">IF(BA31="","",IF($C31="g",1000*BA31/$F31,IF($C31="mL",1000*BA31*$D31/$F31,BA31)))</f>
        <v/>
      </c>
      <c r="BC31" s="56"/>
      <c r="BD31" s="7" t="str">
        <f t="shared" ref="BD31" si="692">IF(BC31="","",IF($C31="g",1000*BC31/$F31,IF($C31="mL",1000*BC31*$D31/$F31,BC31)))</f>
        <v/>
      </c>
      <c r="BE31" s="56"/>
      <c r="BF31" s="7" t="str">
        <f t="shared" ref="BF31" si="693">IF(BE31="","",IF($C31="g",1000*BE31/$F31,IF($C31="mL",1000*BE31*$D31/$F31,BE31)))</f>
        <v/>
      </c>
      <c r="BG31" s="56"/>
      <c r="BH31" s="7" t="str">
        <f t="shared" ref="BH31" si="694">IF(BG31="","",IF($C31="g",1000*BG31/$F31,IF($C31="mL",1000*BG31*$D31/$F31,BG31)))</f>
        <v/>
      </c>
      <c r="BI31" s="56"/>
      <c r="BJ31" s="7" t="str">
        <f t="shared" ref="BJ31" si="695">IF(BI31="","",IF($C31="g",1000*BI31/$F31,IF($C31="mL",1000*BI31*$D31/$F31,BI31)))</f>
        <v/>
      </c>
      <c r="BK31" s="56"/>
      <c r="BL31" s="7" t="str">
        <f t="shared" ref="BL31" si="696">IF(BK31="","",IF($C31="g",1000*BK31/$F31,IF($C31="mL",1000*BK31*$D31/$F31,BK31)))</f>
        <v/>
      </c>
      <c r="BM31" s="56"/>
      <c r="BN31" s="13" t="str">
        <f t="shared" ref="BN31" si="697">IF(BM31="","",IF($C31="g",1000*BM31/$F31,IF($C31="mL",1000*BM31*$D31/$F31,BM31)))</f>
        <v/>
      </c>
    </row>
    <row r="32" spans="1:66" x14ac:dyDescent="0.25">
      <c r="A32" s="48"/>
      <c r="B32" s="77">
        <f t="shared" ref="B32:B36" si="698">IF(A32="Water",0,1)</f>
        <v>1</v>
      </c>
      <c r="C32" s="79"/>
      <c r="D32" s="40" t="str">
        <f>IF(A32="","",VLOOKUP(A32,'Reagents Library'!$A$3:$D$101,3))</f>
        <v/>
      </c>
      <c r="E32" s="31" t="str">
        <f>IF(A32="","",VLOOKUP(A32,'Reagents Library'!$A$3:$D$101,1))</f>
        <v/>
      </c>
      <c r="F32" s="41" t="str">
        <f>IF(A32="","",VLOOKUP(A32,'Reagents Library'!$A$3:$D$101,4))</f>
        <v/>
      </c>
      <c r="G32" s="51"/>
      <c r="H32" s="7" t="str">
        <f t="shared" si="59"/>
        <v/>
      </c>
      <c r="I32" s="56"/>
      <c r="J32" s="7" t="str">
        <f t="shared" ref="J32" si="699">IF(I32="","",IF($C32="g",1000*I32/$F32,IF($C32="mL",1000*I32*$D32/$F32,I32)))</f>
        <v/>
      </c>
      <c r="K32" s="80"/>
      <c r="L32" s="7" t="str">
        <f t="shared" ref="L32" si="700">IF(K32="","",IF($C32="g",1000*K32/$F32,IF($C32="mL",1000*K32*$D32/$F32,K32)))</f>
        <v/>
      </c>
      <c r="M32" s="80"/>
      <c r="N32" s="7" t="str">
        <f t="shared" ref="N32" si="701">IF(M32="","",IF($C32="g",1000*M32/$F32,IF($C32="mL",1000*M32*$D32/$F32,M32)))</f>
        <v/>
      </c>
      <c r="O32" s="56"/>
      <c r="P32" s="7" t="str">
        <f t="shared" ref="P32" si="702">IF(O32="","",IF($C32="g",1000*O32/$F32,IF($C32="mL",1000*O32*$D32/$F32,O32)))</f>
        <v/>
      </c>
      <c r="Q32" s="56"/>
      <c r="R32" s="7" t="str">
        <f t="shared" ref="R32" si="703">IF(Q32="","",IF($C32="g",1000*Q32/$F32,IF($C32="mL",1000*Q32*$D32/$F32,Q32)))</f>
        <v/>
      </c>
      <c r="S32" s="56"/>
      <c r="T32" s="7" t="str">
        <f t="shared" ref="T32" si="704">IF(S32="","",IF($C32="g",1000*S32/$F32,IF($C32="mL",1000*S32*$D32/$F32,S32)))</f>
        <v/>
      </c>
      <c r="U32" s="56"/>
      <c r="V32" s="7" t="str">
        <f t="shared" ref="V32" si="705">IF(U32="","",IF($C32="g",1000*U32/$F32,IF($C32="mL",1000*U32*$D32/$F32,U32)))</f>
        <v/>
      </c>
      <c r="W32" s="56"/>
      <c r="X32" s="7" t="str">
        <f t="shared" ref="X32" si="706">IF(W32="","",IF($C32="g",1000*W32/$F32,IF($C32="mL",1000*W32*$D32/$F32,W32)))</f>
        <v/>
      </c>
      <c r="Y32" s="56"/>
      <c r="Z32" s="7" t="str">
        <f t="shared" ref="Z32" si="707">IF(Y32="","",IF($C32="g",1000*Y32/$F32,IF($C32="mL",1000*Y32*$D32/$F32,Y32)))</f>
        <v/>
      </c>
      <c r="AA32" s="56"/>
      <c r="AB32" s="7" t="str">
        <f t="shared" ref="AB32" si="708">IF(AA32="","",IF($C32="g",1000*AA32/$F32,IF($C32="mL",1000*AA32*$D32/$F32,AA32)))</f>
        <v/>
      </c>
      <c r="AC32" s="56"/>
      <c r="AD32" s="7" t="str">
        <f t="shared" ref="AD32" si="709">IF(AC32="","",IF($C32="g",1000*AC32/$F32,IF($C32="mL",1000*AC32*$D32/$F32,AC32)))</f>
        <v/>
      </c>
      <c r="AE32" s="56"/>
      <c r="AF32" s="7" t="str">
        <f t="shared" ref="AF32" si="710">IF(AE32="","",IF($C32="g",1000*AE32/$F32,IF($C32="mL",1000*AE32*$D32/$F32,AE32)))</f>
        <v/>
      </c>
      <c r="AG32" s="56"/>
      <c r="AH32" s="7" t="str">
        <f t="shared" ref="AH32" si="711">IF(AG32="","",IF($C32="g",1000*AG32/$F32,IF($C32="mL",1000*AG32*$D32/$F32,AG32)))</f>
        <v/>
      </c>
      <c r="AI32" s="56"/>
      <c r="AJ32" s="7" t="str">
        <f t="shared" ref="AJ32" si="712">IF(AI32="","",IF($C32="g",1000*AI32/$F32,IF($C32="mL",1000*AI32*$D32/$F32,AI32)))</f>
        <v/>
      </c>
      <c r="AK32" s="56"/>
      <c r="AL32" s="7" t="str">
        <f t="shared" ref="AL32" si="713">IF(AK32="","",IF($C32="g",1000*AK32/$F32,IF($C32="mL",1000*AK32*$D32/$F32,AK32)))</f>
        <v/>
      </c>
      <c r="AM32" s="56"/>
      <c r="AN32" s="7" t="str">
        <f t="shared" ref="AN32" si="714">IF(AM32="","",IF($C32="g",1000*AM32/$F32,IF($C32="mL",1000*AM32*$D32/$F32,AM32)))</f>
        <v/>
      </c>
      <c r="AO32" s="56"/>
      <c r="AP32" s="7" t="str">
        <f t="shared" ref="AP32" si="715">IF(AO32="","",IF($C32="g",1000*AO32/$F32,IF($C32="mL",1000*AO32*$D32/$F32,AO32)))</f>
        <v/>
      </c>
      <c r="AQ32" s="56"/>
      <c r="AR32" s="7" t="str">
        <f t="shared" ref="AR32" si="716">IF(AQ32="","",IF($C32="g",1000*AQ32/$F32,IF($C32="mL",1000*AQ32*$D32/$F32,AQ32)))</f>
        <v/>
      </c>
      <c r="AS32" s="56"/>
      <c r="AT32" s="7" t="str">
        <f t="shared" ref="AT32" si="717">IF(AS32="","",IF($C32="g",1000*AS32/$F32,IF($C32="mL",1000*AS32*$D32/$F32,AS32)))</f>
        <v/>
      </c>
      <c r="AU32" s="56"/>
      <c r="AV32" s="7" t="str">
        <f t="shared" ref="AV32" si="718">IF(AU32="","",IF($C32="g",1000*AU32/$F32,IF($C32="mL",1000*AU32*$D32/$F32,AU32)))</f>
        <v/>
      </c>
      <c r="AW32" s="56"/>
      <c r="AX32" s="7" t="str">
        <f t="shared" ref="AX32" si="719">IF(AW32="","",IF($C32="g",1000*AW32/$F32,IF($C32="mL",1000*AW32*$D32/$F32,AW32)))</f>
        <v/>
      </c>
      <c r="AY32" s="56"/>
      <c r="AZ32" s="7" t="str">
        <f t="shared" ref="AZ32" si="720">IF(AY32="","",IF($C32="g",1000*AY32/$F32,IF($C32="mL",1000*AY32*$D32/$F32,AY32)))</f>
        <v/>
      </c>
      <c r="BA32" s="56"/>
      <c r="BB32" s="7" t="str">
        <f t="shared" ref="BB32" si="721">IF(BA32="","",IF($C32="g",1000*BA32/$F32,IF($C32="mL",1000*BA32*$D32/$F32,BA32)))</f>
        <v/>
      </c>
      <c r="BC32" s="56"/>
      <c r="BD32" s="7" t="str">
        <f t="shared" ref="BD32" si="722">IF(BC32="","",IF($C32="g",1000*BC32/$F32,IF($C32="mL",1000*BC32*$D32/$F32,BC32)))</f>
        <v/>
      </c>
      <c r="BE32" s="56"/>
      <c r="BF32" s="7" t="str">
        <f t="shared" ref="BF32" si="723">IF(BE32="","",IF($C32="g",1000*BE32/$F32,IF($C32="mL",1000*BE32*$D32/$F32,BE32)))</f>
        <v/>
      </c>
      <c r="BG32" s="56"/>
      <c r="BH32" s="7" t="str">
        <f t="shared" ref="BH32" si="724">IF(BG32="","",IF($C32="g",1000*BG32/$F32,IF($C32="mL",1000*BG32*$D32/$F32,BG32)))</f>
        <v/>
      </c>
      <c r="BI32" s="56"/>
      <c r="BJ32" s="7" t="str">
        <f t="shared" ref="BJ32" si="725">IF(BI32="","",IF($C32="g",1000*BI32/$F32,IF($C32="mL",1000*BI32*$D32/$F32,BI32)))</f>
        <v/>
      </c>
      <c r="BK32" s="56"/>
      <c r="BL32" s="7" t="str">
        <f t="shared" ref="BL32" si="726">IF(BK32="","",IF($C32="g",1000*BK32/$F32,IF($C32="mL",1000*BK32*$D32/$F32,BK32)))</f>
        <v/>
      </c>
      <c r="BM32" s="56"/>
      <c r="BN32" s="13" t="str">
        <f t="shared" ref="BN32" si="727">IF(BM32="","",IF($C32="g",1000*BM32/$F32,IF($C32="mL",1000*BM32*$D32/$F32,BM32)))</f>
        <v/>
      </c>
    </row>
    <row r="33" spans="1:66" x14ac:dyDescent="0.25">
      <c r="A33" s="48"/>
      <c r="B33" s="77">
        <f t="shared" si="698"/>
        <v>1</v>
      </c>
      <c r="C33" s="79"/>
      <c r="D33" s="40" t="str">
        <f>IF(A33="","",VLOOKUP(A33,'Reagents Library'!$A$3:$D$101,3))</f>
        <v/>
      </c>
      <c r="E33" s="31" t="str">
        <f>IF(A33="","",VLOOKUP(A33,'Reagents Library'!$A$3:$D$101,1))</f>
        <v/>
      </c>
      <c r="F33" s="41" t="str">
        <f>IF(A33="","",VLOOKUP(A33,'Reagents Library'!$A$3:$D$101,4))</f>
        <v/>
      </c>
      <c r="G33" s="51"/>
      <c r="H33" s="7" t="str">
        <f t="shared" si="59"/>
        <v/>
      </c>
      <c r="I33" s="56"/>
      <c r="J33" s="7" t="str">
        <f t="shared" ref="J33" si="728">IF(I33="","",IF($C33="g",1000*I33/$F33,IF($C33="mL",1000*I33*$D33/$F33,I33)))</f>
        <v/>
      </c>
      <c r="K33" s="80"/>
      <c r="L33" s="7" t="str">
        <f t="shared" ref="L33" si="729">IF(K33="","",IF($C33="g",1000*K33/$F33,IF($C33="mL",1000*K33*$D33/$F33,K33)))</f>
        <v/>
      </c>
      <c r="M33" s="80"/>
      <c r="N33" s="7" t="str">
        <f t="shared" ref="N33" si="730">IF(M33="","",IF($C33="g",1000*M33/$F33,IF($C33="mL",1000*M33*$D33/$F33,M33)))</f>
        <v/>
      </c>
      <c r="O33" s="56"/>
      <c r="P33" s="7" t="str">
        <f t="shared" ref="P33" si="731">IF(O33="","",IF($C33="g",1000*O33/$F33,IF($C33="mL",1000*O33*$D33/$F33,O33)))</f>
        <v/>
      </c>
      <c r="Q33" s="56"/>
      <c r="R33" s="7" t="str">
        <f t="shared" ref="R33" si="732">IF(Q33="","",IF($C33="g",1000*Q33/$F33,IF($C33="mL",1000*Q33*$D33/$F33,Q33)))</f>
        <v/>
      </c>
      <c r="S33" s="56"/>
      <c r="T33" s="7" t="str">
        <f t="shared" ref="T33" si="733">IF(S33="","",IF($C33="g",1000*S33/$F33,IF($C33="mL",1000*S33*$D33/$F33,S33)))</f>
        <v/>
      </c>
      <c r="U33" s="56"/>
      <c r="V33" s="7" t="str">
        <f t="shared" ref="V33" si="734">IF(U33="","",IF($C33="g",1000*U33/$F33,IF($C33="mL",1000*U33*$D33/$F33,U33)))</f>
        <v/>
      </c>
      <c r="W33" s="56"/>
      <c r="X33" s="7" t="str">
        <f t="shared" ref="X33" si="735">IF(W33="","",IF($C33="g",1000*W33/$F33,IF($C33="mL",1000*W33*$D33/$F33,W33)))</f>
        <v/>
      </c>
      <c r="Y33" s="56"/>
      <c r="Z33" s="7" t="str">
        <f t="shared" ref="Z33" si="736">IF(Y33="","",IF($C33="g",1000*Y33/$F33,IF($C33="mL",1000*Y33*$D33/$F33,Y33)))</f>
        <v/>
      </c>
      <c r="AA33" s="56"/>
      <c r="AB33" s="7" t="str">
        <f t="shared" ref="AB33" si="737">IF(AA33="","",IF($C33="g",1000*AA33/$F33,IF($C33="mL",1000*AA33*$D33/$F33,AA33)))</f>
        <v/>
      </c>
      <c r="AC33" s="56"/>
      <c r="AD33" s="7" t="str">
        <f t="shared" ref="AD33" si="738">IF(AC33="","",IF($C33="g",1000*AC33/$F33,IF($C33="mL",1000*AC33*$D33/$F33,AC33)))</f>
        <v/>
      </c>
      <c r="AE33" s="56"/>
      <c r="AF33" s="7" t="str">
        <f t="shared" ref="AF33" si="739">IF(AE33="","",IF($C33="g",1000*AE33/$F33,IF($C33="mL",1000*AE33*$D33/$F33,AE33)))</f>
        <v/>
      </c>
      <c r="AG33" s="56"/>
      <c r="AH33" s="7" t="str">
        <f t="shared" ref="AH33" si="740">IF(AG33="","",IF($C33="g",1000*AG33/$F33,IF($C33="mL",1000*AG33*$D33/$F33,AG33)))</f>
        <v/>
      </c>
      <c r="AI33" s="56"/>
      <c r="AJ33" s="7" t="str">
        <f t="shared" ref="AJ33" si="741">IF(AI33="","",IF($C33="g",1000*AI33/$F33,IF($C33="mL",1000*AI33*$D33/$F33,AI33)))</f>
        <v/>
      </c>
      <c r="AK33" s="56"/>
      <c r="AL33" s="7" t="str">
        <f t="shared" ref="AL33" si="742">IF(AK33="","",IF($C33="g",1000*AK33/$F33,IF($C33="mL",1000*AK33*$D33/$F33,AK33)))</f>
        <v/>
      </c>
      <c r="AM33" s="56"/>
      <c r="AN33" s="7" t="str">
        <f t="shared" ref="AN33" si="743">IF(AM33="","",IF($C33="g",1000*AM33/$F33,IF($C33="mL",1000*AM33*$D33/$F33,AM33)))</f>
        <v/>
      </c>
      <c r="AO33" s="56"/>
      <c r="AP33" s="7" t="str">
        <f t="shared" ref="AP33" si="744">IF(AO33="","",IF($C33="g",1000*AO33/$F33,IF($C33="mL",1000*AO33*$D33/$F33,AO33)))</f>
        <v/>
      </c>
      <c r="AQ33" s="56"/>
      <c r="AR33" s="7" t="str">
        <f t="shared" ref="AR33" si="745">IF(AQ33="","",IF($C33="g",1000*AQ33/$F33,IF($C33="mL",1000*AQ33*$D33/$F33,AQ33)))</f>
        <v/>
      </c>
      <c r="AS33" s="56"/>
      <c r="AT33" s="7" t="str">
        <f t="shared" ref="AT33" si="746">IF(AS33="","",IF($C33="g",1000*AS33/$F33,IF($C33="mL",1000*AS33*$D33/$F33,AS33)))</f>
        <v/>
      </c>
      <c r="AU33" s="56"/>
      <c r="AV33" s="7" t="str">
        <f t="shared" ref="AV33" si="747">IF(AU33="","",IF($C33="g",1000*AU33/$F33,IF($C33="mL",1000*AU33*$D33/$F33,AU33)))</f>
        <v/>
      </c>
      <c r="AW33" s="56"/>
      <c r="AX33" s="7" t="str">
        <f t="shared" ref="AX33" si="748">IF(AW33="","",IF($C33="g",1000*AW33/$F33,IF($C33="mL",1000*AW33*$D33/$F33,AW33)))</f>
        <v/>
      </c>
      <c r="AY33" s="56"/>
      <c r="AZ33" s="7" t="str">
        <f t="shared" ref="AZ33" si="749">IF(AY33="","",IF($C33="g",1000*AY33/$F33,IF($C33="mL",1000*AY33*$D33/$F33,AY33)))</f>
        <v/>
      </c>
      <c r="BA33" s="56"/>
      <c r="BB33" s="7" t="str">
        <f t="shared" ref="BB33" si="750">IF(BA33="","",IF($C33="g",1000*BA33/$F33,IF($C33="mL",1000*BA33*$D33/$F33,BA33)))</f>
        <v/>
      </c>
      <c r="BC33" s="56"/>
      <c r="BD33" s="7" t="str">
        <f t="shared" ref="BD33" si="751">IF(BC33="","",IF($C33="g",1000*BC33/$F33,IF($C33="mL",1000*BC33*$D33/$F33,BC33)))</f>
        <v/>
      </c>
      <c r="BE33" s="56"/>
      <c r="BF33" s="7" t="str">
        <f t="shared" ref="BF33" si="752">IF(BE33="","",IF($C33="g",1000*BE33/$F33,IF($C33="mL",1000*BE33*$D33/$F33,BE33)))</f>
        <v/>
      </c>
      <c r="BG33" s="56"/>
      <c r="BH33" s="7" t="str">
        <f t="shared" ref="BH33" si="753">IF(BG33="","",IF($C33="g",1000*BG33/$F33,IF($C33="mL",1000*BG33*$D33/$F33,BG33)))</f>
        <v/>
      </c>
      <c r="BI33" s="56"/>
      <c r="BJ33" s="7" t="str">
        <f t="shared" ref="BJ33" si="754">IF(BI33="","",IF($C33="g",1000*BI33/$F33,IF($C33="mL",1000*BI33*$D33/$F33,BI33)))</f>
        <v/>
      </c>
      <c r="BK33" s="56"/>
      <c r="BL33" s="7" t="str">
        <f t="shared" ref="BL33" si="755">IF(BK33="","",IF($C33="g",1000*BK33/$F33,IF($C33="mL",1000*BK33*$D33/$F33,BK33)))</f>
        <v/>
      </c>
      <c r="BM33" s="56"/>
      <c r="BN33" s="13" t="str">
        <f t="shared" ref="BN33" si="756">IF(BM33="","",IF($C33="g",1000*BM33/$F33,IF($C33="mL",1000*BM33*$D33/$F33,BM33)))</f>
        <v/>
      </c>
    </row>
    <row r="34" spans="1:66" x14ac:dyDescent="0.25">
      <c r="A34" s="48"/>
      <c r="B34" s="77">
        <f t="shared" si="698"/>
        <v>1</v>
      </c>
      <c r="C34" s="79"/>
      <c r="D34" s="40" t="str">
        <f>IF(A34="","",VLOOKUP(A34,'Reagents Library'!$A$3:$D$101,3))</f>
        <v/>
      </c>
      <c r="E34" s="31" t="str">
        <f>IF(A34="","",VLOOKUP(A34,'Reagents Library'!$A$3:$D$101,1))</f>
        <v/>
      </c>
      <c r="F34" s="41" t="str">
        <f>IF(A34="","",VLOOKUP(A34,'Reagents Library'!$A$3:$D$101,4))</f>
        <v/>
      </c>
      <c r="G34" s="51"/>
      <c r="H34" s="7" t="str">
        <f t="shared" si="59"/>
        <v/>
      </c>
      <c r="I34" s="56"/>
      <c r="J34" s="7" t="str">
        <f t="shared" ref="J34" si="757">IF(I34="","",IF($C34="g",1000*I34/$F34,IF($C34="mL",1000*I34*$D34/$F34,I34)))</f>
        <v/>
      </c>
      <c r="K34" s="80"/>
      <c r="L34" s="7" t="str">
        <f t="shared" ref="L34" si="758">IF(K34="","",IF($C34="g",1000*K34/$F34,IF($C34="mL",1000*K34*$D34/$F34,K34)))</f>
        <v/>
      </c>
      <c r="M34" s="80"/>
      <c r="N34" s="7" t="str">
        <f t="shared" ref="N34" si="759">IF(M34="","",IF($C34="g",1000*M34/$F34,IF($C34="mL",1000*M34*$D34/$F34,M34)))</f>
        <v/>
      </c>
      <c r="O34" s="56"/>
      <c r="P34" s="7" t="str">
        <f t="shared" ref="P34" si="760">IF(O34="","",IF($C34="g",1000*O34/$F34,IF($C34="mL",1000*O34*$D34/$F34,O34)))</f>
        <v/>
      </c>
      <c r="Q34" s="56"/>
      <c r="R34" s="7" t="str">
        <f t="shared" ref="R34" si="761">IF(Q34="","",IF($C34="g",1000*Q34/$F34,IF($C34="mL",1000*Q34*$D34/$F34,Q34)))</f>
        <v/>
      </c>
      <c r="S34" s="56"/>
      <c r="T34" s="7" t="str">
        <f t="shared" ref="T34" si="762">IF(S34="","",IF($C34="g",1000*S34/$F34,IF($C34="mL",1000*S34*$D34/$F34,S34)))</f>
        <v/>
      </c>
      <c r="U34" s="56"/>
      <c r="V34" s="7" t="str">
        <f t="shared" ref="V34" si="763">IF(U34="","",IF($C34="g",1000*U34/$F34,IF($C34="mL",1000*U34*$D34/$F34,U34)))</f>
        <v/>
      </c>
      <c r="W34" s="56"/>
      <c r="X34" s="7" t="str">
        <f t="shared" ref="X34" si="764">IF(W34="","",IF($C34="g",1000*W34/$F34,IF($C34="mL",1000*W34*$D34/$F34,W34)))</f>
        <v/>
      </c>
      <c r="Y34" s="56"/>
      <c r="Z34" s="7" t="str">
        <f t="shared" ref="Z34" si="765">IF(Y34="","",IF($C34="g",1000*Y34/$F34,IF($C34="mL",1000*Y34*$D34/$F34,Y34)))</f>
        <v/>
      </c>
      <c r="AA34" s="56"/>
      <c r="AB34" s="7" t="str">
        <f t="shared" ref="AB34" si="766">IF(AA34="","",IF($C34="g",1000*AA34/$F34,IF($C34="mL",1000*AA34*$D34/$F34,AA34)))</f>
        <v/>
      </c>
      <c r="AC34" s="56"/>
      <c r="AD34" s="7" t="str">
        <f t="shared" ref="AD34" si="767">IF(AC34="","",IF($C34="g",1000*AC34/$F34,IF($C34="mL",1000*AC34*$D34/$F34,AC34)))</f>
        <v/>
      </c>
      <c r="AE34" s="56"/>
      <c r="AF34" s="7" t="str">
        <f t="shared" ref="AF34" si="768">IF(AE34="","",IF($C34="g",1000*AE34/$F34,IF($C34="mL",1000*AE34*$D34/$F34,AE34)))</f>
        <v/>
      </c>
      <c r="AG34" s="56"/>
      <c r="AH34" s="7" t="str">
        <f t="shared" ref="AH34" si="769">IF(AG34="","",IF($C34="g",1000*AG34/$F34,IF($C34="mL",1000*AG34*$D34/$F34,AG34)))</f>
        <v/>
      </c>
      <c r="AI34" s="56"/>
      <c r="AJ34" s="7" t="str">
        <f t="shared" ref="AJ34" si="770">IF(AI34="","",IF($C34="g",1000*AI34/$F34,IF($C34="mL",1000*AI34*$D34/$F34,AI34)))</f>
        <v/>
      </c>
      <c r="AK34" s="56"/>
      <c r="AL34" s="7" t="str">
        <f t="shared" ref="AL34" si="771">IF(AK34="","",IF($C34="g",1000*AK34/$F34,IF($C34="mL",1000*AK34*$D34/$F34,AK34)))</f>
        <v/>
      </c>
      <c r="AM34" s="56"/>
      <c r="AN34" s="7" t="str">
        <f t="shared" ref="AN34" si="772">IF(AM34="","",IF($C34="g",1000*AM34/$F34,IF($C34="mL",1000*AM34*$D34/$F34,AM34)))</f>
        <v/>
      </c>
      <c r="AO34" s="56"/>
      <c r="AP34" s="7" t="str">
        <f t="shared" ref="AP34" si="773">IF(AO34="","",IF($C34="g",1000*AO34/$F34,IF($C34="mL",1000*AO34*$D34/$F34,AO34)))</f>
        <v/>
      </c>
      <c r="AQ34" s="56"/>
      <c r="AR34" s="7" t="str">
        <f t="shared" ref="AR34" si="774">IF(AQ34="","",IF($C34="g",1000*AQ34/$F34,IF($C34="mL",1000*AQ34*$D34/$F34,AQ34)))</f>
        <v/>
      </c>
      <c r="AS34" s="56"/>
      <c r="AT34" s="7" t="str">
        <f t="shared" ref="AT34" si="775">IF(AS34="","",IF($C34="g",1000*AS34/$F34,IF($C34="mL",1000*AS34*$D34/$F34,AS34)))</f>
        <v/>
      </c>
      <c r="AU34" s="56"/>
      <c r="AV34" s="7" t="str">
        <f t="shared" ref="AV34" si="776">IF(AU34="","",IF($C34="g",1000*AU34/$F34,IF($C34="mL",1000*AU34*$D34/$F34,AU34)))</f>
        <v/>
      </c>
      <c r="AW34" s="56"/>
      <c r="AX34" s="7" t="str">
        <f t="shared" ref="AX34" si="777">IF(AW34="","",IF($C34="g",1000*AW34/$F34,IF($C34="mL",1000*AW34*$D34/$F34,AW34)))</f>
        <v/>
      </c>
      <c r="AY34" s="56"/>
      <c r="AZ34" s="7" t="str">
        <f t="shared" ref="AZ34" si="778">IF(AY34="","",IF($C34="g",1000*AY34/$F34,IF($C34="mL",1000*AY34*$D34/$F34,AY34)))</f>
        <v/>
      </c>
      <c r="BA34" s="56"/>
      <c r="BB34" s="7" t="str">
        <f t="shared" ref="BB34" si="779">IF(BA34="","",IF($C34="g",1000*BA34/$F34,IF($C34="mL",1000*BA34*$D34/$F34,BA34)))</f>
        <v/>
      </c>
      <c r="BC34" s="56"/>
      <c r="BD34" s="7" t="str">
        <f t="shared" ref="BD34" si="780">IF(BC34="","",IF($C34="g",1000*BC34/$F34,IF($C34="mL",1000*BC34*$D34/$F34,BC34)))</f>
        <v/>
      </c>
      <c r="BE34" s="56"/>
      <c r="BF34" s="7" t="str">
        <f t="shared" ref="BF34" si="781">IF(BE34="","",IF($C34="g",1000*BE34/$F34,IF($C34="mL",1000*BE34*$D34/$F34,BE34)))</f>
        <v/>
      </c>
      <c r="BG34" s="56"/>
      <c r="BH34" s="7" t="str">
        <f t="shared" ref="BH34" si="782">IF(BG34="","",IF($C34="g",1000*BG34/$F34,IF($C34="mL",1000*BG34*$D34/$F34,BG34)))</f>
        <v/>
      </c>
      <c r="BI34" s="56"/>
      <c r="BJ34" s="7" t="str">
        <f t="shared" ref="BJ34" si="783">IF(BI34="","",IF($C34="g",1000*BI34/$F34,IF($C34="mL",1000*BI34*$D34/$F34,BI34)))</f>
        <v/>
      </c>
      <c r="BK34" s="56"/>
      <c r="BL34" s="7" t="str">
        <f t="shared" ref="BL34" si="784">IF(BK34="","",IF($C34="g",1000*BK34/$F34,IF($C34="mL",1000*BK34*$D34/$F34,BK34)))</f>
        <v/>
      </c>
      <c r="BM34" s="56"/>
      <c r="BN34" s="13" t="str">
        <f t="shared" ref="BN34" si="785">IF(BM34="","",IF($C34="g",1000*BM34/$F34,IF($C34="mL",1000*BM34*$D34/$F34,BM34)))</f>
        <v/>
      </c>
    </row>
    <row r="35" spans="1:66" x14ac:dyDescent="0.25">
      <c r="A35" s="48"/>
      <c r="B35" s="77">
        <f t="shared" si="698"/>
        <v>1</v>
      </c>
      <c r="C35" s="79"/>
      <c r="D35" s="40" t="str">
        <f>IF(A35="","",VLOOKUP(A35,'Reagents Library'!$A$3:$D$101,3))</f>
        <v/>
      </c>
      <c r="E35" s="31" t="str">
        <f>IF(A35="","",VLOOKUP(A35,'Reagents Library'!$A$3:$D$101,1))</f>
        <v/>
      </c>
      <c r="F35" s="41" t="str">
        <f>IF(A35="","",VLOOKUP(A35,'Reagents Library'!$A$3:$D$101,4))</f>
        <v/>
      </c>
      <c r="G35" s="51"/>
      <c r="H35" s="7" t="str">
        <f t="shared" si="59"/>
        <v/>
      </c>
      <c r="I35" s="56"/>
      <c r="J35" s="7" t="str">
        <f t="shared" ref="J35" si="786">IF(I35="","",IF($C35="g",1000*I35/$F35,IF($C35="mL",1000*I35*$D35/$F35,I35)))</f>
        <v/>
      </c>
      <c r="K35" s="80"/>
      <c r="L35" s="7" t="str">
        <f t="shared" ref="L35" si="787">IF(K35="","",IF($C35="g",1000*K35/$F35,IF($C35="mL",1000*K35*$D35/$F35,K35)))</f>
        <v/>
      </c>
      <c r="M35" s="80"/>
      <c r="N35" s="7" t="str">
        <f t="shared" ref="N35" si="788">IF(M35="","",IF($C35="g",1000*M35/$F35,IF($C35="mL",1000*M35*$D35/$F35,M35)))</f>
        <v/>
      </c>
      <c r="O35" s="56"/>
      <c r="P35" s="7" t="str">
        <f t="shared" ref="P35" si="789">IF(O35="","",IF($C35="g",1000*O35/$F35,IF($C35="mL",1000*O35*$D35/$F35,O35)))</f>
        <v/>
      </c>
      <c r="Q35" s="56"/>
      <c r="R35" s="7" t="str">
        <f t="shared" ref="R35" si="790">IF(Q35="","",IF($C35="g",1000*Q35/$F35,IF($C35="mL",1000*Q35*$D35/$F35,Q35)))</f>
        <v/>
      </c>
      <c r="S35" s="56"/>
      <c r="T35" s="7" t="str">
        <f t="shared" ref="T35" si="791">IF(S35="","",IF($C35="g",1000*S35/$F35,IF($C35="mL",1000*S35*$D35/$F35,S35)))</f>
        <v/>
      </c>
      <c r="U35" s="56"/>
      <c r="V35" s="7" t="str">
        <f t="shared" ref="V35" si="792">IF(U35="","",IF($C35="g",1000*U35/$F35,IF($C35="mL",1000*U35*$D35/$F35,U35)))</f>
        <v/>
      </c>
      <c r="W35" s="56"/>
      <c r="X35" s="7" t="str">
        <f t="shared" ref="X35" si="793">IF(W35="","",IF($C35="g",1000*W35/$F35,IF($C35="mL",1000*W35*$D35/$F35,W35)))</f>
        <v/>
      </c>
      <c r="Y35" s="56"/>
      <c r="Z35" s="7" t="str">
        <f t="shared" ref="Z35" si="794">IF(Y35="","",IF($C35="g",1000*Y35/$F35,IF($C35="mL",1000*Y35*$D35/$F35,Y35)))</f>
        <v/>
      </c>
      <c r="AA35" s="56"/>
      <c r="AB35" s="7" t="str">
        <f t="shared" ref="AB35" si="795">IF(AA35="","",IF($C35="g",1000*AA35/$F35,IF($C35="mL",1000*AA35*$D35/$F35,AA35)))</f>
        <v/>
      </c>
      <c r="AC35" s="56"/>
      <c r="AD35" s="7" t="str">
        <f t="shared" ref="AD35" si="796">IF(AC35="","",IF($C35="g",1000*AC35/$F35,IF($C35="mL",1000*AC35*$D35/$F35,AC35)))</f>
        <v/>
      </c>
      <c r="AE35" s="56"/>
      <c r="AF35" s="7" t="str">
        <f t="shared" ref="AF35" si="797">IF(AE35="","",IF($C35="g",1000*AE35/$F35,IF($C35="mL",1000*AE35*$D35/$F35,AE35)))</f>
        <v/>
      </c>
      <c r="AG35" s="56"/>
      <c r="AH35" s="7" t="str">
        <f t="shared" ref="AH35" si="798">IF(AG35="","",IF($C35="g",1000*AG35/$F35,IF($C35="mL",1000*AG35*$D35/$F35,AG35)))</f>
        <v/>
      </c>
      <c r="AI35" s="56"/>
      <c r="AJ35" s="7" t="str">
        <f t="shared" ref="AJ35" si="799">IF(AI35="","",IF($C35="g",1000*AI35/$F35,IF($C35="mL",1000*AI35*$D35/$F35,AI35)))</f>
        <v/>
      </c>
      <c r="AK35" s="56"/>
      <c r="AL35" s="7" t="str">
        <f t="shared" ref="AL35" si="800">IF(AK35="","",IF($C35="g",1000*AK35/$F35,IF($C35="mL",1000*AK35*$D35/$F35,AK35)))</f>
        <v/>
      </c>
      <c r="AM35" s="56"/>
      <c r="AN35" s="7" t="str">
        <f t="shared" ref="AN35" si="801">IF(AM35="","",IF($C35="g",1000*AM35/$F35,IF($C35="mL",1000*AM35*$D35/$F35,AM35)))</f>
        <v/>
      </c>
      <c r="AO35" s="56"/>
      <c r="AP35" s="7" t="str">
        <f t="shared" ref="AP35" si="802">IF(AO35="","",IF($C35="g",1000*AO35/$F35,IF($C35="mL",1000*AO35*$D35/$F35,AO35)))</f>
        <v/>
      </c>
      <c r="AQ35" s="56"/>
      <c r="AR35" s="7" t="str">
        <f t="shared" ref="AR35" si="803">IF(AQ35="","",IF($C35="g",1000*AQ35/$F35,IF($C35="mL",1000*AQ35*$D35/$F35,AQ35)))</f>
        <v/>
      </c>
      <c r="AS35" s="56"/>
      <c r="AT35" s="7" t="str">
        <f t="shared" ref="AT35" si="804">IF(AS35="","",IF($C35="g",1000*AS35/$F35,IF($C35="mL",1000*AS35*$D35/$F35,AS35)))</f>
        <v/>
      </c>
      <c r="AU35" s="56"/>
      <c r="AV35" s="7" t="str">
        <f t="shared" ref="AV35" si="805">IF(AU35="","",IF($C35="g",1000*AU35/$F35,IF($C35="mL",1000*AU35*$D35/$F35,AU35)))</f>
        <v/>
      </c>
      <c r="AW35" s="56"/>
      <c r="AX35" s="7" t="str">
        <f t="shared" ref="AX35" si="806">IF(AW35="","",IF($C35="g",1000*AW35/$F35,IF($C35="mL",1000*AW35*$D35/$F35,AW35)))</f>
        <v/>
      </c>
      <c r="AY35" s="56"/>
      <c r="AZ35" s="7" t="str">
        <f t="shared" ref="AZ35" si="807">IF(AY35="","",IF($C35="g",1000*AY35/$F35,IF($C35="mL",1000*AY35*$D35/$F35,AY35)))</f>
        <v/>
      </c>
      <c r="BA35" s="56"/>
      <c r="BB35" s="7" t="str">
        <f t="shared" ref="BB35" si="808">IF(BA35="","",IF($C35="g",1000*BA35/$F35,IF($C35="mL",1000*BA35*$D35/$F35,BA35)))</f>
        <v/>
      </c>
      <c r="BC35" s="56"/>
      <c r="BD35" s="7" t="str">
        <f t="shared" ref="BD35" si="809">IF(BC35="","",IF($C35="g",1000*BC35/$F35,IF($C35="mL",1000*BC35*$D35/$F35,BC35)))</f>
        <v/>
      </c>
      <c r="BE35" s="56"/>
      <c r="BF35" s="7" t="str">
        <f t="shared" ref="BF35" si="810">IF(BE35="","",IF($C35="g",1000*BE35/$F35,IF($C35="mL",1000*BE35*$D35/$F35,BE35)))</f>
        <v/>
      </c>
      <c r="BG35" s="56"/>
      <c r="BH35" s="7" t="str">
        <f t="shared" ref="BH35" si="811">IF(BG35="","",IF($C35="g",1000*BG35/$F35,IF($C35="mL",1000*BG35*$D35/$F35,BG35)))</f>
        <v/>
      </c>
      <c r="BI35" s="56"/>
      <c r="BJ35" s="7" t="str">
        <f t="shared" ref="BJ35" si="812">IF(BI35="","",IF($C35="g",1000*BI35/$F35,IF($C35="mL",1000*BI35*$D35/$F35,BI35)))</f>
        <v/>
      </c>
      <c r="BK35" s="56"/>
      <c r="BL35" s="7" t="str">
        <f t="shared" ref="BL35" si="813">IF(BK35="","",IF($C35="g",1000*BK35/$F35,IF($C35="mL",1000*BK35*$D35/$F35,BK35)))</f>
        <v/>
      </c>
      <c r="BM35" s="56"/>
      <c r="BN35" s="13" t="str">
        <f t="shared" ref="BN35" si="814">IF(BM35="","",IF($C35="g",1000*BM35/$F35,IF($C35="mL",1000*BM35*$D35/$F35,BM35)))</f>
        <v/>
      </c>
    </row>
    <row r="36" spans="1:66" ht="15.75" thickBot="1" x14ac:dyDescent="0.3">
      <c r="A36" s="52"/>
      <c r="B36" s="130">
        <f t="shared" si="698"/>
        <v>1</v>
      </c>
      <c r="C36" s="131"/>
      <c r="D36" s="132" t="str">
        <f>IF(A36="","",VLOOKUP(A36,'Reagents Library'!$A$3:$D$101,3))</f>
        <v/>
      </c>
      <c r="E36" s="133" t="str">
        <f>IF(A36="","",VLOOKUP(A36,'Reagents Library'!$A$3:$D$101,1))</f>
        <v/>
      </c>
      <c r="F36" s="133" t="str">
        <f>IF(A36="","",VLOOKUP(A36,'Reagents Library'!$A$3:$D$101,4))</f>
        <v/>
      </c>
      <c r="G36" s="54"/>
      <c r="H36" s="134" t="str">
        <f t="shared" si="59"/>
        <v/>
      </c>
      <c r="I36" s="59"/>
      <c r="J36" s="134" t="str">
        <f t="shared" ref="J36" si="815">IF(I36="","",IF($C36="g",1000*I36/$F36,IF($C36="mL",1000*I36*$D36/$F36,I36)))</f>
        <v/>
      </c>
      <c r="K36" s="135"/>
      <c r="L36" s="134" t="str">
        <f t="shared" ref="L36" si="816">IF(K36="","",IF($C36="g",1000*K36/$F36,IF($C36="mL",1000*K36*$D36/$F36,K36)))</f>
        <v/>
      </c>
      <c r="M36" s="135"/>
      <c r="N36" s="134" t="str">
        <f t="shared" ref="N36" si="817">IF(M36="","",IF($C36="g",1000*M36/$F36,IF($C36="mL",1000*M36*$D36/$F36,M36)))</f>
        <v/>
      </c>
      <c r="O36" s="59"/>
      <c r="P36" s="134" t="str">
        <f t="shared" ref="P36" si="818">IF(O36="","",IF($C36="g",1000*O36/$F36,IF($C36="mL",1000*O36*$D36/$F36,O36)))</f>
        <v/>
      </c>
      <c r="Q36" s="59"/>
      <c r="R36" s="134" t="str">
        <f t="shared" ref="R36" si="819">IF(Q36="","",IF($C36="g",1000*Q36/$F36,IF($C36="mL",1000*Q36*$D36/$F36,Q36)))</f>
        <v/>
      </c>
      <c r="S36" s="59"/>
      <c r="T36" s="134" t="str">
        <f t="shared" ref="T36" si="820">IF(S36="","",IF($C36="g",1000*S36/$F36,IF($C36="mL",1000*S36*$D36/$F36,S36)))</f>
        <v/>
      </c>
      <c r="U36" s="59"/>
      <c r="V36" s="134" t="str">
        <f t="shared" ref="V36" si="821">IF(U36="","",IF($C36="g",1000*U36/$F36,IF($C36="mL",1000*U36*$D36/$F36,U36)))</f>
        <v/>
      </c>
      <c r="W36" s="59"/>
      <c r="X36" s="134" t="str">
        <f t="shared" ref="X36" si="822">IF(W36="","",IF($C36="g",1000*W36/$F36,IF($C36="mL",1000*W36*$D36/$F36,W36)))</f>
        <v/>
      </c>
      <c r="Y36" s="59"/>
      <c r="Z36" s="134" t="str">
        <f t="shared" ref="Z36" si="823">IF(Y36="","",IF($C36="g",1000*Y36/$F36,IF($C36="mL",1000*Y36*$D36/$F36,Y36)))</f>
        <v/>
      </c>
      <c r="AA36" s="59"/>
      <c r="AB36" s="134" t="str">
        <f t="shared" ref="AB36" si="824">IF(AA36="","",IF($C36="g",1000*AA36/$F36,IF($C36="mL",1000*AA36*$D36/$F36,AA36)))</f>
        <v/>
      </c>
      <c r="AC36" s="59"/>
      <c r="AD36" s="134" t="str">
        <f t="shared" ref="AD36" si="825">IF(AC36="","",IF($C36="g",1000*AC36/$F36,IF($C36="mL",1000*AC36*$D36/$F36,AC36)))</f>
        <v/>
      </c>
      <c r="AE36" s="59"/>
      <c r="AF36" s="134" t="str">
        <f t="shared" ref="AF36" si="826">IF(AE36="","",IF($C36="g",1000*AE36/$F36,IF($C36="mL",1000*AE36*$D36/$F36,AE36)))</f>
        <v/>
      </c>
      <c r="AG36" s="59"/>
      <c r="AH36" s="134" t="str">
        <f t="shared" ref="AH36" si="827">IF(AG36="","",IF($C36="g",1000*AG36/$F36,IF($C36="mL",1000*AG36*$D36/$F36,AG36)))</f>
        <v/>
      </c>
      <c r="AI36" s="59"/>
      <c r="AJ36" s="134" t="str">
        <f t="shared" ref="AJ36" si="828">IF(AI36="","",IF($C36="g",1000*AI36/$F36,IF($C36="mL",1000*AI36*$D36/$F36,AI36)))</f>
        <v/>
      </c>
      <c r="AK36" s="59"/>
      <c r="AL36" s="134" t="str">
        <f t="shared" ref="AL36" si="829">IF(AK36="","",IF($C36="g",1000*AK36/$F36,IF($C36="mL",1000*AK36*$D36/$F36,AK36)))</f>
        <v/>
      </c>
      <c r="AM36" s="59"/>
      <c r="AN36" s="134" t="str">
        <f t="shared" ref="AN36" si="830">IF(AM36="","",IF($C36="g",1000*AM36/$F36,IF($C36="mL",1000*AM36*$D36/$F36,AM36)))</f>
        <v/>
      </c>
      <c r="AO36" s="59"/>
      <c r="AP36" s="134" t="str">
        <f t="shared" ref="AP36" si="831">IF(AO36="","",IF($C36="g",1000*AO36/$F36,IF($C36="mL",1000*AO36*$D36/$F36,AO36)))</f>
        <v/>
      </c>
      <c r="AQ36" s="59"/>
      <c r="AR36" s="134" t="str">
        <f t="shared" ref="AR36" si="832">IF(AQ36="","",IF($C36="g",1000*AQ36/$F36,IF($C36="mL",1000*AQ36*$D36/$F36,AQ36)))</f>
        <v/>
      </c>
      <c r="AS36" s="59"/>
      <c r="AT36" s="134" t="str">
        <f t="shared" ref="AT36" si="833">IF(AS36="","",IF($C36="g",1000*AS36/$F36,IF($C36="mL",1000*AS36*$D36/$F36,AS36)))</f>
        <v/>
      </c>
      <c r="AU36" s="59"/>
      <c r="AV36" s="134" t="str">
        <f t="shared" ref="AV36" si="834">IF(AU36="","",IF($C36="g",1000*AU36/$F36,IF($C36="mL",1000*AU36*$D36/$F36,AU36)))</f>
        <v/>
      </c>
      <c r="AW36" s="59"/>
      <c r="AX36" s="134" t="str">
        <f t="shared" ref="AX36" si="835">IF(AW36="","",IF($C36="g",1000*AW36/$F36,IF($C36="mL",1000*AW36*$D36/$F36,AW36)))</f>
        <v/>
      </c>
      <c r="AY36" s="59"/>
      <c r="AZ36" s="134" t="str">
        <f t="shared" ref="AZ36" si="836">IF(AY36="","",IF($C36="g",1000*AY36/$F36,IF($C36="mL",1000*AY36*$D36/$F36,AY36)))</f>
        <v/>
      </c>
      <c r="BA36" s="59"/>
      <c r="BB36" s="134" t="str">
        <f t="shared" ref="BB36" si="837">IF(BA36="","",IF($C36="g",1000*BA36/$F36,IF($C36="mL",1000*BA36*$D36/$F36,BA36)))</f>
        <v/>
      </c>
      <c r="BC36" s="59"/>
      <c r="BD36" s="134" t="str">
        <f t="shared" ref="BD36" si="838">IF(BC36="","",IF($C36="g",1000*BC36/$F36,IF($C36="mL",1000*BC36*$D36/$F36,BC36)))</f>
        <v/>
      </c>
      <c r="BE36" s="59"/>
      <c r="BF36" s="134" t="str">
        <f t="shared" ref="BF36" si="839">IF(BE36="","",IF($C36="g",1000*BE36/$F36,IF($C36="mL",1000*BE36*$D36/$F36,BE36)))</f>
        <v/>
      </c>
      <c r="BG36" s="59"/>
      <c r="BH36" s="134" t="str">
        <f t="shared" ref="BH36" si="840">IF(BG36="","",IF($C36="g",1000*BG36/$F36,IF($C36="mL",1000*BG36*$D36/$F36,BG36)))</f>
        <v/>
      </c>
      <c r="BI36" s="59"/>
      <c r="BJ36" s="134" t="str">
        <f t="shared" ref="BJ36" si="841">IF(BI36="","",IF($C36="g",1000*BI36/$F36,IF($C36="mL",1000*BI36*$D36/$F36,BI36)))</f>
        <v/>
      </c>
      <c r="BK36" s="59"/>
      <c r="BL36" s="134" t="str">
        <f t="shared" ref="BL36" si="842">IF(BK36="","",IF($C36="g",1000*BK36/$F36,IF($C36="mL",1000*BK36*$D36/$F36,BK36)))</f>
        <v/>
      </c>
      <c r="BM36" s="59"/>
      <c r="BN36" s="136" t="str">
        <f t="shared" ref="BN36" si="843">IF(BM36="","",IF($C36="g",1000*BM36/$F36,IF($C36="mL",1000*BM36*$D36/$F36,BM36)))</f>
        <v/>
      </c>
    </row>
    <row r="37" spans="1:66" x14ac:dyDescent="0.25">
      <c r="D37" s="95"/>
    </row>
    <row r="38" spans="1:66" x14ac:dyDescent="0.25">
      <c r="A38" s="11"/>
      <c r="B38" s="11"/>
    </row>
    <row r="39" spans="1:66" x14ac:dyDescent="0.25">
      <c r="A39" s="11"/>
      <c r="B39" s="11"/>
    </row>
    <row r="40" spans="1:66" x14ac:dyDescent="0.25">
      <c r="A40" s="81"/>
    </row>
    <row r="41" spans="1:66" x14ac:dyDescent="0.25">
      <c r="A41" s="81"/>
    </row>
    <row r="42" spans="1:66" x14ac:dyDescent="0.25">
      <c r="A42" s="81"/>
    </row>
  </sheetData>
  <sheetProtection algorithmName="SHA-512" hashValue="eAp0ctoyL1FP5wfi1Od7+l7qtsou6M6smUtdlyUbzv64/1/r2S/O3P7+kvdd49Ou4eKB19uxaY/KNABJjecr8w==" saltValue="WDFPRYV9Ypx9yDjGnY+GWg==" spinCount="100000" sheet="1" selectLockedCells="1"/>
  <mergeCells count="188">
    <mergeCell ref="BK6:BL6"/>
    <mergeCell ref="BM6:BN6"/>
    <mergeCell ref="BK7:BL7"/>
    <mergeCell ref="BM7:BN7"/>
    <mergeCell ref="S6:T6"/>
    <mergeCell ref="U6:V6"/>
    <mergeCell ref="W6:X6"/>
    <mergeCell ref="Y6:Z6"/>
    <mergeCell ref="AA6:AB6"/>
    <mergeCell ref="AC6:AD6"/>
    <mergeCell ref="AE6:AF6"/>
    <mergeCell ref="AG6:AH6"/>
    <mergeCell ref="AI6:AJ6"/>
    <mergeCell ref="AK6:AL6"/>
    <mergeCell ref="AM6:AN6"/>
    <mergeCell ref="AO6:AP6"/>
    <mergeCell ref="AQ6:AR6"/>
    <mergeCell ref="AS6:AT6"/>
    <mergeCell ref="AU6:AV6"/>
    <mergeCell ref="AW6:AX6"/>
    <mergeCell ref="AY6:AZ6"/>
    <mergeCell ref="BA6:BB6"/>
    <mergeCell ref="BC6:BD6"/>
    <mergeCell ref="BE6:BF6"/>
    <mergeCell ref="BG6:BH6"/>
    <mergeCell ref="BI6:BJ6"/>
    <mergeCell ref="AS7:AT7"/>
    <mergeCell ref="AU7:AV7"/>
    <mergeCell ref="AW7:AX7"/>
    <mergeCell ref="AY7:AZ7"/>
    <mergeCell ref="BA7:BB7"/>
    <mergeCell ref="BC7:BD7"/>
    <mergeCell ref="BE7:BF7"/>
    <mergeCell ref="BG7:BH7"/>
    <mergeCell ref="BI7:BJ7"/>
    <mergeCell ref="AA7:AB7"/>
    <mergeCell ref="AC7:AD7"/>
    <mergeCell ref="AE7:AF7"/>
    <mergeCell ref="AG7:AH7"/>
    <mergeCell ref="AI7:AJ7"/>
    <mergeCell ref="AK7:AL7"/>
    <mergeCell ref="AM7:AN7"/>
    <mergeCell ref="AO7:AP7"/>
    <mergeCell ref="AQ7:AR7"/>
    <mergeCell ref="Q6:R6"/>
    <mergeCell ref="K7:L7"/>
    <mergeCell ref="M7:N7"/>
    <mergeCell ref="O7:P7"/>
    <mergeCell ref="Q7:R7"/>
    <mergeCell ref="S7:T7"/>
    <mergeCell ref="U7:V7"/>
    <mergeCell ref="W7:X7"/>
    <mergeCell ref="Y7:Z7"/>
    <mergeCell ref="A6:F6"/>
    <mergeCell ref="A7:F7"/>
    <mergeCell ref="G6:H6"/>
    <mergeCell ref="G7:H7"/>
    <mergeCell ref="I7:J7"/>
    <mergeCell ref="I6:J6"/>
    <mergeCell ref="K6:L6"/>
    <mergeCell ref="M6:N6"/>
    <mergeCell ref="O6:P6"/>
    <mergeCell ref="Y3:Z3"/>
    <mergeCell ref="AA3:AB3"/>
    <mergeCell ref="AC3:AD3"/>
    <mergeCell ref="AE3:AF3"/>
    <mergeCell ref="AG3:AH3"/>
    <mergeCell ref="AI3:AJ3"/>
    <mergeCell ref="G3:H3"/>
    <mergeCell ref="I3:J3"/>
    <mergeCell ref="K3:L3"/>
    <mergeCell ref="M3:N3"/>
    <mergeCell ref="O3:P3"/>
    <mergeCell ref="Q3:R3"/>
    <mergeCell ref="S3:T3"/>
    <mergeCell ref="U3:V3"/>
    <mergeCell ref="W3:X3"/>
    <mergeCell ref="A1:AA1"/>
    <mergeCell ref="BI5:BJ5"/>
    <mergeCell ref="BK5:BL5"/>
    <mergeCell ref="BM5:BN5"/>
    <mergeCell ref="AY5:AZ5"/>
    <mergeCell ref="BA5:BB5"/>
    <mergeCell ref="BC5:BD5"/>
    <mergeCell ref="BE5:BF5"/>
    <mergeCell ref="BG5:BH5"/>
    <mergeCell ref="AO5:AP5"/>
    <mergeCell ref="AQ5:AR5"/>
    <mergeCell ref="AS5:AT5"/>
    <mergeCell ref="AU5:AV5"/>
    <mergeCell ref="AW5:AX5"/>
    <mergeCell ref="AE5:AF5"/>
    <mergeCell ref="AG5:AH5"/>
    <mergeCell ref="AI5:AJ5"/>
    <mergeCell ref="AK5:AL5"/>
    <mergeCell ref="AM5:AN5"/>
    <mergeCell ref="U5:V5"/>
    <mergeCell ref="AK3:AL3"/>
    <mergeCell ref="AM3:AN3"/>
    <mergeCell ref="AO3:AP3"/>
    <mergeCell ref="AQ3:AR3"/>
    <mergeCell ref="G8:BN8"/>
    <mergeCell ref="A2:F2"/>
    <mergeCell ref="A4:F4"/>
    <mergeCell ref="BG4:BH4"/>
    <mergeCell ref="BI4:BJ4"/>
    <mergeCell ref="BK4:BL4"/>
    <mergeCell ref="BM4:BN4"/>
    <mergeCell ref="AU4:AV4"/>
    <mergeCell ref="AW4:AX4"/>
    <mergeCell ref="AY4:AZ4"/>
    <mergeCell ref="BA4:BB4"/>
    <mergeCell ref="BC4:BD4"/>
    <mergeCell ref="BE4:BF4"/>
    <mergeCell ref="AS4:AT4"/>
    <mergeCell ref="W4:X4"/>
    <mergeCell ref="Y4:Z4"/>
    <mergeCell ref="AA4:AB4"/>
    <mergeCell ref="AC4:AD4"/>
    <mergeCell ref="W5:X5"/>
    <mergeCell ref="Y5:Z5"/>
    <mergeCell ref="AA5:AB5"/>
    <mergeCell ref="AC5:AD5"/>
    <mergeCell ref="K5:L5"/>
    <mergeCell ref="M5:N5"/>
    <mergeCell ref="BG2:BH2"/>
    <mergeCell ref="BI2:BJ2"/>
    <mergeCell ref="BK2:BL2"/>
    <mergeCell ref="BM2:BN2"/>
    <mergeCell ref="AU2:AV2"/>
    <mergeCell ref="AW2:AX2"/>
    <mergeCell ref="G5:H5"/>
    <mergeCell ref="A5:F5"/>
    <mergeCell ref="I5:J5"/>
    <mergeCell ref="O5:P5"/>
    <mergeCell ref="Q5:R5"/>
    <mergeCell ref="S5:T5"/>
    <mergeCell ref="BC3:BD3"/>
    <mergeCell ref="AS3:AT3"/>
    <mergeCell ref="AU3:AV3"/>
    <mergeCell ref="AW3:AX3"/>
    <mergeCell ref="AY3:AZ3"/>
    <mergeCell ref="BA3:BB3"/>
    <mergeCell ref="BE3:BF3"/>
    <mergeCell ref="BG3:BH3"/>
    <mergeCell ref="BI3:BJ3"/>
    <mergeCell ref="BK3:BL3"/>
    <mergeCell ref="BM3:BN3"/>
    <mergeCell ref="A3:F3"/>
    <mergeCell ref="AE4:AF4"/>
    <mergeCell ref="AG4:AH4"/>
    <mergeCell ref="AI4:AJ4"/>
    <mergeCell ref="AK4:AL4"/>
    <mergeCell ref="AM4:AN4"/>
    <mergeCell ref="AO4:AP4"/>
    <mergeCell ref="AQ4:AR4"/>
    <mergeCell ref="G4:H4"/>
    <mergeCell ref="I4:J4"/>
    <mergeCell ref="K4:L4"/>
    <mergeCell ref="M4:N4"/>
    <mergeCell ref="O4:P4"/>
    <mergeCell ref="Q4:R4"/>
    <mergeCell ref="S4:T4"/>
    <mergeCell ref="U4:V4"/>
    <mergeCell ref="AY2:AZ2"/>
    <mergeCell ref="BA2:BB2"/>
    <mergeCell ref="BC2:BD2"/>
    <mergeCell ref="BE2:BF2"/>
    <mergeCell ref="AI2:AJ2"/>
    <mergeCell ref="AK2:AL2"/>
    <mergeCell ref="AM2:AN2"/>
    <mergeCell ref="AO2:AP2"/>
    <mergeCell ref="AQ2:AR2"/>
    <mergeCell ref="G2:H2"/>
    <mergeCell ref="I2:J2"/>
    <mergeCell ref="K2:L2"/>
    <mergeCell ref="M2:N2"/>
    <mergeCell ref="O2:P2"/>
    <mergeCell ref="Q2:R2"/>
    <mergeCell ref="S2:T2"/>
    <mergeCell ref="U2:V2"/>
    <mergeCell ref="AS2:AT2"/>
    <mergeCell ref="W2:X2"/>
    <mergeCell ref="Y2:Z2"/>
    <mergeCell ref="AA2:AB2"/>
    <mergeCell ref="AC2:AD2"/>
    <mergeCell ref="AE2:AF2"/>
    <mergeCell ref="AG2:AH2"/>
  </mergeCells>
  <dataValidations disablePrompts="1" count="1">
    <dataValidation errorStyle="information" allowBlank="1" showInputMessage="1" showErrorMessage="1" errorTitle="Not in library" error="The reagent is not in the library. You should input density and/or molecular weight manually. " sqref="B9:B36"/>
  </dataValidations>
  <pageMargins left="0.7" right="0.7" top="0.75" bottom="0.75" header="0.3" footer="0.3"/>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'Help Sheet'!$B$2:$B$4</xm:f>
          </x14:formula1>
          <xm:sqref>C9:C36</xm:sqref>
        </x14:dataValidation>
        <x14:dataValidation type="list" allowBlank="1" showInputMessage="1" showErrorMessage="1">
          <x14:formula1>
            <xm:f>'Reagents Library'!$A$3:$A$101</xm:f>
          </x14:formula1>
          <xm:sqref>A9:A36</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showGridLines="0" workbookViewId="0">
      <selection activeCell="C32" sqref="C32"/>
    </sheetView>
  </sheetViews>
  <sheetFormatPr defaultColWidth="8.85546875" defaultRowHeight="15" x14ac:dyDescent="0.25"/>
  <cols>
    <col min="1" max="1" width="20" style="1" customWidth="1"/>
    <col min="2" max="2" width="48.42578125" style="1" bestFit="1" customWidth="1"/>
    <col min="3" max="4" width="29.140625" style="1" customWidth="1"/>
  </cols>
  <sheetData>
    <row r="1" spans="1:4" ht="39" customHeight="1" thickBot="1" x14ac:dyDescent="0.3">
      <c r="A1" s="285" t="s">
        <v>133</v>
      </c>
      <c r="B1" s="286"/>
      <c r="C1" s="286"/>
      <c r="D1" s="286"/>
    </row>
    <row r="2" spans="1:4" x14ac:dyDescent="0.25">
      <c r="A2" s="32" t="s">
        <v>13</v>
      </c>
      <c r="B2" s="33" t="s">
        <v>6</v>
      </c>
      <c r="C2" s="33" t="s">
        <v>14</v>
      </c>
      <c r="D2" s="34" t="s">
        <v>19</v>
      </c>
    </row>
    <row r="3" spans="1:4" x14ac:dyDescent="0.25">
      <c r="A3" s="149" t="s">
        <v>96</v>
      </c>
      <c r="B3" s="149" t="s">
        <v>97</v>
      </c>
      <c r="C3" s="150">
        <v>1.0820000000000001</v>
      </c>
      <c r="D3" s="151">
        <v>102.09</v>
      </c>
    </row>
    <row r="4" spans="1:4" x14ac:dyDescent="0.25">
      <c r="A4" s="152" t="s">
        <v>44</v>
      </c>
      <c r="B4" s="153" t="s">
        <v>44</v>
      </c>
      <c r="C4" s="154">
        <v>0.78449999999999998</v>
      </c>
      <c r="D4" s="155">
        <v>58.8</v>
      </c>
    </row>
    <row r="5" spans="1:4" x14ac:dyDescent="0.25">
      <c r="A5" s="149" t="s">
        <v>94</v>
      </c>
      <c r="B5" s="149" t="s">
        <v>95</v>
      </c>
      <c r="C5" s="150">
        <v>1.0489999999999999</v>
      </c>
      <c r="D5" s="151">
        <v>60.05</v>
      </c>
    </row>
    <row r="6" spans="1:4" x14ac:dyDescent="0.25">
      <c r="A6" s="152" t="s">
        <v>84</v>
      </c>
      <c r="B6" s="153" t="s">
        <v>84</v>
      </c>
      <c r="C6" s="154">
        <v>0.87649999999999995</v>
      </c>
      <c r="D6" s="151">
        <v>78.11</v>
      </c>
    </row>
    <row r="7" spans="1:4" x14ac:dyDescent="0.25">
      <c r="A7" s="149" t="s">
        <v>87</v>
      </c>
      <c r="B7" s="149" t="s">
        <v>105</v>
      </c>
      <c r="C7" s="150">
        <v>1.5867</v>
      </c>
      <c r="D7" s="151">
        <v>153.81</v>
      </c>
    </row>
    <row r="8" spans="1:4" x14ac:dyDescent="0.25">
      <c r="A8" s="152" t="s">
        <v>46</v>
      </c>
      <c r="B8" s="153" t="s">
        <v>73</v>
      </c>
      <c r="C8" s="154">
        <v>1.4890000000000001</v>
      </c>
      <c r="D8" s="155">
        <v>119.37</v>
      </c>
    </row>
    <row r="9" spans="1:4" x14ac:dyDescent="0.25">
      <c r="A9" s="149" t="s">
        <v>88</v>
      </c>
      <c r="B9" s="149" t="s">
        <v>88</v>
      </c>
      <c r="C9" s="150">
        <v>1.1100000000000001</v>
      </c>
      <c r="D9" s="151">
        <v>112.56</v>
      </c>
    </row>
    <row r="10" spans="1:4" x14ac:dyDescent="0.25">
      <c r="A10" s="152" t="s">
        <v>2</v>
      </c>
      <c r="B10" s="153" t="s">
        <v>2</v>
      </c>
      <c r="C10" s="154">
        <v>1.25</v>
      </c>
      <c r="D10" s="155">
        <v>128.13</v>
      </c>
    </row>
    <row r="11" spans="1:4" x14ac:dyDescent="0.25">
      <c r="A11" s="152" t="s">
        <v>86</v>
      </c>
      <c r="B11" s="153" t="s">
        <v>104</v>
      </c>
      <c r="C11" s="154">
        <v>1.2529999999999999</v>
      </c>
      <c r="D11" s="151">
        <v>98.95</v>
      </c>
    </row>
    <row r="12" spans="1:4" x14ac:dyDescent="0.25">
      <c r="A12" s="152" t="s">
        <v>45</v>
      </c>
      <c r="B12" s="153" t="s">
        <v>72</v>
      </c>
      <c r="C12" s="154">
        <v>1.3260000000000001</v>
      </c>
      <c r="D12" s="155">
        <v>84.96</v>
      </c>
    </row>
    <row r="13" spans="1:4" x14ac:dyDescent="0.25">
      <c r="A13" s="153" t="s">
        <v>42</v>
      </c>
      <c r="B13" s="153" t="s">
        <v>42</v>
      </c>
      <c r="C13" s="154">
        <v>0.71299999999999997</v>
      </c>
      <c r="D13" s="155">
        <v>74.12</v>
      </c>
    </row>
    <row r="14" spans="1:4" x14ac:dyDescent="0.25">
      <c r="A14" s="152" t="s">
        <v>34</v>
      </c>
      <c r="B14" s="152" t="s">
        <v>34</v>
      </c>
      <c r="C14" s="154">
        <v>0.93700000000000006</v>
      </c>
      <c r="D14" s="155">
        <v>134.18</v>
      </c>
    </row>
    <row r="15" spans="1:4" s="81" customFormat="1" x14ac:dyDescent="0.25">
      <c r="A15" s="156" t="s">
        <v>56</v>
      </c>
      <c r="B15" s="157" t="s">
        <v>81</v>
      </c>
      <c r="C15" s="158">
        <v>1.0329999999999999</v>
      </c>
      <c r="D15" s="159">
        <v>88.11</v>
      </c>
    </row>
    <row r="16" spans="1:4" s="81" customFormat="1" x14ac:dyDescent="0.25">
      <c r="A16" s="156" t="s">
        <v>54</v>
      </c>
      <c r="B16" s="157" t="s">
        <v>109</v>
      </c>
      <c r="C16" s="150">
        <v>0.93700000000000006</v>
      </c>
      <c r="D16" s="151">
        <v>87.12</v>
      </c>
    </row>
    <row r="17" spans="1:4" x14ac:dyDescent="0.25">
      <c r="A17" s="157" t="s">
        <v>89</v>
      </c>
      <c r="B17" s="157" t="s">
        <v>106</v>
      </c>
      <c r="C17" s="150">
        <v>0.93700000000000006</v>
      </c>
      <c r="D17" s="151">
        <v>87.12</v>
      </c>
    </row>
    <row r="18" spans="1:4" x14ac:dyDescent="0.25">
      <c r="A18" s="160" t="s">
        <v>82</v>
      </c>
      <c r="B18" s="161" t="s">
        <v>102</v>
      </c>
      <c r="C18" s="154">
        <v>0.86829999999999996</v>
      </c>
      <c r="D18" s="151">
        <v>90.12</v>
      </c>
    </row>
    <row r="19" spans="1:4" x14ac:dyDescent="0.25">
      <c r="A19" s="160" t="s">
        <v>36</v>
      </c>
      <c r="B19" s="161" t="s">
        <v>35</v>
      </c>
      <c r="C19" s="154">
        <v>0.94799999999999995</v>
      </c>
      <c r="D19" s="155">
        <v>73.099999999999994</v>
      </c>
    </row>
    <row r="20" spans="1:4" x14ac:dyDescent="0.25">
      <c r="A20" s="160" t="s">
        <v>48</v>
      </c>
      <c r="B20" s="161" t="s">
        <v>49</v>
      </c>
      <c r="C20" s="154">
        <v>1.0640000000000001</v>
      </c>
      <c r="D20" s="155">
        <v>128.18</v>
      </c>
    </row>
    <row r="21" spans="1:4" x14ac:dyDescent="0.25">
      <c r="A21" s="157" t="s">
        <v>91</v>
      </c>
      <c r="B21" s="157" t="s">
        <v>108</v>
      </c>
      <c r="C21" s="150">
        <v>1.1004</v>
      </c>
      <c r="D21" s="151">
        <v>78.13</v>
      </c>
    </row>
    <row r="22" spans="1:4" x14ac:dyDescent="0.25">
      <c r="A22" s="160" t="s">
        <v>77</v>
      </c>
      <c r="B22" s="161" t="s">
        <v>77</v>
      </c>
      <c r="C22" s="154">
        <v>1.1132</v>
      </c>
      <c r="D22" s="151">
        <v>62.07</v>
      </c>
    </row>
    <row r="23" spans="1:4" x14ac:dyDescent="0.25">
      <c r="A23" s="160" t="s">
        <v>31</v>
      </c>
      <c r="B23" s="160" t="s">
        <v>12</v>
      </c>
      <c r="C23" s="154">
        <v>0.90200000000000002</v>
      </c>
      <c r="D23" s="155">
        <v>88.11</v>
      </c>
    </row>
    <row r="24" spans="1:4" x14ac:dyDescent="0.25">
      <c r="A24" s="160" t="s">
        <v>68</v>
      </c>
      <c r="B24" s="161" t="s">
        <v>69</v>
      </c>
      <c r="C24" s="154">
        <v>0.7893</v>
      </c>
      <c r="D24" s="151">
        <v>46.07</v>
      </c>
    </row>
    <row r="25" spans="1:4" x14ac:dyDescent="0.25">
      <c r="A25" s="160" t="s">
        <v>83</v>
      </c>
      <c r="B25" s="161" t="s">
        <v>103</v>
      </c>
      <c r="C25" s="154">
        <v>0.67949999999999999</v>
      </c>
      <c r="D25" s="151">
        <v>100.21</v>
      </c>
    </row>
    <row r="26" spans="1:4" x14ac:dyDescent="0.25">
      <c r="A26" s="156" t="s">
        <v>21</v>
      </c>
      <c r="B26" s="157" t="s">
        <v>21</v>
      </c>
      <c r="C26" s="150">
        <v>0.66059999999999997</v>
      </c>
      <c r="D26" s="151">
        <v>86.18</v>
      </c>
    </row>
    <row r="27" spans="1:4" x14ac:dyDescent="0.25">
      <c r="A27" s="162" t="s">
        <v>75</v>
      </c>
      <c r="B27" s="161" t="s">
        <v>74</v>
      </c>
      <c r="C27" s="154">
        <v>0.78600000000000003</v>
      </c>
      <c r="D27" s="151">
        <v>60.1</v>
      </c>
    </row>
    <row r="28" spans="1:4" x14ac:dyDescent="0.25">
      <c r="A28" s="160" t="s">
        <v>80</v>
      </c>
      <c r="B28" s="161" t="s">
        <v>101</v>
      </c>
      <c r="C28" s="154">
        <v>0.85399999999999998</v>
      </c>
      <c r="D28" s="151">
        <v>86.13</v>
      </c>
    </row>
    <row r="29" spans="1:4" x14ac:dyDescent="0.25">
      <c r="A29" s="160" t="s">
        <v>32</v>
      </c>
      <c r="B29" s="161" t="s">
        <v>33</v>
      </c>
      <c r="C29" s="154">
        <v>0.78600000000000003</v>
      </c>
      <c r="D29" s="155">
        <v>41.05</v>
      </c>
    </row>
    <row r="30" spans="1:4" x14ac:dyDescent="0.25">
      <c r="A30" s="160" t="s">
        <v>67</v>
      </c>
      <c r="B30" s="161" t="s">
        <v>70</v>
      </c>
      <c r="C30" s="154">
        <v>0.79200000000000004</v>
      </c>
      <c r="D30" s="151">
        <v>32.04</v>
      </c>
    </row>
    <row r="31" spans="1:4" x14ac:dyDescent="0.25">
      <c r="A31" s="162" t="s">
        <v>78</v>
      </c>
      <c r="B31" s="163" t="s">
        <v>99</v>
      </c>
      <c r="C31" s="154">
        <v>0.88249999999999995</v>
      </c>
      <c r="D31" s="151">
        <v>116.16</v>
      </c>
    </row>
    <row r="32" spans="1:4" x14ac:dyDescent="0.25">
      <c r="A32" s="157" t="s">
        <v>93</v>
      </c>
      <c r="B32" s="157" t="s">
        <v>93</v>
      </c>
      <c r="C32" s="150">
        <v>1.1371</v>
      </c>
      <c r="D32" s="151">
        <v>61.04</v>
      </c>
    </row>
    <row r="33" spans="1:4" x14ac:dyDescent="0.25">
      <c r="A33" s="157" t="s">
        <v>90</v>
      </c>
      <c r="B33" s="157" t="s">
        <v>107</v>
      </c>
      <c r="C33" s="150">
        <v>1.028</v>
      </c>
      <c r="D33" s="151">
        <v>99.13</v>
      </c>
    </row>
    <row r="34" spans="1:4" x14ac:dyDescent="0.25">
      <c r="A34" s="156" t="s">
        <v>57</v>
      </c>
      <c r="B34" s="156" t="s">
        <v>57</v>
      </c>
      <c r="C34" s="164">
        <v>0.626</v>
      </c>
      <c r="D34" s="165">
        <v>72.150000000000006</v>
      </c>
    </row>
    <row r="35" spans="1:4" x14ac:dyDescent="0.25">
      <c r="A35" s="156" t="s">
        <v>47</v>
      </c>
      <c r="B35" s="156" t="s">
        <v>71</v>
      </c>
      <c r="C35" s="164">
        <v>0.65300000000000002</v>
      </c>
      <c r="D35" s="165">
        <v>82.2</v>
      </c>
    </row>
    <row r="36" spans="1:4" x14ac:dyDescent="0.25">
      <c r="A36" s="156" t="s">
        <v>43</v>
      </c>
      <c r="B36" s="156" t="s">
        <v>43</v>
      </c>
      <c r="C36" s="164">
        <v>0.9819</v>
      </c>
      <c r="D36" s="165">
        <v>79.099999999999994</v>
      </c>
    </row>
    <row r="37" spans="1:4" x14ac:dyDescent="0.25">
      <c r="A37" s="156" t="s">
        <v>92</v>
      </c>
      <c r="B37" s="156" t="s">
        <v>92</v>
      </c>
      <c r="C37" s="164">
        <v>1.2609999999999999</v>
      </c>
      <c r="D37" s="165">
        <v>120.17</v>
      </c>
    </row>
    <row r="38" spans="1:4" x14ac:dyDescent="0.25">
      <c r="A38" s="156" t="s">
        <v>76</v>
      </c>
      <c r="B38" s="156" t="s">
        <v>98</v>
      </c>
      <c r="C38" s="164">
        <v>0.77500000000000002</v>
      </c>
      <c r="D38" s="165">
        <v>74.12</v>
      </c>
    </row>
    <row r="39" spans="1:4" x14ac:dyDescent="0.25">
      <c r="A39" s="156" t="s">
        <v>79</v>
      </c>
      <c r="B39" s="156" t="s">
        <v>100</v>
      </c>
      <c r="C39" s="164">
        <v>0.88919999999999999</v>
      </c>
      <c r="D39" s="165">
        <v>72.11</v>
      </c>
    </row>
    <row r="40" spans="1:4" x14ac:dyDescent="0.25">
      <c r="A40" s="156" t="s">
        <v>51</v>
      </c>
      <c r="B40" s="156" t="s">
        <v>51</v>
      </c>
      <c r="C40" s="164">
        <v>0.87</v>
      </c>
      <c r="D40" s="165">
        <v>92.14</v>
      </c>
    </row>
    <row r="41" spans="1:4" x14ac:dyDescent="0.25">
      <c r="A41" s="156" t="s">
        <v>10</v>
      </c>
      <c r="B41" s="156" t="s">
        <v>10</v>
      </c>
      <c r="C41" s="164">
        <v>1</v>
      </c>
      <c r="D41" s="165">
        <v>18.02</v>
      </c>
    </row>
    <row r="42" spans="1:4" x14ac:dyDescent="0.25">
      <c r="A42" s="156" t="s">
        <v>85</v>
      </c>
      <c r="B42" s="156" t="s">
        <v>85</v>
      </c>
      <c r="C42" s="164">
        <v>0.86399999999999999</v>
      </c>
      <c r="D42" s="165">
        <v>106.16</v>
      </c>
    </row>
    <row r="43" spans="1:4" x14ac:dyDescent="0.25">
      <c r="A43" s="156"/>
      <c r="B43" s="156"/>
      <c r="C43" s="164"/>
      <c r="D43" s="165"/>
    </row>
    <row r="44" spans="1:4" x14ac:dyDescent="0.25">
      <c r="A44" s="156"/>
      <c r="B44" s="156"/>
      <c r="C44" s="164"/>
      <c r="D44" s="165"/>
    </row>
    <row r="45" spans="1:4" x14ac:dyDescent="0.25">
      <c r="A45" s="156"/>
      <c r="B45" s="156"/>
      <c r="C45" s="164"/>
      <c r="D45" s="165"/>
    </row>
    <row r="46" spans="1:4" x14ac:dyDescent="0.25">
      <c r="A46" s="156"/>
      <c r="B46" s="156"/>
      <c r="C46" s="164"/>
      <c r="D46" s="165"/>
    </row>
    <row r="47" spans="1:4" x14ac:dyDescent="0.25">
      <c r="A47" s="156"/>
      <c r="B47" s="156"/>
      <c r="C47" s="164"/>
      <c r="D47" s="165"/>
    </row>
    <row r="48" spans="1:4" x14ac:dyDescent="0.25">
      <c r="A48" s="156"/>
      <c r="B48" s="156"/>
      <c r="C48" s="164"/>
      <c r="D48" s="165"/>
    </row>
    <row r="49" spans="1:4" x14ac:dyDescent="0.25">
      <c r="A49" s="156"/>
      <c r="B49" s="156"/>
      <c r="C49" s="164"/>
      <c r="D49" s="165"/>
    </row>
    <row r="50" spans="1:4" x14ac:dyDescent="0.25">
      <c r="A50" s="156"/>
      <c r="B50" s="156"/>
      <c r="C50" s="164"/>
      <c r="D50" s="165"/>
    </row>
    <row r="51" spans="1:4" x14ac:dyDescent="0.25">
      <c r="A51" s="156"/>
      <c r="B51" s="156"/>
      <c r="C51" s="164"/>
      <c r="D51" s="165"/>
    </row>
    <row r="52" spans="1:4" x14ac:dyDescent="0.25">
      <c r="A52" s="156"/>
      <c r="B52" s="156"/>
      <c r="C52" s="164"/>
      <c r="D52" s="165"/>
    </row>
    <row r="53" spans="1:4" x14ac:dyDescent="0.25">
      <c r="A53" s="156"/>
      <c r="B53" s="156"/>
      <c r="C53" s="164"/>
      <c r="D53" s="165"/>
    </row>
    <row r="54" spans="1:4" x14ac:dyDescent="0.25">
      <c r="A54" s="156"/>
      <c r="B54" s="156"/>
      <c r="C54" s="164"/>
      <c r="D54" s="165"/>
    </row>
    <row r="55" spans="1:4" x14ac:dyDescent="0.25">
      <c r="A55" s="156"/>
      <c r="B55" s="156"/>
      <c r="C55" s="164"/>
      <c r="D55" s="165"/>
    </row>
    <row r="56" spans="1:4" x14ac:dyDescent="0.25">
      <c r="A56" s="156"/>
      <c r="B56" s="156"/>
      <c r="C56" s="164"/>
      <c r="D56" s="165"/>
    </row>
    <row r="57" spans="1:4" x14ac:dyDescent="0.25">
      <c r="A57" s="156"/>
      <c r="B57" s="156"/>
      <c r="C57" s="164"/>
      <c r="D57" s="165"/>
    </row>
    <row r="58" spans="1:4" x14ac:dyDescent="0.25">
      <c r="A58" s="156"/>
      <c r="B58" s="156"/>
      <c r="C58" s="164"/>
      <c r="D58" s="165"/>
    </row>
    <row r="59" spans="1:4" x14ac:dyDescent="0.25">
      <c r="A59" s="156"/>
      <c r="B59" s="156"/>
      <c r="C59" s="164"/>
      <c r="D59" s="165"/>
    </row>
    <row r="60" spans="1:4" x14ac:dyDescent="0.25">
      <c r="A60" s="156"/>
      <c r="B60" s="156"/>
      <c r="C60" s="164"/>
      <c r="D60" s="165"/>
    </row>
    <row r="61" spans="1:4" x14ac:dyDescent="0.25">
      <c r="A61" s="156"/>
      <c r="B61" s="156"/>
      <c r="C61" s="164"/>
      <c r="D61" s="165"/>
    </row>
    <row r="62" spans="1:4" x14ac:dyDescent="0.25">
      <c r="A62" s="156"/>
      <c r="B62" s="156"/>
      <c r="C62" s="164"/>
      <c r="D62" s="165"/>
    </row>
    <row r="63" spans="1:4" x14ac:dyDescent="0.25">
      <c r="A63" s="156"/>
      <c r="B63" s="156"/>
      <c r="C63" s="164"/>
      <c r="D63" s="165"/>
    </row>
    <row r="64" spans="1:4" x14ac:dyDescent="0.25">
      <c r="A64" s="156"/>
      <c r="B64" s="156"/>
      <c r="C64" s="164"/>
      <c r="D64" s="165"/>
    </row>
    <row r="65" spans="1:4" x14ac:dyDescent="0.25">
      <c r="A65" s="156"/>
      <c r="B65" s="156"/>
      <c r="C65" s="164"/>
      <c r="D65" s="165"/>
    </row>
    <row r="66" spans="1:4" x14ac:dyDescent="0.25">
      <c r="A66" s="156"/>
      <c r="B66" s="156"/>
      <c r="C66" s="164"/>
      <c r="D66" s="165"/>
    </row>
    <row r="67" spans="1:4" x14ac:dyDescent="0.25">
      <c r="A67" s="156"/>
      <c r="B67" s="156"/>
      <c r="C67" s="164"/>
      <c r="D67" s="165"/>
    </row>
    <row r="68" spans="1:4" x14ac:dyDescent="0.25">
      <c r="A68" s="156"/>
      <c r="B68" s="156"/>
      <c r="C68" s="164"/>
      <c r="D68" s="165"/>
    </row>
    <row r="69" spans="1:4" x14ac:dyDescent="0.25">
      <c r="A69" s="156"/>
      <c r="B69" s="156"/>
      <c r="C69" s="164"/>
      <c r="D69" s="165"/>
    </row>
    <row r="70" spans="1:4" x14ac:dyDescent="0.25">
      <c r="A70" s="156"/>
      <c r="B70" s="156"/>
      <c r="C70" s="164"/>
      <c r="D70" s="165"/>
    </row>
    <row r="71" spans="1:4" x14ac:dyDescent="0.25">
      <c r="A71" s="156"/>
      <c r="B71" s="156"/>
      <c r="C71" s="164"/>
      <c r="D71" s="165"/>
    </row>
    <row r="72" spans="1:4" x14ac:dyDescent="0.25">
      <c r="A72" s="156"/>
      <c r="B72" s="156"/>
      <c r="C72" s="164"/>
      <c r="D72" s="165"/>
    </row>
    <row r="73" spans="1:4" x14ac:dyDescent="0.25">
      <c r="A73" s="156"/>
      <c r="B73" s="156"/>
      <c r="C73" s="164"/>
      <c r="D73" s="165"/>
    </row>
    <row r="74" spans="1:4" x14ac:dyDescent="0.25">
      <c r="A74" s="156"/>
      <c r="B74" s="156"/>
      <c r="C74" s="164"/>
      <c r="D74" s="165"/>
    </row>
    <row r="75" spans="1:4" x14ac:dyDescent="0.25">
      <c r="A75" s="156"/>
      <c r="B75" s="156"/>
      <c r="C75" s="164"/>
      <c r="D75" s="165"/>
    </row>
    <row r="76" spans="1:4" x14ac:dyDescent="0.25">
      <c r="A76" s="156"/>
      <c r="B76" s="156"/>
      <c r="C76" s="164"/>
      <c r="D76" s="165"/>
    </row>
    <row r="77" spans="1:4" x14ac:dyDescent="0.25">
      <c r="A77" s="156"/>
      <c r="B77" s="156"/>
      <c r="C77" s="164"/>
      <c r="D77" s="165"/>
    </row>
    <row r="78" spans="1:4" x14ac:dyDescent="0.25">
      <c r="A78" s="156"/>
      <c r="B78" s="156"/>
      <c r="C78" s="164"/>
      <c r="D78" s="165"/>
    </row>
    <row r="79" spans="1:4" x14ac:dyDescent="0.25">
      <c r="A79" s="156"/>
      <c r="B79" s="156"/>
      <c r="C79" s="164"/>
      <c r="D79" s="165"/>
    </row>
    <row r="80" spans="1:4" x14ac:dyDescent="0.25">
      <c r="A80" s="156"/>
      <c r="B80" s="156"/>
      <c r="C80" s="164"/>
      <c r="D80" s="165"/>
    </row>
    <row r="81" spans="1:4" x14ac:dyDescent="0.25">
      <c r="A81" s="156"/>
      <c r="B81" s="156"/>
      <c r="C81" s="164"/>
      <c r="D81" s="165"/>
    </row>
    <row r="82" spans="1:4" x14ac:dyDescent="0.25">
      <c r="A82" s="156"/>
      <c r="B82" s="156"/>
      <c r="C82" s="164"/>
      <c r="D82" s="165"/>
    </row>
    <row r="83" spans="1:4" x14ac:dyDescent="0.25">
      <c r="A83" s="156"/>
      <c r="B83" s="156"/>
      <c r="C83" s="164"/>
      <c r="D83" s="165"/>
    </row>
    <row r="84" spans="1:4" x14ac:dyDescent="0.25">
      <c r="A84" s="156"/>
      <c r="B84" s="156"/>
      <c r="C84" s="164"/>
      <c r="D84" s="165"/>
    </row>
    <row r="85" spans="1:4" x14ac:dyDescent="0.25">
      <c r="A85" s="156"/>
      <c r="B85" s="156"/>
      <c r="C85" s="164"/>
      <c r="D85" s="165"/>
    </row>
    <row r="86" spans="1:4" x14ac:dyDescent="0.25">
      <c r="A86" s="156"/>
      <c r="B86" s="156"/>
      <c r="C86" s="164"/>
      <c r="D86" s="165"/>
    </row>
    <row r="87" spans="1:4" x14ac:dyDescent="0.25">
      <c r="A87" s="156"/>
      <c r="B87" s="156"/>
      <c r="C87" s="164"/>
      <c r="D87" s="165"/>
    </row>
    <row r="88" spans="1:4" x14ac:dyDescent="0.25">
      <c r="A88" s="156"/>
      <c r="B88" s="156"/>
      <c r="C88" s="164"/>
      <c r="D88" s="165"/>
    </row>
    <row r="89" spans="1:4" x14ac:dyDescent="0.25">
      <c r="A89" s="156"/>
      <c r="B89" s="156"/>
      <c r="C89" s="164"/>
      <c r="D89" s="165"/>
    </row>
    <row r="90" spans="1:4" x14ac:dyDescent="0.25">
      <c r="A90" s="156"/>
      <c r="B90" s="156"/>
      <c r="C90" s="164"/>
      <c r="D90" s="165"/>
    </row>
    <row r="91" spans="1:4" x14ac:dyDescent="0.25">
      <c r="A91" s="156"/>
      <c r="B91" s="156"/>
      <c r="C91" s="164"/>
      <c r="D91" s="165"/>
    </row>
    <row r="92" spans="1:4" x14ac:dyDescent="0.25">
      <c r="A92" s="156"/>
      <c r="B92" s="156"/>
      <c r="C92" s="164"/>
      <c r="D92" s="165"/>
    </row>
    <row r="93" spans="1:4" x14ac:dyDescent="0.25">
      <c r="A93" s="156"/>
      <c r="B93" s="156"/>
      <c r="C93" s="164"/>
      <c r="D93" s="165"/>
    </row>
    <row r="94" spans="1:4" x14ac:dyDescent="0.25">
      <c r="A94" s="156"/>
      <c r="B94" s="156"/>
      <c r="C94" s="164"/>
      <c r="D94" s="165"/>
    </row>
    <row r="95" spans="1:4" x14ac:dyDescent="0.25">
      <c r="A95" s="156"/>
      <c r="B95" s="156"/>
      <c r="C95" s="164"/>
      <c r="D95" s="165"/>
    </row>
    <row r="96" spans="1:4" x14ac:dyDescent="0.25">
      <c r="A96" s="156"/>
      <c r="B96" s="156"/>
      <c r="C96" s="164"/>
      <c r="D96" s="165"/>
    </row>
    <row r="97" spans="1:4" x14ac:dyDescent="0.25">
      <c r="A97" s="156"/>
      <c r="B97" s="156"/>
      <c r="C97" s="164"/>
      <c r="D97" s="165"/>
    </row>
    <row r="98" spans="1:4" x14ac:dyDescent="0.25">
      <c r="A98" s="156"/>
      <c r="B98" s="156"/>
      <c r="C98" s="164"/>
      <c r="D98" s="165"/>
    </row>
    <row r="99" spans="1:4" x14ac:dyDescent="0.25">
      <c r="A99" s="156"/>
      <c r="B99" s="156"/>
      <c r="C99" s="164"/>
      <c r="D99" s="165"/>
    </row>
    <row r="100" spans="1:4" x14ac:dyDescent="0.25">
      <c r="A100" s="156"/>
      <c r="B100" s="156"/>
      <c r="C100" s="164"/>
      <c r="D100" s="165"/>
    </row>
    <row r="101" spans="1:4" x14ac:dyDescent="0.25">
      <c r="A101" s="156"/>
      <c r="B101" s="156"/>
      <c r="C101" s="164"/>
      <c r="D101" s="165"/>
    </row>
  </sheetData>
  <sheetProtection selectLockedCells="1"/>
  <sortState ref="A2:D41">
    <sortCondition ref="A20"/>
  </sortState>
  <mergeCells count="1">
    <mergeCell ref="A1:D1"/>
  </mergeCell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2"/>
  <sheetViews>
    <sheetView showGridLines="0" topLeftCell="A20" workbookViewId="0">
      <selection sqref="A1:D1"/>
    </sheetView>
  </sheetViews>
  <sheetFormatPr defaultColWidth="8.85546875" defaultRowHeight="15" x14ac:dyDescent="0.25"/>
  <cols>
    <col min="1" max="1" width="20.7109375" style="2" customWidth="1"/>
    <col min="2" max="2" width="50.42578125" style="1" customWidth="1"/>
    <col min="3" max="4" width="29.140625" style="1" customWidth="1"/>
  </cols>
  <sheetData>
    <row r="1" spans="1:4" ht="44.25" customHeight="1" thickBot="1" x14ac:dyDescent="0.3">
      <c r="A1" s="285" t="s">
        <v>130</v>
      </c>
      <c r="B1" s="286"/>
      <c r="C1" s="286"/>
      <c r="D1" s="286"/>
    </row>
    <row r="2" spans="1:4" x14ac:dyDescent="0.25">
      <c r="A2" s="84" t="s">
        <v>13</v>
      </c>
      <c r="B2" s="37" t="s">
        <v>6</v>
      </c>
      <c r="C2" s="37" t="s">
        <v>14</v>
      </c>
      <c r="D2" s="37" t="s">
        <v>19</v>
      </c>
    </row>
    <row r="3" spans="1:4" x14ac:dyDescent="0.25">
      <c r="A3" s="157" t="s">
        <v>96</v>
      </c>
      <c r="B3" s="157" t="s">
        <v>97</v>
      </c>
      <c r="C3" s="158">
        <v>1.0820000000000001</v>
      </c>
      <c r="D3" s="151">
        <v>102.09</v>
      </c>
    </row>
    <row r="4" spans="1:4" x14ac:dyDescent="0.25">
      <c r="A4" s="166" t="s">
        <v>44</v>
      </c>
      <c r="B4" s="167" t="s">
        <v>44</v>
      </c>
      <c r="C4" s="168">
        <v>0.78449999999999998</v>
      </c>
      <c r="D4" s="151">
        <v>58.8</v>
      </c>
    </row>
    <row r="5" spans="1:4" x14ac:dyDescent="0.25">
      <c r="A5" s="157" t="s">
        <v>94</v>
      </c>
      <c r="B5" s="157" t="s">
        <v>95</v>
      </c>
      <c r="C5" s="158">
        <v>1.0489999999999999</v>
      </c>
      <c r="D5" s="151">
        <v>60.05</v>
      </c>
    </row>
    <row r="6" spans="1:4" x14ac:dyDescent="0.25">
      <c r="A6" s="161" t="s">
        <v>65</v>
      </c>
      <c r="B6" s="161" t="s">
        <v>65</v>
      </c>
      <c r="C6" s="150" t="s">
        <v>18</v>
      </c>
      <c r="D6" s="151">
        <v>101.96</v>
      </c>
    </row>
    <row r="7" spans="1:4" x14ac:dyDescent="0.25">
      <c r="A7" s="160" t="s">
        <v>84</v>
      </c>
      <c r="B7" s="161" t="s">
        <v>84</v>
      </c>
      <c r="C7" s="169">
        <v>0.87649999999999995</v>
      </c>
      <c r="D7" s="151">
        <v>78.11</v>
      </c>
    </row>
    <row r="8" spans="1:4" x14ac:dyDescent="0.25">
      <c r="A8" s="157" t="s">
        <v>87</v>
      </c>
      <c r="B8" s="157" t="s">
        <v>105</v>
      </c>
      <c r="C8" s="158">
        <v>1.5867</v>
      </c>
      <c r="D8" s="151">
        <v>153.81</v>
      </c>
    </row>
    <row r="9" spans="1:4" x14ac:dyDescent="0.25">
      <c r="A9" s="166" t="s">
        <v>46</v>
      </c>
      <c r="B9" s="157" t="s">
        <v>73</v>
      </c>
      <c r="C9" s="158">
        <v>1.4890000000000001</v>
      </c>
      <c r="D9" s="151">
        <v>119.37</v>
      </c>
    </row>
    <row r="10" spans="1:4" x14ac:dyDescent="0.25">
      <c r="A10" s="157" t="s">
        <v>88</v>
      </c>
      <c r="B10" s="157" t="s">
        <v>88</v>
      </c>
      <c r="C10" s="158">
        <v>1.1100000000000001</v>
      </c>
      <c r="D10" s="151">
        <v>112.56</v>
      </c>
    </row>
    <row r="11" spans="1:4" x14ac:dyDescent="0.25">
      <c r="A11" s="166" t="s">
        <v>2</v>
      </c>
      <c r="B11" s="157" t="s">
        <v>2</v>
      </c>
      <c r="C11" s="158">
        <v>1.25</v>
      </c>
      <c r="D11" s="151">
        <v>128.13</v>
      </c>
    </row>
    <row r="12" spans="1:4" x14ac:dyDescent="0.25">
      <c r="A12" s="160" t="s">
        <v>86</v>
      </c>
      <c r="B12" s="161" t="s">
        <v>104</v>
      </c>
      <c r="C12" s="169">
        <v>1.2529999999999999</v>
      </c>
      <c r="D12" s="151">
        <v>98.95</v>
      </c>
    </row>
    <row r="13" spans="1:4" x14ac:dyDescent="0.25">
      <c r="A13" s="166" t="s">
        <v>45</v>
      </c>
      <c r="B13" s="156" t="s">
        <v>72</v>
      </c>
      <c r="C13" s="158">
        <v>1.3260000000000001</v>
      </c>
      <c r="D13" s="151">
        <v>84.96</v>
      </c>
    </row>
    <row r="14" spans="1:4" x14ac:dyDescent="0.25">
      <c r="A14" s="166" t="s">
        <v>42</v>
      </c>
      <c r="B14" s="157" t="s">
        <v>42</v>
      </c>
      <c r="C14" s="158">
        <v>0.71299999999999997</v>
      </c>
      <c r="D14" s="151">
        <v>74.12</v>
      </c>
    </row>
    <row r="15" spans="1:4" x14ac:dyDescent="0.25">
      <c r="A15" s="170" t="s">
        <v>34</v>
      </c>
      <c r="B15" s="160" t="s">
        <v>34</v>
      </c>
      <c r="C15" s="169">
        <v>0.93700000000000006</v>
      </c>
      <c r="D15" s="151">
        <v>134.18</v>
      </c>
    </row>
    <row r="16" spans="1:4" x14ac:dyDescent="0.25">
      <c r="A16" s="166" t="s">
        <v>54</v>
      </c>
      <c r="B16" s="157" t="s">
        <v>109</v>
      </c>
      <c r="C16" s="158">
        <v>0.93700000000000006</v>
      </c>
      <c r="D16" s="151">
        <v>87.12</v>
      </c>
    </row>
    <row r="17" spans="1:4" x14ac:dyDescent="0.25">
      <c r="A17" s="157" t="s">
        <v>89</v>
      </c>
      <c r="B17" s="157" t="s">
        <v>106</v>
      </c>
      <c r="C17" s="158">
        <v>0.93700000000000006</v>
      </c>
      <c r="D17" s="151">
        <v>87.12</v>
      </c>
    </row>
    <row r="18" spans="1:4" x14ac:dyDescent="0.25">
      <c r="A18" s="160" t="s">
        <v>82</v>
      </c>
      <c r="B18" s="161" t="s">
        <v>102</v>
      </c>
      <c r="C18" s="169">
        <v>0.86829999999999996</v>
      </c>
      <c r="D18" s="151">
        <v>90.12</v>
      </c>
    </row>
    <row r="19" spans="1:4" x14ac:dyDescent="0.25">
      <c r="A19" s="170" t="s">
        <v>36</v>
      </c>
      <c r="B19" s="161" t="s">
        <v>35</v>
      </c>
      <c r="C19" s="169">
        <v>0.94799999999999995</v>
      </c>
      <c r="D19" s="151">
        <v>73.099999999999994</v>
      </c>
    </row>
    <row r="20" spans="1:4" x14ac:dyDescent="0.25">
      <c r="A20" s="171" t="s">
        <v>48</v>
      </c>
      <c r="B20" s="153" t="s">
        <v>49</v>
      </c>
      <c r="C20" s="154">
        <v>1.0640000000000001</v>
      </c>
      <c r="D20" s="151">
        <v>128.18</v>
      </c>
    </row>
    <row r="21" spans="1:4" x14ac:dyDescent="0.25">
      <c r="A21" s="149" t="s">
        <v>91</v>
      </c>
      <c r="B21" s="149" t="s">
        <v>108</v>
      </c>
      <c r="C21" s="150">
        <v>1.1004</v>
      </c>
      <c r="D21" s="151">
        <v>78.13</v>
      </c>
    </row>
    <row r="22" spans="1:4" x14ac:dyDescent="0.25">
      <c r="A22" s="152" t="s">
        <v>77</v>
      </c>
      <c r="B22" s="153" t="s">
        <v>77</v>
      </c>
      <c r="C22" s="154">
        <v>1.1132</v>
      </c>
      <c r="D22" s="151">
        <v>62.07</v>
      </c>
    </row>
    <row r="23" spans="1:4" x14ac:dyDescent="0.25">
      <c r="A23" s="171" t="s">
        <v>31</v>
      </c>
      <c r="B23" s="152" t="s">
        <v>12</v>
      </c>
      <c r="C23" s="154">
        <v>0.90200000000000002</v>
      </c>
      <c r="D23" s="151">
        <v>88.11</v>
      </c>
    </row>
    <row r="24" spans="1:4" x14ac:dyDescent="0.25">
      <c r="A24" s="152" t="s">
        <v>68</v>
      </c>
      <c r="B24" s="153" t="s">
        <v>69</v>
      </c>
      <c r="C24" s="154">
        <v>0.7893</v>
      </c>
      <c r="D24" s="151">
        <v>46.07</v>
      </c>
    </row>
    <row r="25" spans="1:4" x14ac:dyDescent="0.25">
      <c r="A25" s="172" t="s">
        <v>55</v>
      </c>
      <c r="B25" s="149" t="s">
        <v>110</v>
      </c>
      <c r="C25" s="150">
        <v>1.49</v>
      </c>
      <c r="D25" s="151">
        <v>36.46</v>
      </c>
    </row>
    <row r="26" spans="1:4" x14ac:dyDescent="0.25">
      <c r="A26" s="152" t="s">
        <v>83</v>
      </c>
      <c r="B26" s="153" t="s">
        <v>103</v>
      </c>
      <c r="C26" s="154">
        <v>0.67949999999999999</v>
      </c>
      <c r="D26" s="151">
        <v>100.21</v>
      </c>
    </row>
    <row r="27" spans="1:4" x14ac:dyDescent="0.25">
      <c r="A27" s="172" t="s">
        <v>21</v>
      </c>
      <c r="B27" s="149" t="s">
        <v>21</v>
      </c>
      <c r="C27" s="150">
        <v>0.66059999999999997</v>
      </c>
      <c r="D27" s="151">
        <v>86.18</v>
      </c>
    </row>
    <row r="28" spans="1:4" x14ac:dyDescent="0.25">
      <c r="A28" s="162" t="s">
        <v>75</v>
      </c>
      <c r="B28" s="161" t="s">
        <v>74</v>
      </c>
      <c r="C28" s="154">
        <v>0.78600000000000003</v>
      </c>
      <c r="D28" s="151">
        <v>60.1</v>
      </c>
    </row>
    <row r="29" spans="1:4" ht="14.25" customHeight="1" x14ac:dyDescent="0.25">
      <c r="A29" s="170" t="s">
        <v>32</v>
      </c>
      <c r="B29" s="161" t="s">
        <v>33</v>
      </c>
      <c r="C29" s="154">
        <v>0.78600000000000003</v>
      </c>
      <c r="D29" s="151">
        <v>41.05</v>
      </c>
    </row>
    <row r="30" spans="1:4" x14ac:dyDescent="0.25">
      <c r="A30" s="160" t="s">
        <v>67</v>
      </c>
      <c r="B30" s="161" t="s">
        <v>70</v>
      </c>
      <c r="C30" s="154">
        <v>0.79200000000000004</v>
      </c>
      <c r="D30" s="151">
        <v>32.04</v>
      </c>
    </row>
    <row r="31" spans="1:4" x14ac:dyDescent="0.25">
      <c r="A31" s="160" t="s">
        <v>80</v>
      </c>
      <c r="B31" s="161" t="s">
        <v>101</v>
      </c>
      <c r="C31" s="154">
        <v>0.85399999999999998</v>
      </c>
      <c r="D31" s="151">
        <v>86.13</v>
      </c>
    </row>
    <row r="32" spans="1:4" x14ac:dyDescent="0.25">
      <c r="A32" s="166" t="s">
        <v>17</v>
      </c>
      <c r="B32" s="157" t="s">
        <v>17</v>
      </c>
      <c r="C32" s="150" t="s">
        <v>18</v>
      </c>
      <c r="D32" s="151">
        <v>120.37</v>
      </c>
    </row>
    <row r="33" spans="1:4" x14ac:dyDescent="0.25">
      <c r="A33" s="166" t="s">
        <v>52</v>
      </c>
      <c r="B33" s="157" t="s">
        <v>111</v>
      </c>
      <c r="C33" s="150" t="s">
        <v>18</v>
      </c>
      <c r="D33" s="151">
        <v>142.04</v>
      </c>
    </row>
    <row r="34" spans="1:4" x14ac:dyDescent="0.25">
      <c r="A34" s="170" t="s">
        <v>66</v>
      </c>
      <c r="B34" s="161" t="s">
        <v>113</v>
      </c>
      <c r="C34" s="150" t="s">
        <v>18</v>
      </c>
      <c r="D34" s="155">
        <v>58.44</v>
      </c>
    </row>
    <row r="35" spans="1:4" x14ac:dyDescent="0.25">
      <c r="A35" s="166" t="s">
        <v>53</v>
      </c>
      <c r="B35" s="157" t="s">
        <v>112</v>
      </c>
      <c r="C35" s="150" t="s">
        <v>18</v>
      </c>
      <c r="D35" s="151">
        <v>84</v>
      </c>
    </row>
    <row r="36" spans="1:4" x14ac:dyDescent="0.25">
      <c r="A36" s="170" t="s">
        <v>58</v>
      </c>
      <c r="B36" s="161" t="s">
        <v>59</v>
      </c>
      <c r="C36" s="150" t="s">
        <v>18</v>
      </c>
      <c r="D36" s="151">
        <v>40</v>
      </c>
    </row>
    <row r="37" spans="1:4" x14ac:dyDescent="0.25">
      <c r="A37" s="162" t="s">
        <v>78</v>
      </c>
      <c r="B37" s="163" t="s">
        <v>99</v>
      </c>
      <c r="C37" s="154">
        <v>0.88249999999999995</v>
      </c>
      <c r="D37" s="151">
        <v>116.16</v>
      </c>
    </row>
    <row r="38" spans="1:4" x14ac:dyDescent="0.25">
      <c r="A38" s="157" t="s">
        <v>93</v>
      </c>
      <c r="B38" s="157" t="s">
        <v>93</v>
      </c>
      <c r="C38" s="150">
        <v>1.1371</v>
      </c>
      <c r="D38" s="151">
        <v>61.04</v>
      </c>
    </row>
    <row r="39" spans="1:4" x14ac:dyDescent="0.25">
      <c r="A39" s="160" t="s">
        <v>90</v>
      </c>
      <c r="B39" s="160" t="s">
        <v>107</v>
      </c>
      <c r="C39" s="173">
        <v>1.028</v>
      </c>
      <c r="D39" s="151">
        <v>99.13</v>
      </c>
    </row>
    <row r="40" spans="1:4" x14ac:dyDescent="0.25">
      <c r="A40" s="160" t="s">
        <v>57</v>
      </c>
      <c r="B40" s="160" t="s">
        <v>57</v>
      </c>
      <c r="C40" s="173">
        <v>0.626</v>
      </c>
      <c r="D40" s="151">
        <v>72.150000000000006</v>
      </c>
    </row>
    <row r="41" spans="1:4" x14ac:dyDescent="0.25">
      <c r="A41" s="160" t="s">
        <v>47</v>
      </c>
      <c r="B41" s="160" t="s">
        <v>71</v>
      </c>
      <c r="C41" s="173">
        <v>0.65300000000000002</v>
      </c>
      <c r="D41" s="151">
        <v>82.2</v>
      </c>
    </row>
    <row r="42" spans="1:4" x14ac:dyDescent="0.25">
      <c r="A42" s="160" t="s">
        <v>43</v>
      </c>
      <c r="B42" s="160" t="s">
        <v>43</v>
      </c>
      <c r="C42" s="173">
        <v>0.9819</v>
      </c>
      <c r="D42" s="151">
        <v>79.099999999999994</v>
      </c>
    </row>
    <row r="43" spans="1:4" x14ac:dyDescent="0.25">
      <c r="A43" s="160" t="s">
        <v>20</v>
      </c>
      <c r="B43" s="160" t="s">
        <v>20</v>
      </c>
      <c r="C43" s="173" t="s">
        <v>18</v>
      </c>
      <c r="D43" s="151">
        <v>60.08</v>
      </c>
    </row>
    <row r="44" spans="1:4" x14ac:dyDescent="0.25">
      <c r="A44" s="160" t="s">
        <v>92</v>
      </c>
      <c r="B44" s="160" t="s">
        <v>92</v>
      </c>
      <c r="C44" s="173">
        <v>1.2609999999999999</v>
      </c>
      <c r="D44" s="151">
        <v>120.17</v>
      </c>
    </row>
    <row r="45" spans="1:4" x14ac:dyDescent="0.25">
      <c r="A45" s="174" t="s">
        <v>76</v>
      </c>
      <c r="B45" s="160" t="s">
        <v>98</v>
      </c>
      <c r="C45" s="173">
        <v>0.77500000000000002</v>
      </c>
      <c r="D45" s="151">
        <v>74.12</v>
      </c>
    </row>
    <row r="46" spans="1:4" x14ac:dyDescent="0.25">
      <c r="A46" s="160" t="s">
        <v>79</v>
      </c>
      <c r="B46" s="160" t="s">
        <v>100</v>
      </c>
      <c r="C46" s="173">
        <v>0.88919999999999999</v>
      </c>
      <c r="D46" s="151">
        <v>72.11</v>
      </c>
    </row>
    <row r="47" spans="1:4" x14ac:dyDescent="0.25">
      <c r="A47" s="160" t="s">
        <v>51</v>
      </c>
      <c r="B47" s="160" t="s">
        <v>51</v>
      </c>
      <c r="C47" s="173">
        <v>0.87</v>
      </c>
      <c r="D47" s="151">
        <v>92.14</v>
      </c>
    </row>
    <row r="48" spans="1:4" x14ac:dyDescent="0.25">
      <c r="A48" s="160" t="s">
        <v>10</v>
      </c>
      <c r="B48" s="160" t="s">
        <v>10</v>
      </c>
      <c r="C48" s="173">
        <v>1</v>
      </c>
      <c r="D48" s="151">
        <v>18.02</v>
      </c>
    </row>
    <row r="49" spans="1:4" x14ac:dyDescent="0.25">
      <c r="A49" s="160" t="s">
        <v>85</v>
      </c>
      <c r="B49" s="160" t="s">
        <v>85</v>
      </c>
      <c r="C49" s="173">
        <v>0.86399999999999999</v>
      </c>
      <c r="D49" s="151">
        <v>106.16</v>
      </c>
    </row>
    <row r="50" spans="1:4" x14ac:dyDescent="0.25">
      <c r="A50" s="160"/>
      <c r="B50" s="160"/>
      <c r="C50" s="173"/>
      <c r="D50" s="151"/>
    </row>
    <row r="51" spans="1:4" x14ac:dyDescent="0.25">
      <c r="A51" s="160"/>
      <c r="B51" s="160"/>
      <c r="C51" s="173"/>
      <c r="D51" s="151"/>
    </row>
    <row r="52" spans="1:4" x14ac:dyDescent="0.25">
      <c r="A52" s="160"/>
      <c r="B52" s="160"/>
      <c r="C52" s="173"/>
      <c r="D52" s="151"/>
    </row>
    <row r="53" spans="1:4" x14ac:dyDescent="0.25">
      <c r="A53" s="160"/>
      <c r="B53" s="160"/>
      <c r="C53" s="173"/>
      <c r="D53" s="151"/>
    </row>
    <row r="54" spans="1:4" x14ac:dyDescent="0.25">
      <c r="A54" s="160"/>
      <c r="B54" s="160"/>
      <c r="C54" s="173"/>
      <c r="D54" s="151"/>
    </row>
    <row r="55" spans="1:4" x14ac:dyDescent="0.25">
      <c r="A55" s="160"/>
      <c r="B55" s="160"/>
      <c r="C55" s="173"/>
      <c r="D55" s="151"/>
    </row>
    <row r="56" spans="1:4" x14ac:dyDescent="0.25">
      <c r="A56" s="160"/>
      <c r="B56" s="160"/>
      <c r="C56" s="173"/>
      <c r="D56" s="151"/>
    </row>
    <row r="57" spans="1:4" x14ac:dyDescent="0.25">
      <c r="A57" s="160"/>
      <c r="B57" s="160"/>
      <c r="C57" s="173"/>
      <c r="D57" s="151"/>
    </row>
    <row r="58" spans="1:4" x14ac:dyDescent="0.25">
      <c r="A58" s="160"/>
      <c r="B58" s="160"/>
      <c r="C58" s="173"/>
      <c r="D58" s="151"/>
    </row>
    <row r="59" spans="1:4" x14ac:dyDescent="0.25">
      <c r="A59" s="160"/>
      <c r="B59" s="160"/>
      <c r="C59" s="173"/>
      <c r="D59" s="151"/>
    </row>
    <row r="60" spans="1:4" x14ac:dyDescent="0.25">
      <c r="A60" s="160"/>
      <c r="B60" s="160"/>
      <c r="C60" s="173"/>
      <c r="D60" s="151"/>
    </row>
    <row r="61" spans="1:4" x14ac:dyDescent="0.25">
      <c r="A61" s="160"/>
      <c r="B61" s="160"/>
      <c r="C61" s="173"/>
      <c r="D61" s="151"/>
    </row>
    <row r="62" spans="1:4" x14ac:dyDescent="0.25">
      <c r="A62" s="160"/>
      <c r="B62" s="160"/>
      <c r="C62" s="173"/>
      <c r="D62" s="151"/>
    </row>
    <row r="63" spans="1:4" x14ac:dyDescent="0.25">
      <c r="A63" s="160"/>
      <c r="B63" s="160"/>
      <c r="C63" s="173"/>
      <c r="D63" s="151"/>
    </row>
    <row r="64" spans="1:4" x14ac:dyDescent="0.25">
      <c r="A64" s="160"/>
      <c r="B64" s="160"/>
      <c r="C64" s="173"/>
      <c r="D64" s="151"/>
    </row>
    <row r="65" spans="1:4" x14ac:dyDescent="0.25">
      <c r="A65" s="160"/>
      <c r="B65" s="160"/>
      <c r="C65" s="173"/>
      <c r="D65" s="151"/>
    </row>
    <row r="66" spans="1:4" x14ac:dyDescent="0.25">
      <c r="A66" s="160"/>
      <c r="B66" s="160"/>
      <c r="C66" s="173"/>
      <c r="D66" s="151"/>
    </row>
    <row r="67" spans="1:4" x14ac:dyDescent="0.25">
      <c r="A67" s="160"/>
      <c r="B67" s="160"/>
      <c r="C67" s="173"/>
      <c r="D67" s="151"/>
    </row>
    <row r="68" spans="1:4" x14ac:dyDescent="0.25">
      <c r="A68" s="160"/>
      <c r="B68" s="160"/>
      <c r="C68" s="173"/>
      <c r="D68" s="151"/>
    </row>
    <row r="69" spans="1:4" x14ac:dyDescent="0.25">
      <c r="A69" s="160"/>
      <c r="B69" s="160"/>
      <c r="C69" s="173"/>
      <c r="D69" s="151"/>
    </row>
    <row r="70" spans="1:4" x14ac:dyDescent="0.25">
      <c r="A70" s="160"/>
      <c r="B70" s="160"/>
      <c r="C70" s="173"/>
      <c r="D70" s="151"/>
    </row>
    <row r="71" spans="1:4" x14ac:dyDescent="0.25">
      <c r="A71" s="160"/>
      <c r="B71" s="160"/>
      <c r="C71" s="173"/>
      <c r="D71" s="151"/>
    </row>
    <row r="72" spans="1:4" x14ac:dyDescent="0.25">
      <c r="A72" s="160"/>
      <c r="B72" s="160"/>
      <c r="C72" s="173"/>
      <c r="D72" s="151"/>
    </row>
    <row r="73" spans="1:4" x14ac:dyDescent="0.25">
      <c r="A73" s="160"/>
      <c r="B73" s="160"/>
      <c r="C73" s="173"/>
      <c r="D73" s="151"/>
    </row>
    <row r="74" spans="1:4" x14ac:dyDescent="0.25">
      <c r="A74" s="160"/>
      <c r="B74" s="160"/>
      <c r="C74" s="173"/>
      <c r="D74" s="151"/>
    </row>
    <row r="75" spans="1:4" x14ac:dyDescent="0.25">
      <c r="A75" s="160"/>
      <c r="B75" s="160"/>
      <c r="C75" s="173"/>
      <c r="D75" s="151"/>
    </row>
    <row r="76" spans="1:4" x14ac:dyDescent="0.25">
      <c r="A76" s="160"/>
      <c r="B76" s="160"/>
      <c r="C76" s="173"/>
      <c r="D76" s="151"/>
    </row>
    <row r="77" spans="1:4" x14ac:dyDescent="0.25">
      <c r="A77" s="160"/>
      <c r="B77" s="160"/>
      <c r="C77" s="173"/>
      <c r="D77" s="151"/>
    </row>
    <row r="78" spans="1:4" x14ac:dyDescent="0.25">
      <c r="A78" s="160"/>
      <c r="B78" s="160"/>
      <c r="C78" s="173"/>
      <c r="D78" s="151"/>
    </row>
    <row r="79" spans="1:4" x14ac:dyDescent="0.25">
      <c r="A79" s="160"/>
      <c r="B79" s="160"/>
      <c r="C79" s="173"/>
      <c r="D79" s="151"/>
    </row>
    <row r="80" spans="1:4" x14ac:dyDescent="0.25">
      <c r="A80" s="160"/>
      <c r="B80" s="160"/>
      <c r="C80" s="173"/>
      <c r="D80" s="151"/>
    </row>
    <row r="81" spans="1:4" x14ac:dyDescent="0.25">
      <c r="A81" s="160"/>
      <c r="B81" s="160"/>
      <c r="C81" s="173"/>
      <c r="D81" s="151"/>
    </row>
    <row r="82" spans="1:4" x14ac:dyDescent="0.25">
      <c r="A82" s="160"/>
      <c r="B82" s="160"/>
      <c r="C82" s="173"/>
      <c r="D82" s="151"/>
    </row>
    <row r="83" spans="1:4" x14ac:dyDescent="0.25">
      <c r="A83" s="160"/>
      <c r="B83" s="160"/>
      <c r="C83" s="173"/>
      <c r="D83" s="151"/>
    </row>
    <row r="84" spans="1:4" x14ac:dyDescent="0.25">
      <c r="A84" s="160"/>
      <c r="B84" s="160"/>
      <c r="C84" s="173"/>
      <c r="D84" s="151"/>
    </row>
    <row r="85" spans="1:4" x14ac:dyDescent="0.25">
      <c r="A85" s="160"/>
      <c r="B85" s="160"/>
      <c r="C85" s="173"/>
      <c r="D85" s="151"/>
    </row>
    <row r="86" spans="1:4" x14ac:dyDescent="0.25">
      <c r="A86" s="160"/>
      <c r="B86" s="160"/>
      <c r="C86" s="173"/>
      <c r="D86" s="151"/>
    </row>
    <row r="87" spans="1:4" x14ac:dyDescent="0.25">
      <c r="A87" s="160"/>
      <c r="B87" s="160"/>
      <c r="C87" s="173"/>
      <c r="D87" s="151"/>
    </row>
    <row r="88" spans="1:4" x14ac:dyDescent="0.25">
      <c r="A88" s="160"/>
      <c r="B88" s="160"/>
      <c r="C88" s="173"/>
      <c r="D88" s="151"/>
    </row>
    <row r="89" spans="1:4" x14ac:dyDescent="0.25">
      <c r="A89" s="160"/>
      <c r="B89" s="160"/>
      <c r="C89" s="173"/>
      <c r="D89" s="151"/>
    </row>
    <row r="90" spans="1:4" x14ac:dyDescent="0.25">
      <c r="A90" s="160"/>
      <c r="B90" s="160"/>
      <c r="C90" s="173"/>
      <c r="D90" s="151"/>
    </row>
    <row r="91" spans="1:4" x14ac:dyDescent="0.25">
      <c r="A91" s="160"/>
      <c r="B91" s="160"/>
      <c r="C91" s="173"/>
      <c r="D91" s="151"/>
    </row>
    <row r="92" spans="1:4" x14ac:dyDescent="0.25">
      <c r="A92" s="160"/>
      <c r="B92" s="160"/>
      <c r="C92" s="173"/>
      <c r="D92" s="151"/>
    </row>
    <row r="93" spans="1:4" x14ac:dyDescent="0.25">
      <c r="A93" s="160"/>
      <c r="B93" s="160"/>
      <c r="C93" s="173"/>
      <c r="D93" s="151"/>
    </row>
    <row r="94" spans="1:4" x14ac:dyDescent="0.25">
      <c r="A94" s="160"/>
      <c r="B94" s="160"/>
      <c r="C94" s="173"/>
      <c r="D94" s="151"/>
    </row>
    <row r="95" spans="1:4" x14ac:dyDescent="0.25">
      <c r="A95" s="160"/>
      <c r="B95" s="160"/>
      <c r="C95" s="173"/>
      <c r="D95" s="151"/>
    </row>
    <row r="96" spans="1:4" x14ac:dyDescent="0.25">
      <c r="A96" s="160"/>
      <c r="B96" s="160"/>
      <c r="C96" s="173"/>
      <c r="D96" s="151"/>
    </row>
    <row r="97" spans="1:5" x14ac:dyDescent="0.25">
      <c r="A97" s="160"/>
      <c r="B97" s="160"/>
      <c r="C97" s="173"/>
      <c r="D97" s="151"/>
    </row>
    <row r="98" spans="1:5" x14ac:dyDescent="0.25">
      <c r="A98" s="160"/>
      <c r="B98" s="160"/>
      <c r="C98" s="173"/>
      <c r="D98" s="151"/>
    </row>
    <row r="99" spans="1:5" x14ac:dyDescent="0.25">
      <c r="A99" s="160"/>
      <c r="B99" s="160"/>
      <c r="C99" s="173"/>
      <c r="D99" s="151"/>
    </row>
    <row r="100" spans="1:5" x14ac:dyDescent="0.25">
      <c r="A100" s="160"/>
      <c r="B100" s="160"/>
      <c r="C100" s="173"/>
      <c r="D100" s="151"/>
    </row>
    <row r="101" spans="1:5" x14ac:dyDescent="0.25">
      <c r="A101" s="160"/>
      <c r="B101" s="160"/>
      <c r="C101" s="173"/>
      <c r="D101" s="175"/>
      <c r="E101" s="107"/>
    </row>
    <row r="102" spans="1:5" x14ac:dyDescent="0.25">
      <c r="D102" s="95"/>
    </row>
  </sheetData>
  <sortState ref="A2:D48">
    <sortCondition ref="A2"/>
  </sortState>
  <mergeCells count="1">
    <mergeCell ref="A1:D1"/>
  </mergeCell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3"/>
  <sheetViews>
    <sheetView showGridLines="0" topLeftCell="A7" workbookViewId="0">
      <selection activeCell="B22" sqref="B22"/>
    </sheetView>
  </sheetViews>
  <sheetFormatPr defaultColWidth="8.85546875" defaultRowHeight="15" x14ac:dyDescent="0.25"/>
  <cols>
    <col min="1" max="1" width="2.7109375" customWidth="1"/>
    <col min="2" max="2" width="208.85546875" style="1" bestFit="1" customWidth="1"/>
    <col min="3" max="3" width="7.42578125" style="1" bestFit="1" customWidth="1"/>
  </cols>
  <sheetData>
    <row r="1" spans="2:3" ht="15.75" hidden="1" thickBot="1" x14ac:dyDescent="0.3">
      <c r="B1" s="10" t="s">
        <v>7</v>
      </c>
      <c r="C1" s="10" t="s">
        <v>30</v>
      </c>
    </row>
    <row r="2" spans="2:3" hidden="1" x14ac:dyDescent="0.25">
      <c r="B2" s="8" t="s">
        <v>8</v>
      </c>
      <c r="C2" s="8" t="s">
        <v>28</v>
      </c>
    </row>
    <row r="3" spans="2:3" ht="15.75" hidden="1" thickBot="1" x14ac:dyDescent="0.3">
      <c r="B3" s="8" t="s">
        <v>11</v>
      </c>
      <c r="C3" s="9"/>
    </row>
    <row r="4" spans="2:3" ht="15.75" hidden="1" thickBot="1" x14ac:dyDescent="0.3">
      <c r="B4" s="9" t="s">
        <v>9</v>
      </c>
    </row>
    <row r="5" spans="2:3" hidden="1" x14ac:dyDescent="0.25"/>
    <row r="6" spans="2:3" hidden="1" x14ac:dyDescent="0.25"/>
    <row r="7" spans="2:3" ht="15.75" x14ac:dyDescent="0.25">
      <c r="B7" s="137" t="s">
        <v>60</v>
      </c>
    </row>
    <row r="8" spans="2:3" ht="15.75" x14ac:dyDescent="0.25">
      <c r="B8" s="93"/>
    </row>
    <row r="9" spans="2:3" ht="15.75" x14ac:dyDescent="0.25">
      <c r="B9" s="106" t="s">
        <v>63</v>
      </c>
    </row>
    <row r="10" spans="2:3" ht="15.75" x14ac:dyDescent="0.25">
      <c r="B10" s="106" t="s">
        <v>114</v>
      </c>
    </row>
    <row r="11" spans="2:3" ht="15.75" x14ac:dyDescent="0.25">
      <c r="B11" s="106" t="s">
        <v>61</v>
      </c>
    </row>
    <row r="12" spans="2:3" ht="15.75" x14ac:dyDescent="0.25">
      <c r="B12" s="106" t="s">
        <v>62</v>
      </c>
    </row>
    <row r="13" spans="2:3" ht="15.75" x14ac:dyDescent="0.25">
      <c r="B13" s="106" t="s">
        <v>64</v>
      </c>
    </row>
  </sheetData>
  <sheetProtection algorithmName="SHA-512" hashValue="Ztqzz8+FAAIEsADmb/B9Gb6vT1ret9OxjCGCXXeipwTKQStXUaCBDktNUFcf4KwB6wQPv95q7CkkWGwIpwWpMQ==" saltValue="1K26aDjZjqmJVbMz5N/OUA==" spinCount="100000" sheet="1" objects="1" scenarios="1" selectLockedCells="1" selectUnlockedCells="1"/>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Overview</vt:lpstr>
      <vt:lpstr>Scheme Description</vt:lpstr>
      <vt:lpstr>Reaction</vt:lpstr>
      <vt:lpstr>Reaction Solvents</vt:lpstr>
      <vt:lpstr>Workup &amp; Purification</vt:lpstr>
      <vt:lpstr>Solvents Library</vt:lpstr>
      <vt:lpstr>Reagents Library</vt:lpstr>
      <vt:lpstr>Help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dc:creator>
  <cp:lastModifiedBy>Athanasios Angelis-Dimakis</cp:lastModifiedBy>
  <dcterms:created xsi:type="dcterms:W3CDTF">2018-02-12T09:55:40Z</dcterms:created>
  <dcterms:modified xsi:type="dcterms:W3CDTF">2019-06-13T14:46:31Z</dcterms:modified>
</cp:coreProperties>
</file>