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mathieudellinger/Dropbox/Figures - papiers/Article Re isotope method/"/>
    </mc:Choice>
  </mc:AlternateContent>
  <bookViews>
    <workbookView xWindow="60" yWindow="460" windowWidth="25480" windowHeight="15580" tabRatio="500" activeTab="4"/>
  </bookViews>
  <sheets>
    <sheet name="Table 3 (Raw data)" sheetId="2" r:id="rId1"/>
    <sheet name="Table S1 (Raw data)" sheetId="1" r:id="rId2"/>
    <sheet name="Table S2 (Raw data)" sheetId="3" r:id="rId3"/>
    <sheet name="Table S3 (Raw data)" sheetId="7" r:id="rId4"/>
    <sheet name="Table S4 (Raw data)" sheetId="8" r:id="rId5"/>
    <sheet name="Table S5 (Raw data)" sheetId="9" r:id="rId6"/>
    <sheet name="10 to 11 amplifiers" sheetId="4" r:id="rId7"/>
  </sheets>
  <externalReferences>
    <externalReference r:id="rId8"/>
    <externalReference r:id="rId9"/>
    <externalReference r:id="rId10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19" i="8" l="1"/>
  <c r="P119" i="8"/>
  <c r="W118" i="8"/>
  <c r="V118" i="8"/>
  <c r="X118" i="8"/>
  <c r="S118" i="8"/>
  <c r="R118" i="8"/>
  <c r="Q118" i="8"/>
  <c r="AF117" i="8"/>
  <c r="AI117" i="8"/>
  <c r="R116" i="8"/>
  <c r="R117" i="8"/>
  <c r="T117" i="8"/>
  <c r="S116" i="8"/>
  <c r="S117" i="8"/>
  <c r="U117" i="8"/>
  <c r="AG117" i="8"/>
  <c r="AE117" i="8"/>
  <c r="Q116" i="8"/>
  <c r="AD117" i="8"/>
  <c r="AC117" i="8"/>
  <c r="AB117" i="8"/>
  <c r="AA117" i="8"/>
  <c r="W116" i="8"/>
  <c r="V116" i="8"/>
  <c r="X116" i="8"/>
  <c r="X117" i="8"/>
  <c r="W117" i="8"/>
  <c r="V117" i="8"/>
  <c r="Q117" i="8"/>
  <c r="Q115" i="8"/>
  <c r="Q113" i="8"/>
  <c r="W112" i="8"/>
  <c r="V112" i="8"/>
  <c r="X112" i="8"/>
  <c r="S112" i="8"/>
  <c r="R112" i="8"/>
  <c r="Q112" i="8"/>
  <c r="AF111" i="8"/>
  <c r="AI111" i="8"/>
  <c r="R110" i="8"/>
  <c r="R111" i="8"/>
  <c r="T111" i="8"/>
  <c r="S110" i="8"/>
  <c r="S111" i="8"/>
  <c r="U111" i="8"/>
  <c r="AG111" i="8"/>
  <c r="AE111" i="8"/>
  <c r="Q110" i="8"/>
  <c r="AD111" i="8"/>
  <c r="AC111" i="8"/>
  <c r="AB111" i="8"/>
  <c r="AA111" i="8"/>
  <c r="W110" i="8"/>
  <c r="V110" i="8"/>
  <c r="X110" i="8"/>
  <c r="X111" i="8"/>
  <c r="W111" i="8"/>
  <c r="V111" i="8"/>
  <c r="Q111" i="8"/>
  <c r="Q109" i="8"/>
  <c r="AF106" i="8"/>
  <c r="AI106" i="8"/>
  <c r="AF84" i="8"/>
  <c r="AI84" i="8"/>
  <c r="AF82" i="8"/>
  <c r="AI82" i="8"/>
  <c r="AF40" i="8"/>
  <c r="AI40" i="8"/>
  <c r="AF38" i="8"/>
  <c r="AI38" i="8"/>
  <c r="AI10" i="8"/>
  <c r="AI8" i="8"/>
  <c r="AI4" i="8"/>
  <c r="AF101" i="8"/>
  <c r="AI101" i="8"/>
  <c r="AF95" i="8"/>
  <c r="AI95" i="8"/>
  <c r="AF89" i="8"/>
  <c r="AI89" i="8"/>
  <c r="AF77" i="8"/>
  <c r="AI77" i="8"/>
  <c r="AF73" i="8"/>
  <c r="AI73" i="8"/>
  <c r="AF69" i="8"/>
  <c r="AI69" i="8"/>
  <c r="AF63" i="8"/>
  <c r="AI63" i="8"/>
  <c r="AF57" i="8"/>
  <c r="AI57" i="8"/>
  <c r="AF51" i="8"/>
  <c r="AI51" i="8"/>
  <c r="AF45" i="8"/>
  <c r="AI45" i="8"/>
  <c r="AF33" i="8"/>
  <c r="AI33" i="8"/>
  <c r="AF27" i="8"/>
  <c r="AI27" i="8"/>
  <c r="AF21" i="8"/>
  <c r="AI21" i="8"/>
  <c r="AI15" i="8"/>
  <c r="AI146" i="7"/>
  <c r="AI142" i="7"/>
  <c r="AI138" i="7"/>
  <c r="AI134" i="7"/>
  <c r="AI130" i="7"/>
  <c r="AI124" i="7"/>
  <c r="AI120" i="7"/>
  <c r="AI116" i="7"/>
  <c r="AI112" i="7"/>
  <c r="AI108" i="7"/>
  <c r="AI104" i="7"/>
  <c r="AI100" i="7"/>
  <c r="AI95" i="7"/>
  <c r="AI89" i="7"/>
  <c r="AI81" i="7"/>
  <c r="AI77" i="7"/>
  <c r="AI73" i="7"/>
  <c r="AI67" i="7"/>
  <c r="AI62" i="7"/>
  <c r="AI56" i="7"/>
  <c r="AI52" i="7"/>
  <c r="AI48" i="7"/>
  <c r="AI42" i="7"/>
  <c r="AI38" i="7"/>
  <c r="AI34" i="7"/>
  <c r="AI27" i="7"/>
  <c r="AI23" i="7"/>
  <c r="AI17" i="7"/>
  <c r="AI13" i="7"/>
  <c r="AI9" i="7"/>
  <c r="AI5" i="7"/>
  <c r="AI288" i="2"/>
  <c r="AG288" i="2"/>
  <c r="AF288" i="2"/>
  <c r="AE288" i="2"/>
  <c r="AD288" i="2"/>
  <c r="AC288" i="2"/>
  <c r="AB288" i="2"/>
  <c r="AA288" i="2"/>
  <c r="X288" i="2"/>
  <c r="W288" i="2"/>
  <c r="U288" i="2"/>
  <c r="T288" i="2"/>
  <c r="I288" i="2"/>
  <c r="H288" i="2"/>
  <c r="A288" i="2"/>
  <c r="AI287" i="2"/>
  <c r="AG287" i="2"/>
  <c r="AF287" i="2"/>
  <c r="AE287" i="2"/>
  <c r="AD287" i="2"/>
  <c r="AC287" i="2"/>
  <c r="AB287" i="2"/>
  <c r="AA287" i="2"/>
  <c r="X287" i="2"/>
  <c r="W287" i="2"/>
  <c r="U287" i="2"/>
  <c r="T287" i="2"/>
  <c r="I287" i="2"/>
  <c r="H287" i="2"/>
  <c r="A287" i="2"/>
  <c r="AI286" i="2"/>
  <c r="AG286" i="2"/>
  <c r="AF286" i="2"/>
  <c r="AE286" i="2"/>
  <c r="AD286" i="2"/>
  <c r="AC286" i="2"/>
  <c r="AB286" i="2"/>
  <c r="AA286" i="2"/>
  <c r="X286" i="2"/>
  <c r="W286" i="2"/>
  <c r="U286" i="2"/>
  <c r="T286" i="2"/>
  <c r="I286" i="2"/>
  <c r="H286" i="2"/>
  <c r="A286" i="2"/>
  <c r="AI285" i="2"/>
  <c r="AG285" i="2"/>
  <c r="AF285" i="2"/>
  <c r="AE285" i="2"/>
  <c r="AD285" i="2"/>
  <c r="AC285" i="2"/>
  <c r="AB285" i="2"/>
  <c r="AA285" i="2"/>
  <c r="X285" i="2"/>
  <c r="W285" i="2"/>
  <c r="U285" i="2"/>
  <c r="T285" i="2"/>
  <c r="I285" i="2"/>
  <c r="H285" i="2"/>
  <c r="A285" i="2"/>
  <c r="AI284" i="2"/>
  <c r="AG284" i="2"/>
  <c r="AF284" i="2"/>
  <c r="AE284" i="2"/>
  <c r="AD284" i="2"/>
  <c r="AC284" i="2"/>
  <c r="AB284" i="2"/>
  <c r="AA284" i="2"/>
  <c r="X284" i="2"/>
  <c r="W284" i="2"/>
  <c r="U284" i="2"/>
  <c r="T284" i="2"/>
  <c r="I284" i="2"/>
  <c r="H284" i="2"/>
  <c r="A284" i="2"/>
  <c r="AI283" i="2"/>
  <c r="AG283" i="2"/>
  <c r="AF283" i="2"/>
  <c r="AE283" i="2"/>
  <c r="AD283" i="2"/>
  <c r="AC283" i="2"/>
  <c r="AB283" i="2"/>
  <c r="AA283" i="2"/>
  <c r="X283" i="2"/>
  <c r="W283" i="2"/>
  <c r="U283" i="2"/>
  <c r="T283" i="2"/>
  <c r="I283" i="2"/>
  <c r="H283" i="2"/>
  <c r="A283" i="2"/>
  <c r="AI282" i="2"/>
  <c r="AG282" i="2"/>
  <c r="AF282" i="2"/>
  <c r="AE282" i="2"/>
  <c r="AD282" i="2"/>
  <c r="AC282" i="2"/>
  <c r="AB282" i="2"/>
  <c r="AA282" i="2"/>
  <c r="X282" i="2"/>
  <c r="W282" i="2"/>
  <c r="U282" i="2"/>
  <c r="T282" i="2"/>
  <c r="I282" i="2"/>
  <c r="H282" i="2"/>
  <c r="A282" i="2"/>
  <c r="AI280" i="2"/>
  <c r="AG280" i="2"/>
  <c r="AF280" i="2"/>
  <c r="AE280" i="2"/>
  <c r="AD280" i="2"/>
  <c r="AC280" i="2"/>
  <c r="AB280" i="2"/>
  <c r="AA280" i="2"/>
  <c r="X280" i="2"/>
  <c r="W280" i="2"/>
  <c r="U280" i="2"/>
  <c r="T280" i="2"/>
  <c r="I280" i="2"/>
  <c r="H280" i="2"/>
  <c r="A280" i="2"/>
  <c r="AI279" i="2"/>
  <c r="AG279" i="2"/>
  <c r="AF279" i="2"/>
  <c r="AE279" i="2"/>
  <c r="AD279" i="2"/>
  <c r="AC279" i="2"/>
  <c r="AB279" i="2"/>
  <c r="AA279" i="2"/>
  <c r="X279" i="2"/>
  <c r="W279" i="2"/>
  <c r="U279" i="2"/>
  <c r="T279" i="2"/>
  <c r="I279" i="2"/>
  <c r="H279" i="2"/>
  <c r="A279" i="2"/>
  <c r="AI278" i="2"/>
  <c r="AG278" i="2"/>
  <c r="AF278" i="2"/>
  <c r="AE278" i="2"/>
  <c r="AD278" i="2"/>
  <c r="AC278" i="2"/>
  <c r="AB278" i="2"/>
  <c r="AA278" i="2"/>
  <c r="X278" i="2"/>
  <c r="W278" i="2"/>
  <c r="U278" i="2"/>
  <c r="T278" i="2"/>
  <c r="I278" i="2"/>
  <c r="H278" i="2"/>
  <c r="A278" i="2"/>
  <c r="AH274" i="2"/>
  <c r="AH272" i="2"/>
  <c r="AH270" i="2"/>
  <c r="AH269" i="2"/>
  <c r="AH268" i="2"/>
  <c r="AH267" i="2"/>
  <c r="AH265" i="2"/>
  <c r="AH264" i="2"/>
  <c r="AH259" i="2"/>
  <c r="AH253" i="2"/>
  <c r="AH251" i="2"/>
  <c r="AH248" i="2"/>
  <c r="AH246" i="2"/>
  <c r="AH245" i="2"/>
  <c r="AH244" i="2"/>
  <c r="AH243" i="2"/>
  <c r="AH242" i="2"/>
  <c r="AH241" i="2"/>
  <c r="AH240" i="2"/>
  <c r="AH238" i="2"/>
  <c r="AH237" i="2"/>
  <c r="AH236" i="2"/>
  <c r="AH235" i="2"/>
  <c r="AH234" i="2"/>
  <c r="AH233" i="2"/>
  <c r="AH225" i="2"/>
  <c r="AH224" i="2"/>
  <c r="AH223" i="2"/>
  <c r="AH222" i="2"/>
  <c r="AH221" i="2"/>
  <c r="V206" i="2"/>
  <c r="U206" i="2"/>
  <c r="S206" i="2"/>
  <c r="R206" i="2"/>
  <c r="Q206" i="2"/>
  <c r="P206" i="2"/>
  <c r="H206" i="2"/>
  <c r="A206" i="2"/>
  <c r="V205" i="2"/>
  <c r="U205" i="2"/>
  <c r="S205" i="2"/>
  <c r="R205" i="2"/>
  <c r="Q205" i="2"/>
  <c r="P205" i="2"/>
  <c r="H205" i="2"/>
  <c r="A205" i="2"/>
  <c r="V204" i="2"/>
  <c r="U204" i="2"/>
  <c r="S204" i="2"/>
  <c r="R204" i="2"/>
  <c r="Q204" i="2"/>
  <c r="P204" i="2"/>
  <c r="H204" i="2"/>
  <c r="A204" i="2"/>
  <c r="V203" i="2"/>
  <c r="U203" i="2"/>
  <c r="S203" i="2"/>
  <c r="R203" i="2"/>
  <c r="Q203" i="2"/>
  <c r="P203" i="2"/>
  <c r="H203" i="2"/>
  <c r="A203" i="2"/>
  <c r="V202" i="2"/>
  <c r="U202" i="2"/>
  <c r="S202" i="2"/>
  <c r="R202" i="2"/>
  <c r="Q202" i="2"/>
  <c r="P202" i="2"/>
  <c r="H202" i="2"/>
  <c r="A202" i="2"/>
  <c r="V201" i="2"/>
  <c r="U201" i="2"/>
  <c r="S201" i="2"/>
  <c r="R201" i="2"/>
  <c r="Q201" i="2"/>
  <c r="P201" i="2"/>
  <c r="H201" i="2"/>
  <c r="A201" i="2"/>
  <c r="V200" i="2"/>
  <c r="U200" i="2"/>
  <c r="S200" i="2"/>
  <c r="R200" i="2"/>
  <c r="Q200" i="2"/>
  <c r="P200" i="2"/>
  <c r="H200" i="2"/>
  <c r="A200" i="2"/>
  <c r="A199" i="2"/>
  <c r="V198" i="2"/>
  <c r="U198" i="2"/>
  <c r="S198" i="2"/>
  <c r="R198" i="2"/>
  <c r="Q198" i="2"/>
  <c r="P198" i="2"/>
  <c r="H198" i="2"/>
  <c r="A198" i="2"/>
  <c r="V197" i="2"/>
  <c r="U197" i="2"/>
  <c r="S197" i="2"/>
  <c r="R197" i="2"/>
  <c r="Q197" i="2"/>
  <c r="P197" i="2"/>
  <c r="H197" i="2"/>
  <c r="A197" i="2"/>
  <c r="V196" i="2"/>
  <c r="U196" i="2"/>
  <c r="S196" i="2"/>
  <c r="R196" i="2"/>
  <c r="Q196" i="2"/>
  <c r="P196" i="2"/>
  <c r="H196" i="2"/>
  <c r="A196" i="2"/>
  <c r="AH192" i="2"/>
  <c r="AG192" i="2"/>
  <c r="AF192" i="2"/>
  <c r="AH191" i="2"/>
  <c r="AG191" i="2"/>
  <c r="AF191" i="2"/>
  <c r="AH190" i="2"/>
  <c r="AG190" i="2"/>
  <c r="AF190" i="2"/>
  <c r="AH189" i="2"/>
  <c r="AG189" i="2"/>
  <c r="AF189" i="2"/>
  <c r="AH188" i="2"/>
  <c r="AG188" i="2"/>
  <c r="AF188" i="2"/>
  <c r="AH187" i="2"/>
  <c r="AG187" i="2"/>
  <c r="AF187" i="2"/>
  <c r="AH186" i="2"/>
  <c r="AG186" i="2"/>
  <c r="AF186" i="2"/>
  <c r="AH185" i="2"/>
  <c r="AG185" i="2"/>
  <c r="AF185" i="2"/>
  <c r="AH184" i="2"/>
  <c r="AG184" i="2"/>
  <c r="AF184" i="2"/>
  <c r="AH183" i="2"/>
  <c r="AG183" i="2"/>
  <c r="AF183" i="2"/>
  <c r="AH182" i="2"/>
  <c r="AG182" i="2"/>
  <c r="AF182" i="2"/>
  <c r="AH181" i="2"/>
  <c r="AG181" i="2"/>
  <c r="AF181" i="2"/>
  <c r="AH180" i="2"/>
  <c r="AG180" i="2"/>
  <c r="AF180" i="2"/>
  <c r="AH179" i="2"/>
  <c r="AG179" i="2"/>
  <c r="AF179" i="2"/>
  <c r="AH178" i="2"/>
  <c r="AG178" i="2"/>
  <c r="AF178" i="2"/>
  <c r="AH177" i="2"/>
  <c r="AG177" i="2"/>
  <c r="AF177" i="2"/>
  <c r="AH176" i="2"/>
  <c r="AG176" i="2"/>
  <c r="AF176" i="2"/>
  <c r="AH175" i="2"/>
  <c r="AG175" i="2"/>
  <c r="AF175" i="2"/>
  <c r="AH174" i="2"/>
  <c r="AG174" i="2"/>
  <c r="AF174" i="2"/>
  <c r="AH173" i="2"/>
  <c r="AG173" i="2"/>
  <c r="AF173" i="2"/>
  <c r="AH172" i="2"/>
  <c r="AG172" i="2"/>
  <c r="AF172" i="2"/>
  <c r="AH171" i="2"/>
  <c r="AG171" i="2"/>
  <c r="AF171" i="2"/>
  <c r="AH170" i="2"/>
  <c r="AG170" i="2"/>
  <c r="AF170" i="2"/>
  <c r="AH169" i="2"/>
  <c r="AG169" i="2"/>
  <c r="AF169" i="2"/>
  <c r="AH168" i="2"/>
  <c r="AG168" i="2"/>
  <c r="AF168" i="2"/>
  <c r="AH167" i="2"/>
  <c r="AG167" i="2"/>
  <c r="AF167" i="2"/>
  <c r="AH166" i="2"/>
  <c r="AG166" i="2"/>
  <c r="AF166" i="2"/>
  <c r="AH165" i="2"/>
  <c r="AG165" i="2"/>
  <c r="AF165" i="2"/>
  <c r="AH164" i="2"/>
  <c r="AG164" i="2"/>
  <c r="AF164" i="2"/>
  <c r="AH163" i="2"/>
  <c r="AG163" i="2"/>
  <c r="AF163" i="2"/>
  <c r="AH162" i="2"/>
  <c r="AG162" i="2"/>
  <c r="AF162" i="2"/>
  <c r="AH161" i="2"/>
  <c r="AG161" i="2"/>
  <c r="AF161" i="2"/>
  <c r="AH160" i="2"/>
  <c r="AG160" i="2"/>
  <c r="AF160" i="2"/>
  <c r="AH159" i="2"/>
  <c r="AG159" i="2"/>
  <c r="AF159" i="2"/>
  <c r="AH158" i="2"/>
  <c r="AG158" i="2"/>
  <c r="AF158" i="2"/>
  <c r="AH157" i="2"/>
  <c r="AG157" i="2"/>
  <c r="AF157" i="2"/>
  <c r="AH156" i="2"/>
  <c r="AG156" i="2"/>
  <c r="AF156" i="2"/>
  <c r="AH155" i="2"/>
  <c r="AG155" i="2"/>
  <c r="AF155" i="2"/>
  <c r="AH154" i="2"/>
  <c r="AG154" i="2"/>
  <c r="AF154" i="2"/>
  <c r="AH153" i="2"/>
  <c r="AG153" i="2"/>
  <c r="AF153" i="2"/>
  <c r="AH152" i="2"/>
  <c r="AG152" i="2"/>
  <c r="AF152" i="2"/>
  <c r="AH151" i="2"/>
  <c r="AG151" i="2"/>
  <c r="AF151" i="2"/>
  <c r="AH150" i="2"/>
  <c r="AG150" i="2"/>
  <c r="AF150" i="2"/>
  <c r="AH149" i="2"/>
  <c r="AG149" i="2"/>
  <c r="AF149" i="2"/>
  <c r="AH148" i="2"/>
  <c r="AG148" i="2"/>
  <c r="AF148" i="2"/>
  <c r="AH147" i="2"/>
  <c r="AG147" i="2"/>
  <c r="AF147" i="2"/>
  <c r="AH146" i="2"/>
  <c r="AG146" i="2"/>
  <c r="AF146" i="2"/>
  <c r="AH145" i="2"/>
  <c r="AG145" i="2"/>
  <c r="AF145" i="2"/>
  <c r="AH144" i="2"/>
  <c r="AG144" i="2"/>
  <c r="AF144" i="2"/>
  <c r="AH143" i="2"/>
  <c r="AG143" i="2"/>
  <c r="AF143" i="2"/>
  <c r="AH142" i="2"/>
  <c r="AG142" i="2"/>
  <c r="AF142" i="2"/>
  <c r="AH141" i="2"/>
  <c r="AG141" i="2"/>
  <c r="AF141" i="2"/>
  <c r="AH140" i="2"/>
  <c r="AG140" i="2"/>
  <c r="AF140" i="2"/>
  <c r="AH139" i="2"/>
  <c r="AG139" i="2"/>
  <c r="AF139" i="2"/>
  <c r="AH138" i="2"/>
  <c r="AG138" i="2"/>
  <c r="AF138" i="2"/>
  <c r="AH137" i="2"/>
  <c r="AG137" i="2"/>
  <c r="AF137" i="2"/>
  <c r="AH136" i="2"/>
  <c r="AG136" i="2"/>
  <c r="AF136" i="2"/>
  <c r="AH135" i="2"/>
  <c r="AG135" i="2"/>
  <c r="AF135" i="2"/>
  <c r="AH134" i="2"/>
  <c r="AG134" i="2"/>
  <c r="AF134" i="2"/>
  <c r="AH133" i="2"/>
  <c r="AG133" i="2"/>
  <c r="AF133" i="2"/>
  <c r="AH132" i="2"/>
  <c r="AG132" i="2"/>
  <c r="AF132" i="2"/>
  <c r="AH131" i="2"/>
  <c r="AG131" i="2"/>
  <c r="AF131" i="2"/>
  <c r="AH130" i="2"/>
  <c r="AG130" i="2"/>
  <c r="AF130" i="2"/>
  <c r="AH129" i="2"/>
  <c r="AG129" i="2"/>
  <c r="AF129" i="2"/>
  <c r="AH128" i="2"/>
  <c r="AG128" i="2"/>
  <c r="AF128" i="2"/>
  <c r="AH127" i="2"/>
  <c r="AG127" i="2"/>
  <c r="AF127" i="2"/>
  <c r="AH126" i="2"/>
  <c r="AG126" i="2"/>
  <c r="AF126" i="2"/>
  <c r="AH125" i="2"/>
  <c r="AG125" i="2"/>
  <c r="AF125" i="2"/>
  <c r="AH124" i="2"/>
  <c r="AG124" i="2"/>
  <c r="AF124" i="2"/>
  <c r="AH123" i="2"/>
  <c r="AG123" i="2"/>
  <c r="AF123" i="2"/>
  <c r="AH122" i="2"/>
  <c r="AG122" i="2"/>
  <c r="AF122" i="2"/>
  <c r="AH121" i="2"/>
  <c r="AG121" i="2"/>
  <c r="AF121" i="2"/>
  <c r="AH120" i="2"/>
  <c r="AG120" i="2"/>
  <c r="AF120" i="2"/>
  <c r="AH119" i="2"/>
  <c r="AG119" i="2"/>
  <c r="AF119" i="2"/>
  <c r="AH118" i="2"/>
  <c r="AG118" i="2"/>
  <c r="AF118" i="2"/>
  <c r="AH117" i="2"/>
  <c r="AG117" i="2"/>
  <c r="AF117" i="2"/>
  <c r="AH116" i="2"/>
  <c r="AG116" i="2"/>
  <c r="AF116" i="2"/>
  <c r="AH115" i="2"/>
  <c r="AG115" i="2"/>
  <c r="AF115" i="2"/>
  <c r="AH114" i="2"/>
  <c r="AG114" i="2"/>
  <c r="AF114" i="2"/>
  <c r="AH113" i="2"/>
  <c r="AG113" i="2"/>
  <c r="AF113" i="2"/>
  <c r="AH112" i="2"/>
  <c r="AG112" i="2"/>
  <c r="AF112" i="2"/>
  <c r="AH111" i="2"/>
  <c r="AG111" i="2"/>
  <c r="AF111" i="2"/>
  <c r="AH110" i="2"/>
  <c r="AG110" i="2"/>
  <c r="AF110" i="2"/>
  <c r="AH109" i="2"/>
  <c r="AG109" i="2"/>
  <c r="AF109" i="2"/>
  <c r="AH108" i="2"/>
  <c r="AG108" i="2"/>
  <c r="AF108" i="2"/>
  <c r="AH107" i="2"/>
  <c r="AG107" i="2"/>
  <c r="AF107" i="2"/>
  <c r="AH106" i="2"/>
  <c r="AG106" i="2"/>
  <c r="AF106" i="2"/>
  <c r="AH105" i="2"/>
  <c r="AG105" i="2"/>
  <c r="AF105" i="2"/>
  <c r="AH104" i="2"/>
  <c r="AG104" i="2"/>
  <c r="AF104" i="2"/>
  <c r="AH103" i="2"/>
  <c r="AG103" i="2"/>
  <c r="AF103" i="2"/>
  <c r="AH102" i="2"/>
  <c r="AG102" i="2"/>
  <c r="AF102" i="2"/>
  <c r="AH101" i="2"/>
  <c r="AG101" i="2"/>
  <c r="AF101" i="2"/>
  <c r="AH100" i="2"/>
  <c r="AG100" i="2"/>
  <c r="AF100" i="2"/>
  <c r="AH99" i="2"/>
  <c r="AG99" i="2"/>
  <c r="AF99" i="2"/>
  <c r="AH98" i="2"/>
  <c r="AG98" i="2"/>
  <c r="AF98" i="2"/>
  <c r="AH97" i="2"/>
  <c r="AG97" i="2"/>
  <c r="AF97" i="2"/>
  <c r="AH96" i="2"/>
  <c r="AG96" i="2"/>
  <c r="AF96" i="2"/>
  <c r="AH95" i="2"/>
  <c r="AG95" i="2"/>
  <c r="AF95" i="2"/>
  <c r="AH94" i="2"/>
  <c r="AG94" i="2"/>
  <c r="AF94" i="2"/>
  <c r="AH93" i="2"/>
  <c r="AG93" i="2"/>
  <c r="AF93" i="2"/>
  <c r="AH92" i="2"/>
  <c r="AG92" i="2"/>
  <c r="AF92" i="2"/>
  <c r="AH91" i="2"/>
  <c r="AG91" i="2"/>
  <c r="AF91" i="2"/>
  <c r="AH90" i="2"/>
  <c r="AG90" i="2"/>
  <c r="AF90" i="2"/>
  <c r="AH89" i="2"/>
  <c r="AG89" i="2"/>
  <c r="AF89" i="2"/>
  <c r="AH88" i="2"/>
  <c r="AG88" i="2"/>
  <c r="AF88" i="2"/>
  <c r="AH87" i="2"/>
  <c r="AG87" i="2"/>
  <c r="AF87" i="2"/>
  <c r="AH86" i="2"/>
  <c r="AG86" i="2"/>
  <c r="AF86" i="2"/>
  <c r="AH85" i="2"/>
  <c r="AG85" i="2"/>
  <c r="AF85" i="2"/>
  <c r="AH84" i="2"/>
  <c r="AG84" i="2"/>
  <c r="AF84" i="2"/>
  <c r="AH83" i="2"/>
  <c r="AG83" i="2"/>
  <c r="AF83" i="2"/>
  <c r="AH82" i="2"/>
  <c r="AG82" i="2"/>
  <c r="AF82" i="2"/>
  <c r="AH81" i="2"/>
  <c r="AG81" i="2"/>
  <c r="AF81" i="2"/>
  <c r="AH80" i="2"/>
  <c r="AG80" i="2"/>
  <c r="AF80" i="2"/>
  <c r="AH79" i="2"/>
  <c r="AG79" i="2"/>
  <c r="AF79" i="2"/>
  <c r="AH78" i="2"/>
  <c r="AG78" i="2"/>
  <c r="AF78" i="2"/>
  <c r="AH77" i="2"/>
  <c r="AG77" i="2"/>
  <c r="AF77" i="2"/>
  <c r="AH76" i="2"/>
  <c r="AG76" i="2"/>
  <c r="AF76" i="2"/>
  <c r="AH75" i="2"/>
  <c r="AG75" i="2"/>
  <c r="AF75" i="2"/>
  <c r="AH74" i="2"/>
  <c r="AG74" i="2"/>
  <c r="AF74" i="2"/>
  <c r="AH73" i="2"/>
  <c r="AG73" i="2"/>
  <c r="AF73" i="2"/>
  <c r="AH72" i="2"/>
  <c r="AG72" i="2"/>
  <c r="AF72" i="2"/>
  <c r="AH71" i="2"/>
  <c r="AG71" i="2"/>
  <c r="AF71" i="2"/>
  <c r="AH70" i="2"/>
  <c r="AG70" i="2"/>
  <c r="AF70" i="2"/>
  <c r="AH69" i="2"/>
  <c r="AG69" i="2"/>
  <c r="AF69" i="2"/>
  <c r="AH68" i="2"/>
  <c r="AG68" i="2"/>
  <c r="AF68" i="2"/>
  <c r="AH67" i="2"/>
  <c r="AG67" i="2"/>
  <c r="AF67" i="2"/>
  <c r="AH66" i="2"/>
  <c r="AG66" i="2"/>
  <c r="AF66" i="2"/>
  <c r="AG55" i="2"/>
  <c r="AJ55" i="2"/>
  <c r="AG51" i="2"/>
  <c r="AJ51" i="2"/>
  <c r="AG47" i="2"/>
  <c r="AJ47" i="2"/>
  <c r="AG43" i="2"/>
  <c r="AJ43" i="2"/>
  <c r="AG39" i="2"/>
  <c r="AJ39" i="2"/>
  <c r="AG35" i="2"/>
  <c r="AJ35" i="2"/>
  <c r="AG29" i="2"/>
  <c r="AJ29" i="2"/>
  <c r="AG25" i="2"/>
  <c r="AJ25" i="2"/>
  <c r="AG21" i="2"/>
  <c r="AJ21" i="2"/>
  <c r="AG17" i="2"/>
  <c r="AJ17" i="2"/>
  <c r="AG13" i="2"/>
  <c r="AJ13" i="2"/>
  <c r="AG9" i="2"/>
  <c r="AJ9" i="2"/>
  <c r="AG5" i="2"/>
  <c r="AJ5" i="2"/>
  <c r="AI41" i="3"/>
  <c r="AI37" i="3"/>
  <c r="AI46" i="3"/>
  <c r="AG46" i="3"/>
  <c r="AG41" i="3"/>
  <c r="AG37" i="3"/>
  <c r="AG4" i="3"/>
  <c r="AG9" i="3"/>
  <c r="AG14" i="3"/>
  <c r="AG21" i="3"/>
  <c r="AG26" i="3"/>
  <c r="AG32" i="3"/>
  <c r="AI32" i="3"/>
  <c r="AI26" i="3"/>
  <c r="AI21" i="3"/>
  <c r="AI14" i="3"/>
  <c r="AI9" i="3"/>
  <c r="AI4" i="3"/>
  <c r="AJ15" i="9"/>
  <c r="AJ7" i="9"/>
  <c r="AJ3" i="9"/>
  <c r="AJ24" i="9"/>
  <c r="AJ20" i="9"/>
  <c r="AJ12" i="9"/>
  <c r="AC58" i="1"/>
  <c r="AC54" i="1"/>
  <c r="AC48" i="1"/>
  <c r="AC44" i="1"/>
  <c r="AC39" i="1"/>
  <c r="AC35" i="1"/>
  <c r="AC31" i="1"/>
  <c r="AC27" i="1"/>
  <c r="AC23" i="1"/>
  <c r="AC17" i="1"/>
  <c r="AC13" i="1"/>
  <c r="AC9" i="1"/>
  <c r="AC5" i="1"/>
  <c r="AB58" i="1"/>
  <c r="AA58" i="1"/>
  <c r="AB54" i="1"/>
  <c r="AA54" i="1"/>
  <c r="AB48" i="1"/>
  <c r="AA48" i="1"/>
  <c r="AB44" i="1"/>
  <c r="AA44" i="1"/>
  <c r="AB39" i="1"/>
  <c r="AA39" i="1"/>
  <c r="AB35" i="1"/>
  <c r="AA35" i="1"/>
  <c r="AB31" i="1"/>
  <c r="AA31" i="1"/>
  <c r="AB27" i="1"/>
  <c r="AA27" i="1"/>
  <c r="AB23" i="1"/>
  <c r="AA23" i="1"/>
  <c r="AB17" i="1"/>
  <c r="AA17" i="1"/>
  <c r="AB13" i="1"/>
  <c r="AA13" i="1"/>
  <c r="AB9" i="1"/>
  <c r="AA9" i="1"/>
  <c r="AA5" i="1"/>
  <c r="AB5" i="1"/>
  <c r="W100" i="8"/>
  <c r="V100" i="8"/>
  <c r="X100" i="8"/>
  <c r="W102" i="8"/>
  <c r="V102" i="8"/>
  <c r="X102" i="8"/>
  <c r="X101" i="8"/>
  <c r="W101" i="8"/>
  <c r="V101" i="8"/>
  <c r="S101" i="8"/>
  <c r="R101" i="8"/>
  <c r="R84" i="8"/>
  <c r="T84" i="8"/>
  <c r="S84" i="8"/>
  <c r="U84" i="8"/>
  <c r="AG84" i="8"/>
  <c r="R82" i="8"/>
  <c r="T82" i="8"/>
  <c r="S82" i="8"/>
  <c r="U82" i="8"/>
  <c r="AG82" i="8"/>
  <c r="R106" i="8"/>
  <c r="T106" i="8"/>
  <c r="S106" i="8"/>
  <c r="U106" i="8"/>
  <c r="AG106" i="8"/>
  <c r="AE106" i="8"/>
  <c r="Q106" i="8"/>
  <c r="AC106" i="8"/>
  <c r="W106" i="8"/>
  <c r="V106" i="8"/>
  <c r="X106" i="8"/>
  <c r="Q107" i="8"/>
  <c r="Q105" i="8"/>
  <c r="S100" i="8"/>
  <c r="S102" i="8"/>
  <c r="Z101" i="8"/>
  <c r="R100" i="8"/>
  <c r="R102" i="8"/>
  <c r="T101" i="8"/>
  <c r="U101" i="8"/>
  <c r="AG101" i="8"/>
  <c r="AE101" i="8"/>
  <c r="Q100" i="8"/>
  <c r="Q102" i="8"/>
  <c r="AD101" i="8"/>
  <c r="AC101" i="8"/>
  <c r="AB101" i="8"/>
  <c r="AA101" i="8"/>
  <c r="Q103" i="8"/>
  <c r="Q101" i="8"/>
  <c r="Q99" i="8"/>
  <c r="AF58" i="1"/>
  <c r="AI58" i="1"/>
  <c r="AF54" i="1"/>
  <c r="AI54" i="1"/>
  <c r="AF48" i="1"/>
  <c r="AI48" i="1"/>
  <c r="AF44" i="1"/>
  <c r="AI44" i="1"/>
  <c r="AF39" i="1"/>
  <c r="AI39" i="1"/>
  <c r="AF35" i="1"/>
  <c r="AI35" i="1"/>
  <c r="AF31" i="1"/>
  <c r="AI31" i="1"/>
  <c r="AF27" i="1"/>
  <c r="AI27" i="1"/>
  <c r="AF23" i="1"/>
  <c r="AI23" i="1"/>
  <c r="AF17" i="1"/>
  <c r="AI17" i="1"/>
  <c r="AF13" i="1"/>
  <c r="AI13" i="1"/>
  <c r="AF9" i="1"/>
  <c r="AI9" i="1"/>
  <c r="AF5" i="1"/>
  <c r="AI5" i="1"/>
  <c r="Q97" i="8"/>
  <c r="W96" i="8"/>
  <c r="V96" i="8"/>
  <c r="X96" i="8"/>
  <c r="S96" i="8"/>
  <c r="R96" i="8"/>
  <c r="Q96" i="8"/>
  <c r="R94" i="8"/>
  <c r="R95" i="8"/>
  <c r="T95" i="8"/>
  <c r="S94" i="8"/>
  <c r="S95" i="8"/>
  <c r="U95" i="8"/>
  <c r="AG95" i="8"/>
  <c r="AE95" i="8"/>
  <c r="Q94" i="8"/>
  <c r="AD95" i="8"/>
  <c r="AC95" i="8"/>
  <c r="AB95" i="8"/>
  <c r="AA95" i="8"/>
  <c r="Z95" i="8"/>
  <c r="Q95" i="8"/>
  <c r="W94" i="8"/>
  <c r="V94" i="8"/>
  <c r="X94" i="8"/>
  <c r="Q93" i="8"/>
  <c r="Q91" i="8"/>
  <c r="W90" i="8"/>
  <c r="V90" i="8"/>
  <c r="X90" i="8"/>
  <c r="S90" i="8"/>
  <c r="R90" i="8"/>
  <c r="Q90" i="8"/>
  <c r="R88" i="8"/>
  <c r="R89" i="8"/>
  <c r="T89" i="8"/>
  <c r="S88" i="8"/>
  <c r="S89" i="8"/>
  <c r="U89" i="8"/>
  <c r="AG89" i="8"/>
  <c r="AE89" i="8"/>
  <c r="Q88" i="8"/>
  <c r="AD89" i="8"/>
  <c r="AC89" i="8"/>
  <c r="AB89" i="8"/>
  <c r="AA89" i="8"/>
  <c r="Z89" i="8"/>
  <c r="Q89" i="8"/>
  <c r="W88" i="8"/>
  <c r="V88" i="8"/>
  <c r="X88" i="8"/>
  <c r="Q87" i="8"/>
  <c r="Q85" i="8"/>
  <c r="P84" i="8"/>
  <c r="AE84" i="8"/>
  <c r="Q84" i="8"/>
  <c r="AC84" i="8"/>
  <c r="W84" i="8"/>
  <c r="V84" i="8"/>
  <c r="X84" i="8"/>
  <c r="Q83" i="8"/>
  <c r="AE82" i="8"/>
  <c r="Q82" i="8"/>
  <c r="AC82" i="8"/>
  <c r="W82" i="8"/>
  <c r="V82" i="8"/>
  <c r="X82" i="8"/>
  <c r="Q81" i="8"/>
  <c r="Q79" i="8"/>
  <c r="W78" i="8"/>
  <c r="V78" i="8"/>
  <c r="X78" i="8"/>
  <c r="S78" i="8"/>
  <c r="R78" i="8"/>
  <c r="Q78" i="8"/>
  <c r="R76" i="8"/>
  <c r="R77" i="8"/>
  <c r="T77" i="8"/>
  <c r="S76" i="8"/>
  <c r="S77" i="8"/>
  <c r="U77" i="8"/>
  <c r="AG77" i="8"/>
  <c r="AE77" i="8"/>
  <c r="Q76" i="8"/>
  <c r="AD77" i="8"/>
  <c r="AC77" i="8"/>
  <c r="AB77" i="8"/>
  <c r="AA77" i="8"/>
  <c r="W76" i="8"/>
  <c r="V76" i="8"/>
  <c r="X76" i="8"/>
  <c r="X77" i="8"/>
  <c r="W77" i="8"/>
  <c r="V77" i="8"/>
  <c r="Q77" i="8"/>
  <c r="Q75" i="8"/>
  <c r="W74" i="8"/>
  <c r="V74" i="8"/>
  <c r="X74" i="8"/>
  <c r="S74" i="8"/>
  <c r="R74" i="8"/>
  <c r="Q74" i="8"/>
  <c r="R72" i="8"/>
  <c r="R73" i="8"/>
  <c r="T73" i="8"/>
  <c r="S72" i="8"/>
  <c r="S73" i="8"/>
  <c r="U73" i="8"/>
  <c r="AG73" i="8"/>
  <c r="AE73" i="8"/>
  <c r="Q72" i="8"/>
  <c r="AD73" i="8"/>
  <c r="AC73" i="8"/>
  <c r="AB73" i="8"/>
  <c r="AA73" i="8"/>
  <c r="W72" i="8"/>
  <c r="V72" i="8"/>
  <c r="X72" i="8"/>
  <c r="X73" i="8"/>
  <c r="W73" i="8"/>
  <c r="V73" i="8"/>
  <c r="Q73" i="8"/>
  <c r="Q71" i="8"/>
  <c r="W70" i="8"/>
  <c r="V70" i="8"/>
  <c r="X70" i="8"/>
  <c r="S70" i="8"/>
  <c r="R70" i="8"/>
  <c r="Q70" i="8"/>
  <c r="R68" i="8"/>
  <c r="R69" i="8"/>
  <c r="T69" i="8"/>
  <c r="S68" i="8"/>
  <c r="S69" i="8"/>
  <c r="U69" i="8"/>
  <c r="AG69" i="8"/>
  <c r="AE69" i="8"/>
  <c r="Q68" i="8"/>
  <c r="AD69" i="8"/>
  <c r="AC69" i="8"/>
  <c r="AB69" i="8"/>
  <c r="AA69" i="8"/>
  <c r="W68" i="8"/>
  <c r="V68" i="8"/>
  <c r="X68" i="8"/>
  <c r="X69" i="8"/>
  <c r="W69" i="8"/>
  <c r="V69" i="8"/>
  <c r="Q69" i="8"/>
  <c r="Q67" i="8"/>
  <c r="Q65" i="8"/>
  <c r="W64" i="8"/>
  <c r="V64" i="8"/>
  <c r="X64" i="8"/>
  <c r="S64" i="8"/>
  <c r="R64" i="8"/>
  <c r="Q64" i="8"/>
  <c r="R62" i="8"/>
  <c r="R63" i="8"/>
  <c r="T63" i="8"/>
  <c r="S62" i="8"/>
  <c r="S63" i="8"/>
  <c r="U63" i="8"/>
  <c r="AG63" i="8"/>
  <c r="AE63" i="8"/>
  <c r="Q62" i="8"/>
  <c r="AD63" i="8"/>
  <c r="AC63" i="8"/>
  <c r="AB63" i="8"/>
  <c r="AA63" i="8"/>
  <c r="W62" i="8"/>
  <c r="V62" i="8"/>
  <c r="X62" i="8"/>
  <c r="X63" i="8"/>
  <c r="W63" i="8"/>
  <c r="V63" i="8"/>
  <c r="Q63" i="8"/>
  <c r="Q61" i="8"/>
  <c r="Q59" i="8"/>
  <c r="W58" i="8"/>
  <c r="V58" i="8"/>
  <c r="X58" i="8"/>
  <c r="S58" i="8"/>
  <c r="R58" i="8"/>
  <c r="Q58" i="8"/>
  <c r="R56" i="8"/>
  <c r="R57" i="8"/>
  <c r="T57" i="8"/>
  <c r="S56" i="8"/>
  <c r="S57" i="8"/>
  <c r="U57" i="8"/>
  <c r="AG57" i="8"/>
  <c r="AE57" i="8"/>
  <c r="Q56" i="8"/>
  <c r="AD57" i="8"/>
  <c r="AC57" i="8"/>
  <c r="AB57" i="8"/>
  <c r="AA57" i="8"/>
  <c r="Z57" i="8"/>
  <c r="Q57" i="8"/>
  <c r="W56" i="8"/>
  <c r="V56" i="8"/>
  <c r="X56" i="8"/>
  <c r="Q55" i="8"/>
  <c r="Q47" i="8"/>
  <c r="W46" i="8"/>
  <c r="V46" i="8"/>
  <c r="X46" i="8"/>
  <c r="S46" i="8"/>
  <c r="R46" i="8"/>
  <c r="Q46" i="8"/>
  <c r="R44" i="8"/>
  <c r="R45" i="8"/>
  <c r="T45" i="8"/>
  <c r="S44" i="8"/>
  <c r="S45" i="8"/>
  <c r="U45" i="8"/>
  <c r="AG45" i="8"/>
  <c r="AE45" i="8"/>
  <c r="Q44" i="8"/>
  <c r="AD45" i="8"/>
  <c r="AC45" i="8"/>
  <c r="AB45" i="8"/>
  <c r="AA45" i="8"/>
  <c r="W44" i="8"/>
  <c r="V44" i="8"/>
  <c r="X44" i="8"/>
  <c r="X45" i="8"/>
  <c r="W45" i="8"/>
  <c r="V45" i="8"/>
  <c r="Q45" i="8"/>
  <c r="Q43" i="8"/>
  <c r="Q53" i="8"/>
  <c r="W52" i="8"/>
  <c r="V52" i="8"/>
  <c r="X52" i="8"/>
  <c r="S52" i="8"/>
  <c r="R52" i="8"/>
  <c r="Q52" i="8"/>
  <c r="R50" i="8"/>
  <c r="R51" i="8"/>
  <c r="T51" i="8"/>
  <c r="S50" i="8"/>
  <c r="S51" i="8"/>
  <c r="U51" i="8"/>
  <c r="AG51" i="8"/>
  <c r="AE51" i="8"/>
  <c r="Q50" i="8"/>
  <c r="AD51" i="8"/>
  <c r="AC51" i="8"/>
  <c r="AB51" i="8"/>
  <c r="AA51" i="8"/>
  <c r="W50" i="8"/>
  <c r="V50" i="8"/>
  <c r="X50" i="8"/>
  <c r="X51" i="8"/>
  <c r="W51" i="8"/>
  <c r="V51" i="8"/>
  <c r="Q51" i="8"/>
  <c r="R40" i="8"/>
  <c r="S40" i="8"/>
  <c r="AG40" i="8"/>
  <c r="AE40" i="8"/>
  <c r="Q40" i="8"/>
  <c r="AC40" i="8"/>
  <c r="W40" i="8"/>
  <c r="V40" i="8"/>
  <c r="X40" i="8"/>
  <c r="U40" i="8"/>
  <c r="T40" i="8"/>
  <c r="R38" i="8"/>
  <c r="S38" i="8"/>
  <c r="AG38" i="8"/>
  <c r="AE38" i="8"/>
  <c r="Q38" i="8"/>
  <c r="AC38" i="8"/>
  <c r="W38" i="8"/>
  <c r="V38" i="8"/>
  <c r="X38" i="8"/>
  <c r="U38" i="8"/>
  <c r="T38" i="8"/>
  <c r="Q35" i="8"/>
  <c r="W34" i="8"/>
  <c r="V34" i="8"/>
  <c r="X34" i="8"/>
  <c r="S34" i="8"/>
  <c r="R34" i="8"/>
  <c r="Q34" i="8"/>
  <c r="R32" i="8"/>
  <c r="R33" i="8"/>
  <c r="T33" i="8"/>
  <c r="S32" i="8"/>
  <c r="S33" i="8"/>
  <c r="U33" i="8"/>
  <c r="AG33" i="8"/>
  <c r="AE33" i="8"/>
  <c r="Q32" i="8"/>
  <c r="AD33" i="8"/>
  <c r="AC33" i="8"/>
  <c r="AB33" i="8"/>
  <c r="AA33" i="8"/>
  <c r="Z33" i="8"/>
  <c r="Q33" i="8"/>
  <c r="W32" i="8"/>
  <c r="V32" i="8"/>
  <c r="X32" i="8"/>
  <c r="Q31" i="8"/>
  <c r="Q29" i="8"/>
  <c r="W28" i="8"/>
  <c r="V28" i="8"/>
  <c r="X28" i="8"/>
  <c r="S28" i="8"/>
  <c r="R28" i="8"/>
  <c r="Q28" i="8"/>
  <c r="R26" i="8"/>
  <c r="R27" i="8"/>
  <c r="T27" i="8"/>
  <c r="S26" i="8"/>
  <c r="S27" i="8"/>
  <c r="U27" i="8"/>
  <c r="AG27" i="8"/>
  <c r="AE27" i="8"/>
  <c r="Q26" i="8"/>
  <c r="AD27" i="8"/>
  <c r="AC27" i="8"/>
  <c r="AB27" i="8"/>
  <c r="AA27" i="8"/>
  <c r="W26" i="8"/>
  <c r="V26" i="8"/>
  <c r="X26" i="8"/>
  <c r="X27" i="8"/>
  <c r="W27" i="8"/>
  <c r="V27" i="8"/>
  <c r="Q27" i="8"/>
  <c r="Q25" i="8"/>
  <c r="Q23" i="8"/>
  <c r="W22" i="8"/>
  <c r="V22" i="8"/>
  <c r="X22" i="8"/>
  <c r="S22" i="8"/>
  <c r="R22" i="8"/>
  <c r="Q22" i="8"/>
  <c r="R20" i="8"/>
  <c r="R21" i="8"/>
  <c r="T21" i="8"/>
  <c r="S20" i="8"/>
  <c r="S21" i="8"/>
  <c r="U21" i="8"/>
  <c r="AG21" i="8"/>
  <c r="AE21" i="8"/>
  <c r="Q20" i="8"/>
  <c r="AD21" i="8"/>
  <c r="AC21" i="8"/>
  <c r="AB21" i="8"/>
  <c r="AA21" i="8"/>
  <c r="W20" i="8"/>
  <c r="V20" i="8"/>
  <c r="X20" i="8"/>
  <c r="X21" i="8"/>
  <c r="W21" i="8"/>
  <c r="V21" i="8"/>
  <c r="Q21" i="8"/>
  <c r="Q19" i="8"/>
  <c r="AF146" i="7"/>
  <c r="AF142" i="7"/>
  <c r="AF138" i="7"/>
  <c r="AF134" i="7"/>
  <c r="AF130" i="7"/>
  <c r="AF124" i="7"/>
  <c r="AF120" i="7"/>
  <c r="AF116" i="7"/>
  <c r="AF112" i="7"/>
  <c r="AF108" i="7"/>
  <c r="AF104" i="7"/>
  <c r="AF100" i="7"/>
  <c r="AF95" i="7"/>
  <c r="AF89" i="7"/>
  <c r="AF86" i="7"/>
  <c r="AF81" i="7"/>
  <c r="AF77" i="7"/>
  <c r="AF73" i="7"/>
  <c r="AF67" i="7"/>
  <c r="AF62" i="7"/>
  <c r="AF56" i="7"/>
  <c r="AF52" i="7"/>
  <c r="AF48" i="7"/>
  <c r="AF42" i="7"/>
  <c r="AF38" i="7"/>
  <c r="AF34" i="7"/>
  <c r="AF27" i="7"/>
  <c r="AF23" i="7"/>
  <c r="AF17" i="7"/>
  <c r="AF13" i="7"/>
  <c r="AF9" i="7"/>
  <c r="AF5" i="7"/>
  <c r="AG81" i="7"/>
  <c r="AG77" i="7"/>
  <c r="AG73" i="7"/>
  <c r="AG67" i="7"/>
  <c r="AG62" i="7"/>
  <c r="R55" i="7"/>
  <c r="R56" i="7"/>
  <c r="R57" i="7"/>
  <c r="T56" i="7"/>
  <c r="S55" i="7"/>
  <c r="S56" i="7"/>
  <c r="S57" i="7"/>
  <c r="U56" i="7"/>
  <c r="AG56" i="7"/>
  <c r="R51" i="7"/>
  <c r="R52" i="7"/>
  <c r="R53" i="7"/>
  <c r="T52" i="7"/>
  <c r="S51" i="7"/>
  <c r="S52" i="7"/>
  <c r="S53" i="7"/>
  <c r="U52" i="7"/>
  <c r="AG52" i="7"/>
  <c r="R47" i="7"/>
  <c r="R48" i="7"/>
  <c r="R49" i="7"/>
  <c r="T48" i="7"/>
  <c r="S47" i="7"/>
  <c r="S48" i="7"/>
  <c r="S49" i="7"/>
  <c r="U48" i="7"/>
  <c r="AG48" i="7"/>
  <c r="AG42" i="7"/>
  <c r="AG38" i="7"/>
  <c r="AG34" i="7"/>
  <c r="AG5" i="7"/>
  <c r="AG9" i="7"/>
  <c r="AG13" i="7"/>
  <c r="AG17" i="7"/>
  <c r="Q29" i="7"/>
  <c r="W28" i="7"/>
  <c r="V28" i="7"/>
  <c r="X28" i="7"/>
  <c r="S28" i="7"/>
  <c r="R28" i="7"/>
  <c r="Q28" i="7"/>
  <c r="R26" i="7"/>
  <c r="R27" i="7"/>
  <c r="T27" i="7"/>
  <c r="S26" i="7"/>
  <c r="S27" i="7"/>
  <c r="U27" i="7"/>
  <c r="AG27" i="7"/>
  <c r="AE27" i="7"/>
  <c r="Q26" i="7"/>
  <c r="AD27" i="7"/>
  <c r="AC27" i="7"/>
  <c r="AB27" i="7"/>
  <c r="AA27" i="7"/>
  <c r="Z27" i="7"/>
  <c r="Q27" i="7"/>
  <c r="W26" i="7"/>
  <c r="V26" i="7"/>
  <c r="X26" i="7"/>
  <c r="Q25" i="7"/>
  <c r="W24" i="7"/>
  <c r="V24" i="7"/>
  <c r="X24" i="7"/>
  <c r="S24" i="7"/>
  <c r="R24" i="7"/>
  <c r="Q24" i="7"/>
  <c r="R22" i="7"/>
  <c r="R23" i="7"/>
  <c r="T23" i="7"/>
  <c r="S22" i="7"/>
  <c r="S23" i="7"/>
  <c r="U23" i="7"/>
  <c r="AG23" i="7"/>
  <c r="AE23" i="7"/>
  <c r="Q22" i="7"/>
  <c r="AD23" i="7"/>
  <c r="AC23" i="7"/>
  <c r="AB23" i="7"/>
  <c r="AA23" i="7"/>
  <c r="Z23" i="7"/>
  <c r="Q23" i="7"/>
  <c r="W22" i="7"/>
  <c r="V22" i="7"/>
  <c r="X22" i="7"/>
  <c r="Q21" i="7"/>
  <c r="W147" i="7"/>
  <c r="V147" i="7"/>
  <c r="X147" i="7"/>
  <c r="S147" i="7"/>
  <c r="R147" i="7"/>
  <c r="Q147" i="7"/>
  <c r="R145" i="7"/>
  <c r="R146" i="7"/>
  <c r="T146" i="7"/>
  <c r="S145" i="7"/>
  <c r="S146" i="7"/>
  <c r="U146" i="7"/>
  <c r="AG146" i="7"/>
  <c r="AE146" i="7"/>
  <c r="Q145" i="7"/>
  <c r="AD146" i="7"/>
  <c r="AC146" i="7"/>
  <c r="AB146" i="7"/>
  <c r="AA146" i="7"/>
  <c r="Z146" i="7"/>
  <c r="Q146" i="7"/>
  <c r="W145" i="7"/>
  <c r="V145" i="7"/>
  <c r="X145" i="7"/>
  <c r="Q144" i="7"/>
  <c r="W143" i="7"/>
  <c r="V143" i="7"/>
  <c r="X143" i="7"/>
  <c r="S143" i="7"/>
  <c r="R143" i="7"/>
  <c r="Q143" i="7"/>
  <c r="R141" i="7"/>
  <c r="R142" i="7"/>
  <c r="T142" i="7"/>
  <c r="S141" i="7"/>
  <c r="S142" i="7"/>
  <c r="U142" i="7"/>
  <c r="AG142" i="7"/>
  <c r="AE142" i="7"/>
  <c r="Q141" i="7"/>
  <c r="AD142" i="7"/>
  <c r="AC142" i="7"/>
  <c r="AB142" i="7"/>
  <c r="AA142" i="7"/>
  <c r="Z142" i="7"/>
  <c r="Q142" i="7"/>
  <c r="W141" i="7"/>
  <c r="V141" i="7"/>
  <c r="X141" i="7"/>
  <c r="Q140" i="7"/>
  <c r="W139" i="7"/>
  <c r="V139" i="7"/>
  <c r="X139" i="7"/>
  <c r="S139" i="7"/>
  <c r="R139" i="7"/>
  <c r="Q139" i="7"/>
  <c r="R137" i="7"/>
  <c r="R138" i="7"/>
  <c r="T138" i="7"/>
  <c r="S137" i="7"/>
  <c r="S138" i="7"/>
  <c r="U138" i="7"/>
  <c r="AG138" i="7"/>
  <c r="AE138" i="7"/>
  <c r="Q137" i="7"/>
  <c r="AD138" i="7"/>
  <c r="AC138" i="7"/>
  <c r="AB138" i="7"/>
  <c r="AA138" i="7"/>
  <c r="Z138" i="7"/>
  <c r="Q138" i="7"/>
  <c r="W137" i="7"/>
  <c r="V137" i="7"/>
  <c r="X137" i="7"/>
  <c r="Q136" i="7"/>
  <c r="W135" i="7"/>
  <c r="V135" i="7"/>
  <c r="X135" i="7"/>
  <c r="S135" i="7"/>
  <c r="R135" i="7"/>
  <c r="Q135" i="7"/>
  <c r="R133" i="7"/>
  <c r="R134" i="7"/>
  <c r="T134" i="7"/>
  <c r="S133" i="7"/>
  <c r="S134" i="7"/>
  <c r="U134" i="7"/>
  <c r="AG134" i="7"/>
  <c r="AE134" i="7"/>
  <c r="Q133" i="7"/>
  <c r="AD134" i="7"/>
  <c r="AC134" i="7"/>
  <c r="AB134" i="7"/>
  <c r="AA134" i="7"/>
  <c r="Z134" i="7"/>
  <c r="Q134" i="7"/>
  <c r="W133" i="7"/>
  <c r="V133" i="7"/>
  <c r="X133" i="7"/>
  <c r="Q132" i="7"/>
  <c r="W131" i="7"/>
  <c r="V131" i="7"/>
  <c r="X131" i="7"/>
  <c r="S131" i="7"/>
  <c r="R131" i="7"/>
  <c r="Q131" i="7"/>
  <c r="R129" i="7"/>
  <c r="R130" i="7"/>
  <c r="T130" i="7"/>
  <c r="S129" i="7"/>
  <c r="S130" i="7"/>
  <c r="U130" i="7"/>
  <c r="AG130" i="7"/>
  <c r="AE130" i="7"/>
  <c r="Q129" i="7"/>
  <c r="AD130" i="7"/>
  <c r="AC130" i="7"/>
  <c r="AB130" i="7"/>
  <c r="AA130" i="7"/>
  <c r="Z130" i="7"/>
  <c r="Q130" i="7"/>
  <c r="W129" i="7"/>
  <c r="V129" i="7"/>
  <c r="X129" i="7"/>
  <c r="Q128" i="7"/>
  <c r="Q58" i="7"/>
  <c r="W57" i="7"/>
  <c r="V57" i="7"/>
  <c r="X57" i="7"/>
  <c r="Q57" i="7"/>
  <c r="Q55" i="7"/>
  <c r="AD56" i="7"/>
  <c r="AC56" i="7"/>
  <c r="AB56" i="7"/>
  <c r="AA56" i="7"/>
  <c r="Z56" i="7"/>
  <c r="W55" i="7"/>
  <c r="V55" i="7"/>
  <c r="X55" i="7"/>
  <c r="X56" i="7"/>
  <c r="W56" i="7"/>
  <c r="V56" i="7"/>
  <c r="Q56" i="7"/>
  <c r="Q54" i="7"/>
  <c r="W53" i="7"/>
  <c r="V53" i="7"/>
  <c r="X53" i="7"/>
  <c r="Q53" i="7"/>
  <c r="Q51" i="7"/>
  <c r="AD52" i="7"/>
  <c r="AC52" i="7"/>
  <c r="AB52" i="7"/>
  <c r="AA52" i="7"/>
  <c r="Z52" i="7"/>
  <c r="W51" i="7"/>
  <c r="V51" i="7"/>
  <c r="X51" i="7"/>
  <c r="X52" i="7"/>
  <c r="W52" i="7"/>
  <c r="V52" i="7"/>
  <c r="Q52" i="7"/>
  <c r="Q50" i="7"/>
  <c r="W49" i="7"/>
  <c r="V49" i="7"/>
  <c r="X49" i="7"/>
  <c r="Q49" i="7"/>
  <c r="Q47" i="7"/>
  <c r="AD48" i="7"/>
  <c r="AC48" i="7"/>
  <c r="AB48" i="7"/>
  <c r="AA48" i="7"/>
  <c r="Z48" i="7"/>
  <c r="W47" i="7"/>
  <c r="V47" i="7"/>
  <c r="X47" i="7"/>
  <c r="X48" i="7"/>
  <c r="W48" i="7"/>
  <c r="V48" i="7"/>
  <c r="Q48" i="7"/>
  <c r="Q46" i="7"/>
  <c r="T4" i="2"/>
  <c r="T5" i="2"/>
  <c r="T6" i="2"/>
  <c r="V5" i="2"/>
  <c r="T8" i="2"/>
  <c r="T9" i="2"/>
  <c r="T10" i="2"/>
  <c r="V9" i="2"/>
  <c r="T12" i="2"/>
  <c r="T13" i="2"/>
  <c r="T14" i="2"/>
  <c r="V13" i="2"/>
  <c r="T16" i="2"/>
  <c r="T17" i="2"/>
  <c r="T18" i="2"/>
  <c r="V17" i="2"/>
  <c r="T20" i="2"/>
  <c r="T21" i="2"/>
  <c r="T22" i="2"/>
  <c r="V21" i="2"/>
  <c r="T24" i="2"/>
  <c r="T25" i="2"/>
  <c r="T26" i="2"/>
  <c r="V25" i="2"/>
  <c r="T28" i="2"/>
  <c r="T29" i="2"/>
  <c r="T30" i="2"/>
  <c r="V29" i="2"/>
  <c r="T34" i="2"/>
  <c r="T35" i="2"/>
  <c r="T36" i="2"/>
  <c r="V35" i="2"/>
  <c r="T38" i="2"/>
  <c r="T39" i="2"/>
  <c r="T40" i="2"/>
  <c r="V39" i="2"/>
  <c r="T42" i="2"/>
  <c r="T43" i="2"/>
  <c r="T44" i="2"/>
  <c r="V43" i="2"/>
  <c r="T46" i="2"/>
  <c r="T47" i="2"/>
  <c r="T48" i="2"/>
  <c r="V47" i="2"/>
  <c r="T50" i="2"/>
  <c r="T51" i="2"/>
  <c r="T52" i="2"/>
  <c r="V51" i="2"/>
  <c r="T54" i="2"/>
  <c r="T55" i="2"/>
  <c r="T56" i="2"/>
  <c r="V55" i="2"/>
  <c r="V60" i="2"/>
  <c r="V62" i="2"/>
  <c r="V61" i="2"/>
  <c r="S4" i="2"/>
  <c r="S5" i="2"/>
  <c r="S6" i="2"/>
  <c r="U5" i="2"/>
  <c r="S8" i="2"/>
  <c r="S9" i="2"/>
  <c r="S10" i="2"/>
  <c r="U9" i="2"/>
  <c r="S12" i="2"/>
  <c r="S13" i="2"/>
  <c r="S14" i="2"/>
  <c r="U13" i="2"/>
  <c r="S16" i="2"/>
  <c r="S17" i="2"/>
  <c r="S18" i="2"/>
  <c r="U17" i="2"/>
  <c r="S20" i="2"/>
  <c r="S21" i="2"/>
  <c r="S22" i="2"/>
  <c r="U21" i="2"/>
  <c r="S24" i="2"/>
  <c r="S25" i="2"/>
  <c r="S26" i="2"/>
  <c r="U25" i="2"/>
  <c r="S28" i="2"/>
  <c r="S29" i="2"/>
  <c r="S30" i="2"/>
  <c r="U29" i="2"/>
  <c r="S34" i="2"/>
  <c r="S35" i="2"/>
  <c r="S36" i="2"/>
  <c r="U35" i="2"/>
  <c r="S38" i="2"/>
  <c r="S39" i="2"/>
  <c r="S40" i="2"/>
  <c r="U39" i="2"/>
  <c r="S42" i="2"/>
  <c r="S43" i="2"/>
  <c r="S44" i="2"/>
  <c r="U43" i="2"/>
  <c r="S46" i="2"/>
  <c r="S47" i="2"/>
  <c r="S48" i="2"/>
  <c r="U47" i="2"/>
  <c r="S50" i="2"/>
  <c r="S51" i="2"/>
  <c r="S52" i="2"/>
  <c r="U51" i="2"/>
  <c r="S54" i="2"/>
  <c r="S55" i="2"/>
  <c r="S56" i="2"/>
  <c r="U55" i="2"/>
  <c r="U60" i="2"/>
  <c r="U62" i="2"/>
  <c r="U61" i="2"/>
  <c r="T60" i="2"/>
  <c r="T62" i="2"/>
  <c r="T61" i="2"/>
  <c r="S60" i="2"/>
  <c r="S62" i="2"/>
  <c r="S61" i="2"/>
  <c r="S59" i="2"/>
  <c r="T59" i="2"/>
  <c r="V59" i="2"/>
  <c r="U59" i="2"/>
  <c r="R57" i="2"/>
  <c r="X56" i="2"/>
  <c r="W56" i="2"/>
  <c r="Y56" i="2"/>
  <c r="R56" i="2"/>
  <c r="AH55" i="2"/>
  <c r="AF55" i="2"/>
  <c r="R54" i="2"/>
  <c r="AE55" i="2"/>
  <c r="AD55" i="2"/>
  <c r="AC55" i="2"/>
  <c r="AB55" i="2"/>
  <c r="X54" i="2"/>
  <c r="W54" i="2"/>
  <c r="Y54" i="2"/>
  <c r="Y55" i="2"/>
  <c r="X55" i="2"/>
  <c r="W55" i="2"/>
  <c r="R55" i="2"/>
  <c r="R53" i="2"/>
  <c r="X52" i="2"/>
  <c r="W52" i="2"/>
  <c r="Y52" i="2"/>
  <c r="R52" i="2"/>
  <c r="AH51" i="2"/>
  <c r="AF51" i="2"/>
  <c r="R50" i="2"/>
  <c r="AE51" i="2"/>
  <c r="AD51" i="2"/>
  <c r="AC51" i="2"/>
  <c r="AB51" i="2"/>
  <c r="X50" i="2"/>
  <c r="W50" i="2"/>
  <c r="Y50" i="2"/>
  <c r="Y51" i="2"/>
  <c r="X51" i="2"/>
  <c r="W51" i="2"/>
  <c r="R51" i="2"/>
  <c r="R49" i="2"/>
  <c r="X48" i="2"/>
  <c r="W48" i="2"/>
  <c r="Y48" i="2"/>
  <c r="R48" i="2"/>
  <c r="AH47" i="2"/>
  <c r="AF47" i="2"/>
  <c r="R46" i="2"/>
  <c r="AE47" i="2"/>
  <c r="AD47" i="2"/>
  <c r="AC47" i="2"/>
  <c r="AB47" i="2"/>
  <c r="X46" i="2"/>
  <c r="W46" i="2"/>
  <c r="Y46" i="2"/>
  <c r="Y47" i="2"/>
  <c r="X47" i="2"/>
  <c r="W47" i="2"/>
  <c r="R47" i="2"/>
  <c r="R45" i="2"/>
  <c r="X44" i="2"/>
  <c r="W44" i="2"/>
  <c r="Y44" i="2"/>
  <c r="R44" i="2"/>
  <c r="AH43" i="2"/>
  <c r="AF43" i="2"/>
  <c r="R42" i="2"/>
  <c r="AE43" i="2"/>
  <c r="AD43" i="2"/>
  <c r="AC43" i="2"/>
  <c r="AB43" i="2"/>
  <c r="X42" i="2"/>
  <c r="W42" i="2"/>
  <c r="Y42" i="2"/>
  <c r="Y43" i="2"/>
  <c r="X43" i="2"/>
  <c r="W43" i="2"/>
  <c r="R43" i="2"/>
  <c r="R41" i="2"/>
  <c r="X40" i="2"/>
  <c r="W40" i="2"/>
  <c r="Y40" i="2"/>
  <c r="R40" i="2"/>
  <c r="AH39" i="2"/>
  <c r="AF39" i="2"/>
  <c r="R38" i="2"/>
  <c r="AE39" i="2"/>
  <c r="AD39" i="2"/>
  <c r="AC39" i="2"/>
  <c r="AB39" i="2"/>
  <c r="X38" i="2"/>
  <c r="W38" i="2"/>
  <c r="Y38" i="2"/>
  <c r="Y39" i="2"/>
  <c r="X39" i="2"/>
  <c r="W39" i="2"/>
  <c r="R39" i="2"/>
  <c r="R37" i="2"/>
  <c r="X36" i="2"/>
  <c r="W36" i="2"/>
  <c r="Y36" i="2"/>
  <c r="R36" i="2"/>
  <c r="AH35" i="2"/>
  <c r="AF35" i="2"/>
  <c r="R34" i="2"/>
  <c r="AE35" i="2"/>
  <c r="AD35" i="2"/>
  <c r="AC35" i="2"/>
  <c r="AB35" i="2"/>
  <c r="X34" i="2"/>
  <c r="W34" i="2"/>
  <c r="Y34" i="2"/>
  <c r="Y35" i="2"/>
  <c r="X35" i="2"/>
  <c r="W35" i="2"/>
  <c r="R35" i="2"/>
  <c r="R33" i="2"/>
  <c r="R31" i="2"/>
  <c r="X30" i="2"/>
  <c r="W30" i="2"/>
  <c r="Y30" i="2"/>
  <c r="R30" i="2"/>
  <c r="AH29" i="2"/>
  <c r="AF29" i="2"/>
  <c r="R28" i="2"/>
  <c r="AE29" i="2"/>
  <c r="AD29" i="2"/>
  <c r="AC29" i="2"/>
  <c r="AB29" i="2"/>
  <c r="X28" i="2"/>
  <c r="W28" i="2"/>
  <c r="Y28" i="2"/>
  <c r="Y29" i="2"/>
  <c r="X29" i="2"/>
  <c r="W29" i="2"/>
  <c r="R29" i="2"/>
  <c r="R27" i="2"/>
  <c r="X26" i="2"/>
  <c r="W26" i="2"/>
  <c r="Y26" i="2"/>
  <c r="R26" i="2"/>
  <c r="AH25" i="2"/>
  <c r="AF25" i="2"/>
  <c r="R24" i="2"/>
  <c r="AE25" i="2"/>
  <c r="AD25" i="2"/>
  <c r="AC25" i="2"/>
  <c r="AB25" i="2"/>
  <c r="X24" i="2"/>
  <c r="W24" i="2"/>
  <c r="Y24" i="2"/>
  <c r="Y25" i="2"/>
  <c r="X25" i="2"/>
  <c r="W25" i="2"/>
  <c r="R25" i="2"/>
  <c r="R23" i="2"/>
  <c r="X22" i="2"/>
  <c r="W22" i="2"/>
  <c r="Y22" i="2"/>
  <c r="R22" i="2"/>
  <c r="AH21" i="2"/>
  <c r="AF21" i="2"/>
  <c r="R20" i="2"/>
  <c r="AE21" i="2"/>
  <c r="AD21" i="2"/>
  <c r="AC21" i="2"/>
  <c r="AB21" i="2"/>
  <c r="X20" i="2"/>
  <c r="W20" i="2"/>
  <c r="Y20" i="2"/>
  <c r="Y21" i="2"/>
  <c r="X21" i="2"/>
  <c r="W21" i="2"/>
  <c r="R21" i="2"/>
  <c r="R19" i="2"/>
  <c r="X18" i="2"/>
  <c r="W18" i="2"/>
  <c r="Y18" i="2"/>
  <c r="R18" i="2"/>
  <c r="AH17" i="2"/>
  <c r="AF17" i="2"/>
  <c r="R16" i="2"/>
  <c r="AE17" i="2"/>
  <c r="AD17" i="2"/>
  <c r="AC17" i="2"/>
  <c r="AB17" i="2"/>
  <c r="X16" i="2"/>
  <c r="W16" i="2"/>
  <c r="Y16" i="2"/>
  <c r="Y17" i="2"/>
  <c r="X17" i="2"/>
  <c r="W17" i="2"/>
  <c r="R17" i="2"/>
  <c r="R15" i="2"/>
  <c r="X14" i="2"/>
  <c r="W14" i="2"/>
  <c r="Y14" i="2"/>
  <c r="R14" i="2"/>
  <c r="AH13" i="2"/>
  <c r="AF13" i="2"/>
  <c r="R12" i="2"/>
  <c r="AE13" i="2"/>
  <c r="AD13" i="2"/>
  <c r="AC13" i="2"/>
  <c r="AB13" i="2"/>
  <c r="X12" i="2"/>
  <c r="W12" i="2"/>
  <c r="Y12" i="2"/>
  <c r="Y13" i="2"/>
  <c r="X13" i="2"/>
  <c r="W13" i="2"/>
  <c r="R13" i="2"/>
  <c r="R11" i="2"/>
  <c r="X10" i="2"/>
  <c r="W10" i="2"/>
  <c r="Y10" i="2"/>
  <c r="R10" i="2"/>
  <c r="AH9" i="2"/>
  <c r="AF9" i="2"/>
  <c r="R8" i="2"/>
  <c r="AE9" i="2"/>
  <c r="AD9" i="2"/>
  <c r="AC9" i="2"/>
  <c r="AB9" i="2"/>
  <c r="X8" i="2"/>
  <c r="W8" i="2"/>
  <c r="Y8" i="2"/>
  <c r="Y9" i="2"/>
  <c r="X9" i="2"/>
  <c r="W9" i="2"/>
  <c r="R9" i="2"/>
  <c r="R7" i="2"/>
  <c r="X6" i="2"/>
  <c r="W6" i="2"/>
  <c r="Y6" i="2"/>
  <c r="R6" i="2"/>
  <c r="AH5" i="2"/>
  <c r="AF5" i="2"/>
  <c r="R4" i="2"/>
  <c r="AE5" i="2"/>
  <c r="AD5" i="2"/>
  <c r="AC5" i="2"/>
  <c r="AB5" i="2"/>
  <c r="X4" i="2"/>
  <c r="W4" i="2"/>
  <c r="Y4" i="2"/>
  <c r="Y5" i="2"/>
  <c r="X5" i="2"/>
  <c r="W5" i="2"/>
  <c r="R5" i="2"/>
  <c r="R3" i="2"/>
  <c r="Q60" i="1"/>
  <c r="W59" i="1"/>
  <c r="V59" i="1"/>
  <c r="X59" i="1"/>
  <c r="S59" i="1"/>
  <c r="R59" i="1"/>
  <c r="Q59" i="1"/>
  <c r="R57" i="1"/>
  <c r="R58" i="1"/>
  <c r="T58" i="1"/>
  <c r="S57" i="1"/>
  <c r="S58" i="1"/>
  <c r="U58" i="1"/>
  <c r="AG58" i="1"/>
  <c r="AE58" i="1"/>
  <c r="Q57" i="1"/>
  <c r="AD58" i="1"/>
  <c r="Z58" i="1"/>
  <c r="W57" i="1"/>
  <c r="V57" i="1"/>
  <c r="X57" i="1"/>
  <c r="X58" i="1"/>
  <c r="W58" i="1"/>
  <c r="V58" i="1"/>
  <c r="Q58" i="1"/>
  <c r="Q56" i="1"/>
  <c r="W55" i="1"/>
  <c r="V55" i="1"/>
  <c r="X55" i="1"/>
  <c r="S55" i="1"/>
  <c r="R55" i="1"/>
  <c r="Q55" i="1"/>
  <c r="R53" i="1"/>
  <c r="R54" i="1"/>
  <c r="T54" i="1"/>
  <c r="S53" i="1"/>
  <c r="S54" i="1"/>
  <c r="U54" i="1"/>
  <c r="AG54" i="1"/>
  <c r="AE54" i="1"/>
  <c r="Q53" i="1"/>
  <c r="AD54" i="1"/>
  <c r="Z54" i="1"/>
  <c r="W53" i="1"/>
  <c r="V53" i="1"/>
  <c r="X53" i="1"/>
  <c r="X54" i="1"/>
  <c r="W54" i="1"/>
  <c r="V54" i="1"/>
  <c r="Q54" i="1"/>
  <c r="W49" i="1"/>
  <c r="V49" i="1"/>
  <c r="X49" i="1"/>
  <c r="S49" i="1"/>
  <c r="R49" i="1"/>
  <c r="Q49" i="1"/>
  <c r="R47" i="1"/>
  <c r="R48" i="1"/>
  <c r="T48" i="1"/>
  <c r="S47" i="1"/>
  <c r="S48" i="1"/>
  <c r="U48" i="1"/>
  <c r="AG48" i="1"/>
  <c r="AE48" i="1"/>
  <c r="Q47" i="1"/>
  <c r="AD48" i="1"/>
  <c r="Z48" i="1"/>
  <c r="W47" i="1"/>
  <c r="V47" i="1"/>
  <c r="X47" i="1"/>
  <c r="X48" i="1"/>
  <c r="W48" i="1"/>
  <c r="V48" i="1"/>
  <c r="Q48" i="1"/>
  <c r="Q46" i="1"/>
  <c r="W45" i="1"/>
  <c r="V45" i="1"/>
  <c r="X45" i="1"/>
  <c r="S45" i="1"/>
  <c r="R45" i="1"/>
  <c r="Q45" i="1"/>
  <c r="R43" i="1"/>
  <c r="R44" i="1"/>
  <c r="T44" i="1"/>
  <c r="S43" i="1"/>
  <c r="S44" i="1"/>
  <c r="U44" i="1"/>
  <c r="AG44" i="1"/>
  <c r="AE44" i="1"/>
  <c r="Q43" i="1"/>
  <c r="AD44" i="1"/>
  <c r="Z44" i="1"/>
  <c r="W43" i="1"/>
  <c r="V43" i="1"/>
  <c r="X43" i="1"/>
  <c r="X44" i="1"/>
  <c r="W44" i="1"/>
  <c r="V44" i="1"/>
  <c r="Q44" i="1"/>
  <c r="Q42" i="1"/>
  <c r="Q41" i="1"/>
  <c r="W40" i="1"/>
  <c r="V40" i="1"/>
  <c r="X40" i="1"/>
  <c r="S40" i="1"/>
  <c r="R40" i="1"/>
  <c r="Q40" i="1"/>
  <c r="R38" i="1"/>
  <c r="R39" i="1"/>
  <c r="T39" i="1"/>
  <c r="S38" i="1"/>
  <c r="S39" i="1"/>
  <c r="U39" i="1"/>
  <c r="AG39" i="1"/>
  <c r="AE39" i="1"/>
  <c r="Q38" i="1"/>
  <c r="AD39" i="1"/>
  <c r="Z39" i="1"/>
  <c r="W38" i="1"/>
  <c r="V38" i="1"/>
  <c r="X38" i="1"/>
  <c r="X39" i="1"/>
  <c r="W39" i="1"/>
  <c r="V39" i="1"/>
  <c r="Q39" i="1"/>
  <c r="Q37" i="1"/>
  <c r="W36" i="1"/>
  <c r="V36" i="1"/>
  <c r="X36" i="1"/>
  <c r="S36" i="1"/>
  <c r="R36" i="1"/>
  <c r="Q36" i="1"/>
  <c r="R34" i="1"/>
  <c r="R35" i="1"/>
  <c r="T35" i="1"/>
  <c r="S34" i="1"/>
  <c r="S35" i="1"/>
  <c r="U35" i="1"/>
  <c r="AG35" i="1"/>
  <c r="AE35" i="1"/>
  <c r="Q34" i="1"/>
  <c r="AD35" i="1"/>
  <c r="Z35" i="1"/>
  <c r="W34" i="1"/>
  <c r="V34" i="1"/>
  <c r="X34" i="1"/>
  <c r="X35" i="1"/>
  <c r="W35" i="1"/>
  <c r="V35" i="1"/>
  <c r="Q35" i="1"/>
  <c r="Q33" i="1"/>
  <c r="W32" i="1"/>
  <c r="V32" i="1"/>
  <c r="X32" i="1"/>
  <c r="S32" i="1"/>
  <c r="R32" i="1"/>
  <c r="Q32" i="1"/>
  <c r="R30" i="1"/>
  <c r="R31" i="1"/>
  <c r="T31" i="1"/>
  <c r="S30" i="1"/>
  <c r="S31" i="1"/>
  <c r="U31" i="1"/>
  <c r="AG31" i="1"/>
  <c r="AE31" i="1"/>
  <c r="Q30" i="1"/>
  <c r="AD31" i="1"/>
  <c r="Z31" i="1"/>
  <c r="W30" i="1"/>
  <c r="V30" i="1"/>
  <c r="X30" i="1"/>
  <c r="X31" i="1"/>
  <c r="W31" i="1"/>
  <c r="V31" i="1"/>
  <c r="Q31" i="1"/>
  <c r="Q29" i="1"/>
  <c r="W28" i="1"/>
  <c r="V28" i="1"/>
  <c r="X28" i="1"/>
  <c r="S28" i="1"/>
  <c r="R28" i="1"/>
  <c r="Q28" i="1"/>
  <c r="R26" i="1"/>
  <c r="R27" i="1"/>
  <c r="T27" i="1"/>
  <c r="S26" i="1"/>
  <c r="S27" i="1"/>
  <c r="U27" i="1"/>
  <c r="AG27" i="1"/>
  <c r="AE27" i="1"/>
  <c r="Q26" i="1"/>
  <c r="AD27" i="1"/>
  <c r="Z27" i="1"/>
  <c r="W26" i="1"/>
  <c r="V26" i="1"/>
  <c r="X26" i="1"/>
  <c r="X27" i="1"/>
  <c r="W27" i="1"/>
  <c r="V27" i="1"/>
  <c r="Q27" i="1"/>
  <c r="Q25" i="1"/>
  <c r="W24" i="1"/>
  <c r="V24" i="1"/>
  <c r="X24" i="1"/>
  <c r="S24" i="1"/>
  <c r="R24" i="1"/>
  <c r="Q24" i="1"/>
  <c r="R22" i="1"/>
  <c r="R23" i="1"/>
  <c r="T23" i="1"/>
  <c r="S22" i="1"/>
  <c r="S23" i="1"/>
  <c r="U23" i="1"/>
  <c r="AG23" i="1"/>
  <c r="AE23" i="1"/>
  <c r="Q22" i="1"/>
  <c r="AD23" i="1"/>
  <c r="Z23" i="1"/>
  <c r="W22" i="1"/>
  <c r="V22" i="1"/>
  <c r="X22" i="1"/>
  <c r="X23" i="1"/>
  <c r="W23" i="1"/>
  <c r="V23" i="1"/>
  <c r="Q23" i="1"/>
  <c r="Q21" i="1"/>
</calcChain>
</file>

<file path=xl/sharedStrings.xml><?xml version="1.0" encoding="utf-8"?>
<sst xmlns="http://schemas.openxmlformats.org/spreadsheetml/2006/main" count="1059" uniqueCount="180">
  <si>
    <t>Sample name</t>
  </si>
  <si>
    <t>Comments</t>
  </si>
  <si>
    <t>N</t>
  </si>
  <si>
    <t>NIST Fil</t>
  </si>
  <si>
    <t>W/Re=14</t>
  </si>
  <si>
    <t>W/Re=18</t>
  </si>
  <si>
    <t>W/Re=22</t>
  </si>
  <si>
    <t>W/Re=26</t>
  </si>
  <si>
    <t>W/Re=10</t>
  </si>
  <si>
    <t>W/Re=16</t>
  </si>
  <si>
    <t>W/Re=20</t>
  </si>
  <si>
    <t>W/Re=24</t>
  </si>
  <si>
    <t>W/Re=30</t>
  </si>
  <si>
    <t>Re0.7</t>
  </si>
  <si>
    <t>Re0.9</t>
  </si>
  <si>
    <t>Re1.1</t>
  </si>
  <si>
    <t>Re1.3</t>
  </si>
  <si>
    <t>SRM989</t>
  </si>
  <si>
    <t>NIST 3141</t>
  </si>
  <si>
    <t>Average</t>
  </si>
  <si>
    <t>200219Re-02</t>
  </si>
  <si>
    <t>200219Re-03</t>
  </si>
  <si>
    <t>200219Re-04</t>
  </si>
  <si>
    <t>With 10^11 amplifier</t>
  </si>
  <si>
    <t>HReO4</t>
  </si>
  <si>
    <t>NIST-FIL</t>
  </si>
  <si>
    <t>Sequence number</t>
  </si>
  <si>
    <t>Measurement ID</t>
  </si>
  <si>
    <t>Date</t>
  </si>
  <si>
    <t xml:space="preserve">HReO4 </t>
  </si>
  <si>
    <r>
      <rPr>
        <vertAlign val="superscript"/>
        <sz val="10"/>
        <color theme="1"/>
        <rFont val="Arial"/>
      </rPr>
      <t>183</t>
    </r>
    <r>
      <rPr>
        <sz val="10"/>
        <color theme="1"/>
        <rFont val="Arial"/>
        <family val="2"/>
      </rPr>
      <t>W</t>
    </r>
  </si>
  <si>
    <r>
      <rPr>
        <vertAlign val="superscript"/>
        <sz val="10"/>
        <color theme="1"/>
        <rFont val="Arial"/>
      </rPr>
      <t>184</t>
    </r>
    <r>
      <rPr>
        <sz val="10"/>
        <color theme="1"/>
        <rFont val="Arial"/>
        <family val="2"/>
      </rPr>
      <t>W</t>
    </r>
  </si>
  <si>
    <r>
      <rPr>
        <vertAlign val="superscript"/>
        <sz val="10"/>
        <color theme="1"/>
        <rFont val="Arial"/>
      </rPr>
      <t>185</t>
    </r>
    <r>
      <rPr>
        <sz val="10"/>
        <color theme="1"/>
        <rFont val="Arial"/>
        <family val="2"/>
      </rPr>
      <t>Re</t>
    </r>
  </si>
  <si>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</t>
    </r>
  </si>
  <si>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</t>
    </r>
  </si>
  <si>
    <r>
      <rPr>
        <vertAlign val="superscript"/>
        <sz val="10"/>
        <color theme="1"/>
        <rFont val="Arial"/>
      </rPr>
      <t>188</t>
    </r>
    <r>
      <rPr>
        <sz val="10"/>
        <color theme="1"/>
        <rFont val="Arial"/>
        <family val="2"/>
      </rPr>
      <t>Os</t>
    </r>
  </si>
  <si>
    <r>
      <rPr>
        <vertAlign val="superscript"/>
        <sz val="10"/>
        <color theme="1"/>
        <rFont val="Arial"/>
      </rPr>
      <t>189</t>
    </r>
    <r>
      <rPr>
        <sz val="10"/>
        <color theme="1"/>
        <rFont val="Arial"/>
        <family val="2"/>
      </rPr>
      <t>Os</t>
    </r>
  </si>
  <si>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W/</t>
    </r>
    <r>
      <rPr>
        <vertAlign val="superscript"/>
        <sz val="10"/>
        <color theme="1"/>
        <rFont val="Arial"/>
      </rPr>
      <t>184</t>
    </r>
    <r>
      <rPr>
        <sz val="10"/>
        <color theme="1"/>
        <rFont val="Arial"/>
        <family val="2"/>
      </rPr>
      <t>W</t>
    </r>
  </si>
  <si>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Re/</t>
    </r>
    <r>
      <rPr>
        <vertAlign val="superscript"/>
        <sz val="10"/>
        <color theme="1"/>
        <rFont val="Arial"/>
      </rPr>
      <t>185</t>
    </r>
    <r>
      <rPr>
        <sz val="10"/>
        <color theme="1"/>
        <rFont val="Arial"/>
        <family val="2"/>
      </rPr>
      <t>Re</t>
    </r>
  </si>
  <si>
    <r>
      <t>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Re/</t>
    </r>
    <r>
      <rPr>
        <vertAlign val="superscript"/>
        <sz val="10"/>
        <color theme="1"/>
        <rFont val="Arial"/>
      </rPr>
      <t>185</t>
    </r>
    <r>
      <rPr>
        <sz val="10"/>
        <color theme="1"/>
        <rFont val="Arial"/>
        <family val="2"/>
      </rPr>
      <t>Re)</t>
    </r>
    <r>
      <rPr>
        <vertAlign val="subscript"/>
        <sz val="10"/>
        <color theme="1"/>
        <rFont val="Arial"/>
      </rPr>
      <t>w-corr</t>
    </r>
  </si>
  <si>
    <r>
      <t>SE on 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Re/</t>
    </r>
    <r>
      <rPr>
        <vertAlign val="superscript"/>
        <sz val="10"/>
        <color theme="1"/>
        <rFont val="Arial"/>
      </rPr>
      <t>185</t>
    </r>
    <r>
      <rPr>
        <sz val="10"/>
        <color theme="1"/>
        <rFont val="Arial"/>
        <family val="2"/>
      </rPr>
      <t>Re)</t>
    </r>
    <r>
      <rPr>
        <vertAlign val="subscript"/>
        <sz val="10"/>
        <color theme="1"/>
        <rFont val="Arial"/>
      </rPr>
      <t>w-corr</t>
    </r>
    <r>
      <rPr>
        <sz val="10"/>
        <color theme="1"/>
        <rFont val="Arial"/>
        <family val="2"/>
      </rPr>
      <t xml:space="preserve"> </t>
    </r>
  </si>
  <si>
    <t>(%)</t>
  </si>
  <si>
    <r>
      <t>δ</t>
    </r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</t>
    </r>
  </si>
  <si>
    <r>
      <t>(δ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</si>
  <si>
    <r>
      <t>(δ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  <r>
      <rPr>
        <vertAlign val="superscript"/>
        <sz val="10"/>
        <color theme="1"/>
        <rFont val="Arial"/>
      </rPr>
      <t>SSB</t>
    </r>
  </si>
  <si>
    <r>
      <t>(δ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  <r>
      <rPr>
        <vertAlign val="superscript"/>
        <sz val="10"/>
        <color theme="1"/>
        <rFont val="Arial"/>
      </rPr>
      <t xml:space="preserve">SSB </t>
    </r>
    <r>
      <rPr>
        <sz val="10"/>
        <color theme="1"/>
        <rFont val="Arial"/>
        <family val="2"/>
      </rPr>
      <t>average</t>
    </r>
  </si>
  <si>
    <r>
      <t>(δ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 average</t>
    </r>
  </si>
  <si>
    <r>
      <t>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  <r>
      <rPr>
        <vertAlign val="subscript"/>
        <sz val="10"/>
        <color theme="1"/>
        <rFont val="Arial"/>
      </rPr>
      <t>smp</t>
    </r>
    <r>
      <rPr>
        <sz val="10"/>
        <color theme="1"/>
        <rFont val="Arial"/>
        <family val="2"/>
      </rPr>
      <t xml:space="preserve"> / 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  <r>
      <rPr>
        <vertAlign val="subscript"/>
        <sz val="10"/>
        <color theme="1"/>
        <rFont val="Arial"/>
      </rPr>
      <t>std</t>
    </r>
  </si>
  <si>
    <r>
      <t>(</t>
    </r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W)</t>
    </r>
    <r>
      <rPr>
        <vertAlign val="subscript"/>
        <sz val="10"/>
        <color theme="1"/>
        <rFont val="Arial"/>
      </rPr>
      <t>smp</t>
    </r>
    <r>
      <rPr>
        <sz val="10"/>
        <color theme="1"/>
        <rFont val="Arial"/>
        <family val="2"/>
      </rPr>
      <t xml:space="preserve"> / (</t>
    </r>
    <r>
      <rPr>
        <vertAlign val="superscript"/>
        <sz val="10"/>
        <color theme="1"/>
        <rFont val="Arial"/>
      </rPr>
      <t>184</t>
    </r>
    <r>
      <rPr>
        <sz val="10"/>
        <color theme="1"/>
        <rFont val="Arial"/>
        <family val="2"/>
      </rPr>
      <t>W)</t>
    </r>
    <r>
      <rPr>
        <vertAlign val="subscript"/>
        <sz val="10"/>
        <color theme="1"/>
        <rFont val="Arial"/>
      </rPr>
      <t>std</t>
    </r>
  </si>
  <si>
    <r>
      <t>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Re/</t>
    </r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W)</t>
    </r>
    <r>
      <rPr>
        <vertAlign val="subscript"/>
        <sz val="10"/>
        <color theme="1"/>
        <rFont val="Arial"/>
      </rPr>
      <t>smp</t>
    </r>
    <r>
      <rPr>
        <sz val="10"/>
        <color theme="1"/>
        <rFont val="Arial"/>
        <family val="2"/>
      </rPr>
      <t xml:space="preserve"> / 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Re/</t>
    </r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W)</t>
    </r>
    <r>
      <rPr>
        <vertAlign val="subscript"/>
        <sz val="10"/>
        <color theme="1"/>
        <rFont val="Arial"/>
      </rPr>
      <t>std</t>
    </r>
  </si>
  <si>
    <t>N analysis</t>
  </si>
  <si>
    <t>(‰)</t>
  </si>
  <si>
    <r>
      <t>(δ</t>
    </r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W) average</t>
    </r>
  </si>
  <si>
    <r>
      <t>Intermediate error on δ</t>
    </r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 (2SD)</t>
    </r>
  </si>
  <si>
    <r>
      <t>Intermediate error on 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 (2SD)</t>
    </r>
  </si>
  <si>
    <r>
      <t>Intermediate error on (δ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  <r>
      <rPr>
        <vertAlign val="superscript"/>
        <sz val="10"/>
        <color theme="1"/>
        <rFont val="Arial"/>
      </rPr>
      <t>SSB</t>
    </r>
  </si>
  <si>
    <r>
      <t>2 SE on (</t>
    </r>
    <r>
      <rPr>
        <vertAlign val="superscript"/>
        <sz val="10"/>
        <color rgb="FF000000"/>
        <rFont val="Arial"/>
      </rPr>
      <t>187</t>
    </r>
    <r>
      <rPr>
        <sz val="10"/>
        <color rgb="FF000000"/>
        <rFont val="Arial"/>
        <family val="2"/>
      </rPr>
      <t>Re/</t>
    </r>
    <r>
      <rPr>
        <vertAlign val="superscript"/>
        <sz val="10"/>
        <color rgb="FF000000"/>
        <rFont val="Arial"/>
      </rPr>
      <t>185</t>
    </r>
    <r>
      <rPr>
        <sz val="10"/>
        <color rgb="FF000000"/>
        <rFont val="Arial"/>
        <family val="2"/>
      </rPr>
      <t>Re)w-corr</t>
    </r>
  </si>
  <si>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 average</t>
    </r>
  </si>
  <si>
    <r>
      <t>(δ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</t>
    </r>
    <r>
      <rPr>
        <vertAlign val="superscript"/>
        <sz val="10"/>
        <color theme="1"/>
        <rFont val="Arial"/>
      </rPr>
      <t>SSB</t>
    </r>
    <r>
      <rPr>
        <sz val="10"/>
        <color theme="1"/>
        <rFont val="Arial"/>
        <family val="2"/>
      </rPr>
      <t xml:space="preserve"> – 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</si>
  <si>
    <r>
      <t>SE on 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Re/</t>
    </r>
    <r>
      <rPr>
        <vertAlign val="superscript"/>
        <sz val="10"/>
        <color theme="1"/>
        <rFont val="Arial"/>
      </rPr>
      <t>185</t>
    </r>
    <r>
      <rPr>
        <sz val="10"/>
        <color theme="1"/>
        <rFont val="Arial"/>
        <family val="2"/>
      </rPr>
      <t>Re)</t>
    </r>
    <r>
      <rPr>
        <vertAlign val="subscript"/>
        <sz val="10"/>
        <color theme="1"/>
        <rFont val="Arial"/>
      </rPr>
      <t/>
    </r>
  </si>
  <si>
    <t>Fe 5 ppb</t>
  </si>
  <si>
    <t>Fe/Re=1</t>
  </si>
  <si>
    <t>Fe0.25ppm</t>
  </si>
  <si>
    <t>Fe/Re=50</t>
  </si>
  <si>
    <t>Fe1ppm</t>
  </si>
  <si>
    <t>Fe/Re=200</t>
  </si>
  <si>
    <t>Fe5ppm</t>
  </si>
  <si>
    <t>Fe/Re=1000</t>
  </si>
  <si>
    <t>Zn0.1ppm</t>
  </si>
  <si>
    <t>Zn/Re=20</t>
  </si>
  <si>
    <t>Zn0.5ppm</t>
  </si>
  <si>
    <t>Zn/Re=100</t>
  </si>
  <si>
    <t>Zn2ppm</t>
  </si>
  <si>
    <t>Zn/Re=400</t>
  </si>
  <si>
    <t>Mo1ppm</t>
  </si>
  <si>
    <t>Mo/Re=200</t>
  </si>
  <si>
    <t>Mo5ppm</t>
  </si>
  <si>
    <t>Mo/Re=1000</t>
  </si>
  <si>
    <t>Mo10ppm</t>
  </si>
  <si>
    <t>Mo/Re=2000</t>
  </si>
  <si>
    <t>Zr25ppb</t>
  </si>
  <si>
    <t>Zr/Re=5</t>
  </si>
  <si>
    <t>Clogged</t>
  </si>
  <si>
    <t>Zr500ppb</t>
  </si>
  <si>
    <t>Zr/Re=100</t>
  </si>
  <si>
    <t>Hf5ppb</t>
  </si>
  <si>
    <t>Hf/Re=1</t>
  </si>
  <si>
    <t>Hf15ppb</t>
  </si>
  <si>
    <t>Hf/Re=3</t>
  </si>
  <si>
    <t>Hf50ppb</t>
  </si>
  <si>
    <t>Hf/Re=10</t>
  </si>
  <si>
    <t>Al/Re=4.6</t>
  </si>
  <si>
    <t>Al/Re=22.7</t>
  </si>
  <si>
    <t>Mg/Re=0.9</t>
  </si>
  <si>
    <t>Mg/Re=4.6</t>
  </si>
  <si>
    <t>Mg/Re=22.7</t>
  </si>
  <si>
    <t>Ta/Re=0.9</t>
  </si>
  <si>
    <t>Ta/Re=4.6</t>
  </si>
  <si>
    <t>Ta/Re=22.7</t>
  </si>
  <si>
    <t>Al/Re=0.9</t>
  </si>
  <si>
    <t>Ta/Re=13.6</t>
  </si>
  <si>
    <t>Ta/Re=50</t>
  </si>
  <si>
    <t>U/Re=5</t>
  </si>
  <si>
    <t>U/Re=15</t>
  </si>
  <si>
    <t>U/Re=50</t>
  </si>
  <si>
    <t>Fe/Re=5</t>
  </si>
  <si>
    <t>Fe/Re=25</t>
  </si>
  <si>
    <t>BCR-2</t>
  </si>
  <si>
    <t>090119Re-1</t>
  </si>
  <si>
    <t>Only 23 cycles</t>
  </si>
  <si>
    <t>17COLRE-72</t>
  </si>
  <si>
    <t>17COLRE-73</t>
  </si>
  <si>
    <t>17COLRE-74</t>
  </si>
  <si>
    <t>150219Re-I</t>
  </si>
  <si>
    <t>UB-N</t>
  </si>
  <si>
    <t>SW</t>
  </si>
  <si>
    <t>140918Re-6+7+8 3eme</t>
  </si>
  <si>
    <t>MAG-1</t>
  </si>
  <si>
    <t>W/Re=5</t>
  </si>
  <si>
    <t>W/Re=40</t>
  </si>
  <si>
    <t>3108Re-2&amp;3</t>
  </si>
  <si>
    <t>387-8+405-8+409-15</t>
  </si>
  <si>
    <t>261018Re-10+11+12</t>
  </si>
  <si>
    <t>BHVO-2</t>
  </si>
  <si>
    <t>BIR-1</t>
  </si>
  <si>
    <t>Only 19 cycles</t>
  </si>
  <si>
    <t>293-1</t>
  </si>
  <si>
    <t>21 cycles</t>
  </si>
  <si>
    <t>Overall error (2SD)</t>
  </si>
  <si>
    <t>Test 6</t>
  </si>
  <si>
    <t>Test 5</t>
  </si>
  <si>
    <t>Test2</t>
  </si>
  <si>
    <t>Test1</t>
  </si>
  <si>
    <t>Test3</t>
  </si>
  <si>
    <t>Test4</t>
  </si>
  <si>
    <t>SDO-1</t>
  </si>
  <si>
    <t>17COLRE-63</t>
  </si>
  <si>
    <r>
      <t>(δ</t>
    </r>
    <r>
      <rPr>
        <b/>
        <vertAlign val="superscript"/>
        <sz val="10"/>
        <color theme="1"/>
        <rFont val="Arial"/>
      </rPr>
      <t>187</t>
    </r>
    <r>
      <rPr>
        <b/>
        <sz val="10"/>
        <color theme="1"/>
        <rFont val="Arial"/>
        <family val="2"/>
      </rPr>
      <t>Re) average</t>
    </r>
  </si>
  <si>
    <t>Yield (%)</t>
  </si>
  <si>
    <t>Yield 4%</t>
  </si>
  <si>
    <t>Yield 15%</t>
  </si>
  <si>
    <t>Yield 78%</t>
  </si>
  <si>
    <t>Yield 6%</t>
  </si>
  <si>
    <t>Yield 90%</t>
  </si>
  <si>
    <t>Yield 50%</t>
  </si>
  <si>
    <t>Yield 23%</t>
  </si>
  <si>
    <t>Yield 68%</t>
  </si>
  <si>
    <t>Tests fractionation during incomplete Re elution during water sample preconcentrations</t>
  </si>
  <si>
    <t>This solution seems to have a lot or organics compared to other ( has not been treated in conc HNO3)</t>
  </si>
  <si>
    <t>Recap and average values</t>
  </si>
  <si>
    <r>
      <t>External error on (δ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  <r>
      <rPr>
        <vertAlign val="superscript"/>
        <sz val="10"/>
        <color theme="1"/>
        <rFont val="Arial"/>
      </rPr>
      <t>SSB</t>
    </r>
  </si>
  <si>
    <r>
      <t>External error on 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 (2SD)</t>
    </r>
  </si>
  <si>
    <r>
      <t xml:space="preserve">SD on 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</t>
    </r>
  </si>
  <si>
    <t>SD on intermediate error</t>
  </si>
  <si>
    <t>The bracketting standards are not reported in this table</t>
  </si>
  <si>
    <t>Re standard solution NIST 3141</t>
  </si>
  <si>
    <t>2 SD</t>
  </si>
  <si>
    <t>2 SE</t>
  </si>
  <si>
    <t>Re standard solution HReO4 (1 analysis)</t>
  </si>
  <si>
    <t>Re standard solution HReO4 (2 analysis)</t>
  </si>
  <si>
    <r>
      <t>(δ</t>
    </r>
    <r>
      <rPr>
        <b/>
        <vertAlign val="superscript"/>
        <sz val="10"/>
        <color theme="1"/>
        <rFont val="Arial"/>
      </rPr>
      <t>187</t>
    </r>
    <r>
      <rPr>
        <b/>
        <sz val="10"/>
        <color theme="1"/>
        <rFont val="Arial"/>
        <family val="2"/>
      </rPr>
      <t>Re)</t>
    </r>
  </si>
  <si>
    <t>Allende</t>
  </si>
  <si>
    <t>17COLRE-88</t>
  </si>
  <si>
    <t>17COLRE-97</t>
  </si>
  <si>
    <t>Matrix 3</t>
  </si>
  <si>
    <t>Matrix 4</t>
  </si>
  <si>
    <t>011118Re-5+6+7</t>
  </si>
  <si>
    <t>011118Re-8+9+10</t>
  </si>
  <si>
    <t>Matrix 5</t>
  </si>
  <si>
    <t>17COLRE-65</t>
  </si>
  <si>
    <t>310818Re-01</t>
  </si>
  <si>
    <t>120219 FC</t>
  </si>
  <si>
    <t>200818Re-06</t>
  </si>
  <si>
    <t>140918Re-2</t>
  </si>
  <si>
    <t>140918Re-4</t>
  </si>
  <si>
    <t>0505Re</t>
  </si>
  <si>
    <t>Matrix 1</t>
  </si>
  <si>
    <t>Matrix 2</t>
  </si>
  <si>
    <t>100719Re-10</t>
  </si>
  <si>
    <t>080719Re-08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</si>
</sst>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0000"/>
    <numFmt numFmtId="166" formatCode="0.0000"/>
    <numFmt numFmtId="167" formatCode="0.000E+00"/>
    <numFmt numFmtId="168" formatCode="0.0"/>
    <numFmt numFmtId="169" formatCode="0.000000"/>
  </numFmts>
  <fonts count="1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B050"/>
      <name val="Arial"/>
      <family val="2"/>
    </font>
    <font>
      <b/>
      <sz val="12"/>
      <color theme="1"/>
      <name val="Calibri"/>
      <family val="2"/>
      <scheme val="minor"/>
    </font>
    <font>
      <vertAlign val="superscript"/>
      <sz val="10"/>
      <color theme="1"/>
      <name val="Arial"/>
    </font>
    <font>
      <vertAlign val="subscript"/>
      <sz val="10"/>
      <color theme="1"/>
      <name val="Arial"/>
    </font>
    <font>
      <vertAlign val="superscript"/>
      <sz val="10"/>
      <color rgb="FF000000"/>
      <name val="Arial"/>
    </font>
    <font>
      <sz val="11"/>
      <color rgb="FFFF0000"/>
      <name val="Arial"/>
      <family val="2"/>
    </font>
    <font>
      <sz val="11"/>
      <color rgb="FF7030A0"/>
      <name val="Arial"/>
      <family val="2"/>
    </font>
    <font>
      <sz val="11"/>
      <color theme="9"/>
      <name val="Arial"/>
      <family val="2"/>
    </font>
    <font>
      <sz val="11"/>
      <color rgb="FF92D05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11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0" fillId="0" borderId="0" xfId="0" applyFont="1"/>
    <xf numFmtId="164" fontId="0" fillId="0" borderId="0" xfId="0" applyNumberFormat="1" applyFont="1"/>
    <xf numFmtId="11" fontId="0" fillId="0" borderId="0" xfId="0" applyNumberFormat="1" applyFont="1"/>
    <xf numFmtId="2" fontId="0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64" fontId="1" fillId="0" borderId="0" xfId="0" applyNumberFormat="1" applyFont="1" applyAlignment="1">
      <alignment horizontal="center" vertical="center" wrapText="1"/>
    </xf>
    <xf numFmtId="11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67" fontId="0" fillId="0" borderId="0" xfId="0" applyNumberFormat="1"/>
    <xf numFmtId="168" fontId="1" fillId="0" borderId="0" xfId="0" applyNumberFormat="1" applyFont="1"/>
    <xf numFmtId="169" fontId="0" fillId="0" borderId="0" xfId="0" applyNumberFormat="1"/>
    <xf numFmtId="2" fontId="2" fillId="0" borderId="0" xfId="0" applyNumberFormat="1" applyFont="1"/>
    <xf numFmtId="0" fontId="4" fillId="0" borderId="0" xfId="0" applyFont="1"/>
    <xf numFmtId="1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/>
    <xf numFmtId="11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9" fontId="1" fillId="0" borderId="0" xfId="0" applyNumberFormat="1" applyFont="1"/>
    <xf numFmtId="0" fontId="9" fillId="0" borderId="0" xfId="0" applyFont="1"/>
    <xf numFmtId="11" fontId="9" fillId="0" borderId="0" xfId="0" applyNumberFormat="1" applyFont="1"/>
    <xf numFmtId="0" fontId="10" fillId="0" borderId="0" xfId="0" applyFont="1"/>
    <xf numFmtId="164" fontId="10" fillId="0" borderId="0" xfId="0" applyNumberFormat="1" applyFont="1"/>
    <xf numFmtId="0" fontId="11" fillId="0" borderId="0" xfId="0" applyFont="1"/>
    <xf numFmtId="11" fontId="1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164" fontId="4" fillId="0" borderId="0" xfId="0" applyNumberFormat="1" applyFont="1"/>
    <xf numFmtId="11" fontId="4" fillId="0" borderId="0" xfId="0" applyNumberFormat="1" applyFont="1"/>
    <xf numFmtId="165" fontId="4" fillId="0" borderId="0" xfId="0" applyNumberFormat="1" applyFont="1"/>
    <xf numFmtId="168" fontId="0" fillId="0" borderId="0" xfId="0" applyNumberFormat="1"/>
    <xf numFmtId="165" fontId="12" fillId="0" borderId="0" xfId="0" applyNumberFormat="1" applyFont="1"/>
    <xf numFmtId="11" fontId="12" fillId="0" borderId="0" xfId="0" applyNumberFormat="1" applyFont="1"/>
    <xf numFmtId="164" fontId="12" fillId="0" borderId="0" xfId="0" applyNumberFormat="1" applyFont="1"/>
    <xf numFmtId="1" fontId="1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2" fontId="13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15" fillId="0" borderId="0" xfId="0" applyFont="1" applyAlignment="1">
      <alignment horizontal="left" vertical="center"/>
    </xf>
    <xf numFmtId="164" fontId="5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externalLink" Target="externalLinks/externalLink2.xml"/><Relationship Id="rId10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nting-Sta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hieudellinger/Dropbox/USC/Recap-NeptuneLi-data/2015-07-15-Lithiu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hieudellinger/Dropbox/Durham_postdoc/Re_isotopes_data/Re-isotopes-all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Brouillon"/>
    </sheetNames>
    <sheetDataSet>
      <sheetData sheetId="0" refreshError="1"/>
      <sheetData sheetId="1">
        <row r="19">
          <cell r="J19">
            <v>4.040298063660209E-5</v>
          </cell>
          <cell r="K19">
            <v>612594635.36699998</v>
          </cell>
        </row>
        <row r="20">
          <cell r="J20">
            <v>2.8569221588290106E-5</v>
          </cell>
          <cell r="K20">
            <v>1225189270.734</v>
          </cell>
        </row>
        <row r="21">
          <cell r="J21">
            <v>2.332667174660545E-5</v>
          </cell>
          <cell r="K21">
            <v>1837783906.1010001</v>
          </cell>
        </row>
        <row r="22">
          <cell r="J22">
            <v>2.0201490318301045E-5</v>
          </cell>
          <cell r="K22">
            <v>2450378541.4679999</v>
          </cell>
        </row>
        <row r="23">
          <cell r="J23">
            <v>1.7227888829250844E-5</v>
          </cell>
          <cell r="K23">
            <v>3369270494.5185008</v>
          </cell>
        </row>
        <row r="24">
          <cell r="J24">
            <v>1.5270891284315321E-5</v>
          </cell>
          <cell r="K24">
            <v>4288162447.5689988</v>
          </cell>
        </row>
        <row r="25">
          <cell r="J25">
            <v>1.3467660212200695E-5</v>
          </cell>
          <cell r="K25">
            <v>5513351718.3029995</v>
          </cell>
        </row>
        <row r="26">
          <cell r="J26">
            <v>5.7138443176580217E-6</v>
          </cell>
          <cell r="K26">
            <v>30629731768.349998</v>
          </cell>
        </row>
        <row r="27">
          <cell r="J27">
            <v>2.8569221588290109E-6</v>
          </cell>
          <cell r="K27">
            <v>122518927073.39999</v>
          </cell>
        </row>
        <row r="28">
          <cell r="J28">
            <v>1.3858108029434877E-6</v>
          </cell>
          <cell r="K28">
            <v>520705440061.94995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6-01"/>
      <sheetName val="Plots"/>
      <sheetName val="blk"/>
      <sheetName val="DeltaValues"/>
      <sheetName val="END"/>
      <sheetName val="Final Values"/>
    </sheetNames>
    <sheetDataSet>
      <sheetData sheetId="0">
        <row r="1">
          <cell r="M1" t="str">
            <v xml:space="preserve"> 6/7 RSE</v>
          </cell>
          <cell r="T1" t="str">
            <v>CS Pred. RSE</v>
          </cell>
          <cell r="U1" t="str">
            <v xml:space="preserve">Johnson </v>
          </cell>
        </row>
        <row r="3">
          <cell r="M3">
            <v>7.1485787840579082E-5</v>
          </cell>
          <cell r="O3">
            <v>2220082340.4672351</v>
          </cell>
          <cell r="S3">
            <v>10000000000</v>
          </cell>
          <cell r="T3">
            <v>1.0000000000000001E-5</v>
          </cell>
          <cell r="U3">
            <v>3.8904514499428E-6</v>
          </cell>
        </row>
        <row r="4">
          <cell r="M4">
            <v>9.304418081662575E-5</v>
          </cell>
          <cell r="O4">
            <v>2073706798.4376149</v>
          </cell>
          <cell r="S4">
            <v>5000000</v>
          </cell>
          <cell r="T4">
            <v>4.472135954999579E-4</v>
          </cell>
          <cell r="U4">
            <v>7.7809028998856045E-3</v>
          </cell>
        </row>
        <row r="5">
          <cell r="M5">
            <v>9.5883367450641952E-5</v>
          </cell>
          <cell r="O5">
            <v>2214530874.6137223</v>
          </cell>
        </row>
        <row r="6">
          <cell r="M6">
            <v>8.8781566105301988E-5</v>
          </cell>
          <cell r="O6">
            <v>2115429922.122179</v>
          </cell>
        </row>
        <row r="7">
          <cell r="M7">
            <v>1.0477504204340962E-4</v>
          </cell>
          <cell r="O7">
            <v>824667992.32296622</v>
          </cell>
        </row>
        <row r="8">
          <cell r="M8">
            <v>7.2928965336374005E-5</v>
          </cell>
          <cell r="O8">
            <v>827193454.03396249</v>
          </cell>
        </row>
        <row r="9">
          <cell r="M9">
            <v>7.2813684643724589E-5</v>
          </cell>
          <cell r="O9">
            <v>804501858.38188672</v>
          </cell>
        </row>
        <row r="10">
          <cell r="M10">
            <v>7.6743079064143396E-5</v>
          </cell>
          <cell r="O10">
            <v>818205138.12349951</v>
          </cell>
        </row>
        <row r="11">
          <cell r="M11">
            <v>7.1578529364929304E-5</v>
          </cell>
          <cell r="O11">
            <v>776725390.60426056</v>
          </cell>
        </row>
        <row r="12">
          <cell r="M12">
            <v>8.6922979132943485E-5</v>
          </cell>
          <cell r="O12">
            <v>767698674.13292372</v>
          </cell>
        </row>
        <row r="13">
          <cell r="M13">
            <v>9.5019912270298372E-5</v>
          </cell>
          <cell r="O13">
            <v>769016737.78944278</v>
          </cell>
        </row>
        <row r="14">
          <cell r="M14">
            <v>8.1124275446048949E-5</v>
          </cell>
          <cell r="O14">
            <v>762805866.46067584</v>
          </cell>
        </row>
        <row r="15">
          <cell r="M15">
            <v>1.0484191742892113E-4</v>
          </cell>
          <cell r="O15">
            <v>753421261.0077194</v>
          </cell>
        </row>
        <row r="16">
          <cell r="M16">
            <v>8.6628878083441581E-5</v>
          </cell>
          <cell r="O16">
            <v>755819540.03719914</v>
          </cell>
        </row>
        <row r="17">
          <cell r="M17">
            <v>8.0900516120725058E-5</v>
          </cell>
          <cell r="O17">
            <v>776505064.73806131</v>
          </cell>
        </row>
        <row r="18">
          <cell r="M18">
            <v>8.8179411661328314E-5</v>
          </cell>
          <cell r="O18">
            <v>755298143.61975563</v>
          </cell>
        </row>
        <row r="19">
          <cell r="M19">
            <v>1.5218529597092785E-4</v>
          </cell>
          <cell r="O19">
            <v>790525772.1483041</v>
          </cell>
        </row>
        <row r="20">
          <cell r="M20">
            <v>6.7326207332677027E-5</v>
          </cell>
          <cell r="O20">
            <v>786194027.08260691</v>
          </cell>
        </row>
        <row r="21">
          <cell r="M21">
            <v>4.1813136949492864E-5</v>
          </cell>
          <cell r="O21">
            <v>2073152788.6605227</v>
          </cell>
        </row>
        <row r="22">
          <cell r="M22">
            <v>5.6154581553629009E-5</v>
          </cell>
          <cell r="O22">
            <v>2118960190.2846444</v>
          </cell>
        </row>
        <row r="23">
          <cell r="M23">
            <v>4.5069115293803806E-5</v>
          </cell>
          <cell r="O23">
            <v>2047979858.8721504</v>
          </cell>
        </row>
        <row r="24">
          <cell r="M24">
            <v>4.7478732567147895E-5</v>
          </cell>
          <cell r="O24">
            <v>2222674330.2902193</v>
          </cell>
        </row>
        <row r="25">
          <cell r="M25">
            <v>4.8875535637288046E-5</v>
          </cell>
          <cell r="O25">
            <v>1971185930.4733202</v>
          </cell>
        </row>
        <row r="26">
          <cell r="M26">
            <v>1.1270884741413243E-4</v>
          </cell>
          <cell r="O26">
            <v>2149119520.5905819</v>
          </cell>
        </row>
        <row r="27">
          <cell r="M27">
            <v>1.1317644068078122E-4</v>
          </cell>
          <cell r="O27">
            <v>2178882129.7165465</v>
          </cell>
        </row>
        <row r="28">
          <cell r="M28">
            <v>1.1293430157964869E-4</v>
          </cell>
          <cell r="O28">
            <v>2188089388.0356212</v>
          </cell>
        </row>
        <row r="29">
          <cell r="M29">
            <v>6.9043193148151765E-5</v>
          </cell>
          <cell r="O29">
            <v>2179567465.4088612</v>
          </cell>
        </row>
        <row r="30">
          <cell r="M30">
            <v>6.6362503623818754E-5</v>
          </cell>
          <cell r="O30">
            <v>2227312359.0496473</v>
          </cell>
        </row>
        <row r="31">
          <cell r="M31">
            <v>6.2628325335275102E-5</v>
          </cell>
          <cell r="O31">
            <v>2236865314.0698457</v>
          </cell>
        </row>
        <row r="32">
          <cell r="M32">
            <v>6.8115868418154994E-5</v>
          </cell>
          <cell r="O32">
            <v>2227852633.4238272</v>
          </cell>
        </row>
        <row r="33">
          <cell r="M33">
            <v>5.8095121620293614E-5</v>
          </cell>
          <cell r="O33">
            <v>2221374815.2887397</v>
          </cell>
        </row>
        <row r="34">
          <cell r="M34">
            <v>6.7081352325960064E-5</v>
          </cell>
          <cell r="O34">
            <v>2239875205.8884616</v>
          </cell>
        </row>
        <row r="35">
          <cell r="M35">
            <v>5.7300713790423961E-5</v>
          </cell>
          <cell r="O35">
            <v>2190518822.1955905</v>
          </cell>
        </row>
        <row r="36">
          <cell r="M36">
            <v>6.5476140405401343E-5</v>
          </cell>
          <cell r="O36">
            <v>2252597192.2760215</v>
          </cell>
        </row>
        <row r="37">
          <cell r="M37">
            <v>7.3425827617899352E-5</v>
          </cell>
          <cell r="O37">
            <v>2244438785.5190578</v>
          </cell>
        </row>
        <row r="38">
          <cell r="M38">
            <v>7.534391848658933E-5</v>
          </cell>
          <cell r="O38">
            <v>2241789236.4907889</v>
          </cell>
        </row>
        <row r="39">
          <cell r="M39">
            <v>6.5811641864081915E-5</v>
          </cell>
          <cell r="O39">
            <v>2247974385.263103</v>
          </cell>
        </row>
        <row r="40">
          <cell r="M40">
            <v>6.1447622255569781E-5</v>
          </cell>
          <cell r="O40">
            <v>2134445759.3612208</v>
          </cell>
        </row>
        <row r="41">
          <cell r="M41">
            <v>6.2279945842663893E-5</v>
          </cell>
          <cell r="O41">
            <v>2263395410.5812545</v>
          </cell>
        </row>
        <row r="42">
          <cell r="M42">
            <v>6.6784497766519141E-5</v>
          </cell>
          <cell r="O42">
            <v>2218225720.0772119</v>
          </cell>
        </row>
        <row r="43">
          <cell r="M43">
            <v>6.0175650052313057E-5</v>
          </cell>
          <cell r="O43">
            <v>2252956371.6635857</v>
          </cell>
        </row>
        <row r="44">
          <cell r="M44">
            <v>6.8656093444290176E-5</v>
          </cell>
          <cell r="O44">
            <v>2355288376.3416514</v>
          </cell>
        </row>
        <row r="45">
          <cell r="M45">
            <v>5.9341122887410364E-5</v>
          </cell>
          <cell r="O45">
            <v>2366979873.3277812</v>
          </cell>
        </row>
        <row r="46">
          <cell r="M46">
            <v>6.0185521891506032E-5</v>
          </cell>
          <cell r="O46">
            <v>2376610542.515718</v>
          </cell>
        </row>
        <row r="47">
          <cell r="M47">
            <v>6.183523147918797E-5</v>
          </cell>
          <cell r="O47">
            <v>2376889346.860992</v>
          </cell>
        </row>
        <row r="48">
          <cell r="M48">
            <v>5.8886184459891025E-5</v>
          </cell>
          <cell r="O48">
            <v>2347027292.8061166</v>
          </cell>
        </row>
        <row r="57">
          <cell r="M57">
            <v>8.0825133696629071E-5</v>
          </cell>
          <cell r="O57">
            <v>1233498342.3372061</v>
          </cell>
        </row>
        <row r="58">
          <cell r="M58">
            <v>4.9636137407676875E-5</v>
          </cell>
          <cell r="O58">
            <v>1037515413.4886043</v>
          </cell>
        </row>
        <row r="59">
          <cell r="M59">
            <v>6.6496591366717417E-5</v>
          </cell>
          <cell r="O59">
            <v>1104233704.7655435</v>
          </cell>
        </row>
        <row r="60">
          <cell r="M60">
            <v>6.9483375459576026E-5</v>
          </cell>
          <cell r="O60">
            <v>654937163.50687623</v>
          </cell>
        </row>
        <row r="61">
          <cell r="M61">
            <v>7.7404796725865599E-5</v>
          </cell>
          <cell r="O61">
            <v>635935436.08993053</v>
          </cell>
        </row>
        <row r="62">
          <cell r="M62">
            <v>1.1790662715725209E-4</v>
          </cell>
          <cell r="O62">
            <v>337345421.25962663</v>
          </cell>
        </row>
        <row r="63">
          <cell r="M63">
            <v>1.1932181521879615E-4</v>
          </cell>
          <cell r="O63">
            <v>343746552.34761429</v>
          </cell>
        </row>
        <row r="64">
          <cell r="M64">
            <v>1.0423616335730901E-4</v>
          </cell>
          <cell r="O64">
            <v>345889883.09910357</v>
          </cell>
        </row>
        <row r="65">
          <cell r="M65">
            <v>8.2504120371317536E-5</v>
          </cell>
          <cell r="O65">
            <v>528860514.35375327</v>
          </cell>
        </row>
        <row r="66">
          <cell r="M66">
            <v>1.1132479607192394E-4</v>
          </cell>
          <cell r="O66">
            <v>515393896.6919049</v>
          </cell>
        </row>
        <row r="67">
          <cell r="M67">
            <v>1.0386455898720033E-4</v>
          </cell>
          <cell r="O67">
            <v>313587116.13847381</v>
          </cell>
        </row>
        <row r="68">
          <cell r="M68">
            <v>1.2547997592139817E-4</v>
          </cell>
          <cell r="O68">
            <v>293578811.08766133</v>
          </cell>
        </row>
        <row r="69">
          <cell r="M69">
            <v>6.8026127689322293E-5</v>
          </cell>
          <cell r="O69">
            <v>540205618.97294545</v>
          </cell>
        </row>
        <row r="70">
          <cell r="M70">
            <v>7.9386354316626144E-5</v>
          </cell>
          <cell r="O70">
            <v>573224588.12072301</v>
          </cell>
        </row>
        <row r="71">
          <cell r="M71">
            <v>5.298036704580839E-5</v>
          </cell>
          <cell r="O71">
            <v>2241924549.0347428</v>
          </cell>
        </row>
        <row r="72">
          <cell r="M72">
            <v>5.6875994153797472E-5</v>
          </cell>
          <cell r="O72">
            <v>1367506508.5214348</v>
          </cell>
        </row>
        <row r="73">
          <cell r="M73">
            <v>7.4381323127077116E-5</v>
          </cell>
          <cell r="O73">
            <v>2288289515.8199759</v>
          </cell>
        </row>
        <row r="74">
          <cell r="M74">
            <v>7.2501422028782597E-5</v>
          </cell>
          <cell r="O74">
            <v>2296688884.7558727</v>
          </cell>
        </row>
        <row r="75">
          <cell r="M75">
            <v>6.6468195894556871E-5</v>
          </cell>
          <cell r="O75">
            <v>2331071931.8458023</v>
          </cell>
        </row>
        <row r="76">
          <cell r="M76">
            <v>6.8386990451592709E-5</v>
          </cell>
          <cell r="O76">
            <v>2650242786.9637189</v>
          </cell>
        </row>
        <row r="77">
          <cell r="M77">
            <v>6.8254121588113846E-5</v>
          </cell>
          <cell r="O77">
            <v>2031178697.9735458</v>
          </cell>
        </row>
        <row r="78">
          <cell r="M78">
            <v>6.0663003272736979E-5</v>
          </cell>
          <cell r="O78">
            <v>2160532157.8850346</v>
          </cell>
        </row>
        <row r="79">
          <cell r="M79">
            <v>6.0699044510744824E-5</v>
          </cell>
          <cell r="O79">
            <v>2434321656.0436897</v>
          </cell>
        </row>
        <row r="80">
          <cell r="M80">
            <v>6.2441060372013792E-5</v>
          </cell>
          <cell r="O80">
            <v>2427643553.1739302</v>
          </cell>
        </row>
        <row r="81">
          <cell r="M81">
            <v>6.1484175635831504E-5</v>
          </cell>
          <cell r="O81">
            <v>2154973205.6358409</v>
          </cell>
        </row>
        <row r="82">
          <cell r="M82">
            <v>6.8934393708731416E-5</v>
          </cell>
          <cell r="O82">
            <v>2217081407.1162033</v>
          </cell>
        </row>
        <row r="83">
          <cell r="M83">
            <v>7.0890362713959014E-5</v>
          </cell>
          <cell r="O83">
            <v>4281954639.2822599</v>
          </cell>
        </row>
        <row r="84">
          <cell r="M84">
            <v>7.4876468557477397E-5</v>
          </cell>
          <cell r="O84">
            <v>4281302079.4074225</v>
          </cell>
        </row>
        <row r="85">
          <cell r="M85">
            <v>7.0681602711576051E-5</v>
          </cell>
          <cell r="O85">
            <v>2189394071.9866509</v>
          </cell>
        </row>
        <row r="86">
          <cell r="M86">
            <v>5.5272859998081709E-5</v>
          </cell>
          <cell r="O86">
            <v>2198515819.1201982</v>
          </cell>
        </row>
        <row r="87">
          <cell r="M87">
            <v>6.3778881680291803E-5</v>
          </cell>
          <cell r="O87">
            <v>3564234324.5880132</v>
          </cell>
        </row>
        <row r="88">
          <cell r="M88">
            <v>6.3251782987340852E-5</v>
          </cell>
          <cell r="O88">
            <v>2236044288.3241062</v>
          </cell>
        </row>
        <row r="89">
          <cell r="M89">
            <v>6.6476123836121308E-5</v>
          </cell>
          <cell r="O89">
            <v>2250192747.5529556</v>
          </cell>
        </row>
        <row r="90">
          <cell r="M90">
            <v>6.8369350072248569E-5</v>
          </cell>
          <cell r="O90">
            <v>2183078674.459765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HReO4 2 meas"/>
      <sheetName val="HReO4 1 meas"/>
      <sheetName val="Samples"/>
      <sheetName val="Samples measured diff sessions"/>
      <sheetName val="diff col number"/>
      <sheetName val="Recap samples"/>
      <sheetName val="Final (provisional)"/>
    </sheetNames>
    <sheetDataSet>
      <sheetData sheetId="0"/>
      <sheetData sheetId="1"/>
      <sheetData sheetId="2">
        <row r="62">
          <cell r="AL62">
            <v>-5.9657344155343156E-2</v>
          </cell>
          <cell r="AM62">
            <v>0.53099194962171281</v>
          </cell>
        </row>
        <row r="63">
          <cell r="AL63">
            <v>-5.9688626246988827E-2</v>
          </cell>
          <cell r="AM63">
            <v>0.53097707256981497</v>
          </cell>
        </row>
        <row r="64">
          <cell r="AL64">
            <v>-5.9710313049112666E-2</v>
          </cell>
          <cell r="AM64">
            <v>0.53096125443392195</v>
          </cell>
        </row>
        <row r="65">
          <cell r="AL65">
            <v>-5.3649700111033594E-2</v>
          </cell>
          <cell r="AM65">
            <v>0.53700370810644171</v>
          </cell>
        </row>
        <row r="66">
          <cell r="AL66">
            <v>-5.3706794009763054E-2</v>
          </cell>
          <cell r="AM66">
            <v>0.53700499399891533</v>
          </cell>
        </row>
        <row r="67">
          <cell r="AL67">
            <v>-5.3777693742971172E-2</v>
          </cell>
          <cell r="AM67">
            <v>0.53692392108922005</v>
          </cell>
        </row>
        <row r="68">
          <cell r="AL68">
            <v>-5.397965732633208E-2</v>
          </cell>
          <cell r="AM68">
            <v>0.53665148666852125</v>
          </cell>
        </row>
        <row r="69">
          <cell r="AL69">
            <v>-5.411281286511227E-2</v>
          </cell>
          <cell r="AM69">
            <v>0.53658769355139113</v>
          </cell>
        </row>
        <row r="70">
          <cell r="AL70">
            <v>-5.4240865790057213E-2</v>
          </cell>
          <cell r="AM70">
            <v>0.53633692552915191</v>
          </cell>
        </row>
        <row r="71">
          <cell r="AL71">
            <v>-5.414604382113581E-2</v>
          </cell>
          <cell r="AM71">
            <v>0.53658038427262134</v>
          </cell>
        </row>
        <row r="72">
          <cell r="AL72">
            <v>-5.4531838076839E-2</v>
          </cell>
          <cell r="AM72">
            <v>0.5360587731668438</v>
          </cell>
        </row>
        <row r="73">
          <cell r="AL73">
            <v>-5.4301720429721326E-2</v>
          </cell>
          <cell r="AM73">
            <v>0.5362689593713591</v>
          </cell>
        </row>
        <row r="74">
          <cell r="AL74">
            <v>-5.9156422648504063E-2</v>
          </cell>
          <cell r="AM74">
            <v>0.53149957722960117</v>
          </cell>
        </row>
        <row r="75">
          <cell r="AL75">
            <v>-5.476245233183822E-2</v>
          </cell>
          <cell r="AM75">
            <v>0.53581138362840419</v>
          </cell>
        </row>
        <row r="76">
          <cell r="AL76">
            <v>-5.9121295502900573E-2</v>
          </cell>
          <cell r="AM76">
            <v>0.53155252966742239</v>
          </cell>
        </row>
        <row r="77">
          <cell r="AL77">
            <v>-5.9095218824649548E-2</v>
          </cell>
          <cell r="AM77">
            <v>0.53156921997673534</v>
          </cell>
        </row>
        <row r="78">
          <cell r="AL78">
            <v>-5.6989275203517785E-2</v>
          </cell>
          <cell r="AM78">
            <v>0.53373776445167043</v>
          </cell>
        </row>
        <row r="79">
          <cell r="AL79">
            <v>-5.6948126540108036E-2</v>
          </cell>
          <cell r="AM79">
            <v>0.53371378003555814</v>
          </cell>
        </row>
        <row r="82">
          <cell r="AL82">
            <v>-5.9101849323201998E-2</v>
          </cell>
          <cell r="AM82">
            <v>0.53158826069366361</v>
          </cell>
        </row>
        <row r="83">
          <cell r="AL83">
            <v>-5.5069108547319209E-2</v>
          </cell>
          <cell r="AM83">
            <v>0.53560326688750559</v>
          </cell>
        </row>
        <row r="84">
          <cell r="AL84">
            <v>-5.5121200956221146E-2</v>
          </cell>
          <cell r="AM84">
            <v>0.53559390178634425</v>
          </cell>
        </row>
        <row r="85">
          <cell r="AL85">
            <v>-5.7201630067873932E-2</v>
          </cell>
          <cell r="AM85">
            <v>0.5335242301344838</v>
          </cell>
        </row>
        <row r="86">
          <cell r="AL86">
            <v>-5.5374759614974227E-2</v>
          </cell>
          <cell r="AM86">
            <v>0.53539305779014501</v>
          </cell>
        </row>
        <row r="87">
          <cell r="AL87">
            <v>-5.7192608542227831E-2</v>
          </cell>
          <cell r="AM87">
            <v>0.53353074064336903</v>
          </cell>
        </row>
        <row r="88">
          <cell r="AL88">
            <v>-5.5499781895432934E-2</v>
          </cell>
          <cell r="AM88">
            <v>0.53521471712832946</v>
          </cell>
        </row>
        <row r="89">
          <cell r="AL89">
            <v>-5.9622836271177246E-2</v>
          </cell>
          <cell r="AM89">
            <v>0.53105551271408624</v>
          </cell>
        </row>
        <row r="90">
          <cell r="AL90">
            <v>-5.9532119439544104E-2</v>
          </cell>
          <cell r="AM90">
            <v>0.53113541654965701</v>
          </cell>
        </row>
        <row r="91">
          <cell r="AL91">
            <v>-5.9693509186372305E-2</v>
          </cell>
          <cell r="AM91">
            <v>0.53102093865618616</v>
          </cell>
        </row>
        <row r="92">
          <cell r="AL92">
            <v>-5.7052552384646682E-2</v>
          </cell>
          <cell r="AM92">
            <v>0.53363560678429967</v>
          </cell>
        </row>
        <row r="93">
          <cell r="AL93">
            <v>-5.6978752332984911E-2</v>
          </cell>
          <cell r="AM93">
            <v>0.53367747978841051</v>
          </cell>
        </row>
        <row r="94">
          <cell r="AL94">
            <v>-5.7134965879560073E-2</v>
          </cell>
          <cell r="AM94">
            <v>0.53354511053547737</v>
          </cell>
        </row>
        <row r="95">
          <cell r="AL95">
            <v>-5.6862023650213707E-2</v>
          </cell>
          <cell r="AM95">
            <v>0.53387890313972242</v>
          </cell>
        </row>
        <row r="96">
          <cell r="AL96">
            <v>-5.6867379723897549E-2</v>
          </cell>
          <cell r="AM96">
            <v>0.53383451725753317</v>
          </cell>
        </row>
        <row r="97">
          <cell r="AL97">
            <v>-5.7022940663912572E-2</v>
          </cell>
          <cell r="AM97">
            <v>0.53370498365075503</v>
          </cell>
        </row>
        <row r="98">
          <cell r="AL98">
            <v>-5.6545452327481566E-2</v>
          </cell>
          <cell r="AM98">
            <v>0.53416076907294929</v>
          </cell>
        </row>
        <row r="99">
          <cell r="AL99">
            <v>-5.6695089426577618E-2</v>
          </cell>
          <cell r="AM99">
            <v>0.53400577609158184</v>
          </cell>
        </row>
        <row r="100">
          <cell r="AL100">
            <v>-5.6866310623894266E-2</v>
          </cell>
          <cell r="AM100">
            <v>0.53388271425308731</v>
          </cell>
        </row>
        <row r="101">
          <cell r="AL101">
            <v>-5.6831369677662259E-2</v>
          </cell>
          <cell r="AM101">
            <v>0.53387216036511098</v>
          </cell>
        </row>
        <row r="102">
          <cell r="AL102">
            <v>-5.43572044224373E-2</v>
          </cell>
          <cell r="AM102">
            <v>0.53628399187124398</v>
          </cell>
        </row>
        <row r="103">
          <cell r="AL103">
            <v>-5.9845890106694888E-2</v>
          </cell>
          <cell r="AM103">
            <v>0.53083711160223035</v>
          </cell>
        </row>
        <row r="104">
          <cell r="AL104">
            <v>-5.454127917352538E-2</v>
          </cell>
          <cell r="AM104">
            <v>0.53609264696075498</v>
          </cell>
        </row>
        <row r="105">
          <cell r="AL105">
            <v>-5.9861433119030319E-2</v>
          </cell>
          <cell r="AM105">
            <v>0.53083275956064646</v>
          </cell>
        </row>
        <row r="106">
          <cell r="AL106">
            <v>-6.0155893561688954E-2</v>
          </cell>
          <cell r="AM106">
            <v>0.53054601238654564</v>
          </cell>
        </row>
        <row r="107">
          <cell r="AL107">
            <v>-6.0819206371781613E-2</v>
          </cell>
          <cell r="AM107">
            <v>0.52985777785331389</v>
          </cell>
        </row>
        <row r="108">
          <cell r="AL108">
            <v>-6.0187339938092742E-2</v>
          </cell>
          <cell r="AM108">
            <v>0.53048012244460951</v>
          </cell>
        </row>
        <row r="109">
          <cell r="AL109">
            <v>-5.755882928963351E-2</v>
          </cell>
          <cell r="AM109">
            <v>0.53316121686461526</v>
          </cell>
        </row>
        <row r="110">
          <cell r="AL110">
            <v>-5.7510740605617186E-2</v>
          </cell>
          <cell r="AM110">
            <v>0.53323109601449192</v>
          </cell>
        </row>
        <row r="111">
          <cell r="AL111">
            <v>-5.7469337465807478E-2</v>
          </cell>
          <cell r="AM111">
            <v>0.5332591401775969</v>
          </cell>
        </row>
        <row r="112">
          <cell r="AL112">
            <v>-5.7454011642321542E-2</v>
          </cell>
          <cell r="AM112">
            <v>0.53331475681890828</v>
          </cell>
        </row>
        <row r="113">
          <cell r="AL113">
            <v>-5.738002309934908E-2</v>
          </cell>
          <cell r="AM113">
            <v>0.53336338951135653</v>
          </cell>
        </row>
        <row r="114">
          <cell r="AL114">
            <v>-5.7282276804766635E-2</v>
          </cell>
          <cell r="AM114">
            <v>0.53343882710221369</v>
          </cell>
        </row>
        <row r="115">
          <cell r="AL115">
            <v>-5.7351651332639815E-2</v>
          </cell>
          <cell r="AM115">
            <v>0.53340515659452503</v>
          </cell>
        </row>
        <row r="116">
          <cell r="AL116">
            <v>-6.0637755027675086E-2</v>
          </cell>
          <cell r="AM116">
            <v>0.53008386761827042</v>
          </cell>
        </row>
        <row r="117">
          <cell r="AL117">
            <v>-5.679838806876969E-2</v>
          </cell>
          <cell r="AM117">
            <v>0.53391267496146733</v>
          </cell>
        </row>
        <row r="118">
          <cell r="AL118">
            <v>-6.0587595001935841E-2</v>
          </cell>
          <cell r="AM118">
            <v>0.53011347152709498</v>
          </cell>
        </row>
        <row r="119">
          <cell r="AL119">
            <v>-5.9774208520347309E-2</v>
          </cell>
          <cell r="AM119">
            <v>0.53089080482720796</v>
          </cell>
        </row>
        <row r="120">
          <cell r="AL120">
            <v>-5.9337647822848928E-2</v>
          </cell>
          <cell r="AM120">
            <v>0.53136380400617622</v>
          </cell>
        </row>
        <row r="121">
          <cell r="AL121">
            <v>-5.9330007691053115E-2</v>
          </cell>
          <cell r="AM121">
            <v>0.53133529516521527</v>
          </cell>
        </row>
        <row r="122">
          <cell r="AL122">
            <v>-5.9305273164754244E-2</v>
          </cell>
          <cell r="AM122">
            <v>0.53138802118726813</v>
          </cell>
        </row>
        <row r="123">
          <cell r="AL123">
            <v>-5.9698243537322872E-2</v>
          </cell>
          <cell r="AM123">
            <v>0.53092644189298288</v>
          </cell>
        </row>
        <row r="124">
          <cell r="AL124">
            <v>-5.9596555457797649E-2</v>
          </cell>
          <cell r="AM124">
            <v>0.53109484807120622</v>
          </cell>
        </row>
        <row r="125">
          <cell r="AL125">
            <v>-5.9138047316042129E-2</v>
          </cell>
          <cell r="AM125">
            <v>0.53151791401822457</v>
          </cell>
        </row>
        <row r="126">
          <cell r="AL126">
            <v>-5.9175381847168557E-2</v>
          </cell>
          <cell r="AM126">
            <v>0.53150280970072572</v>
          </cell>
        </row>
        <row r="127">
          <cell r="AL127">
            <v>-5.9163658293549241E-2</v>
          </cell>
          <cell r="AM127">
            <v>0.53149311225600515</v>
          </cell>
        </row>
        <row r="128">
          <cell r="AL128">
            <v>-5.921349230317885E-2</v>
          </cell>
          <cell r="AM128">
            <v>0.53146889761981986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0"/>
  <sheetViews>
    <sheetView workbookViewId="0">
      <pane xSplit="4" ySplit="1" topLeftCell="U2" activePane="bottomRight" state="frozen"/>
      <selection pane="topRight" activeCell="E1" sqref="E1"/>
      <selection pane="bottomLeft" activeCell="A2" sqref="A2"/>
      <selection pane="bottomRight" activeCell="P1" sqref="P1:AH1"/>
    </sheetView>
  </sheetViews>
  <sheetFormatPr baseColWidth="10" defaultRowHeight="16" x14ac:dyDescent="0.2"/>
  <cols>
    <col min="22" max="22" width="10.83203125" style="57"/>
    <col min="25" max="25" width="11.6640625" customWidth="1"/>
  </cols>
  <sheetData>
    <row r="1" spans="1:36" s="2" customFormat="1" ht="62" customHeight="1" x14ac:dyDescent="0.2">
      <c r="A1" s="1" t="s">
        <v>26</v>
      </c>
      <c r="B1" s="1" t="s">
        <v>27</v>
      </c>
      <c r="C1" s="1" t="s">
        <v>0</v>
      </c>
      <c r="D1" s="1"/>
      <c r="E1" s="3" t="s">
        <v>30</v>
      </c>
      <c r="F1" s="3" t="s">
        <v>31</v>
      </c>
      <c r="G1" s="3" t="s">
        <v>32</v>
      </c>
      <c r="H1" s="3" t="s">
        <v>33</v>
      </c>
      <c r="I1" s="3" t="s">
        <v>34</v>
      </c>
      <c r="J1" s="3" t="s">
        <v>35</v>
      </c>
      <c r="K1" s="3" t="s">
        <v>36</v>
      </c>
      <c r="L1" s="3" t="s">
        <v>37</v>
      </c>
      <c r="M1" s="3" t="s">
        <v>38</v>
      </c>
      <c r="N1" s="28" t="s">
        <v>39</v>
      </c>
      <c r="O1" s="3" t="s">
        <v>28</v>
      </c>
      <c r="P1" s="20" t="s">
        <v>59</v>
      </c>
      <c r="Q1" s="20" t="s">
        <v>40</v>
      </c>
      <c r="R1" s="2" t="s">
        <v>42</v>
      </c>
      <c r="S1" s="2" t="s">
        <v>44</v>
      </c>
      <c r="T1" s="2" t="s">
        <v>43</v>
      </c>
      <c r="U1" s="1" t="s">
        <v>45</v>
      </c>
      <c r="V1" s="53" t="s">
        <v>137</v>
      </c>
      <c r="W1" s="1" t="s">
        <v>47</v>
      </c>
      <c r="X1" s="1" t="s">
        <v>48</v>
      </c>
      <c r="Y1" s="1" t="s">
        <v>49</v>
      </c>
      <c r="Z1" s="2" t="s">
        <v>1</v>
      </c>
      <c r="AA1" s="2" t="s">
        <v>50</v>
      </c>
      <c r="AB1" s="1" t="s">
        <v>55</v>
      </c>
      <c r="AC1" s="1" t="s">
        <v>54</v>
      </c>
      <c r="AD1" s="1" t="s">
        <v>52</v>
      </c>
      <c r="AE1" s="1" t="s">
        <v>53</v>
      </c>
      <c r="AF1" s="35" t="s">
        <v>56</v>
      </c>
      <c r="AG1" s="19" t="s">
        <v>57</v>
      </c>
      <c r="AH1" s="1" t="s">
        <v>58</v>
      </c>
      <c r="AJ1" s="1" t="s">
        <v>128</v>
      </c>
    </row>
    <row r="2" spans="1:36" s="2" customFormat="1" ht="22" customHeight="1" x14ac:dyDescent="0.2">
      <c r="A2" s="63" t="s">
        <v>155</v>
      </c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28"/>
      <c r="O2" s="3"/>
      <c r="P2" s="20"/>
      <c r="Q2" s="20"/>
      <c r="U2" s="1"/>
      <c r="V2" s="53"/>
      <c r="W2" s="1"/>
      <c r="X2" s="1"/>
      <c r="Y2" s="1"/>
      <c r="AB2" s="1"/>
      <c r="AC2" s="1"/>
      <c r="AD2" s="1"/>
      <c r="AE2" s="1"/>
      <c r="AF2" s="35"/>
      <c r="AG2" s="19"/>
      <c r="AH2" s="1"/>
      <c r="AJ2" s="1"/>
    </row>
    <row r="3" spans="1:36" x14ac:dyDescent="0.2">
      <c r="A3">
        <v>3</v>
      </c>
      <c r="B3" t="s">
        <v>17</v>
      </c>
      <c r="E3" s="7">
        <v>1.8541055</v>
      </c>
      <c r="F3" s="7">
        <v>4.0058069999999999</v>
      </c>
      <c r="G3" s="7">
        <v>0.29022930000000002</v>
      </c>
      <c r="H3" s="7">
        <v>3.7837860999999999</v>
      </c>
      <c r="I3" s="7">
        <v>0.49478818000000002</v>
      </c>
      <c r="J3" s="6">
        <v>6.1861621000000003E-6</v>
      </c>
      <c r="K3" s="6">
        <v>7.9832341999999996E-6</v>
      </c>
      <c r="L3" s="7">
        <v>0.94457522000000005</v>
      </c>
      <c r="M3" s="7">
        <v>1.7048181</v>
      </c>
      <c r="N3" s="7">
        <v>1.6744793</v>
      </c>
      <c r="O3" s="7"/>
      <c r="P3" s="6">
        <v>1.5323868E-3</v>
      </c>
      <c r="Q3" s="6">
        <v>1.4204624999999999E-3</v>
      </c>
      <c r="R3" s="9">
        <f>(L3/AVERAGE(M1,L4)-1)*1000</f>
        <v>3.7923245975735043E-2</v>
      </c>
      <c r="AA3" s="17"/>
      <c r="AF3" s="16"/>
      <c r="AJ3" s="2" t="s">
        <v>51</v>
      </c>
    </row>
    <row r="4" spans="1:36" x14ac:dyDescent="0.2">
      <c r="A4">
        <v>4</v>
      </c>
      <c r="B4" t="s">
        <v>18</v>
      </c>
      <c r="C4" t="s">
        <v>18</v>
      </c>
      <c r="E4" s="7">
        <v>1.7811537</v>
      </c>
      <c r="F4" s="7">
        <v>3.8481299999999998</v>
      </c>
      <c r="G4" s="7">
        <v>0.2856127</v>
      </c>
      <c r="H4" s="7">
        <v>3.6347103000000001</v>
      </c>
      <c r="I4" s="7">
        <v>0.48704451999999998</v>
      </c>
      <c r="J4" s="6">
        <v>1.1913695E-5</v>
      </c>
      <c r="K4" s="6">
        <v>6.536914E-6</v>
      </c>
      <c r="L4" s="7">
        <v>0.94453940000000003</v>
      </c>
      <c r="M4" s="7">
        <v>1.7052620999999999</v>
      </c>
      <c r="N4" s="7">
        <v>1.6749689000000001</v>
      </c>
      <c r="O4" s="7"/>
      <c r="P4" s="6">
        <v>1.3378280999999999E-3</v>
      </c>
      <c r="Q4" s="6">
        <v>1.2811494E-3</v>
      </c>
      <c r="R4" s="9">
        <f t="shared" ref="R4:R31" si="0">(L4/AVERAGE(L3,L5)-1)*1000</f>
        <v>-4.3013824884696739E-2</v>
      </c>
      <c r="S4" s="9">
        <f>(M4/AVERAGE(M3,M5)-1)*1000</f>
        <v>0.261377104222138</v>
      </c>
      <c r="T4" s="9">
        <f>(N4/AVERAGE(N3,N5)-1)*1000</f>
        <v>0.29839305797940696</v>
      </c>
      <c r="U4" s="9"/>
      <c r="V4" s="56"/>
      <c r="W4" s="16">
        <f>I4/AVERAGE(I3,I5)</f>
        <v>0.9855739928733932</v>
      </c>
      <c r="X4" s="16">
        <f>H4/AVERAGE(H3,H5)</f>
        <v>0.96226639502028888</v>
      </c>
      <c r="Y4" s="16">
        <f>X4/W4</f>
        <v>0.97635124503929716</v>
      </c>
      <c r="AA4" s="17"/>
      <c r="AD4" s="16"/>
      <c r="AF4" s="16"/>
      <c r="AG4" s="16"/>
      <c r="AH4" s="16"/>
    </row>
    <row r="5" spans="1:36" x14ac:dyDescent="0.2">
      <c r="A5">
        <v>5</v>
      </c>
      <c r="B5" t="s">
        <v>17</v>
      </c>
      <c r="E5" s="7">
        <v>1.8476747</v>
      </c>
      <c r="F5" s="7">
        <v>3.9919042</v>
      </c>
      <c r="G5" s="7">
        <v>0.28950587</v>
      </c>
      <c r="H5" s="7">
        <v>3.7706922</v>
      </c>
      <c r="I5" s="7">
        <v>0.49355875999999999</v>
      </c>
      <c r="J5" s="6">
        <v>8.7710779999999996E-6</v>
      </c>
      <c r="K5" s="6">
        <v>8.8674894000000007E-6</v>
      </c>
      <c r="L5" s="7">
        <v>0.94458483999999998</v>
      </c>
      <c r="M5" s="7">
        <v>1.7048148999999999</v>
      </c>
      <c r="N5" s="7">
        <v>1.6744592</v>
      </c>
      <c r="O5" s="7"/>
      <c r="P5" s="6">
        <v>1.4414807E-3</v>
      </c>
      <c r="Q5" s="6">
        <v>1.5392730000000001E-3</v>
      </c>
      <c r="R5" s="9">
        <f t="shared" si="0"/>
        <v>4.3243088957423126E-2</v>
      </c>
      <c r="S5" s="9">
        <f>(AVERAGE(M4,M6)/M5-1)*1000</f>
        <v>0.25451443438218035</v>
      </c>
      <c r="T5" s="9">
        <f>(AVERAGE(N4,N6)/N5-1)*1000</f>
        <v>0.29552825174850028</v>
      </c>
      <c r="U5" s="16">
        <f>AVERAGE(S4:S6)</f>
        <v>0.24540096557997457</v>
      </c>
      <c r="V5" s="58">
        <f>AVERAGE(T4:T6)</f>
        <v>0.28867835362008282</v>
      </c>
      <c r="W5" s="16">
        <f>AVERAGE(W4,W6)</f>
        <v>0.98423255033050561</v>
      </c>
      <c r="X5" s="16">
        <f>AVERAGE(X4,X6)</f>
        <v>0.96348749717252069</v>
      </c>
      <c r="Y5" s="16">
        <f>AVERAGE(Y4,Y6)</f>
        <v>0.97892611953869668</v>
      </c>
      <c r="AA5" s="17">
        <v>2</v>
      </c>
      <c r="AB5" s="16">
        <f>2*STDEV(S4:S6)</f>
        <v>4.3995016109440274E-2</v>
      </c>
      <c r="AC5" s="16">
        <f>2*STDEV(T4:T6)</f>
        <v>2.8833405651627845E-2</v>
      </c>
      <c r="AD5" s="16">
        <f>AVERAGE(R4,R6)</f>
        <v>-4.7578854200758247E-2</v>
      </c>
      <c r="AE5" s="16">
        <f>2*STDEV(R4,R6)</f>
        <v>1.2911852742809919E-2</v>
      </c>
      <c r="AF5" s="16">
        <f>AVERAGE(Q4,Q6)*20</f>
        <v>2.8297379000000001E-2</v>
      </c>
      <c r="AG5" s="16">
        <f>AVERAGE(I4,I6)</f>
        <v>0.48601622</v>
      </c>
      <c r="AH5" s="16">
        <f>U5-V5</f>
        <v>-4.327738804010825E-2</v>
      </c>
      <c r="AJ5" s="9">
        <f>0.0198*AG5^-0.47363</f>
        <v>2.7866138365108945E-2</v>
      </c>
    </row>
    <row r="6" spans="1:36" x14ac:dyDescent="0.2">
      <c r="A6">
        <v>6</v>
      </c>
      <c r="B6" t="s">
        <v>18</v>
      </c>
      <c r="E6" s="7">
        <v>1.7825194</v>
      </c>
      <c r="F6" s="7">
        <v>3.8511123</v>
      </c>
      <c r="G6" s="7">
        <v>0.28441111000000002</v>
      </c>
      <c r="H6" s="7">
        <v>3.6375628999999998</v>
      </c>
      <c r="I6" s="7">
        <v>0.48498792000000002</v>
      </c>
      <c r="J6" s="6">
        <v>7.7563719999999992E-6</v>
      </c>
      <c r="K6" s="6">
        <v>9.8845975000000004E-7</v>
      </c>
      <c r="L6" s="7">
        <v>0.94454859000000002</v>
      </c>
      <c r="M6" s="7">
        <v>1.7052354999999999</v>
      </c>
      <c r="N6" s="7">
        <v>1.6749392000000001</v>
      </c>
      <c r="O6" s="7"/>
      <c r="P6" s="6">
        <v>1.6168943999999999E-3</v>
      </c>
      <c r="Q6" s="6">
        <v>1.5485885E-3</v>
      </c>
      <c r="R6" s="9">
        <f t="shared" si="0"/>
        <v>-5.2143883516819756E-2</v>
      </c>
      <c r="S6" s="9">
        <f>(M6/AVERAGE(M5,M7)-1)*1000</f>
        <v>0.22031135813560532</v>
      </c>
      <c r="T6" s="9">
        <f>(N6/AVERAGE(N5,N7)-1)*1000</f>
        <v>0.27211375113234126</v>
      </c>
      <c r="U6" s="9"/>
      <c r="V6" s="56"/>
      <c r="W6" s="16">
        <f>I6/AVERAGE(I5,I7)</f>
        <v>0.9828911077876179</v>
      </c>
      <c r="X6" s="16">
        <f>H6/AVERAGE(H5,H7)</f>
        <v>0.96470859932475261</v>
      </c>
      <c r="Y6" s="16">
        <f>X6/W6</f>
        <v>0.98150099403809632</v>
      </c>
      <c r="AD6" s="16"/>
      <c r="AF6" s="16"/>
      <c r="AG6" s="16"/>
      <c r="AH6" s="16"/>
    </row>
    <row r="7" spans="1:36" x14ac:dyDescent="0.2">
      <c r="A7">
        <v>7</v>
      </c>
      <c r="B7" t="s">
        <v>17</v>
      </c>
      <c r="E7" s="7">
        <v>1.8475372000000001</v>
      </c>
      <c r="F7" s="7">
        <v>3.9916811000000001</v>
      </c>
      <c r="G7" s="7">
        <v>0.28934418000000001</v>
      </c>
      <c r="H7" s="7">
        <v>3.7705755000000001</v>
      </c>
      <c r="I7" s="7">
        <v>0.49330116000000002</v>
      </c>
      <c r="J7" s="6">
        <v>9.9431471999999998E-6</v>
      </c>
      <c r="K7" s="6">
        <v>3.9878332000000003E-6</v>
      </c>
      <c r="L7" s="7">
        <v>0.94461085</v>
      </c>
      <c r="M7" s="7">
        <v>1.7049049000000001</v>
      </c>
      <c r="N7" s="7">
        <v>1.6745079</v>
      </c>
      <c r="O7" s="7"/>
      <c r="P7" s="6">
        <v>1.3003883000000001E-3</v>
      </c>
      <c r="Q7" s="6">
        <v>1.3630342E-3</v>
      </c>
      <c r="R7" s="9">
        <f t="shared" si="0"/>
        <v>6.8127932293382543E-2</v>
      </c>
      <c r="S7" s="9"/>
      <c r="T7" s="9"/>
      <c r="U7" s="9"/>
      <c r="V7" s="56"/>
      <c r="W7" s="16"/>
      <c r="X7" s="16"/>
      <c r="Y7" s="16"/>
      <c r="Z7" s="18"/>
      <c r="AD7" s="16"/>
      <c r="AF7" s="16"/>
      <c r="AG7" s="16"/>
      <c r="AH7" s="16"/>
    </row>
    <row r="8" spans="1:36" x14ac:dyDescent="0.2">
      <c r="A8">
        <v>8</v>
      </c>
      <c r="B8" t="s">
        <v>18</v>
      </c>
      <c r="E8" s="7">
        <v>1.0375705E-3</v>
      </c>
      <c r="F8" s="7">
        <v>1.1919141999999999E-3</v>
      </c>
      <c r="G8" s="7">
        <v>0.28468294999999999</v>
      </c>
      <c r="H8" s="7">
        <v>3.6480343999999998</v>
      </c>
      <c r="I8" s="7">
        <v>0.48545361999999997</v>
      </c>
      <c r="J8" s="6">
        <v>8.7178136E-6</v>
      </c>
      <c r="K8" s="6">
        <v>1.7803358E-6</v>
      </c>
      <c r="L8" s="7">
        <v>0.94454441</v>
      </c>
      <c r="M8" s="7">
        <v>1.7052513</v>
      </c>
      <c r="N8" s="7">
        <v>1.6749590000000001</v>
      </c>
      <c r="O8" s="7"/>
      <c r="P8" s="6">
        <v>1.0375705E-3</v>
      </c>
      <c r="Q8" s="6">
        <v>1.1919141999999999E-3</v>
      </c>
      <c r="R8" s="9">
        <f t="shared" si="0"/>
        <v>-5.6902503388300829E-2</v>
      </c>
      <c r="S8" s="9">
        <f>(M8/AVERAGE(M7,M9)-1)*1000</f>
        <v>0.20511447698812191</v>
      </c>
      <c r="T8" s="9">
        <f>(N8/AVERAGE(N7,N9)-1)*1000</f>
        <v>0.25831183496682897</v>
      </c>
      <c r="U8" s="9"/>
      <c r="V8" s="56"/>
      <c r="W8" s="16">
        <f>I8/AVERAGE(I7,I9)</f>
        <v>0.98375899869583239</v>
      </c>
      <c r="X8" s="16">
        <f>H8/AVERAGE(H7,H9)</f>
        <v>0.96630185186639583</v>
      </c>
      <c r="Y8" s="16">
        <f>X8/W8</f>
        <v>0.98225465093322706</v>
      </c>
      <c r="AA8" s="17"/>
      <c r="AD8" s="16"/>
      <c r="AF8" s="16"/>
      <c r="AG8" s="16"/>
      <c r="AH8" s="16"/>
    </row>
    <row r="9" spans="1:36" x14ac:dyDescent="0.2">
      <c r="A9">
        <v>9</v>
      </c>
      <c r="B9" t="s">
        <v>17</v>
      </c>
      <c r="E9" s="7">
        <v>1.8521848999999999</v>
      </c>
      <c r="F9" s="7">
        <v>4.0016828999999996</v>
      </c>
      <c r="G9" s="7">
        <v>0.28954121999999999</v>
      </c>
      <c r="H9" s="7">
        <v>3.7799314000000002</v>
      </c>
      <c r="I9" s="7">
        <v>0.49363490999999998</v>
      </c>
      <c r="J9" s="6">
        <v>6.9004854999999997E-6</v>
      </c>
      <c r="K9" s="6">
        <v>7.4927594999999997E-7</v>
      </c>
      <c r="L9" s="7">
        <v>0.94458547000000004</v>
      </c>
      <c r="M9" s="7">
        <v>1.7048983</v>
      </c>
      <c r="N9" s="7">
        <v>1.674545</v>
      </c>
      <c r="O9" s="7"/>
      <c r="P9" s="6">
        <v>1.3140564E-3</v>
      </c>
      <c r="Q9" s="6">
        <v>1.2795504999999999E-3</v>
      </c>
      <c r="R9" s="9">
        <f t="shared" si="0"/>
        <v>1.5260895327884327E-2</v>
      </c>
      <c r="S9" s="9">
        <f>(AVERAGE(M8,M10)/M9-1)*1000</f>
        <v>0.24432542398589163</v>
      </c>
      <c r="T9" s="9">
        <f>(AVERAGE(N8,N10)/N9-1)*1000</f>
        <v>0.25741320776706544</v>
      </c>
      <c r="U9" s="16">
        <f>AVERAGE(S8:S10)</f>
        <v>0.24772844293274865</v>
      </c>
      <c r="V9" s="58">
        <f>AVERAGE(T8:T10)</f>
        <v>0.26488988384554268</v>
      </c>
      <c r="W9" s="16">
        <f>AVERAGE(W8,W10)</f>
        <v>0.98198853316132517</v>
      </c>
      <c r="X9" s="16">
        <f>AVERAGE(X8,X10)</f>
        <v>0.96329488250225981</v>
      </c>
      <c r="Y9" s="16">
        <f>AVERAGE(Y8,Y10)</f>
        <v>0.98096114145770907</v>
      </c>
      <c r="AA9" s="17">
        <v>2</v>
      </c>
      <c r="AB9" s="16">
        <f>2*STDEV(S8:S10)</f>
        <v>8.8826724919762054E-2</v>
      </c>
      <c r="AC9" s="16">
        <f>2*STDEV(T8:T10)</f>
        <v>2.4360078236964136E-2</v>
      </c>
      <c r="AD9" s="16">
        <f>AVERAGE(R8,R10)</f>
        <v>-2.1170268318937424E-2</v>
      </c>
      <c r="AE9" s="16">
        <f>2*STDEV(R8,R10)</f>
        <v>0.10106602289799452</v>
      </c>
      <c r="AF9" s="16">
        <f>AVERAGE(Q8,Q10)*20</f>
        <v>3.2313830999999994E-2</v>
      </c>
      <c r="AG9" s="16">
        <f>AVERAGE(I8,I10)</f>
        <v>0.48501708499999996</v>
      </c>
      <c r="AH9" s="16">
        <f>U9-V9</f>
        <v>-1.7161440912794035E-2</v>
      </c>
      <c r="AJ9" s="9">
        <f>0.0198*AG9^-0.47363</f>
        <v>2.7893312007331767E-2</v>
      </c>
    </row>
    <row r="10" spans="1:36" x14ac:dyDescent="0.2">
      <c r="A10">
        <v>10</v>
      </c>
      <c r="B10" t="s">
        <v>18</v>
      </c>
      <c r="E10" s="7">
        <v>1.7817145000000001</v>
      </c>
      <c r="F10" s="7">
        <v>3.8494692000000001</v>
      </c>
      <c r="G10" s="7">
        <v>0.28414838999999997</v>
      </c>
      <c r="H10" s="7">
        <v>3.6361998999999998</v>
      </c>
      <c r="I10" s="7">
        <v>0.48458055</v>
      </c>
      <c r="J10" s="6">
        <v>5.6754462999999997E-6</v>
      </c>
      <c r="K10" s="6">
        <v>7.5884328999999995E-7</v>
      </c>
      <c r="L10" s="7">
        <v>0.94459769999999998</v>
      </c>
      <c r="M10" s="7">
        <v>1.7053784000000001</v>
      </c>
      <c r="N10" s="7">
        <v>1.6749931</v>
      </c>
      <c r="O10" s="7"/>
      <c r="P10" s="6">
        <v>1.7857993999999999E-3</v>
      </c>
      <c r="Q10" s="6">
        <v>2.0394688999999999E-3</v>
      </c>
      <c r="R10" s="9">
        <f t="shared" si="0"/>
        <v>1.4561966750425981E-2</v>
      </c>
      <c r="S10" s="9">
        <f>(M10/AVERAGE(M9,M11)-1)*1000</f>
        <v>0.29374542782423241</v>
      </c>
      <c r="T10" s="9">
        <f>(N10/AVERAGE(N9,N11)-1)*1000</f>
        <v>0.27894460880273364</v>
      </c>
      <c r="U10" s="9"/>
      <c r="V10" s="56"/>
      <c r="W10" s="16">
        <f>I10/AVERAGE(I9,I11)</f>
        <v>0.98021806762681785</v>
      </c>
      <c r="X10" s="16">
        <f>H10/AVERAGE(H9,H11)</f>
        <v>0.96028791313812378</v>
      </c>
      <c r="Y10" s="16">
        <f>X10/W10</f>
        <v>0.97966763198219098</v>
      </c>
      <c r="AD10" s="16"/>
      <c r="AF10" s="16"/>
      <c r="AG10" s="16"/>
      <c r="AH10" s="16"/>
    </row>
    <row r="11" spans="1:36" x14ac:dyDescent="0.2">
      <c r="A11">
        <v>11</v>
      </c>
      <c r="B11" t="s">
        <v>17</v>
      </c>
      <c r="E11" s="7">
        <v>1.8586902000000001</v>
      </c>
      <c r="F11" s="7">
        <v>4.0157486000000002</v>
      </c>
      <c r="G11" s="7">
        <v>0.29039895999999998</v>
      </c>
      <c r="H11" s="7">
        <v>3.7932138000000002</v>
      </c>
      <c r="I11" s="7">
        <v>0.49508498000000001</v>
      </c>
      <c r="J11" s="6">
        <v>3.1624044999999998E-6</v>
      </c>
      <c r="K11" s="6">
        <v>1.0807308E-6</v>
      </c>
      <c r="L11" s="7">
        <v>0.94458242000000003</v>
      </c>
      <c r="M11" s="7">
        <v>1.7048569</v>
      </c>
      <c r="N11" s="7">
        <v>1.674507</v>
      </c>
      <c r="O11" s="7"/>
      <c r="P11" s="6">
        <v>7.1983599E-4</v>
      </c>
      <c r="Q11" s="6">
        <v>7.9143085000000005E-4</v>
      </c>
      <c r="R11" s="9">
        <f t="shared" si="0"/>
        <v>6.7437661583902297E-3</v>
      </c>
    </row>
    <row r="12" spans="1:36" x14ac:dyDescent="0.2">
      <c r="A12">
        <v>12</v>
      </c>
      <c r="B12" t="s">
        <v>18</v>
      </c>
      <c r="E12" s="7">
        <v>1.7934083999999999</v>
      </c>
      <c r="F12" s="7">
        <v>3.8746540999999999</v>
      </c>
      <c r="G12" s="7">
        <v>0.28550647000000001</v>
      </c>
      <c r="H12" s="7">
        <v>3.6598215000000001</v>
      </c>
      <c r="I12" s="7">
        <v>0.48686737000000002</v>
      </c>
      <c r="J12" s="6">
        <v>5.2373044999999996E-6</v>
      </c>
      <c r="K12" s="6">
        <v>1.1288305E-6</v>
      </c>
      <c r="L12" s="7">
        <v>0.94455440000000002</v>
      </c>
      <c r="M12" s="7">
        <v>1.7052604</v>
      </c>
      <c r="N12" s="7">
        <v>1.6749521999999999</v>
      </c>
      <c r="O12" s="7"/>
      <c r="P12" s="6">
        <v>1.4387327999999999E-3</v>
      </c>
      <c r="Q12" s="6">
        <v>1.4203175999999999E-3</v>
      </c>
      <c r="R12" s="9">
        <f t="shared" si="0"/>
        <v>-4.3717116453789728E-2</v>
      </c>
      <c r="S12" s="9">
        <f>(M12/AVERAGE(M11,M13)-1)*1000</f>
        <v>0.22737767378822049</v>
      </c>
      <c r="T12" s="9">
        <f>(N12/AVERAGE(N11,N13)-1)*1000</f>
        <v>0.26667572008487461</v>
      </c>
      <c r="U12" s="9"/>
      <c r="V12" s="56"/>
      <c r="W12" s="16">
        <f>I12/AVERAGE(I11,I13)</f>
        <v>0.98315208840375568</v>
      </c>
      <c r="X12" s="16">
        <f>H12/AVERAGE(H11,H13)</f>
        <v>0.96487673434671162</v>
      </c>
      <c r="Y12" s="16">
        <f>X12/W12</f>
        <v>0.98141146799910084</v>
      </c>
      <c r="AA12" s="17"/>
      <c r="AD12" s="16"/>
      <c r="AF12" s="16"/>
      <c r="AG12" s="16"/>
      <c r="AH12" s="16"/>
    </row>
    <row r="13" spans="1:36" x14ac:dyDescent="0.2">
      <c r="A13">
        <v>13</v>
      </c>
      <c r="B13" t="s">
        <v>17</v>
      </c>
      <c r="E13" s="7">
        <v>1.8584674999999999</v>
      </c>
      <c r="F13" s="7">
        <v>4.0152882999999999</v>
      </c>
      <c r="G13" s="7">
        <v>0.29053673000000002</v>
      </c>
      <c r="H13" s="7">
        <v>3.7928774999999999</v>
      </c>
      <c r="I13" s="7">
        <v>0.49533629000000001</v>
      </c>
      <c r="J13" s="6">
        <v>8.6647133000000006E-6</v>
      </c>
      <c r="K13" s="6">
        <v>3.7463379999999998E-7</v>
      </c>
      <c r="L13" s="7">
        <v>0.94460896999999999</v>
      </c>
      <c r="M13" s="7">
        <v>1.7048886000000001</v>
      </c>
      <c r="N13" s="7">
        <v>1.6745042999999999</v>
      </c>
      <c r="O13" s="7"/>
      <c r="P13" s="6">
        <v>1.5824634E-3</v>
      </c>
      <c r="Q13" s="6">
        <v>1.6283624000000001E-3</v>
      </c>
      <c r="R13" s="9">
        <f t="shared" si="0"/>
        <v>4.7757490954536408E-2</v>
      </c>
      <c r="S13" s="9">
        <f>(AVERAGE(M12,M14)/M13-1)*1000</f>
        <v>0.24107146942031754</v>
      </c>
      <c r="T13" s="9">
        <f>(AVERAGE(N12,N14)/N13-1)*1000</f>
        <v>0.28029190489387013</v>
      </c>
      <c r="U13" s="16">
        <f>AVERAGE(S12:S14)</f>
        <v>0.24250878753003433</v>
      </c>
      <c r="V13" s="58">
        <f>AVERAGE(T12:T14)</f>
        <v>0.27833056660075961</v>
      </c>
      <c r="W13" s="16">
        <f>AVERAGE(W12,W14)</f>
        <v>0.98254166475081484</v>
      </c>
      <c r="X13" s="16">
        <f>AVERAGE(X12,X14)</f>
        <v>0.96388358638037652</v>
      </c>
      <c r="Y13" s="16">
        <f>AVERAGE(Y12,Y14)</f>
        <v>0.98101014540490317</v>
      </c>
      <c r="AA13" s="17">
        <v>2</v>
      </c>
      <c r="AB13" s="16">
        <f>2*STDEV(S12:S14)</f>
        <v>3.179715145842598E-2</v>
      </c>
      <c r="AC13" s="16">
        <f>2*STDEV(T12:T14)</f>
        <v>2.1616956162876164E-2</v>
      </c>
      <c r="AD13" s="16">
        <f>AVERAGE(R12,R14)</f>
        <v>-3.8386638768761472E-2</v>
      </c>
      <c r="AE13" s="16">
        <f>2*STDEV(R12,R14)</f>
        <v>1.5076867672188205E-2</v>
      </c>
      <c r="AF13" s="16">
        <f>AVERAGE(Q12,Q14)*20</f>
        <v>2.7847262000000001E-2</v>
      </c>
      <c r="AG13" s="16">
        <f>AVERAGE(I12,I14)</f>
        <v>0.48698444000000002</v>
      </c>
      <c r="AH13" s="16">
        <f>U13-V13</f>
        <v>-3.5821779070725285E-2</v>
      </c>
      <c r="AJ13" s="9">
        <f>0.0198*AG13^-0.47363</f>
        <v>2.7839883948189117E-2</v>
      </c>
    </row>
    <row r="14" spans="1:36" x14ac:dyDescent="0.2">
      <c r="A14">
        <v>14</v>
      </c>
      <c r="B14" t="s">
        <v>18</v>
      </c>
      <c r="E14" s="7">
        <v>1.7930828999999999</v>
      </c>
      <c r="F14" s="7">
        <v>3.8739919</v>
      </c>
      <c r="G14" s="7">
        <v>0.28563537999999999</v>
      </c>
      <c r="H14" s="7">
        <v>3.6592695000000002</v>
      </c>
      <c r="I14" s="7">
        <v>0.48710151000000002</v>
      </c>
      <c r="J14" s="6">
        <v>1.1554454E-5</v>
      </c>
      <c r="K14" s="6">
        <v>1.5062993000000001E-6</v>
      </c>
      <c r="L14" s="7">
        <v>0.94457332000000005</v>
      </c>
      <c r="M14" s="7">
        <v>1.7053388</v>
      </c>
      <c r="N14" s="7">
        <v>1.6749951000000001</v>
      </c>
      <c r="O14" s="7"/>
      <c r="P14" s="6">
        <v>1.5069180000000001E-3</v>
      </c>
      <c r="Q14" s="6">
        <v>1.3644086000000001E-3</v>
      </c>
      <c r="R14" s="9">
        <f t="shared" si="0"/>
        <v>-3.3056161083733215E-2</v>
      </c>
      <c r="S14" s="9">
        <f>(M14/AVERAGE(M13,M15)-1)*1000</f>
        <v>0.25907721938156492</v>
      </c>
      <c r="T14" s="9">
        <f>(N14/AVERAGE(N13,N15)-1)*1000</f>
        <v>0.28802407482353409</v>
      </c>
      <c r="U14" s="9"/>
      <c r="V14" s="56"/>
      <c r="W14" s="16">
        <f>I14/AVERAGE(I13,I15)</f>
        <v>0.981931241097874</v>
      </c>
      <c r="X14" s="16">
        <f>H14/AVERAGE(H13,H15)</f>
        <v>0.96289043841404132</v>
      </c>
      <c r="Y14" s="16">
        <f>X14/W14</f>
        <v>0.9806088228107056</v>
      </c>
      <c r="AD14" s="16"/>
      <c r="AF14" s="16"/>
      <c r="AG14" s="16"/>
      <c r="AH14" s="16"/>
    </row>
    <row r="15" spans="1:36" x14ac:dyDescent="0.2">
      <c r="A15">
        <v>15</v>
      </c>
      <c r="B15" t="s">
        <v>17</v>
      </c>
      <c r="E15" s="7">
        <v>1.8657363</v>
      </c>
      <c r="F15" s="7">
        <v>4.0310271000000002</v>
      </c>
      <c r="G15" s="7">
        <v>0.29139214000000002</v>
      </c>
      <c r="H15" s="7">
        <v>3.8077162000000002</v>
      </c>
      <c r="I15" s="7">
        <v>0.49679328</v>
      </c>
      <c r="J15" s="6">
        <v>9.3220763999999992E-6</v>
      </c>
      <c r="K15" s="6">
        <v>5.5421755999999999E-7</v>
      </c>
      <c r="L15" s="7">
        <v>0.94460012000000004</v>
      </c>
      <c r="M15" s="7">
        <v>1.7049056</v>
      </c>
      <c r="N15" s="7">
        <v>1.6745213000000001</v>
      </c>
      <c r="O15" s="7"/>
      <c r="P15" s="6">
        <v>1.2560195000000001E-3</v>
      </c>
      <c r="Q15" s="6">
        <v>1.1379153999999999E-3</v>
      </c>
      <c r="R15" s="9">
        <f t="shared" si="0"/>
        <v>2.2602667641979934E-2</v>
      </c>
    </row>
    <row r="16" spans="1:36" x14ac:dyDescent="0.2">
      <c r="A16">
        <v>16</v>
      </c>
      <c r="B16" t="s">
        <v>18</v>
      </c>
      <c r="E16" s="7">
        <v>1.7932747</v>
      </c>
      <c r="F16" s="7">
        <v>3.8744567000000001</v>
      </c>
      <c r="G16" s="7">
        <v>0.28571071999999997</v>
      </c>
      <c r="H16" s="7">
        <v>3.6597504000000001</v>
      </c>
      <c r="I16" s="7">
        <v>0.48724444</v>
      </c>
      <c r="J16" s="6">
        <v>9.8009827000000002E-6</v>
      </c>
      <c r="K16" s="6">
        <v>8.7851243999999995E-7</v>
      </c>
      <c r="L16" s="7">
        <v>0.94458421999999997</v>
      </c>
      <c r="M16" s="7">
        <v>1.7053856000000001</v>
      </c>
      <c r="N16" s="7">
        <v>1.6750153999999999</v>
      </c>
      <c r="O16" s="7"/>
      <c r="P16" s="6">
        <v>9.3635067999999996E-4</v>
      </c>
      <c r="Q16" s="6">
        <v>1.1043151000000001E-3</v>
      </c>
      <c r="R16" s="9">
        <f t="shared" si="0"/>
        <v>-1.2545044783096593E-2</v>
      </c>
      <c r="S16" s="9">
        <f>(M16/AVERAGE(M15,M17)-1)*1000</f>
        <v>0.27508676964016487</v>
      </c>
      <c r="T16" s="9">
        <f>(N16/AVERAGE(N15,N17)-1)*1000</f>
        <v>0.28171854463154844</v>
      </c>
      <c r="U16" s="9"/>
      <c r="V16" s="56"/>
      <c r="W16" s="16">
        <f>I16/AVERAGE(I15,I17)</f>
        <v>0.98324818579306494</v>
      </c>
      <c r="X16" s="16">
        <f>H16/AVERAGE(H15,H17)</f>
        <v>0.96398838994346137</v>
      </c>
      <c r="Y16" s="16">
        <f>X16/W16</f>
        <v>0.98041207079973502</v>
      </c>
      <c r="AA16" s="17"/>
      <c r="AD16" s="16"/>
      <c r="AF16" s="16"/>
      <c r="AG16" s="16"/>
      <c r="AH16" s="16"/>
    </row>
    <row r="17" spans="1:36" x14ac:dyDescent="0.2">
      <c r="A17">
        <v>17</v>
      </c>
      <c r="B17" t="s">
        <v>17</v>
      </c>
      <c r="E17" s="7">
        <v>1.8547359000000001</v>
      </c>
      <c r="F17" s="7">
        <v>4.0072429999999999</v>
      </c>
      <c r="G17" s="7">
        <v>0.28991929</v>
      </c>
      <c r="H17" s="7">
        <v>3.7852184000000002</v>
      </c>
      <c r="I17" s="7">
        <v>0.49429817999999998</v>
      </c>
      <c r="J17" s="6">
        <v>1.3144726000000001E-5</v>
      </c>
      <c r="K17" s="6">
        <v>2.5509774999999999E-6</v>
      </c>
      <c r="L17" s="7">
        <v>0.94459201999999998</v>
      </c>
      <c r="M17" s="7">
        <v>1.7049276</v>
      </c>
      <c r="N17" s="7">
        <v>1.674566</v>
      </c>
      <c r="O17" s="7"/>
      <c r="P17" s="6">
        <v>1.3308657999999999E-3</v>
      </c>
      <c r="Q17" s="6">
        <v>1.563011E-3</v>
      </c>
      <c r="R17" s="9">
        <f t="shared" si="0"/>
        <v>8.9351542613691493E-3</v>
      </c>
      <c r="S17" s="9">
        <f>(AVERAGE(M16,M18)/M17-1)*1000</f>
        <v>0.25757691998196108</v>
      </c>
      <c r="T17" s="9">
        <f>(AVERAGE(N16,N18)/N17-1)*1000</f>
        <v>0.25675309304018512</v>
      </c>
      <c r="U17" s="16">
        <f>AVERAGE(S16:S18)</f>
        <v>0.25519121211633095</v>
      </c>
      <c r="V17" s="58">
        <f>AVERAGE(T16:T18)</f>
        <v>0.26422968906854766</v>
      </c>
      <c r="W17" s="16">
        <f>AVERAGE(W16,W18)</f>
        <v>0.9833764903433817</v>
      </c>
      <c r="X17" s="16">
        <f>AVERAGE(X16,X18)</f>
        <v>0.96457048425049985</v>
      </c>
      <c r="Y17" s="16">
        <f>AVERAGE(Y16,Y18)</f>
        <v>0.98087602682673003</v>
      </c>
      <c r="AA17" s="17">
        <v>2</v>
      </c>
      <c r="AB17" s="16">
        <f>2*STDEV(S16:S18)</f>
        <v>4.2378758796360265E-2</v>
      </c>
      <c r="AC17" s="16">
        <f>2*STDEV(T16:T18)</f>
        <v>3.0397529441182656E-2</v>
      </c>
      <c r="AD17" s="16">
        <f>AVERAGE(R16,R18)</f>
        <v>-1.7163335136460844E-2</v>
      </c>
      <c r="AE17" s="16">
        <f>2*STDEV(R16,R18)</f>
        <v>1.3062497705409107E-2</v>
      </c>
      <c r="AF17" s="16">
        <f>AVERAGE(Q16,Q18)*20</f>
        <v>2.7249085999999999E-2</v>
      </c>
      <c r="AG17" s="16">
        <f>AVERAGE(I16,I18)</f>
        <v>0.48707940999999999</v>
      </c>
      <c r="AH17" s="16">
        <f>U17-V17</f>
        <v>-9.0384769522167119E-3</v>
      </c>
      <c r="AJ17" s="9">
        <f>0.0198*AG17^-0.47363</f>
        <v>2.7837312868260824E-2</v>
      </c>
    </row>
    <row r="18" spans="1:36" x14ac:dyDescent="0.2">
      <c r="A18">
        <v>18</v>
      </c>
      <c r="B18" t="s">
        <v>18</v>
      </c>
      <c r="E18" s="7">
        <v>1.7925819999999999</v>
      </c>
      <c r="F18" s="7">
        <v>3.8728910999999999</v>
      </c>
      <c r="G18" s="7">
        <v>0.28552409000000001</v>
      </c>
      <c r="H18" s="7">
        <v>3.6582667999999998</v>
      </c>
      <c r="I18" s="7">
        <v>0.48691437999999998</v>
      </c>
      <c r="J18" s="6">
        <v>7.3392322999999998E-6</v>
      </c>
      <c r="K18" s="6">
        <v>2.2323354999999998E-6</v>
      </c>
      <c r="L18" s="7">
        <v>0.94458293999999998</v>
      </c>
      <c r="M18" s="7">
        <v>1.7053479</v>
      </c>
      <c r="N18" s="7">
        <v>1.6749765000000001</v>
      </c>
      <c r="O18" s="7"/>
      <c r="P18" s="6">
        <v>1.4030501999999999E-3</v>
      </c>
      <c r="Q18" s="6">
        <v>1.6205935E-3</v>
      </c>
      <c r="R18" s="9">
        <f t="shared" si="0"/>
        <v>-2.1781625489825096E-2</v>
      </c>
      <c r="S18" s="9">
        <f>(M18/AVERAGE(M17,M19)-1)*1000</f>
        <v>0.23290994672686693</v>
      </c>
      <c r="T18" s="9">
        <f>(N18/AVERAGE(N17,N19)-1)*1000</f>
        <v>0.25421742953390947</v>
      </c>
      <c r="U18" s="9"/>
      <c r="V18" s="56"/>
      <c r="W18" s="16">
        <f>I18/AVERAGE(I17,I19)</f>
        <v>0.98350479489369858</v>
      </c>
      <c r="X18" s="16">
        <f>H18/AVERAGE(H17,H19)</f>
        <v>0.96515257855753844</v>
      </c>
      <c r="Y18" s="16">
        <f>X18/W18</f>
        <v>0.98133998285372492</v>
      </c>
      <c r="AD18" s="16"/>
      <c r="AF18" s="16"/>
      <c r="AG18" s="16"/>
      <c r="AH18" s="16"/>
    </row>
    <row r="19" spans="1:36" x14ac:dyDescent="0.2">
      <c r="A19">
        <v>19</v>
      </c>
      <c r="B19" t="s">
        <v>17</v>
      </c>
      <c r="E19" s="7">
        <v>1.8596911</v>
      </c>
      <c r="F19" s="7">
        <v>4.0180033000000002</v>
      </c>
      <c r="G19" s="7">
        <v>0.29083347999999998</v>
      </c>
      <c r="H19" s="7">
        <v>3.7954831000000002</v>
      </c>
      <c r="I19" s="7">
        <v>0.49586350000000001</v>
      </c>
      <c r="J19" s="6">
        <v>1.1445894E-5</v>
      </c>
      <c r="K19" s="6">
        <v>7.3479978000000003E-6</v>
      </c>
      <c r="L19" s="7">
        <v>0.94461501000000003</v>
      </c>
      <c r="M19" s="7">
        <v>1.704974</v>
      </c>
      <c r="N19" s="7">
        <v>1.6745356</v>
      </c>
      <c r="O19" s="7"/>
      <c r="P19" s="6">
        <v>1.3245855E-3</v>
      </c>
      <c r="Q19" s="6">
        <v>1.1453234000000001E-3</v>
      </c>
      <c r="R19" s="9">
        <f t="shared" si="0"/>
        <v>3.1130053056438456E-2</v>
      </c>
    </row>
    <row r="20" spans="1:36" x14ac:dyDescent="0.2">
      <c r="A20">
        <v>20</v>
      </c>
      <c r="B20" t="s">
        <v>18</v>
      </c>
      <c r="E20" s="7">
        <v>1.7964275999999999</v>
      </c>
      <c r="F20" s="7">
        <v>3.8811836999999998</v>
      </c>
      <c r="G20" s="7">
        <v>0.28615994</v>
      </c>
      <c r="H20" s="7">
        <v>3.6661206000000002</v>
      </c>
      <c r="I20" s="7">
        <v>0.48800900000000003</v>
      </c>
      <c r="J20" s="6">
        <v>1.1364006E-5</v>
      </c>
      <c r="K20" s="6">
        <v>4.6513314000000002E-6</v>
      </c>
      <c r="L20" s="7">
        <v>0.94458827000000001</v>
      </c>
      <c r="M20" s="7">
        <v>1.7053716000000001</v>
      </c>
      <c r="N20" s="7">
        <v>1.6750133</v>
      </c>
      <c r="O20" s="7"/>
      <c r="P20" s="6">
        <v>1.7252948999999999E-3</v>
      </c>
      <c r="Q20" s="6">
        <v>1.6012774E-3</v>
      </c>
      <c r="R20" s="9">
        <f t="shared" si="0"/>
        <v>-2.7143364848325469E-2</v>
      </c>
      <c r="S20" s="9">
        <f>(M20/AVERAGE(M19,M21)-1)*1000</f>
        <v>0.24202928756733577</v>
      </c>
      <c r="T20" s="9">
        <f>(N20/AVERAGE(N19,N21)-1)*1000</f>
        <v>0.28416802502695404</v>
      </c>
      <c r="U20" s="9"/>
      <c r="V20" s="56"/>
      <c r="W20" s="16">
        <f>I20/AVERAGE(I19,I21)</f>
        <v>0.98346513236037791</v>
      </c>
      <c r="X20" s="16">
        <f>H20/AVERAGE(H19,H21)</f>
        <v>0.96506237695020392</v>
      </c>
      <c r="Y20" s="16">
        <f>X20/W20</f>
        <v>0.98128784152621029</v>
      </c>
      <c r="AA20" s="17"/>
      <c r="AD20" s="16"/>
      <c r="AF20" s="16"/>
      <c r="AG20" s="16"/>
      <c r="AH20" s="16"/>
    </row>
    <row r="21" spans="1:36" x14ac:dyDescent="0.2">
      <c r="A21">
        <v>21</v>
      </c>
      <c r="B21" t="s">
        <v>17</v>
      </c>
      <c r="E21" s="7">
        <v>1.863019</v>
      </c>
      <c r="F21" s="7">
        <v>4.0251472000000001</v>
      </c>
      <c r="G21" s="7">
        <v>0.29124719999999998</v>
      </c>
      <c r="H21" s="7">
        <v>3.8022032000000001</v>
      </c>
      <c r="I21" s="7">
        <v>0.49656415999999998</v>
      </c>
      <c r="J21" s="6">
        <v>1.1004424E-5</v>
      </c>
      <c r="K21" s="6">
        <v>7.5186637999999997E-6</v>
      </c>
      <c r="L21" s="7">
        <v>0.94461280999999997</v>
      </c>
      <c r="M21" s="7">
        <v>1.7049439</v>
      </c>
      <c r="N21" s="7">
        <v>1.6745393</v>
      </c>
      <c r="O21" s="7"/>
      <c r="P21" s="6">
        <v>9.3491821999999996E-4</v>
      </c>
      <c r="Q21" s="6">
        <v>1.0462054000000001E-3</v>
      </c>
      <c r="R21" s="9">
        <f t="shared" si="0"/>
        <v>3.6090163030522149E-2</v>
      </c>
      <c r="S21" s="9">
        <f>(AVERAGE(M20,M22)/M21-1)*1000</f>
        <v>0.22868787647500888</v>
      </c>
      <c r="T21" s="9">
        <f>(AVERAGE(N20,N22)/N21-1)*1000</f>
        <v>0.27037287210895933</v>
      </c>
      <c r="U21" s="16">
        <f>AVERAGE(S20:S22)</f>
        <v>0.23317581539387491</v>
      </c>
      <c r="V21" s="58">
        <f>AVERAGE(T20:T22)</f>
        <v>0.27416598196546477</v>
      </c>
      <c r="W21" s="16">
        <f>AVERAGE(W20,W22)</f>
        <v>0.98414666871655343</v>
      </c>
      <c r="X21" s="16">
        <f>AVERAGE(X20,X22)</f>
        <v>0.96546682740444556</v>
      </c>
      <c r="Y21" s="16">
        <f>AVERAGE(Y20,Y22)</f>
        <v>0.9810194364538638</v>
      </c>
      <c r="AA21" s="17">
        <v>2</v>
      </c>
      <c r="AB21" s="16">
        <f>2*STDEV(S20:S22)</f>
        <v>1.5335152158533752E-2</v>
      </c>
      <c r="AC21" s="16">
        <f>2*STDEV(T20:T22)</f>
        <v>1.7491677983049802E-2</v>
      </c>
      <c r="AD21" s="16">
        <f>AVERAGE(R20,R22)</f>
        <v>-2.9509657731574546E-2</v>
      </c>
      <c r="AE21" s="16">
        <f>2*STDEV(R20,R22)</f>
        <v>6.6928869760755592E-3</v>
      </c>
      <c r="AF21" s="16">
        <f>AVERAGE(Q20,Q22)*20</f>
        <v>2.8385681000000003E-2</v>
      </c>
      <c r="AG21" s="16">
        <f>AVERAGE(I20,I22)</f>
        <v>0.48832513500000002</v>
      </c>
      <c r="AH21" s="16">
        <f>U21-V21</f>
        <v>-4.0990166571589853E-2</v>
      </c>
      <c r="AJ21" s="9">
        <f>0.0198*AG21^-0.47363</f>
        <v>2.780365617252965E-2</v>
      </c>
    </row>
    <row r="22" spans="1:36" x14ac:dyDescent="0.2">
      <c r="A22">
        <v>22</v>
      </c>
      <c r="B22" t="s">
        <v>18</v>
      </c>
      <c r="E22" s="7">
        <v>1.7988993</v>
      </c>
      <c r="F22" s="7">
        <v>3.8865243</v>
      </c>
      <c r="G22" s="7">
        <v>0.28654521999999999</v>
      </c>
      <c r="H22" s="7">
        <v>3.6710992</v>
      </c>
      <c r="I22" s="7">
        <v>0.48864127000000002</v>
      </c>
      <c r="J22" s="6">
        <v>5.0666814000000004E-6</v>
      </c>
      <c r="K22" s="6">
        <v>-7.0014937000000002E-7</v>
      </c>
      <c r="L22" s="7">
        <v>0.94456916999999996</v>
      </c>
      <c r="M22" s="7">
        <v>1.7052959999999999</v>
      </c>
      <c r="N22" s="7">
        <v>1.6749708000000001</v>
      </c>
      <c r="O22" s="7"/>
      <c r="P22" s="6">
        <v>1.2755453E-3</v>
      </c>
      <c r="Q22" s="6">
        <v>1.2372907000000001E-3</v>
      </c>
      <c r="R22" s="9">
        <f t="shared" si="0"/>
        <v>-3.1875950614823623E-2</v>
      </c>
      <c r="S22" s="9">
        <f>(M22/AVERAGE(M21,M23)-1)*1000</f>
        <v>0.22881028213928012</v>
      </c>
      <c r="T22" s="9">
        <f>(N22/AVERAGE(N21,N23)-1)*1000</f>
        <v>0.26795704876048099</v>
      </c>
      <c r="U22" s="9"/>
      <c r="V22" s="56"/>
      <c r="W22" s="16">
        <f>I22/AVERAGE(I21,I23)</f>
        <v>0.98482820507272884</v>
      </c>
      <c r="X22" s="16">
        <f>H22/AVERAGE(H21,H23)</f>
        <v>0.96587127785868732</v>
      </c>
      <c r="Y22" s="16">
        <f>X22/W22</f>
        <v>0.98075103138151742</v>
      </c>
      <c r="AD22" s="16"/>
      <c r="AF22" s="16"/>
      <c r="AG22" s="16"/>
      <c r="AH22" s="16"/>
    </row>
    <row r="23" spans="1:36" x14ac:dyDescent="0.2">
      <c r="A23">
        <v>23</v>
      </c>
      <c r="B23" t="s">
        <v>17</v>
      </c>
      <c r="E23" s="7">
        <v>1.8617306</v>
      </c>
      <c r="F23" s="7">
        <v>4.0223098000000004</v>
      </c>
      <c r="G23" s="7">
        <v>0.29079703000000001</v>
      </c>
      <c r="H23" s="7">
        <v>3.7994292000000001</v>
      </c>
      <c r="I23" s="7">
        <v>0.49577392999999997</v>
      </c>
      <c r="J23" s="6">
        <v>4.5694725999999998E-6</v>
      </c>
      <c r="K23" s="6">
        <v>1.5940074000000001E-6</v>
      </c>
      <c r="L23" s="7">
        <v>0.94458575</v>
      </c>
      <c r="M23" s="7">
        <v>1.7048679</v>
      </c>
      <c r="N23" s="7">
        <v>1.6745049000000001</v>
      </c>
      <c r="O23" s="7"/>
      <c r="P23" s="6">
        <v>1.3849329000000001E-3</v>
      </c>
      <c r="Q23" s="6">
        <v>1.3331367E-3</v>
      </c>
      <c r="R23" s="9">
        <f t="shared" si="0"/>
        <v>1.2592980355163874E-2</v>
      </c>
      <c r="T23" s="16"/>
      <c r="U23" s="16"/>
      <c r="V23" s="58"/>
    </row>
    <row r="24" spans="1:36" x14ac:dyDescent="0.2">
      <c r="A24">
        <v>24</v>
      </c>
      <c r="B24" t="s">
        <v>18</v>
      </c>
      <c r="E24" s="7">
        <v>1.7978521000000001</v>
      </c>
      <c r="F24" s="7">
        <v>3.8842564999999998</v>
      </c>
      <c r="G24" s="7">
        <v>0.28638321999999999</v>
      </c>
      <c r="H24" s="7">
        <v>3.6689854999999998</v>
      </c>
      <c r="I24" s="7">
        <v>0.48838447000000001</v>
      </c>
      <c r="J24" s="6">
        <v>8.6713046000000001E-6</v>
      </c>
      <c r="K24" s="6">
        <v>1.2758879000000001E-6</v>
      </c>
      <c r="L24" s="7">
        <v>0.94457853999999997</v>
      </c>
      <c r="M24" s="7">
        <v>1.7053358000000001</v>
      </c>
      <c r="N24" s="7">
        <v>1.6749981</v>
      </c>
      <c r="O24" s="7"/>
      <c r="P24" s="6">
        <v>1.5802086E-3</v>
      </c>
      <c r="Q24" s="6">
        <v>1.5749973E-3</v>
      </c>
      <c r="R24" s="9">
        <f t="shared" si="0"/>
        <v>-1.749426882724503E-2</v>
      </c>
      <c r="S24" s="9">
        <f>(M24/AVERAGE(M23,M25)-1)*1000</f>
        <v>0.26180583145740677</v>
      </c>
      <c r="T24" s="9">
        <f>(N24/AVERAGE(N23,N25)-1)*1000</f>
        <v>0.28775474708009341</v>
      </c>
      <c r="U24" s="9"/>
      <c r="V24" s="56"/>
      <c r="W24" s="16">
        <f>I24/AVERAGE(I23,I25)</f>
        <v>0.9831436235925014</v>
      </c>
      <c r="X24" s="16">
        <f>H24/AVERAGE(H23,H25)</f>
        <v>0.96376099851602803</v>
      </c>
      <c r="Y24" s="16">
        <f>X24/W24</f>
        <v>0.98028505234499985</v>
      </c>
      <c r="AA24" s="17"/>
      <c r="AD24" s="16"/>
      <c r="AF24" s="16"/>
      <c r="AG24" s="16"/>
      <c r="AH24" s="16"/>
    </row>
    <row r="25" spans="1:36" x14ac:dyDescent="0.2">
      <c r="A25">
        <v>25</v>
      </c>
      <c r="B25" t="s">
        <v>17</v>
      </c>
      <c r="E25" s="7">
        <v>1.8690723</v>
      </c>
      <c r="F25" s="7">
        <v>4.0381698000000004</v>
      </c>
      <c r="G25" s="7">
        <v>0.29194397999999999</v>
      </c>
      <c r="H25" s="7">
        <v>3.8144616</v>
      </c>
      <c r="I25" s="7">
        <v>0.49774209000000003</v>
      </c>
      <c r="J25" s="6">
        <v>7.9665788000000003E-6</v>
      </c>
      <c r="K25" s="6">
        <v>2.9488802999999999E-6</v>
      </c>
      <c r="L25" s="7">
        <v>0.94460438000000002</v>
      </c>
      <c r="M25" s="7">
        <v>1.7049110000000001</v>
      </c>
      <c r="N25" s="7">
        <v>1.6745276</v>
      </c>
      <c r="O25" s="7"/>
      <c r="P25" s="6">
        <v>1.3584663999999999E-3</v>
      </c>
      <c r="Q25" s="6">
        <v>1.3861259000000001E-3</v>
      </c>
      <c r="R25" s="9">
        <f t="shared" si="0"/>
        <v>3.7360951542497745E-2</v>
      </c>
      <c r="S25" s="9">
        <f>(AVERAGE(M24,M26)/M25-1)*1000</f>
        <v>0.2660842706745381</v>
      </c>
      <c r="T25" s="9">
        <f>(AVERAGE(N24,N26)/N25-1)*1000</f>
        <v>0.29927843530330733</v>
      </c>
      <c r="U25" s="16">
        <f>AVERAGE(S24:S26)</f>
        <v>0.27327136708025596</v>
      </c>
      <c r="V25" s="58">
        <f>AVERAGE(T24:T26)</f>
        <v>0.30597896090604298</v>
      </c>
      <c r="W25" s="16">
        <f>AVERAGE(W24,W26)</f>
        <v>0.98385170605770611</v>
      </c>
      <c r="X25" s="16">
        <f>AVERAGE(X24,X26)</f>
        <v>0.96481313881881603</v>
      </c>
      <c r="Y25" s="16">
        <f>AVERAGE(Y24,Y26)</f>
        <v>0.98064868454945675</v>
      </c>
      <c r="AA25" s="17">
        <v>2</v>
      </c>
      <c r="AB25" s="16">
        <f>2*STDEV(S24:S26)</f>
        <v>3.2589370765850299E-2</v>
      </c>
      <c r="AC25" s="16">
        <f>2*STDEV(T24:T26)</f>
        <v>4.4682471921654046E-2</v>
      </c>
      <c r="AD25" s="16">
        <f>AVERAGE(R24,R26)</f>
        <v>-3.2000275411114831E-2</v>
      </c>
      <c r="AE25" s="16">
        <f>2*STDEV(R24,R26)</f>
        <v>4.1029182493564166E-2</v>
      </c>
      <c r="AF25" s="16">
        <f>AVERAGE(Q24,Q26)*20</f>
        <v>3.1995787999999997E-2</v>
      </c>
      <c r="AG25" s="16">
        <f>AVERAGE(I24,I26)</f>
        <v>0.48926104999999998</v>
      </c>
      <c r="AH25" s="16">
        <f>U25-V25</f>
        <v>-3.2707593825787029E-2</v>
      </c>
      <c r="AJ25" s="9">
        <f>0.0198*AG25^-0.47363</f>
        <v>2.777845297281421E-2</v>
      </c>
    </row>
    <row r="26" spans="1:36" x14ac:dyDescent="0.2">
      <c r="A26">
        <v>26</v>
      </c>
      <c r="B26" t="s">
        <v>18</v>
      </c>
      <c r="E26" s="7">
        <v>1.8058137000000001</v>
      </c>
      <c r="F26" s="7">
        <v>3.9014519000000001</v>
      </c>
      <c r="G26" s="7">
        <v>0.28740963000000003</v>
      </c>
      <c r="H26" s="7">
        <v>3.6851535000000002</v>
      </c>
      <c r="I26" s="7">
        <v>0.49013762999999999</v>
      </c>
      <c r="J26" s="6">
        <v>8.7126941000000007E-6</v>
      </c>
      <c r="K26" s="6">
        <v>1.1447199999999999E-6</v>
      </c>
      <c r="L26" s="7">
        <v>0.94455964000000003</v>
      </c>
      <c r="M26" s="7">
        <v>1.7053935</v>
      </c>
      <c r="N26" s="7">
        <v>1.6750594000000001</v>
      </c>
      <c r="O26" s="7"/>
      <c r="P26" s="6">
        <v>1.4915074999999999E-3</v>
      </c>
      <c r="Q26" s="6">
        <v>1.6245814999999999E-3</v>
      </c>
      <c r="R26" s="9">
        <f t="shared" si="0"/>
        <v>-4.6506281994984633E-2</v>
      </c>
      <c r="S26" s="9">
        <f>(M26/AVERAGE(M25,M27)-1)*1000</f>
        <v>0.29192399910882294</v>
      </c>
      <c r="T26" s="9">
        <f>(N26/AVERAGE(N25,N27)-1)*1000</f>
        <v>0.33090370033472816</v>
      </c>
      <c r="U26" s="9"/>
      <c r="V26" s="56"/>
      <c r="W26" s="16">
        <f>I26/AVERAGE(I25,I27)</f>
        <v>0.98455978852291082</v>
      </c>
      <c r="X26" s="16">
        <f>H26/AVERAGE(H25,H27)</f>
        <v>0.96586527912160403</v>
      </c>
      <c r="Y26" s="16">
        <f>X26/W26</f>
        <v>0.98101231675391365</v>
      </c>
      <c r="AD26" s="16"/>
      <c r="AF26" s="16"/>
      <c r="AG26" s="16"/>
      <c r="AH26" s="16"/>
    </row>
    <row r="27" spans="1:36" x14ac:dyDescent="0.2">
      <c r="A27">
        <v>27</v>
      </c>
      <c r="B27" t="s">
        <v>17</v>
      </c>
      <c r="E27" s="7">
        <v>1.8699665000000001</v>
      </c>
      <c r="F27" s="7">
        <v>4.0401319000000004</v>
      </c>
      <c r="G27" s="7">
        <v>0.29204983000000001</v>
      </c>
      <c r="H27" s="7">
        <v>3.8163200000000002</v>
      </c>
      <c r="I27" s="7">
        <v>0.49790619000000003</v>
      </c>
      <c r="J27" s="6">
        <v>1.3081149E-5</v>
      </c>
      <c r="K27" s="6">
        <v>-1.1104393E-6</v>
      </c>
      <c r="L27" s="7">
        <v>0.94460275999999999</v>
      </c>
      <c r="M27" s="7">
        <v>1.7048806000000001</v>
      </c>
      <c r="N27" s="7">
        <v>1.6744829999999999</v>
      </c>
      <c r="O27" s="7"/>
      <c r="P27" s="6">
        <v>1.7193130999999999E-3</v>
      </c>
      <c r="Q27" s="6">
        <v>1.7386881E-3</v>
      </c>
      <c r="R27" s="9">
        <f t="shared" si="0"/>
        <v>2.8796002301767487E-2</v>
      </c>
    </row>
    <row r="28" spans="1:36" x14ac:dyDescent="0.2">
      <c r="A28">
        <v>28</v>
      </c>
      <c r="B28" t="s">
        <v>18</v>
      </c>
      <c r="E28" s="7">
        <v>1.8062681</v>
      </c>
      <c r="F28" s="7">
        <v>3.902514</v>
      </c>
      <c r="G28" s="7">
        <v>0.28767415000000002</v>
      </c>
      <c r="H28" s="7">
        <v>3.6862737999999999</v>
      </c>
      <c r="I28" s="7">
        <v>0.49060024000000002</v>
      </c>
      <c r="J28" s="6">
        <v>7.6379158000000007E-6</v>
      </c>
      <c r="K28" s="6">
        <v>-3.1311466999999998E-7</v>
      </c>
      <c r="L28" s="7">
        <v>0.94459148000000004</v>
      </c>
      <c r="M28" s="7">
        <v>1.7054026</v>
      </c>
      <c r="N28" s="7">
        <v>1.6750316999999999</v>
      </c>
      <c r="O28" s="7"/>
      <c r="P28" s="6">
        <v>1.5497325E-3</v>
      </c>
      <c r="Q28" s="6">
        <v>1.6870813000000001E-3</v>
      </c>
      <c r="R28" s="9">
        <f t="shared" si="0"/>
        <v>1.3392050646210407E-3</v>
      </c>
      <c r="S28" s="9">
        <f>(M28/AVERAGE(M27,M29)-1)*1000</f>
        <v>0.31351398973322731</v>
      </c>
      <c r="T28" s="9">
        <f>(N28/AVERAGE(N27,N29)-1)*1000</f>
        <v>0.31982754931969559</v>
      </c>
      <c r="U28" s="9"/>
      <c r="V28" s="56"/>
      <c r="W28" s="16">
        <f>I28/AVERAGE(I27,I29)</f>
        <v>0.98521856584237455</v>
      </c>
      <c r="X28" s="16">
        <f>H28/AVERAGE(H27,H29)</f>
        <v>0.96566993189140216</v>
      </c>
      <c r="Y28" s="16">
        <f>X28/W28</f>
        <v>0.98015807392519239</v>
      </c>
      <c r="AA28" s="17"/>
      <c r="AD28" s="16"/>
      <c r="AF28" s="16"/>
      <c r="AG28" s="16"/>
      <c r="AH28" s="16"/>
    </row>
    <row r="29" spans="1:36" x14ac:dyDescent="0.2">
      <c r="A29">
        <v>29</v>
      </c>
      <c r="B29" t="s">
        <v>17</v>
      </c>
      <c r="E29" s="7">
        <v>1.8710216</v>
      </c>
      <c r="F29" s="7">
        <v>4.0423520000000002</v>
      </c>
      <c r="G29" s="7">
        <v>0.29211615000000002</v>
      </c>
      <c r="H29" s="7">
        <v>3.8183254999999998</v>
      </c>
      <c r="I29" s="7">
        <v>0.49801543999999998</v>
      </c>
      <c r="J29" s="6">
        <v>9.3577697000000002E-6</v>
      </c>
      <c r="K29" s="6">
        <v>1.9825928E-6</v>
      </c>
      <c r="L29" s="7">
        <v>0.94457767000000004</v>
      </c>
      <c r="M29" s="7">
        <v>1.7048555999999999</v>
      </c>
      <c r="N29" s="7">
        <v>1.6745093</v>
      </c>
      <c r="O29" s="7"/>
      <c r="P29" s="6">
        <v>1.1461895999999999E-3</v>
      </c>
      <c r="Q29" s="6">
        <v>1.0997108999999999E-3</v>
      </c>
      <c r="R29" s="9">
        <f t="shared" si="0"/>
        <v>-1.2063446870325123E-2</v>
      </c>
      <c r="S29" s="9">
        <f>(AVERAGE(M28,M30)/M29-1)*1000</f>
        <v>0.29656470612526853</v>
      </c>
      <c r="T29" s="9">
        <f>(AVERAGE(N28,N30)/N29-1)*1000</f>
        <v>0.28886074266654127</v>
      </c>
      <c r="U29" s="16">
        <f>AVERAGE(S28:S30)</f>
        <v>0.28644386810990535</v>
      </c>
      <c r="V29" s="58">
        <f>AVERAGE(T28:T30)</f>
        <v>0.29084209156090185</v>
      </c>
      <c r="W29" s="16">
        <f>AVERAGE(W28,W30)</f>
        <v>0.98413667166186647</v>
      </c>
      <c r="X29" s="16">
        <f>AVERAGE(X28,X30)</f>
        <v>0.96480883905215653</v>
      </c>
      <c r="Y29" s="16">
        <f>AVERAGE(Y28,Y30)</f>
        <v>0.98036084439279814</v>
      </c>
      <c r="AA29" s="17">
        <v>2</v>
      </c>
      <c r="AB29" s="16">
        <f>2*STDEV(S28:S30)</f>
        <v>6.660916341887152E-2</v>
      </c>
      <c r="AC29" s="16">
        <f>2*STDEV(T28:T30)</f>
        <v>5.6094641464049938E-2</v>
      </c>
      <c r="AD29" s="16">
        <f>AVERAGE(R28,R30)</f>
        <v>-4.6077824322754424E-3</v>
      </c>
      <c r="AE29" s="16">
        <f>2*STDEV(R28,R30)</f>
        <v>1.682062074674846E-2</v>
      </c>
      <c r="AF29" s="16">
        <f>AVERAGE(Q28,Q30)*20</f>
        <v>3.1225795000000001E-2</v>
      </c>
      <c r="AG29" s="16">
        <f>AVERAGE(I28,I30)</f>
        <v>0.49026739500000005</v>
      </c>
      <c r="AH29" s="16">
        <f>U29-V29</f>
        <v>-4.3982234509964968E-3</v>
      </c>
      <c r="AJ29" s="9">
        <f>0.0198*AG29^-0.47363</f>
        <v>2.7751432313682021E-2</v>
      </c>
    </row>
    <row r="30" spans="1:36" x14ac:dyDescent="0.2">
      <c r="A30">
        <v>30</v>
      </c>
      <c r="B30" t="s">
        <v>18</v>
      </c>
      <c r="E30" s="7">
        <v>1.8039248000000001</v>
      </c>
      <c r="F30" s="7">
        <v>3.8973906999999999</v>
      </c>
      <c r="G30" s="7">
        <v>0.28729607000000001</v>
      </c>
      <c r="H30" s="7">
        <v>3.6814231999999998</v>
      </c>
      <c r="I30" s="7">
        <v>0.48993455000000002</v>
      </c>
      <c r="J30" s="6">
        <v>7.3050323000000002E-6</v>
      </c>
      <c r="K30" s="6">
        <v>1.8457504999999999E-7</v>
      </c>
      <c r="L30" s="7">
        <v>0.94458664999999997</v>
      </c>
      <c r="M30" s="7">
        <v>1.7053198000000001</v>
      </c>
      <c r="N30" s="7">
        <v>1.6749543</v>
      </c>
      <c r="O30" s="7"/>
      <c r="P30" s="6">
        <v>1.2903604999999999E-3</v>
      </c>
      <c r="Q30" s="6">
        <v>1.4354982E-3</v>
      </c>
      <c r="R30" s="9">
        <f t="shared" si="0"/>
        <v>-1.0554769929171925E-2</v>
      </c>
      <c r="S30" s="9">
        <f>(M30/AVERAGE(M29,M31)-1)*1000</f>
        <v>0.24925290847122028</v>
      </c>
      <c r="T30" s="9">
        <f>(N30/AVERAGE(N29,N31)-1)*1000</f>
        <v>0.26383798269646874</v>
      </c>
      <c r="U30" s="9"/>
      <c r="V30" s="56"/>
      <c r="W30" s="16">
        <f>I30/AVERAGE(I29,I31)</f>
        <v>0.9830547774813585</v>
      </c>
      <c r="X30" s="16">
        <f>H30/AVERAGE(H29,H31)</f>
        <v>0.96394774621291091</v>
      </c>
      <c r="Y30" s="16">
        <f>X30/W30</f>
        <v>0.98056361486040389</v>
      </c>
      <c r="AD30" s="16"/>
      <c r="AF30" s="16"/>
      <c r="AG30" s="16"/>
      <c r="AH30" s="16"/>
    </row>
    <row r="31" spans="1:36" x14ac:dyDescent="0.2">
      <c r="A31">
        <v>31</v>
      </c>
      <c r="B31" t="s">
        <v>17</v>
      </c>
      <c r="E31" s="7">
        <v>1.8716655</v>
      </c>
      <c r="F31" s="7">
        <v>4.0438641999999998</v>
      </c>
      <c r="G31" s="7">
        <v>0.29253164999999998</v>
      </c>
      <c r="H31" s="7">
        <v>3.819896</v>
      </c>
      <c r="I31" s="7">
        <v>0.49874396999999998</v>
      </c>
      <c r="J31" s="6">
        <v>1.0562993E-5</v>
      </c>
      <c r="K31" s="6">
        <v>-1.1597377000000001E-6</v>
      </c>
      <c r="L31" s="7">
        <v>0.94461556999999996</v>
      </c>
      <c r="M31" s="7">
        <v>1.7049341</v>
      </c>
      <c r="N31" s="7">
        <v>1.6745156999999999</v>
      </c>
      <c r="O31" s="7"/>
      <c r="P31" s="6">
        <v>1.3966102E-3</v>
      </c>
      <c r="Q31" s="6">
        <v>1.5806393000000001E-3</v>
      </c>
      <c r="R31" s="9">
        <f t="shared" si="0"/>
        <v>3.0616566516039612E-2</v>
      </c>
    </row>
    <row r="33" spans="1:36" x14ac:dyDescent="0.2">
      <c r="A33">
        <v>3</v>
      </c>
      <c r="B33" t="s">
        <v>17</v>
      </c>
      <c r="E33" s="7">
        <v>1.9760876000000001</v>
      </c>
      <c r="F33" s="7">
        <v>4.2684487000000004</v>
      </c>
      <c r="G33" s="7">
        <v>0.30210745999999999</v>
      </c>
      <c r="H33" s="7">
        <v>4.0299716999999999</v>
      </c>
      <c r="I33" s="7">
        <v>0.51479799999999998</v>
      </c>
      <c r="J33" s="6">
        <v>1.7302655E-5</v>
      </c>
      <c r="K33" s="6">
        <v>1.0707921E-5</v>
      </c>
      <c r="L33" s="7">
        <v>0.94413095999999996</v>
      </c>
      <c r="M33" s="7">
        <v>1.7040200000000001</v>
      </c>
      <c r="N33" s="7">
        <v>1.6744668</v>
      </c>
      <c r="O33" s="7"/>
      <c r="P33" s="6">
        <v>1.3800643E-3</v>
      </c>
      <c r="Q33" s="6">
        <v>1.3937317000000001E-3</v>
      </c>
      <c r="R33" s="9">
        <f t="shared" ref="R33:R57" si="1">(L33/AVERAGE(L32,L34)-1)*1000</f>
        <v>-2.3248352854277066E-2</v>
      </c>
      <c r="AA33" s="17"/>
      <c r="AF33" s="16"/>
    </row>
    <row r="34" spans="1:36" x14ac:dyDescent="0.2">
      <c r="A34">
        <v>4</v>
      </c>
      <c r="B34" t="s">
        <v>18</v>
      </c>
      <c r="E34" s="7">
        <v>1.9784463999999999</v>
      </c>
      <c r="F34" s="7">
        <v>4.2735301000000003</v>
      </c>
      <c r="G34" s="7">
        <v>0.30241583999999999</v>
      </c>
      <c r="H34" s="7">
        <v>4.0348765999999996</v>
      </c>
      <c r="I34" s="7">
        <v>0.51548623000000005</v>
      </c>
      <c r="J34" s="6">
        <v>1.6136713E-5</v>
      </c>
      <c r="K34" s="6">
        <v>7.2435715999999999E-6</v>
      </c>
      <c r="L34" s="7">
        <v>0.94415291000000001</v>
      </c>
      <c r="M34" s="7">
        <v>1.7045701</v>
      </c>
      <c r="N34" s="7">
        <v>1.6749674000000001</v>
      </c>
      <c r="O34" s="7"/>
      <c r="P34" s="6">
        <v>1.0126109E-3</v>
      </c>
      <c r="Q34" s="6">
        <v>1.1523047000000001E-3</v>
      </c>
      <c r="R34" s="9">
        <f t="shared" si="1"/>
        <v>2.6584747514490914E-3</v>
      </c>
      <c r="S34" s="9">
        <f>(M34/AVERAGE(M33,M35)-1)*1000</f>
        <v>0.29400216223640641</v>
      </c>
      <c r="T34" s="9">
        <f>(N34/AVERAGE(N33,N35)-1)*1000</f>
        <v>0.28647567850170752</v>
      </c>
      <c r="U34" s="9"/>
      <c r="V34" s="56"/>
      <c r="W34" s="16">
        <f>I34/AVERAGE(I33,I35)</f>
        <v>0.99858954902113584</v>
      </c>
      <c r="X34" s="16">
        <f>H34/AVERAGE(H33,H35)</f>
        <v>0.99991196292723528</v>
      </c>
      <c r="Y34" s="16">
        <f>X34/W34</f>
        <v>1.0013242817405767</v>
      </c>
      <c r="AA34" s="17"/>
      <c r="AD34" s="16"/>
      <c r="AF34" s="16"/>
      <c r="AG34" s="16"/>
      <c r="AH34" s="16"/>
    </row>
    <row r="35" spans="1:36" x14ac:dyDescent="0.2">
      <c r="A35">
        <v>5</v>
      </c>
      <c r="B35" t="s">
        <v>17</v>
      </c>
      <c r="E35" s="7">
        <v>1.9811635000000001</v>
      </c>
      <c r="F35" s="7">
        <v>4.2794198999999997</v>
      </c>
      <c r="G35" s="7">
        <v>0.30375277000000001</v>
      </c>
      <c r="H35" s="7">
        <v>4.0404920000000004</v>
      </c>
      <c r="I35" s="7">
        <v>0.51763064999999997</v>
      </c>
      <c r="J35" s="6">
        <v>1.6907722000000001E-5</v>
      </c>
      <c r="K35" s="6">
        <v>1.0737785E-5</v>
      </c>
      <c r="L35" s="7">
        <v>0.94416984000000004</v>
      </c>
      <c r="M35" s="7">
        <v>1.7041181999999999</v>
      </c>
      <c r="N35" s="7">
        <v>1.6745086</v>
      </c>
      <c r="O35" s="7"/>
      <c r="P35" s="6">
        <v>1.2462469E-3</v>
      </c>
      <c r="Q35" s="6">
        <v>1.2533844000000001E-3</v>
      </c>
      <c r="R35" s="9">
        <f t="shared" si="1"/>
        <v>3.1985873005790921E-3</v>
      </c>
      <c r="S35" s="9">
        <f>(AVERAGE(M34,M36)/M35-1)*1000</f>
        <v>0.28668786003227531</v>
      </c>
      <c r="T35" s="9">
        <f>(AVERAGE(N34,N36)/N35-1)*1000</f>
        <v>0.28354587130818842</v>
      </c>
      <c r="U35" s="16">
        <f>AVERAGE(S34:S36)</f>
        <v>0.29912225014383509</v>
      </c>
      <c r="V35" s="58">
        <f>AVERAGE(T34:T36)</f>
        <v>0.28692095876436952</v>
      </c>
      <c r="W35" s="16">
        <f>AVERAGE(W34,W36)</f>
        <v>1.0004824113645137</v>
      </c>
      <c r="X35" s="16">
        <f>AVERAGE(X34,X36)</f>
        <v>1.0000943430530747</v>
      </c>
      <c r="Y35" s="16">
        <f>AVERAGE(Y34,Y36)</f>
        <v>0.99961535201584328</v>
      </c>
      <c r="AA35" s="17">
        <v>2</v>
      </c>
      <c r="AB35" s="16">
        <f>2*STDEV(S34:S36)</f>
        <v>3.1272641594384129E-2</v>
      </c>
      <c r="AC35" s="16">
        <f>2*STDEV(T34:T36)</f>
        <v>7.2366704162018635E-3</v>
      </c>
      <c r="AD35" s="16">
        <f>AVERAGE(R34,R36)</f>
        <v>1.370535230649228E-2</v>
      </c>
      <c r="AE35" s="16">
        <f>2*STDEV(R34,R36)</f>
        <v>3.124528812043403E-2</v>
      </c>
      <c r="AF35" s="16">
        <f>AVERAGE(Q34,Q36)*20</f>
        <v>2.4582907000000001E-2</v>
      </c>
      <c r="AG35" s="16">
        <f>AVERAGE(I34,I36)</f>
        <v>0.51682832000000001</v>
      </c>
      <c r="AH35" s="16">
        <f>U35-V35</f>
        <v>1.2201291379465573E-2</v>
      </c>
      <c r="AJ35" s="9">
        <f>0.0198*AG35^-0.47363</f>
        <v>2.7066554870502548E-2</v>
      </c>
    </row>
    <row r="36" spans="1:36" x14ac:dyDescent="0.2">
      <c r="A36">
        <v>6</v>
      </c>
      <c r="B36" t="s">
        <v>18</v>
      </c>
      <c r="E36" s="7">
        <v>1.9821891</v>
      </c>
      <c r="F36" s="7">
        <v>4.281714</v>
      </c>
      <c r="G36" s="7">
        <v>0.30397944999999998</v>
      </c>
      <c r="H36" s="7">
        <v>4.0427024999999999</v>
      </c>
      <c r="I36" s="7">
        <v>0.51817040999999997</v>
      </c>
      <c r="J36" s="6">
        <v>2.1385896E-5</v>
      </c>
      <c r="K36" s="6">
        <v>6.0168056999999996E-6</v>
      </c>
      <c r="L36" s="7">
        <v>0.94418073000000002</v>
      </c>
      <c r="M36" s="7">
        <v>1.7046433999999999</v>
      </c>
      <c r="N36" s="7">
        <v>1.6749993999999999</v>
      </c>
      <c r="O36" s="7"/>
      <c r="P36" s="6">
        <v>1.0441342E-3</v>
      </c>
      <c r="Q36" s="6">
        <v>1.3059860000000001E-3</v>
      </c>
      <c r="R36" s="9">
        <f t="shared" si="1"/>
        <v>2.4752229861535469E-2</v>
      </c>
      <c r="S36" s="9">
        <f>(M36/AVERAGE(M35,M37)-1)*1000</f>
        <v>0.31667672816282355</v>
      </c>
      <c r="T36" s="9">
        <f>(N36/AVERAGE(N35,N37)-1)*1000</f>
        <v>0.2907413264832126</v>
      </c>
      <c r="U36" s="9"/>
      <c r="V36" s="56"/>
      <c r="W36" s="16">
        <f>I36/AVERAGE(I35,I37)</f>
        <v>1.0023752737078915</v>
      </c>
      <c r="X36" s="16">
        <f>H36/AVERAGE(H35,H37)</f>
        <v>1.000276723178914</v>
      </c>
      <c r="Y36" s="16">
        <f>X36/W36</f>
        <v>0.99790642229110993</v>
      </c>
      <c r="AD36" s="16"/>
      <c r="AF36" s="16"/>
      <c r="AG36" s="16"/>
      <c r="AH36" s="16"/>
    </row>
    <row r="37" spans="1:36" x14ac:dyDescent="0.2">
      <c r="A37">
        <v>7</v>
      </c>
      <c r="B37" t="s">
        <v>17</v>
      </c>
      <c r="E37" s="7">
        <v>1.9822774000000001</v>
      </c>
      <c r="F37" s="7">
        <v>4.2818263999999999</v>
      </c>
      <c r="G37" s="7">
        <v>0.30295032</v>
      </c>
      <c r="H37" s="7">
        <v>4.0426761999999998</v>
      </c>
      <c r="I37" s="7">
        <v>0.51625441000000005</v>
      </c>
      <c r="J37" s="6">
        <v>2.1902613000000002E-5</v>
      </c>
      <c r="K37" s="6">
        <v>1.0244294E-5</v>
      </c>
      <c r="L37" s="7">
        <v>0.94414487999999996</v>
      </c>
      <c r="M37" s="7">
        <v>1.7040892999999999</v>
      </c>
      <c r="N37" s="7">
        <v>1.6745165</v>
      </c>
      <c r="O37" s="7"/>
      <c r="P37" s="6">
        <v>1.1012235999999999E-3</v>
      </c>
      <c r="Q37" s="6">
        <v>9.8556725E-4</v>
      </c>
      <c r="R37" s="9">
        <f t="shared" si="1"/>
        <v>-2.3846407024130656E-2</v>
      </c>
      <c r="S37" s="9"/>
      <c r="T37" s="9"/>
      <c r="U37" s="9"/>
      <c r="V37" s="56"/>
      <c r="W37" s="16"/>
      <c r="X37" s="16"/>
      <c r="Y37" s="16"/>
      <c r="Z37" s="18"/>
      <c r="AD37" s="16"/>
      <c r="AF37" s="16"/>
      <c r="AG37" s="16"/>
      <c r="AH37" s="16"/>
    </row>
    <row r="38" spans="1:36" x14ac:dyDescent="0.2">
      <c r="A38">
        <v>8</v>
      </c>
      <c r="B38" t="s">
        <v>18</v>
      </c>
      <c r="E38" s="7">
        <v>1.9801355</v>
      </c>
      <c r="F38" s="7">
        <v>4.2772379999999997</v>
      </c>
      <c r="G38" s="7">
        <v>0.30256144000000001</v>
      </c>
      <c r="H38" s="7">
        <v>4.0383499</v>
      </c>
      <c r="I38" s="7">
        <v>0.51573197000000004</v>
      </c>
      <c r="J38" s="6">
        <v>2.043495E-5</v>
      </c>
      <c r="K38" s="6">
        <v>7.6982325000000008E-6</v>
      </c>
      <c r="L38" s="7">
        <v>0.94415406000000002</v>
      </c>
      <c r="M38" s="7">
        <v>1.7045528999999999</v>
      </c>
      <c r="N38" s="7">
        <v>1.6749794</v>
      </c>
      <c r="O38" s="7"/>
      <c r="P38" s="6">
        <v>1.2771467999999999E-3</v>
      </c>
      <c r="Q38" s="6">
        <v>1.1441095999999999E-3</v>
      </c>
      <c r="R38" s="9">
        <f t="shared" si="1"/>
        <v>1.1036456274871043E-2</v>
      </c>
      <c r="S38" s="9">
        <f>(M38/AVERAGE(M37,M39)-1)*1000</f>
        <v>0.29206800343084538</v>
      </c>
      <c r="T38" s="9">
        <f>(N38/AVERAGE(N37,N39)-1)*1000</f>
        <v>0.29346283759568159</v>
      </c>
      <c r="U38" s="9"/>
      <c r="V38" s="56"/>
      <c r="W38" s="16">
        <f>I38/AVERAGE(I37,I39)</f>
        <v>0.99882144632445591</v>
      </c>
      <c r="X38" s="16">
        <f>H38/AVERAGE(H37,H39)</f>
        <v>0.99856758272729651</v>
      </c>
      <c r="Y38" s="16">
        <f>X38/W38</f>
        <v>0.99974583685793539</v>
      </c>
      <c r="AA38" s="17"/>
      <c r="AD38" s="16"/>
      <c r="AF38" s="16"/>
      <c r="AG38" s="16"/>
      <c r="AH38" s="16"/>
    </row>
    <row r="39" spans="1:36" x14ac:dyDescent="0.2">
      <c r="A39">
        <v>9</v>
      </c>
      <c r="B39" t="s">
        <v>17</v>
      </c>
      <c r="E39" s="7">
        <v>1.9837315</v>
      </c>
      <c r="F39" s="7">
        <v>4.2849560000000002</v>
      </c>
      <c r="G39" s="7">
        <v>0.30306298999999998</v>
      </c>
      <c r="H39" s="7">
        <v>4.0456094</v>
      </c>
      <c r="I39" s="7">
        <v>0.51642659999999996</v>
      </c>
      <c r="J39" s="6">
        <v>2.7019541999999999E-5</v>
      </c>
      <c r="K39" s="6">
        <v>5.9467409999999998E-6</v>
      </c>
      <c r="L39" s="7">
        <v>0.94414240000000005</v>
      </c>
      <c r="M39" s="7">
        <v>1.7040211000000001</v>
      </c>
      <c r="N39" s="7">
        <v>1.6744595</v>
      </c>
      <c r="O39" s="7"/>
      <c r="P39" s="6">
        <v>1.2619145E-3</v>
      </c>
      <c r="Q39" s="6">
        <v>1.2601057999999999E-3</v>
      </c>
      <c r="R39" s="9">
        <f t="shared" si="1"/>
        <v>-2.3057430785566879E-2</v>
      </c>
      <c r="S39" s="9">
        <f>(AVERAGE(M38,M40)/M39-1)*1000</f>
        <v>0.30756661405195729</v>
      </c>
      <c r="T39" s="9">
        <f>(AVERAGE(N38,N40)/N39-1)*1000</f>
        <v>0.29301992672858823</v>
      </c>
      <c r="U39" s="16">
        <f>AVERAGE(S38:S40)</f>
        <v>0.29234339064136233</v>
      </c>
      <c r="V39" s="58">
        <f>AVERAGE(T38:T40)</f>
        <v>0.28325283989498001</v>
      </c>
      <c r="W39" s="16">
        <f>AVERAGE(W38,W40)</f>
        <v>0.99987774139226993</v>
      </c>
      <c r="X39" s="16">
        <f>AVERAGE(X38,X40)</f>
        <v>0.99976329276512721</v>
      </c>
      <c r="Y39" s="16">
        <f>AVERAGE(Y38,Y40)</f>
        <v>0.99988538995154785</v>
      </c>
      <c r="AA39" s="17">
        <v>2</v>
      </c>
      <c r="AB39" s="16">
        <f>2*STDEV(S38:S40)</f>
        <v>3.0174829782087142E-2</v>
      </c>
      <c r="AC39" s="16">
        <f>2*STDEV(T38:T40)</f>
        <v>3.4604160002940004E-2</v>
      </c>
      <c r="AD39" s="16">
        <f>AVERAGE(R38,R40)</f>
        <v>1.6538682259148452E-2</v>
      </c>
      <c r="AE39" s="16">
        <f>2*STDEV(R38,R40)</f>
        <v>1.5562645220413533E-2</v>
      </c>
      <c r="AF39" s="16">
        <f>AVERAGE(Q38,Q40)*20</f>
        <v>2.5722156999999999E-2</v>
      </c>
      <c r="AG39" s="16">
        <f>AVERAGE(I38,I40)</f>
        <v>0.51674039500000002</v>
      </c>
      <c r="AH39" s="16">
        <f>U39-V39</f>
        <v>9.0905507463823199E-3</v>
      </c>
      <c r="AJ39" s="9">
        <f>0.0198*AG39^-0.47363</f>
        <v>2.7068736056498437E-2</v>
      </c>
    </row>
    <row r="40" spans="1:36" x14ac:dyDescent="0.2">
      <c r="A40">
        <v>10</v>
      </c>
      <c r="B40" t="s">
        <v>18</v>
      </c>
      <c r="E40" s="7">
        <v>1.9883404</v>
      </c>
      <c r="F40" s="7">
        <v>4.2949447999999997</v>
      </c>
      <c r="G40" s="7">
        <v>0.30374563999999998</v>
      </c>
      <c r="H40" s="7">
        <v>4.0551767999999999</v>
      </c>
      <c r="I40" s="7">
        <v>0.51774882</v>
      </c>
      <c r="J40" s="6">
        <v>2.1517228000000001E-5</v>
      </c>
      <c r="K40" s="6">
        <v>6.8702154999999998E-6</v>
      </c>
      <c r="L40" s="7">
        <v>0.94417428000000003</v>
      </c>
      <c r="M40" s="7">
        <v>1.7045375</v>
      </c>
      <c r="N40" s="7">
        <v>1.6749209</v>
      </c>
      <c r="O40" s="7"/>
      <c r="P40" s="6">
        <v>1.2778803E-3</v>
      </c>
      <c r="Q40" s="6">
        <v>1.4281061E-3</v>
      </c>
      <c r="R40" s="9">
        <f t="shared" si="1"/>
        <v>2.2040908243425861E-2</v>
      </c>
      <c r="S40" s="9">
        <f>(M40/AVERAGE(M39,M41)-1)*1000</f>
        <v>0.27739555444128428</v>
      </c>
      <c r="T40" s="9">
        <f>(N40/AVERAGE(N39,N41)-1)*1000</f>
        <v>0.26327575536067016</v>
      </c>
      <c r="U40" s="9"/>
      <c r="V40" s="56"/>
      <c r="W40" s="16">
        <f>I40/AVERAGE(I39,I41)</f>
        <v>1.0009340364600841</v>
      </c>
      <c r="X40" s="16">
        <f>H40/AVERAGE(H39,H41)</f>
        <v>1.000959002802958</v>
      </c>
      <c r="Y40" s="16">
        <f>X40/W40</f>
        <v>1.0000249430451604</v>
      </c>
      <c r="AD40" s="16"/>
      <c r="AF40" s="16"/>
      <c r="AG40" s="16"/>
      <c r="AH40" s="16"/>
    </row>
    <row r="41" spans="1:36" x14ac:dyDescent="0.2">
      <c r="A41">
        <v>11</v>
      </c>
      <c r="B41" t="s">
        <v>17</v>
      </c>
      <c r="E41" s="7">
        <v>1.9892167000000001</v>
      </c>
      <c r="F41" s="7">
        <v>4.2968805999999997</v>
      </c>
      <c r="G41" s="7">
        <v>0.30403054000000002</v>
      </c>
      <c r="H41" s="7">
        <v>4.0569737999999997</v>
      </c>
      <c r="I41" s="7">
        <v>0.51810475</v>
      </c>
      <c r="J41" s="6">
        <v>2.4284873000000001E-5</v>
      </c>
      <c r="K41" s="6">
        <v>8.1574143000000007E-6</v>
      </c>
      <c r="L41" s="7">
        <v>0.94416454000000005</v>
      </c>
      <c r="M41" s="7">
        <v>1.7041085</v>
      </c>
      <c r="N41" s="7">
        <v>1.6745006</v>
      </c>
      <c r="O41" s="7"/>
      <c r="P41" s="6">
        <v>1.477508E-3</v>
      </c>
      <c r="Q41" s="6">
        <v>1.5605828000000001E-3</v>
      </c>
      <c r="R41" s="9">
        <f t="shared" si="1"/>
        <v>-9.3097312968692947E-3</v>
      </c>
    </row>
    <row r="42" spans="1:36" x14ac:dyDescent="0.2">
      <c r="A42">
        <v>12</v>
      </c>
      <c r="B42" t="s">
        <v>18</v>
      </c>
      <c r="E42" s="7">
        <v>1.9910688999999999</v>
      </c>
      <c r="F42" s="7">
        <v>4.3008740000000003</v>
      </c>
      <c r="G42" s="7">
        <v>0.30391565999999998</v>
      </c>
      <c r="H42" s="7">
        <v>4.0607664000000003</v>
      </c>
      <c r="I42" s="7">
        <v>0.51806114999999997</v>
      </c>
      <c r="J42" s="6">
        <v>2.3619132999999999E-5</v>
      </c>
      <c r="K42" s="6">
        <v>6.6536245999999996E-6</v>
      </c>
      <c r="L42" s="7">
        <v>0.94417238000000003</v>
      </c>
      <c r="M42" s="7">
        <v>1.7045926</v>
      </c>
      <c r="N42" s="7">
        <v>1.6749832</v>
      </c>
      <c r="O42" s="7"/>
      <c r="P42" s="6">
        <v>1.2810243000000001E-3</v>
      </c>
      <c r="Q42" s="6">
        <v>1.6230138E-3</v>
      </c>
      <c r="R42" s="9">
        <f t="shared" si="1"/>
        <v>-1.5092560209373218E-3</v>
      </c>
      <c r="S42" s="9">
        <f>(M42/AVERAGE(M41,M43)-1)*1000</f>
        <v>0.28451839386334221</v>
      </c>
      <c r="T42" s="9">
        <f>(N42/AVERAGE(N41,N43)-1)*1000</f>
        <v>0.29223756181617766</v>
      </c>
      <c r="U42" s="9"/>
      <c r="V42" s="56"/>
      <c r="W42" s="16">
        <f>I42/AVERAGE(I41,I43)</f>
        <v>1.0008187972385529</v>
      </c>
      <c r="X42" s="16">
        <f>H42/AVERAGE(H41,H43)</f>
        <v>1.0014439032763109</v>
      </c>
      <c r="Y42" s="16">
        <f>X42/W42</f>
        <v>1.0006245946214067</v>
      </c>
      <c r="AA42" s="17"/>
      <c r="AD42" s="16"/>
      <c r="AF42" s="16"/>
      <c r="AG42" s="16"/>
      <c r="AH42" s="16"/>
    </row>
    <row r="43" spans="1:36" x14ac:dyDescent="0.2">
      <c r="A43">
        <v>13</v>
      </c>
      <c r="B43" t="s">
        <v>17</v>
      </c>
      <c r="E43" s="7">
        <v>1.9871455</v>
      </c>
      <c r="F43" s="7">
        <v>4.2924489000000001</v>
      </c>
      <c r="G43" s="7">
        <v>0.30348262999999998</v>
      </c>
      <c r="H43" s="7">
        <v>4.0528491999999998</v>
      </c>
      <c r="I43" s="7">
        <v>0.51716987000000003</v>
      </c>
      <c r="J43" s="6">
        <v>2.0620273999999999E-5</v>
      </c>
      <c r="K43" s="6">
        <v>3.5353486E-6</v>
      </c>
      <c r="L43" s="7">
        <v>0.94418307000000001</v>
      </c>
      <c r="M43" s="7">
        <v>1.704107</v>
      </c>
      <c r="N43" s="7">
        <v>1.6744870999999999</v>
      </c>
      <c r="O43" s="7"/>
      <c r="P43" s="6">
        <v>1.3072883999999999E-3</v>
      </c>
      <c r="Q43" s="6">
        <v>1.4745362999999999E-3</v>
      </c>
      <c r="R43" s="9">
        <f t="shared" si="1"/>
        <v>8.2982477294102353E-3</v>
      </c>
      <c r="S43" s="9">
        <f>(AVERAGE(M42,M44)/M43-1)*1000</f>
        <v>0.29417166879763812</v>
      </c>
      <c r="T43" s="9">
        <f>(AVERAGE(N42,N44)/N43-1)*1000</f>
        <v>0.29868847601166593</v>
      </c>
      <c r="U43" s="16">
        <f>AVERAGE(S42:S44)</f>
        <v>0.30000260211907975</v>
      </c>
      <c r="V43" s="58">
        <f>AVERAGE(T42:T44)</f>
        <v>0.29049459905465075</v>
      </c>
      <c r="W43" s="16">
        <f>AVERAGE(W42,W44)</f>
        <v>1.0101848234007318</v>
      </c>
      <c r="X43" s="16">
        <f>AVERAGE(X42,X44)</f>
        <v>1.0118649323869093</v>
      </c>
      <c r="Y43" s="16">
        <f>AVERAGE(Y42,Y44)</f>
        <v>1.0016536291019373</v>
      </c>
      <c r="AA43" s="17">
        <v>2</v>
      </c>
      <c r="AB43" s="16">
        <f>2*STDEV(S42:S44)</f>
        <v>3.8160077284023916E-2</v>
      </c>
      <c r="AC43" s="16">
        <f>2*STDEV(T42:T44)</f>
        <v>1.838033309637073E-2</v>
      </c>
      <c r="AD43" s="16">
        <f>AVERAGE(R42,R44)</f>
        <v>1.7500009986293197E-2</v>
      </c>
      <c r="AE43" s="16">
        <f>2*STDEV(R42,R44)</f>
        <v>5.376632359636651E-2</v>
      </c>
      <c r="AF43" s="16">
        <f>AVERAGE(Q42,Q44)*20</f>
        <v>3.1000337999999995E-2</v>
      </c>
      <c r="AG43" s="16">
        <f>AVERAGE(I42,I44)</f>
        <v>0.5175160299999999</v>
      </c>
      <c r="AH43" s="16">
        <f>U43-V43</f>
        <v>9.5080030644290048E-3</v>
      </c>
      <c r="AJ43" s="9">
        <f>0.0198*AG43^-0.47363</f>
        <v>2.7049513454349597E-2</v>
      </c>
    </row>
    <row r="44" spans="1:36" x14ac:dyDescent="0.2">
      <c r="A44">
        <v>14</v>
      </c>
      <c r="B44" t="s">
        <v>18</v>
      </c>
      <c r="E44" s="7">
        <v>1.9866140000000001</v>
      </c>
      <c r="F44" s="7">
        <v>4.2912787000000003</v>
      </c>
      <c r="G44" s="7">
        <v>0.30327755000000001</v>
      </c>
      <c r="H44" s="7">
        <v>4.0517314000000004</v>
      </c>
      <c r="I44" s="7">
        <v>0.51697090999999995</v>
      </c>
      <c r="J44" s="6">
        <v>2.1398177000000002E-5</v>
      </c>
      <c r="K44" s="6">
        <v>5.0658837999999997E-6</v>
      </c>
      <c r="L44" s="7">
        <v>0.94417808999999997</v>
      </c>
      <c r="M44" s="7">
        <v>1.7046239999999999</v>
      </c>
      <c r="N44" s="7">
        <v>1.6749913000000001</v>
      </c>
      <c r="O44" s="7"/>
      <c r="P44" s="6">
        <v>1.4119543999999999E-3</v>
      </c>
      <c r="Q44" s="6">
        <v>1.4770199999999999E-3</v>
      </c>
      <c r="R44" s="9">
        <f t="shared" si="1"/>
        <v>3.6509275993523715E-2</v>
      </c>
      <c r="S44" s="9">
        <f>(M44/AVERAGE(M43,M45)-1)*1000</f>
        <v>0.32131774369625887</v>
      </c>
      <c r="T44" s="9">
        <f>(N44/AVERAGE(N43,N45)-1)*1000</f>
        <v>0.2805577593361086</v>
      </c>
      <c r="U44" s="9"/>
      <c r="V44" s="56"/>
      <c r="W44" s="16">
        <f>I44/AVERAGE(I43,I45)</f>
        <v>1.0195508495629109</v>
      </c>
      <c r="X44" s="16">
        <f>H44/AVERAGE(H43,H45)</f>
        <v>1.0222859614975077</v>
      </c>
      <c r="Y44" s="16">
        <f>X44/W44</f>
        <v>1.0026826635824682</v>
      </c>
      <c r="AD44" s="16"/>
      <c r="AF44" s="16"/>
      <c r="AG44" s="16"/>
      <c r="AH44" s="16"/>
    </row>
    <row r="45" spans="1:36" x14ac:dyDescent="0.2">
      <c r="A45">
        <v>15</v>
      </c>
      <c r="B45" t="s">
        <v>17</v>
      </c>
      <c r="E45" s="7">
        <v>1.8997227000000001</v>
      </c>
      <c r="F45" s="7">
        <v>4.1033255999999998</v>
      </c>
      <c r="G45" s="7">
        <v>0.29162655999999998</v>
      </c>
      <c r="H45" s="7">
        <v>3.8739571000000002</v>
      </c>
      <c r="I45" s="7">
        <v>0.49694514000000001</v>
      </c>
      <c r="J45" s="6">
        <v>2.0332677E-5</v>
      </c>
      <c r="K45" s="6">
        <v>9.7994778999999998E-6</v>
      </c>
      <c r="L45" s="7">
        <v>0.94410417000000002</v>
      </c>
      <c r="M45" s="7">
        <v>1.7040458999999999</v>
      </c>
      <c r="N45" s="7">
        <v>1.6745559000000001</v>
      </c>
      <c r="O45" s="7"/>
      <c r="P45" s="6">
        <v>1.5789097999999999E-3</v>
      </c>
      <c r="Q45" s="6">
        <v>1.4639563999999999E-3</v>
      </c>
      <c r="R45" s="9">
        <f t="shared" si="1"/>
        <v>1.0766936286321638E-2</v>
      </c>
    </row>
    <row r="46" spans="1:36" x14ac:dyDescent="0.2">
      <c r="A46">
        <v>16</v>
      </c>
      <c r="B46" t="s">
        <v>18</v>
      </c>
      <c r="E46" s="7">
        <v>1.8577117999999999</v>
      </c>
      <c r="F46" s="7">
        <v>4.0124428999999999</v>
      </c>
      <c r="G46" s="7">
        <v>0.28450757999999998</v>
      </c>
      <c r="H46" s="7">
        <v>3.7877858999999998</v>
      </c>
      <c r="I46" s="7">
        <v>0.48491124000000002</v>
      </c>
      <c r="J46" s="6">
        <v>1.8146847999999998E-5</v>
      </c>
      <c r="K46" s="6">
        <v>3.2612912999999998E-6</v>
      </c>
      <c r="L46" s="7">
        <v>0.94400991999999995</v>
      </c>
      <c r="M46" s="7">
        <v>1.7043998</v>
      </c>
      <c r="N46" s="7">
        <v>1.6750689999999999</v>
      </c>
      <c r="O46" s="7"/>
      <c r="P46" s="6">
        <v>1.4814820999999999E-3</v>
      </c>
      <c r="Q46" s="6">
        <v>1.7438879E-3</v>
      </c>
      <c r="R46" s="9">
        <f t="shared" si="1"/>
        <v>-5.9662126782322744E-2</v>
      </c>
      <c r="S46" s="9">
        <f>(M46/AVERAGE(M45,M47)-1)*1000</f>
        <v>0.23559295113173562</v>
      </c>
      <c r="T46" s="9">
        <f>(N46/AVERAGE(N45,N47)-1)*1000</f>
        <v>0.29305886422426042</v>
      </c>
      <c r="U46" s="9"/>
      <c r="V46" s="56"/>
      <c r="W46" s="16">
        <f>I46/AVERAGE(I45,I47)</f>
        <v>0.98928052992218107</v>
      </c>
      <c r="X46" s="16">
        <f>H46/AVERAGE(H45,H47)</f>
        <v>0.99143850480842788</v>
      </c>
      <c r="Y46" s="16">
        <f>X46/W46</f>
        <v>1.0021813578868439</v>
      </c>
      <c r="AA46" s="17"/>
      <c r="AD46" s="16"/>
      <c r="AF46" s="16"/>
      <c r="AG46" s="16"/>
      <c r="AH46" s="16"/>
    </row>
    <row r="47" spans="1:36" x14ac:dyDescent="0.2">
      <c r="A47">
        <v>17</v>
      </c>
      <c r="B47" t="s">
        <v>17</v>
      </c>
      <c r="E47" s="7">
        <v>1.8474818</v>
      </c>
      <c r="F47" s="7">
        <v>3.9903770000000001</v>
      </c>
      <c r="G47" s="7">
        <v>0.28368537999999999</v>
      </c>
      <c r="H47" s="7">
        <v>3.7670330000000001</v>
      </c>
      <c r="I47" s="7">
        <v>0.48338597</v>
      </c>
      <c r="J47" s="6">
        <v>1.8646141E-5</v>
      </c>
      <c r="K47" s="6">
        <v>9.0517754999999999E-6</v>
      </c>
      <c r="L47" s="7">
        <v>0.94402832000000003</v>
      </c>
      <c r="M47" s="7">
        <v>1.7039508000000001</v>
      </c>
      <c r="N47" s="7">
        <v>1.6746006</v>
      </c>
      <c r="O47" s="7"/>
      <c r="P47" s="6">
        <v>1.6946346E-3</v>
      </c>
      <c r="Q47" s="6">
        <v>1.4692703000000001E-3</v>
      </c>
      <c r="R47" s="9">
        <f t="shared" si="1"/>
        <v>7.5263139081016561E-3</v>
      </c>
      <c r="S47" s="9">
        <f>(AVERAGE(M46,M48)/M47-1)*1000</f>
        <v>0.25801801319613737</v>
      </c>
      <c r="T47" s="9">
        <f>(AVERAGE(N46,N48)/N47-1)*1000</f>
        <v>0.2616146202265579</v>
      </c>
      <c r="U47" s="16">
        <f>AVERAGE(S46:S48)</f>
        <v>0.24941833498045204</v>
      </c>
      <c r="V47" s="58">
        <f>AVERAGE(T46:T48)</f>
        <v>0.26747836846848411</v>
      </c>
      <c r="W47" s="16">
        <f>AVERAGE(W46,W48)</f>
        <v>0.99551592799491795</v>
      </c>
      <c r="X47" s="16">
        <f>AVERAGE(X46,X48)</f>
        <v>0.996941475885055</v>
      </c>
      <c r="Y47" s="16">
        <f>AVERAGE(Y46,Y48)</f>
        <v>1.0014366335111826</v>
      </c>
      <c r="AA47" s="17">
        <v>2</v>
      </c>
      <c r="AB47" s="16">
        <f>2*STDEV(S46:S48)</f>
        <v>2.4182791540298839E-2</v>
      </c>
      <c r="AC47" s="16">
        <f>2*STDEV(T46:T48)</f>
        <v>4.6421879304502409E-2</v>
      </c>
      <c r="AD47" s="16">
        <f>AVERAGE(R46,R48)</f>
        <v>-2.8663198340495022E-2</v>
      </c>
      <c r="AE47" s="16">
        <f>2*STDEV(R46,R48)</f>
        <v>8.7678210042931665E-2</v>
      </c>
      <c r="AF47" s="16">
        <f>AVERAGE(Q46,Q48)*20</f>
        <v>3.4779763999999998E-2</v>
      </c>
      <c r="AG47" s="16">
        <f>AVERAGE(I46,I48)</f>
        <v>0.48506338999999998</v>
      </c>
      <c r="AH47" s="16">
        <f>U47-V47</f>
        <v>-1.8060033488032062E-2</v>
      </c>
      <c r="AJ47" s="9">
        <f>0.0198*AG47^-0.47363</f>
        <v>2.7892050820027221E-2</v>
      </c>
    </row>
    <row r="48" spans="1:36" x14ac:dyDescent="0.2">
      <c r="A48">
        <v>18</v>
      </c>
      <c r="B48" t="s">
        <v>18</v>
      </c>
      <c r="E48" s="7">
        <v>1.8532211000000001</v>
      </c>
      <c r="F48" s="7">
        <v>4.0028059000000002</v>
      </c>
      <c r="G48" s="7">
        <v>0.28468717999999998</v>
      </c>
      <c r="H48" s="7">
        <v>3.7787788</v>
      </c>
      <c r="I48" s="7">
        <v>0.48521554</v>
      </c>
      <c r="J48" s="6">
        <v>1.8103656E-5</v>
      </c>
      <c r="K48" s="6">
        <v>4.8359750999999998E-6</v>
      </c>
      <c r="L48" s="7">
        <v>0.94403250999999999</v>
      </c>
      <c r="M48" s="7">
        <v>1.7043811</v>
      </c>
      <c r="N48" s="7">
        <v>1.6750084000000001</v>
      </c>
      <c r="O48" s="7"/>
      <c r="P48" s="6">
        <v>1.6052995000000001E-3</v>
      </c>
      <c r="Q48" s="6">
        <v>1.7340884999999999E-3</v>
      </c>
      <c r="R48" s="9">
        <f t="shared" si="1"/>
        <v>2.3357301013327003E-3</v>
      </c>
      <c r="S48" s="9">
        <f>(M48/AVERAGE(M47,M49)-1)*1000</f>
        <v>0.25464404061348311</v>
      </c>
      <c r="T48" s="9">
        <f>(N48/AVERAGE(N47,N49)-1)*1000</f>
        <v>0.24776162095463405</v>
      </c>
      <c r="U48" s="9"/>
      <c r="V48" s="56"/>
      <c r="W48" s="16">
        <f>I48/AVERAGE(I47,I49)</f>
        <v>1.0017513260676549</v>
      </c>
      <c r="X48" s="16">
        <f>H48/AVERAGE(H47,H49)</f>
        <v>1.002444446961682</v>
      </c>
      <c r="Y48" s="16">
        <f>X48/W48</f>
        <v>1.0006919091355215</v>
      </c>
      <c r="AD48" s="16"/>
      <c r="AF48" s="16"/>
      <c r="AG48" s="16"/>
      <c r="AH48" s="16"/>
    </row>
    <row r="49" spans="1:36" x14ac:dyDescent="0.2">
      <c r="A49">
        <v>19</v>
      </c>
      <c r="B49" t="s">
        <v>17</v>
      </c>
      <c r="E49" s="7">
        <v>1.8499570999999999</v>
      </c>
      <c r="F49" s="7">
        <v>3.9957281999999998</v>
      </c>
      <c r="G49" s="7">
        <v>0.28483837000000001</v>
      </c>
      <c r="H49" s="7">
        <v>3.7720956000000001</v>
      </c>
      <c r="I49" s="7">
        <v>0.48534853999999999</v>
      </c>
      <c r="J49" s="6">
        <v>2.234582E-5</v>
      </c>
      <c r="K49" s="6">
        <v>6.0821749999999999E-6</v>
      </c>
      <c r="L49" s="7">
        <v>0.94403229</v>
      </c>
      <c r="M49" s="7">
        <v>1.7039435999999999</v>
      </c>
      <c r="N49" s="7">
        <v>1.6745863999999999</v>
      </c>
      <c r="O49" s="7"/>
      <c r="P49" s="6">
        <v>1.1151935E-3</v>
      </c>
      <c r="Q49" s="6">
        <v>1.0507022E-3</v>
      </c>
      <c r="R49" s="9">
        <f t="shared" si="1"/>
        <v>-1.2102193805763051E-2</v>
      </c>
    </row>
    <row r="50" spans="1:36" x14ac:dyDescent="0.2">
      <c r="A50">
        <v>20</v>
      </c>
      <c r="B50" t="s">
        <v>18</v>
      </c>
      <c r="E50" s="7">
        <v>1.8522976</v>
      </c>
      <c r="F50" s="7">
        <v>4.0007701000000004</v>
      </c>
      <c r="G50" s="7">
        <v>0.28510773</v>
      </c>
      <c r="H50" s="7">
        <v>3.7769556999999998</v>
      </c>
      <c r="I50" s="7">
        <v>0.48593639999999999</v>
      </c>
      <c r="J50" s="6">
        <v>2.1511231E-5</v>
      </c>
      <c r="K50" s="6">
        <v>4.3004229999999999E-6</v>
      </c>
      <c r="L50" s="7">
        <v>0.94405492000000002</v>
      </c>
      <c r="M50" s="7">
        <v>1.7043946000000001</v>
      </c>
      <c r="N50" s="7">
        <v>1.6749779</v>
      </c>
      <c r="O50" s="7"/>
      <c r="P50" s="6">
        <v>1.0144606E-3</v>
      </c>
      <c r="Q50" s="6">
        <v>1.2035984999999999E-3</v>
      </c>
      <c r="R50" s="9">
        <f t="shared" si="1"/>
        <v>-9.0142248173608053E-3</v>
      </c>
      <c r="S50" s="9">
        <f>(M50/AVERAGE(M49,M51)-1)*1000</f>
        <v>0.23811775528925772</v>
      </c>
      <c r="T50" s="9">
        <f>(N50/AVERAGE(N49,N51)-1)*1000</f>
        <v>0.24818425686534695</v>
      </c>
      <c r="U50" s="9"/>
      <c r="V50" s="56"/>
      <c r="W50" s="16">
        <f>I50/AVERAGE(I49,I51)</f>
        <v>1.0000507087953581</v>
      </c>
      <c r="X50" s="16">
        <f>H50/AVERAGE(H49,H51)</f>
        <v>1.0024449246994325</v>
      </c>
      <c r="Y50" s="16">
        <f>X50/W50</f>
        <v>1.0023940945024261</v>
      </c>
      <c r="AA50" s="17"/>
      <c r="AD50" s="16"/>
      <c r="AF50" s="16"/>
      <c r="AG50" s="16"/>
      <c r="AH50" s="16"/>
    </row>
    <row r="51" spans="1:36" x14ac:dyDescent="0.2">
      <c r="A51">
        <v>21</v>
      </c>
      <c r="B51" t="s">
        <v>17</v>
      </c>
      <c r="E51" s="7">
        <v>1.8454873999999999</v>
      </c>
      <c r="F51" s="7">
        <v>3.9862297999999998</v>
      </c>
      <c r="G51" s="7">
        <v>0.28548622000000001</v>
      </c>
      <c r="H51" s="7">
        <v>3.7633920999999999</v>
      </c>
      <c r="I51" s="7">
        <v>0.48647498</v>
      </c>
      <c r="J51" s="6">
        <v>1.9033284999999998E-5</v>
      </c>
      <c r="K51" s="6">
        <v>8.0564719999999999E-6</v>
      </c>
      <c r="L51" s="7">
        <v>0.94409456999999997</v>
      </c>
      <c r="M51" s="7">
        <v>1.7040341000000001</v>
      </c>
      <c r="N51" s="7">
        <v>1.6745382</v>
      </c>
      <c r="O51" s="7"/>
      <c r="P51" s="6">
        <v>1.4270680000000001E-3</v>
      </c>
      <c r="Q51" s="6">
        <v>1.1613324000000001E-3</v>
      </c>
      <c r="R51" s="9">
        <f t="shared" si="1"/>
        <v>3.2365389967647928E-2</v>
      </c>
      <c r="S51" s="9">
        <f>(AVERAGE(M50,M52)/M51-1)*1000</f>
        <v>0.22308825862116244</v>
      </c>
      <c r="T51" s="9">
        <f>(AVERAGE(N50,N52)/N51-1)*1000</f>
        <v>0.2641922411803499</v>
      </c>
      <c r="U51" s="16">
        <f>AVERAGE(S50:S52)</f>
        <v>0.23369307803045025</v>
      </c>
      <c r="V51" s="58">
        <f>AVERAGE(T50:T52)</f>
        <v>0.26098661776852161</v>
      </c>
      <c r="W51" s="16">
        <f>AVERAGE(W50,W52)</f>
        <v>0.9968914900750554</v>
      </c>
      <c r="X51" s="16">
        <f>AVERAGE(X50,X52)</f>
        <v>0.99899503644387866</v>
      </c>
      <c r="Y51" s="16">
        <f>AVERAGE(Y50,Y52)</f>
        <v>1.0021092028115335</v>
      </c>
      <c r="AA51" s="17">
        <v>2</v>
      </c>
      <c r="AB51" s="16">
        <f>2*STDEV(S50:S52)</f>
        <v>1.845178151552632E-2</v>
      </c>
      <c r="AC51" s="16">
        <f>2*STDEV(T50:T52)</f>
        <v>2.3076994459045562E-2</v>
      </c>
      <c r="AD51" s="16">
        <f>AVERAGE(R50,R52)</f>
        <v>-2.008539931130926E-2</v>
      </c>
      <c r="AE51" s="16">
        <f>2*STDEV(R50,R52)</f>
        <v>3.1314010241481977E-2</v>
      </c>
      <c r="AF51" s="16">
        <f>AVERAGE(Q50,Q52)*20</f>
        <v>2.7360518999999996E-2</v>
      </c>
      <c r="AG51" s="16">
        <f>AVERAGE(I50,I52)</f>
        <v>0.48558818000000004</v>
      </c>
      <c r="AH51" s="16">
        <f>U51-V51</f>
        <v>-2.729353973807136E-2</v>
      </c>
      <c r="AJ51" s="9">
        <f>0.0198*AG51^-0.47363</f>
        <v>2.7877769752501749E-2</v>
      </c>
    </row>
    <row r="52" spans="1:36" x14ac:dyDescent="0.2">
      <c r="A52">
        <v>22</v>
      </c>
      <c r="B52" t="s">
        <v>18</v>
      </c>
      <c r="E52" s="7">
        <v>1.8441658000000001</v>
      </c>
      <c r="F52" s="7">
        <v>3.9833457999999999</v>
      </c>
      <c r="G52" s="7">
        <v>0.28469060000000002</v>
      </c>
      <c r="H52" s="7">
        <v>3.7605818000000002</v>
      </c>
      <c r="I52" s="7">
        <v>0.48523996000000003</v>
      </c>
      <c r="J52" s="6">
        <v>1.9296281000000002E-5</v>
      </c>
      <c r="K52" s="6">
        <v>4.3027936000000002E-6</v>
      </c>
      <c r="L52" s="7">
        <v>0.94407311000000005</v>
      </c>
      <c r="M52" s="7">
        <v>1.7044338999999999</v>
      </c>
      <c r="N52" s="7">
        <v>1.6749833000000001</v>
      </c>
      <c r="O52" s="7"/>
      <c r="P52" s="6">
        <v>1.4347613E-3</v>
      </c>
      <c r="Q52" s="6">
        <v>1.5324533999999999E-3</v>
      </c>
      <c r="R52" s="9">
        <f t="shared" si="1"/>
        <v>-3.1156573805257715E-2</v>
      </c>
      <c r="S52" s="9">
        <f>(M52/AVERAGE(M51,M53)-1)*1000</f>
        <v>0.2398732201809306</v>
      </c>
      <c r="T52" s="9">
        <f>(N52/AVERAGE(N51,N53)-1)*1000</f>
        <v>0.27058335525986799</v>
      </c>
      <c r="U52" s="9"/>
      <c r="V52" s="56"/>
      <c r="W52" s="16">
        <f>I52/AVERAGE(I51,I53)</f>
        <v>0.99373227135475262</v>
      </c>
      <c r="X52" s="16">
        <f>H52/AVERAGE(H51,H53)</f>
        <v>0.99554514818832474</v>
      </c>
      <c r="Y52" s="16">
        <f>X52/W52</f>
        <v>1.0018243111206409</v>
      </c>
      <c r="AD52" s="16"/>
      <c r="AF52" s="16"/>
      <c r="AG52" s="16"/>
      <c r="AH52" s="16"/>
    </row>
    <row r="53" spans="1:36" x14ac:dyDescent="0.2">
      <c r="A53">
        <v>23</v>
      </c>
      <c r="B53" t="s">
        <v>17</v>
      </c>
      <c r="E53" s="7">
        <v>1.8591949000000001</v>
      </c>
      <c r="F53" s="7">
        <v>4.0158721999999996</v>
      </c>
      <c r="G53" s="7">
        <v>0.28762989</v>
      </c>
      <c r="H53" s="7">
        <v>3.7914270999999999</v>
      </c>
      <c r="I53" s="7">
        <v>0.49012601</v>
      </c>
      <c r="J53" s="6">
        <v>1.4890698000000001E-5</v>
      </c>
      <c r="K53" s="6">
        <v>9.2714261000000001E-6</v>
      </c>
      <c r="L53" s="7">
        <v>0.94411047999999997</v>
      </c>
      <c r="M53" s="7">
        <v>1.7040162000000001</v>
      </c>
      <c r="N53" s="7">
        <v>1.6745222</v>
      </c>
      <c r="O53" s="7"/>
      <c r="P53" s="6">
        <v>1.3539164000000001E-3</v>
      </c>
      <c r="Q53" s="6">
        <v>1.2724889000000001E-3</v>
      </c>
      <c r="R53" s="9">
        <f t="shared" si="1"/>
        <v>2.0638900384728487E-2</v>
      </c>
    </row>
    <row r="54" spans="1:36" x14ac:dyDescent="0.2">
      <c r="A54">
        <v>24</v>
      </c>
      <c r="B54" t="s">
        <v>18</v>
      </c>
      <c r="E54" s="7">
        <v>1.8489663999999999</v>
      </c>
      <c r="F54" s="7">
        <v>3.9937930000000001</v>
      </c>
      <c r="G54" s="7">
        <v>0.28664035999999998</v>
      </c>
      <c r="H54" s="7">
        <v>3.7705836000000001</v>
      </c>
      <c r="I54" s="7">
        <v>0.48858310999999999</v>
      </c>
      <c r="J54" s="6">
        <v>1.5747165000000002E-5</v>
      </c>
      <c r="K54" s="6">
        <v>7.3026980999999999E-6</v>
      </c>
      <c r="L54" s="7">
        <v>0.94410888000000004</v>
      </c>
      <c r="M54" s="7">
        <v>1.7044991</v>
      </c>
      <c r="N54" s="7">
        <v>1.6749868000000001</v>
      </c>
      <c r="O54" s="7"/>
      <c r="P54" s="6">
        <v>1.3529472E-3</v>
      </c>
      <c r="Q54" s="6">
        <v>1.4639598E-3</v>
      </c>
      <c r="R54" s="9">
        <f t="shared" si="1"/>
        <v>-5.1582767436331167E-3</v>
      </c>
      <c r="S54" s="9">
        <f>(M54/AVERAGE(M53,M55)-1)*1000</f>
        <v>0.26475193963881871</v>
      </c>
      <c r="T54" s="9">
        <f>(N54/AVERAGE(N53,N55)-1)*1000</f>
        <v>0.26460939777206427</v>
      </c>
      <c r="U54" s="9"/>
      <c r="V54" s="56"/>
      <c r="W54" s="16">
        <f>I54/AVERAGE(I53,I55)</f>
        <v>0.99870435808276137</v>
      </c>
      <c r="X54" s="16">
        <f>H54/AVERAGE(H53,H55)</f>
        <v>0.99642058935867805</v>
      </c>
      <c r="Y54" s="16">
        <f>X54/W54</f>
        <v>0.99771326849071984</v>
      </c>
      <c r="AA54" s="17"/>
      <c r="AD54" s="16"/>
      <c r="AF54" s="16"/>
      <c r="AG54" s="16"/>
      <c r="AH54" s="16"/>
    </row>
    <row r="55" spans="1:36" x14ac:dyDescent="0.2">
      <c r="A55">
        <v>25</v>
      </c>
      <c r="B55" t="s">
        <v>17</v>
      </c>
      <c r="E55" s="7">
        <v>1.8520327999999999</v>
      </c>
      <c r="F55" s="7">
        <v>4.0003928000000002</v>
      </c>
      <c r="G55" s="7">
        <v>0.28655409999999998</v>
      </c>
      <c r="H55" s="7">
        <v>3.7768299999999999</v>
      </c>
      <c r="I55" s="7">
        <v>0.48830791000000001</v>
      </c>
      <c r="J55" s="6">
        <v>1.448736E-5</v>
      </c>
      <c r="K55" s="6">
        <v>8.8581903000000001E-6</v>
      </c>
      <c r="L55" s="7">
        <v>0.94411701999999997</v>
      </c>
      <c r="M55" s="7">
        <v>1.7040797000000001</v>
      </c>
      <c r="N55" s="7">
        <v>1.6745652</v>
      </c>
      <c r="O55" s="7"/>
      <c r="P55" s="6">
        <v>1.2523600000000001E-3</v>
      </c>
      <c r="Q55" s="6">
        <v>1.2568013E-3</v>
      </c>
      <c r="R55" s="9">
        <f t="shared" si="1"/>
        <v>-8.9183064488906894E-3</v>
      </c>
      <c r="S55" s="9">
        <f>(AVERAGE(M54,M56)/M55-1)*1000</f>
        <v>0.25943622237845076</v>
      </c>
      <c r="T55" s="9">
        <f>(AVERAGE(N54,N56)/N55-1)*1000</f>
        <v>0.25397637547941443</v>
      </c>
      <c r="U55" s="16">
        <f>AVERAGE(S54:S56)</f>
        <v>0.26704744425905719</v>
      </c>
      <c r="V55" s="58">
        <f>AVERAGE(T54:T56)</f>
        <v>0.26123391166166243</v>
      </c>
      <c r="W55" s="16">
        <f>AVERAGE(W54,W56)</f>
        <v>0.99859075763344052</v>
      </c>
      <c r="X55" s="16">
        <f>AVERAGE(X54,X56)</f>
        <v>0.99566253394293014</v>
      </c>
      <c r="Y55" s="16">
        <f>AVERAGE(Y54,Y56)</f>
        <v>0.99706757045394934</v>
      </c>
      <c r="AA55" s="17">
        <v>2</v>
      </c>
      <c r="AB55" s="16">
        <f>2*STDEV(S54:S56)</f>
        <v>1.7963477944980578E-2</v>
      </c>
      <c r="AC55" s="16">
        <f>2*STDEV(T54:T56)</f>
        <v>1.258062404481395E-2</v>
      </c>
      <c r="AD55" s="16">
        <f>AVERAGE(R54,R56)</f>
        <v>8.7621035946283676E-3</v>
      </c>
      <c r="AE55" s="16">
        <f>2*STDEV(R54,R56)</f>
        <v>3.9372781335522328E-2</v>
      </c>
      <c r="AF55" s="16">
        <f>AVERAGE(Q54,Q56)*20</f>
        <v>2.8973514999999998E-2</v>
      </c>
      <c r="AG55" s="16">
        <f>AVERAGE(I54,I56)</f>
        <v>0.488674885</v>
      </c>
      <c r="AH55" s="16">
        <f>U55-V55</f>
        <v>5.8135325973947549E-3</v>
      </c>
      <c r="AJ55" s="9">
        <f>0.0198*AG55^-0.47363</f>
        <v>2.7794229451742678E-2</v>
      </c>
    </row>
    <row r="56" spans="1:36" x14ac:dyDescent="0.2">
      <c r="A56">
        <v>26</v>
      </c>
      <c r="B56" t="s">
        <v>18</v>
      </c>
      <c r="E56" s="7">
        <v>1.8476942999999999</v>
      </c>
      <c r="F56" s="7">
        <v>3.9910681000000001</v>
      </c>
      <c r="G56" s="7">
        <v>0.28674169999999999</v>
      </c>
      <c r="H56" s="7">
        <v>3.7681347999999999</v>
      </c>
      <c r="I56" s="7">
        <v>0.48876666000000002</v>
      </c>
      <c r="J56" s="6">
        <v>1.7065739000000002E-5</v>
      </c>
      <c r="K56" s="6">
        <v>8.1041472999999993E-6</v>
      </c>
      <c r="L56" s="7">
        <v>0.94414200000000004</v>
      </c>
      <c r="M56" s="7">
        <v>1.7045444999999999</v>
      </c>
      <c r="N56" s="7">
        <v>1.6749942</v>
      </c>
      <c r="O56" s="7"/>
      <c r="P56" s="6">
        <v>1.1571070999999999E-3</v>
      </c>
      <c r="Q56" s="6">
        <v>1.4333917E-3</v>
      </c>
      <c r="R56" s="9">
        <f t="shared" si="1"/>
        <v>2.2682483932889852E-2</v>
      </c>
      <c r="S56" s="9">
        <f>(M56/AVERAGE(M55,M57)-1)*1000</f>
        <v>0.27695417075990214</v>
      </c>
      <c r="T56" s="9">
        <f>(N56/AVERAGE(N55,N57)-1)*1000</f>
        <v>0.2651159617335086</v>
      </c>
      <c r="U56" s="9"/>
      <c r="V56" s="56"/>
      <c r="W56" s="16">
        <f>I56/AVERAGE(I55,I57)</f>
        <v>0.99847715718411956</v>
      </c>
      <c r="X56" s="16">
        <f>H56/AVERAGE(H55,H57)</f>
        <v>0.99490447852718211</v>
      </c>
      <c r="Y56" s="16">
        <f>X56/W56</f>
        <v>0.99642187241717872</v>
      </c>
      <c r="AD56" s="16"/>
      <c r="AF56" s="16"/>
      <c r="AG56" s="16"/>
      <c r="AH56" s="16"/>
    </row>
    <row r="57" spans="1:36" x14ac:dyDescent="0.2">
      <c r="A57">
        <v>27</v>
      </c>
      <c r="B57" t="s">
        <v>17</v>
      </c>
      <c r="E57" s="7">
        <v>1.8623662999999999</v>
      </c>
      <c r="F57" s="7">
        <v>4.0227732999999999</v>
      </c>
      <c r="G57" s="7">
        <v>0.28837874000000002</v>
      </c>
      <c r="H57" s="7">
        <v>3.7980375</v>
      </c>
      <c r="I57" s="7">
        <v>0.49071630999999999</v>
      </c>
      <c r="J57" s="6">
        <v>3.0316227999999999E-5</v>
      </c>
      <c r="K57" s="6">
        <v>9.6156237000000007E-6</v>
      </c>
      <c r="L57" s="7">
        <v>0.94412415000000005</v>
      </c>
      <c r="M57" s="7">
        <v>1.7040654</v>
      </c>
      <c r="N57" s="7">
        <v>1.6745353000000001</v>
      </c>
      <c r="O57" s="7"/>
      <c r="P57" s="6">
        <v>13.966018999999999</v>
      </c>
      <c r="R57" s="9">
        <f t="shared" si="1"/>
        <v>-1.8906054385925408E-2</v>
      </c>
    </row>
    <row r="59" spans="1:36" x14ac:dyDescent="0.2">
      <c r="A59" t="s">
        <v>19</v>
      </c>
      <c r="S59" s="16">
        <f>AVERAGE(S4,S6,S8,S10,S12,S14,S16,S18,S20,S22,S24,S26,S28,S30,S34,S36,S38,S40,S42,S44,S46,S48,S50,S52,S54,S56)</f>
        <v>0.26377880533189602</v>
      </c>
      <c r="T59" s="16">
        <f>AVERAGE(T4,T6,T8,T10,T12,T14,T16,T18,T20,T22,T24,T26,T28,T30,T34,T36,T38,T40,T42,T44,T46,T48,T50,T52,T54,T56)</f>
        <v>0.27880432504141689</v>
      </c>
      <c r="U59" s="16">
        <f>AVERAGE(U5:U55)</f>
        <v>0.26348827376287398</v>
      </c>
      <c r="V59" s="58">
        <f>AVERAGE(V5:V55)</f>
        <v>0.27826790947538543</v>
      </c>
    </row>
    <row r="60" spans="1:36" x14ac:dyDescent="0.2">
      <c r="A60" t="s">
        <v>156</v>
      </c>
      <c r="S60" s="16">
        <f>2*STDEV(S4,S6,S8,S10,S12,S14,S16,S18,S20,S22,S24,S26,S28,S30,S34,S36,S38,S40,S42,S44,S46,S48,S50,S52,S54,S56)</f>
        <v>6.2686078663876751E-2</v>
      </c>
      <c r="T60" s="16">
        <f>2*STDEV(T4,T6,T8,T10,T12,T14,T16,T18,T20,T22,T24,T26,T28,T30,T34,T36,T38,T40,T42,T44,T46,T48,T50,T52,T54,T56)</f>
        <v>3.9886039745657624E-2</v>
      </c>
      <c r="U60" s="16">
        <f>2*STDEV(U5:U55)</f>
        <v>4.8853847332298306E-2</v>
      </c>
      <c r="V60" s="58">
        <f>2*STDEV(V5:V55)</f>
        <v>2.8176194219154654E-2</v>
      </c>
    </row>
    <row r="61" spans="1:36" x14ac:dyDescent="0.2">
      <c r="A61" t="s">
        <v>157</v>
      </c>
      <c r="S61" s="16">
        <f>S60/SQRT(S62)</f>
        <v>1.2293751474527688E-2</v>
      </c>
      <c r="T61" s="16">
        <f>T60/SQRT(T62)</f>
        <v>7.8222959608863704E-3</v>
      </c>
      <c r="U61" s="16">
        <f>U60/SQRT(U62)</f>
        <v>1.3549619350791629E-2</v>
      </c>
      <c r="V61" s="58">
        <f>V60/SQRT(V62)</f>
        <v>7.8146702311226272E-3</v>
      </c>
    </row>
    <row r="62" spans="1:36" x14ac:dyDescent="0.2">
      <c r="A62" t="s">
        <v>2</v>
      </c>
      <c r="S62">
        <f>COUNT(S4,S6,S8,S10,S12,S14,S16,S18,S20,S22,S24,S26,S28,S30,S34,S36,S38,S40,S42,S44,S46,S48,S50,S52,S54,S56)</f>
        <v>26</v>
      </c>
      <c r="T62">
        <f>COUNT(T4,T6,T8,T10,T12,T14,T16,T18,T20,T22,T24,T26,T28,T30,T34,T36,T38,T40,T42,T44,T46,T48,T50,T52,T54,T56)</f>
        <v>26</v>
      </c>
      <c r="U62">
        <f>COUNT(U5:U55)</f>
        <v>13</v>
      </c>
      <c r="V62" s="57">
        <f>COUNT(V5:V55)</f>
        <v>13</v>
      </c>
    </row>
    <row r="64" spans="1:36" s="61" customFormat="1" x14ac:dyDescent="0.2">
      <c r="V64" s="62"/>
    </row>
    <row r="65" spans="1:37" ht="18" x14ac:dyDescent="0.2">
      <c r="A65" s="63" t="s">
        <v>158</v>
      </c>
    </row>
    <row r="66" spans="1:37" x14ac:dyDescent="0.2">
      <c r="A66">
        <v>4</v>
      </c>
      <c r="B66" t="s">
        <v>24</v>
      </c>
      <c r="E66" s="7">
        <v>8.2928305999999993E-2</v>
      </c>
      <c r="F66" s="7">
        <v>0.17919096000000001</v>
      </c>
      <c r="G66" s="7">
        <v>1.2805380999999999E-2</v>
      </c>
      <c r="H66" s="7">
        <v>0.16924658000000001</v>
      </c>
      <c r="I66" s="5">
        <v>2.1838186999999998E-2</v>
      </c>
      <c r="J66" s="6">
        <v>1.5136237E-6</v>
      </c>
      <c r="K66" s="6">
        <v>-1.7735639E-6</v>
      </c>
      <c r="L66" s="7">
        <v>0.94449565999999996</v>
      </c>
      <c r="M66" s="7">
        <v>1.7053917999999999</v>
      </c>
      <c r="N66" s="7">
        <v>1.6751882</v>
      </c>
      <c r="O66" s="21">
        <v>43570</v>
      </c>
      <c r="P66" s="6">
        <v>8.7049811000000001E-3</v>
      </c>
      <c r="Q66" s="6">
        <v>9.3029289000000001E-3</v>
      </c>
      <c r="R66" s="9">
        <v>-7.4102842538836811E-2</v>
      </c>
      <c r="S66" s="9">
        <v>0.18362788767456451</v>
      </c>
      <c r="T66" s="9">
        <v>0.24749612440189139</v>
      </c>
      <c r="U66" s="9"/>
      <c r="V66" s="9"/>
      <c r="W66" s="16">
        <v>0.87939428864515301</v>
      </c>
      <c r="X66" s="16">
        <v>0.88490231252259854</v>
      </c>
      <c r="Y66" s="16">
        <v>1.0062634292132275</v>
      </c>
      <c r="AA66" s="17">
        <v>1</v>
      </c>
      <c r="AD66" s="16"/>
      <c r="AF66" s="22">
        <f t="shared" ref="AF66:AF129" si="2">2*Q66*10</f>
        <v>0.186058578</v>
      </c>
      <c r="AG66" s="16">
        <f>I66</f>
        <v>2.1838186999999998E-2</v>
      </c>
      <c r="AH66" s="16">
        <f t="shared" ref="AH66:AH129" si="3">S66-T66</f>
        <v>-6.3868236727326888E-2</v>
      </c>
      <c r="AI66" s="6"/>
      <c r="AJ66" s="6"/>
      <c r="AK66" s="6"/>
    </row>
    <row r="67" spans="1:37" x14ac:dyDescent="0.2">
      <c r="A67">
        <v>6</v>
      </c>
      <c r="B67" t="s">
        <v>24</v>
      </c>
      <c r="E67" s="7">
        <v>8.3026872000000002E-2</v>
      </c>
      <c r="F67" s="7">
        <v>0.17939935000000001</v>
      </c>
      <c r="G67" s="7">
        <v>1.281727E-2</v>
      </c>
      <c r="H67" s="7">
        <v>0.16945094999999999</v>
      </c>
      <c r="I67" s="5">
        <v>2.1861201E-2</v>
      </c>
      <c r="J67" s="6">
        <v>2.7065751999999999E-6</v>
      </c>
      <c r="K67" s="6">
        <v>-1.0886702E-6</v>
      </c>
      <c r="L67" s="7">
        <v>0.9445481</v>
      </c>
      <c r="M67" s="7">
        <v>1.7056051000000001</v>
      </c>
      <c r="N67" s="7">
        <v>1.6753773000000001</v>
      </c>
      <c r="O67" s="21">
        <v>43570</v>
      </c>
      <c r="P67" s="6">
        <v>7.9980738999999995E-3</v>
      </c>
      <c r="Q67" s="6">
        <v>7.5837057999999999E-3</v>
      </c>
      <c r="R67" s="9">
        <v>-2.7742655989260179E-2</v>
      </c>
      <c r="S67" s="9">
        <v>0.34724074399328231</v>
      </c>
      <c r="T67" s="9">
        <v>0.40631234243981851</v>
      </c>
      <c r="U67" s="9"/>
      <c r="V67" s="9"/>
      <c r="W67" s="16">
        <v>0.8805058675383115</v>
      </c>
      <c r="X67" s="16">
        <v>0.88620440858202965</v>
      </c>
      <c r="Y67" s="16">
        <v>1.0064718944572737</v>
      </c>
      <c r="Z67" s="16"/>
      <c r="AA67" s="17">
        <v>1</v>
      </c>
      <c r="AD67" s="16"/>
      <c r="AF67" s="22">
        <f t="shared" si="2"/>
        <v>0.151674116</v>
      </c>
      <c r="AG67" s="16">
        <f t="shared" ref="AG67:AG130" si="4">I67</f>
        <v>2.1861201E-2</v>
      </c>
      <c r="AH67" s="16">
        <f t="shared" si="3"/>
        <v>-5.90715984465362E-2</v>
      </c>
      <c r="AI67" s="6"/>
      <c r="AJ67" s="6"/>
      <c r="AK67" s="6"/>
    </row>
    <row r="68" spans="1:37" x14ac:dyDescent="0.2">
      <c r="A68">
        <v>4</v>
      </c>
      <c r="B68" t="s">
        <v>24</v>
      </c>
      <c r="E68" s="7">
        <v>0.11369366</v>
      </c>
      <c r="F68" s="7">
        <v>0.24577210999999999</v>
      </c>
      <c r="G68" s="7">
        <v>1.7344443000000001E-2</v>
      </c>
      <c r="H68" s="7">
        <v>0.23241966</v>
      </c>
      <c r="I68" s="5">
        <v>2.9609968E-2</v>
      </c>
      <c r="J68" s="6">
        <v>1.0718496E-5</v>
      </c>
      <c r="K68" s="6">
        <v>2.6930508999999999E-6</v>
      </c>
      <c r="L68" s="7">
        <v>0.94568273000000003</v>
      </c>
      <c r="M68" s="7">
        <v>1.7071076999999999</v>
      </c>
      <c r="N68" s="7">
        <v>1.6747932999999999</v>
      </c>
      <c r="O68" s="21">
        <v>43599</v>
      </c>
      <c r="P68" s="6">
        <v>5.6907679000000001E-3</v>
      </c>
      <c r="Q68" s="6">
        <v>6.0578387999999997E-3</v>
      </c>
      <c r="R68" s="9">
        <v>5.0801858802351774E-2</v>
      </c>
      <c r="S68" s="9">
        <v>0.20005668614553329</v>
      </c>
      <c r="T68" s="9">
        <v>0.18525119781731547</v>
      </c>
      <c r="U68" s="9"/>
      <c r="V68" s="9"/>
      <c r="W68" s="16">
        <v>1.0248084733512735</v>
      </c>
      <c r="X68" s="16">
        <v>1.0242934223735105</v>
      </c>
      <c r="Y68" s="16">
        <v>0.99949741733098807</v>
      </c>
      <c r="AA68" s="17">
        <v>1</v>
      </c>
      <c r="AD68" s="16"/>
      <c r="AF68" s="22">
        <f t="shared" si="2"/>
        <v>0.12115677599999999</v>
      </c>
      <c r="AG68" s="16">
        <f t="shared" si="4"/>
        <v>2.9609968E-2</v>
      </c>
      <c r="AH68" s="16">
        <f t="shared" si="3"/>
        <v>1.480548832821782E-2</v>
      </c>
    </row>
    <row r="69" spans="1:37" x14ac:dyDescent="0.2">
      <c r="A69">
        <v>6</v>
      </c>
      <c r="B69" t="s">
        <v>24</v>
      </c>
      <c r="E69" s="7">
        <v>0.11465394</v>
      </c>
      <c r="F69" s="7">
        <v>0.24785450000000001</v>
      </c>
      <c r="G69" s="7">
        <v>1.7458387999999998E-2</v>
      </c>
      <c r="H69" s="7">
        <v>0.23438382999999999</v>
      </c>
      <c r="I69" s="5">
        <v>2.9802812000000001E-2</v>
      </c>
      <c r="J69" s="6">
        <v>7.7331436999999994E-6</v>
      </c>
      <c r="K69" s="6">
        <v>2.9527261999999999E-6</v>
      </c>
      <c r="L69" s="7">
        <v>0.94565091000000001</v>
      </c>
      <c r="M69" s="7">
        <v>1.7070365000000001</v>
      </c>
      <c r="N69" s="7">
        <v>1.6747851</v>
      </c>
      <c r="O69" s="21">
        <v>43600</v>
      </c>
      <c r="P69" s="6">
        <v>5.2434925000000004E-3</v>
      </c>
      <c r="Q69" s="6">
        <v>5.7832589000000002E-3</v>
      </c>
      <c r="R69" s="9">
        <v>2.6463954082567298E-2</v>
      </c>
      <c r="S69" s="9">
        <v>0.14216713986869856</v>
      </c>
      <c r="T69" s="9">
        <v>0.13131766980478687</v>
      </c>
      <c r="U69" s="9"/>
      <c r="V69" s="9"/>
      <c r="W69" s="16">
        <v>1.0246615162686283</v>
      </c>
      <c r="X69" s="16">
        <v>1.0234886992873358</v>
      </c>
      <c r="Y69" s="16">
        <v>0.99885541033534331</v>
      </c>
      <c r="AA69" s="17">
        <v>1</v>
      </c>
      <c r="AD69" s="16"/>
      <c r="AF69" s="22">
        <f t="shared" si="2"/>
        <v>0.11566517800000001</v>
      </c>
      <c r="AG69" s="16">
        <f t="shared" si="4"/>
        <v>2.9802812000000001E-2</v>
      </c>
      <c r="AH69" s="16">
        <f t="shared" si="3"/>
        <v>1.0849470063911681E-2</v>
      </c>
    </row>
    <row r="70" spans="1:37" x14ac:dyDescent="0.2">
      <c r="A70">
        <v>8</v>
      </c>
      <c r="B70" t="s">
        <v>24</v>
      </c>
      <c r="E70" s="7">
        <v>0.10940651</v>
      </c>
      <c r="F70" s="7">
        <v>0.23646925999999999</v>
      </c>
      <c r="G70" s="7">
        <v>1.6695672000000002E-2</v>
      </c>
      <c r="H70" s="7">
        <v>0.22355743</v>
      </c>
      <c r="I70" s="5">
        <v>2.8495491000000001E-2</v>
      </c>
      <c r="J70" s="6">
        <v>6.8706775000000003E-6</v>
      </c>
      <c r="K70" s="6">
        <v>5.6589905000000002E-6</v>
      </c>
      <c r="L70" s="7">
        <v>0.94539735000000003</v>
      </c>
      <c r="M70" s="7">
        <v>1.7067583</v>
      </c>
      <c r="N70" s="7">
        <v>1.6748546</v>
      </c>
      <c r="O70" s="21">
        <v>43601</v>
      </c>
      <c r="P70" s="6">
        <v>5.5135521999999998E-3</v>
      </c>
      <c r="Q70" s="6">
        <v>5.686333E-3</v>
      </c>
      <c r="R70" s="9">
        <v>-0.13765860709857858</v>
      </c>
      <c r="S70" s="9">
        <v>0.14022697666993267</v>
      </c>
      <c r="T70" s="9">
        <v>0.22287497490269814</v>
      </c>
      <c r="U70" s="9"/>
      <c r="V70" s="9"/>
      <c r="W70" s="16">
        <v>1.0021767029531383</v>
      </c>
      <c r="X70" s="16">
        <v>1.0007082836464947</v>
      </c>
      <c r="Y70" s="16">
        <v>0.99853477006368574</v>
      </c>
      <c r="AA70" s="17">
        <v>1</v>
      </c>
      <c r="AD70" s="16"/>
      <c r="AF70" s="22">
        <f t="shared" si="2"/>
        <v>0.11372666000000001</v>
      </c>
      <c r="AG70" s="16">
        <f t="shared" si="4"/>
        <v>2.8495491000000001E-2</v>
      </c>
      <c r="AH70" s="16">
        <f t="shared" si="3"/>
        <v>-8.2647998232765474E-2</v>
      </c>
    </row>
    <row r="71" spans="1:37" x14ac:dyDescent="0.2">
      <c r="A71">
        <v>10</v>
      </c>
      <c r="B71" t="s">
        <v>24</v>
      </c>
      <c r="E71" s="7">
        <v>0.10875804</v>
      </c>
      <c r="F71" s="7">
        <v>0.23507859</v>
      </c>
      <c r="G71" s="7">
        <v>1.6618543E-2</v>
      </c>
      <c r="H71" s="7">
        <v>0.22224188</v>
      </c>
      <c r="I71" s="5">
        <v>2.8362579999999998E-2</v>
      </c>
      <c r="J71" s="6">
        <v>7.6365603999999994E-6</v>
      </c>
      <c r="K71" s="6">
        <v>3.5436110999999999E-6</v>
      </c>
      <c r="L71" s="7">
        <v>0.94538243</v>
      </c>
      <c r="M71" s="7">
        <v>1.7067786</v>
      </c>
      <c r="N71" s="7">
        <v>1.6748456</v>
      </c>
      <c r="O71" s="21">
        <v>43602</v>
      </c>
      <c r="P71" s="6">
        <v>4.8038771000000003E-3</v>
      </c>
      <c r="Q71" s="6">
        <v>6.5354706999999996E-3</v>
      </c>
      <c r="R71" s="9">
        <v>-1.7008700383902564E-2</v>
      </c>
      <c r="S71" s="9">
        <v>0.2674758612413175</v>
      </c>
      <c r="T71" s="9">
        <v>0.19336863813901317</v>
      </c>
      <c r="U71" s="9"/>
      <c r="V71" s="9"/>
      <c r="W71" s="16">
        <v>1.0249551713246809</v>
      </c>
      <c r="X71" s="16">
        <v>1.0250842554335775</v>
      </c>
      <c r="Y71" s="16">
        <v>1.0001259412240731</v>
      </c>
      <c r="AA71" s="17">
        <v>1</v>
      </c>
      <c r="AD71" s="16"/>
      <c r="AF71" s="22">
        <f t="shared" si="2"/>
        <v>0.130709414</v>
      </c>
      <c r="AG71" s="16">
        <f t="shared" si="4"/>
        <v>2.8362579999999998E-2</v>
      </c>
      <c r="AH71" s="16">
        <f t="shared" si="3"/>
        <v>7.4107223102304332E-2</v>
      </c>
    </row>
    <row r="72" spans="1:37" x14ac:dyDescent="0.2">
      <c r="A72">
        <v>12</v>
      </c>
      <c r="B72" t="s">
        <v>24</v>
      </c>
      <c r="E72" s="7">
        <v>0.10937423</v>
      </c>
      <c r="F72" s="7">
        <v>0.23641328</v>
      </c>
      <c r="G72" s="7">
        <v>1.6771753E-2</v>
      </c>
      <c r="H72" s="7">
        <v>0.22351757999999999</v>
      </c>
      <c r="I72" s="5">
        <v>2.8623755000000001E-2</v>
      </c>
      <c r="J72" s="6">
        <v>9.4379896999999996E-6</v>
      </c>
      <c r="K72" s="6">
        <v>1.6680475999999999E-7</v>
      </c>
      <c r="L72" s="7">
        <v>0.94545270000000003</v>
      </c>
      <c r="M72" s="7">
        <v>1.7066642000000001</v>
      </c>
      <c r="N72" s="7">
        <v>1.6747479000000001</v>
      </c>
      <c r="O72" s="21">
        <v>43603</v>
      </c>
      <c r="P72" s="6">
        <v>6.6900058999999996E-3</v>
      </c>
      <c r="Q72" s="6">
        <v>6.9114815000000003E-3</v>
      </c>
      <c r="R72" s="9">
        <v>6.4137411603937267E-2</v>
      </c>
      <c r="S72" s="9">
        <v>0.19659165913954446</v>
      </c>
      <c r="T72" s="9">
        <v>0.12967812027353531</v>
      </c>
      <c r="U72" s="9"/>
      <c r="V72" s="9"/>
      <c r="W72" s="16">
        <v>1.030034151480514</v>
      </c>
      <c r="X72" s="16">
        <v>1.0262414789056471</v>
      </c>
      <c r="Y72" s="16">
        <v>0.99631791570268269</v>
      </c>
      <c r="AA72" s="17">
        <v>1</v>
      </c>
      <c r="AD72" s="16"/>
      <c r="AF72" s="22">
        <f t="shared" si="2"/>
        <v>0.13822962999999999</v>
      </c>
      <c r="AG72" s="16">
        <f t="shared" si="4"/>
        <v>2.8623755000000001E-2</v>
      </c>
      <c r="AH72" s="16">
        <f t="shared" si="3"/>
        <v>6.6913538866009148E-2</v>
      </c>
    </row>
    <row r="73" spans="1:37" x14ac:dyDescent="0.2">
      <c r="A73">
        <v>14</v>
      </c>
      <c r="B73" t="s">
        <v>24</v>
      </c>
      <c r="E73" s="7">
        <v>0.11000724000000001</v>
      </c>
      <c r="F73" s="7">
        <v>0.23776285999999999</v>
      </c>
      <c r="G73" s="7">
        <v>1.6831663E-2</v>
      </c>
      <c r="H73" s="7">
        <v>0.2247815</v>
      </c>
      <c r="I73" s="5">
        <v>2.8727461999999999E-2</v>
      </c>
      <c r="J73" s="6">
        <v>6.9819322999999999E-6</v>
      </c>
      <c r="K73" s="6">
        <v>1.0043979000000001E-6</v>
      </c>
      <c r="L73" s="7">
        <v>0.94540100000000005</v>
      </c>
      <c r="M73" s="7">
        <v>1.7068188</v>
      </c>
      <c r="N73" s="7">
        <v>1.6749898000000001</v>
      </c>
      <c r="O73" s="21">
        <v>43604</v>
      </c>
      <c r="P73" s="6">
        <v>5.6204614000000003E-3</v>
      </c>
      <c r="Q73" s="6">
        <v>5.7074476000000002E-3</v>
      </c>
      <c r="R73" s="9">
        <v>3.480016891543869E-3</v>
      </c>
      <c r="S73" s="9">
        <v>0.22743378913658852</v>
      </c>
      <c r="T73" s="9">
        <v>0.24068624692041851</v>
      </c>
      <c r="U73" s="9"/>
      <c r="V73" s="9"/>
      <c r="W73" s="16">
        <v>1.0272040757108778</v>
      </c>
      <c r="X73" s="16">
        <v>1.0267607146650877</v>
      </c>
      <c r="Y73" s="16">
        <v>0.99956838075678067</v>
      </c>
      <c r="AA73" s="17">
        <v>1</v>
      </c>
      <c r="AD73" s="16"/>
      <c r="AF73" s="22">
        <f t="shared" si="2"/>
        <v>0.114148952</v>
      </c>
      <c r="AG73" s="16">
        <f t="shared" si="4"/>
        <v>2.8727461999999999E-2</v>
      </c>
      <c r="AH73" s="16">
        <f t="shared" si="3"/>
        <v>-1.3252457783829996E-2</v>
      </c>
    </row>
    <row r="74" spans="1:37" x14ac:dyDescent="0.2">
      <c r="A74">
        <v>16</v>
      </c>
      <c r="B74" t="s">
        <v>24</v>
      </c>
      <c r="E74" s="7">
        <v>0.10984831</v>
      </c>
      <c r="F74" s="7">
        <v>0.23743009000000001</v>
      </c>
      <c r="G74" s="7">
        <v>1.6851952999999999E-2</v>
      </c>
      <c r="H74" s="7">
        <v>0.22447094000000001</v>
      </c>
      <c r="I74" s="5">
        <v>2.8759322E-2</v>
      </c>
      <c r="J74" s="6">
        <v>5.8687434000000001E-6</v>
      </c>
      <c r="K74" s="6">
        <v>1.0396548E-7</v>
      </c>
      <c r="L74" s="7">
        <v>0.94542939999999998</v>
      </c>
      <c r="M74" s="7">
        <v>1.7066319000000001</v>
      </c>
      <c r="N74" s="7">
        <v>1.6746875999999999</v>
      </c>
      <c r="O74" s="21">
        <v>43605</v>
      </c>
      <c r="P74" s="6">
        <v>5.9589977000000004E-3</v>
      </c>
      <c r="Q74" s="6">
        <v>5.7752406999999999E-3</v>
      </c>
      <c r="R74" s="9">
        <v>2.3994963902929101E-2</v>
      </c>
      <c r="S74" s="9">
        <v>0.10905708227015865</v>
      </c>
      <c r="T74" s="9">
        <v>5.9626615565466778E-2</v>
      </c>
      <c r="U74" s="9"/>
      <c r="V74" s="9"/>
      <c r="W74" s="16">
        <v>1.022486032523964</v>
      </c>
      <c r="X74" s="16">
        <v>1.0212212220591597</v>
      </c>
      <c r="Y74" s="16">
        <v>0.99876300465280476</v>
      </c>
      <c r="AA74" s="17">
        <v>1</v>
      </c>
      <c r="AD74" s="16"/>
      <c r="AF74" s="22">
        <f t="shared" si="2"/>
        <v>0.115504814</v>
      </c>
      <c r="AG74" s="16">
        <f t="shared" si="4"/>
        <v>2.8759322E-2</v>
      </c>
      <c r="AH74" s="16">
        <f t="shared" si="3"/>
        <v>4.9430466704691867E-2</v>
      </c>
    </row>
    <row r="75" spans="1:37" x14ac:dyDescent="0.2">
      <c r="A75">
        <v>18</v>
      </c>
      <c r="B75" t="s">
        <v>24</v>
      </c>
      <c r="E75" s="7">
        <v>0.10985304999999999</v>
      </c>
      <c r="F75" s="7">
        <v>0.23745858</v>
      </c>
      <c r="G75" s="7">
        <v>1.6872997000000001E-2</v>
      </c>
      <c r="H75" s="7">
        <v>0.22449630000000001</v>
      </c>
      <c r="I75" s="5">
        <v>2.8799842999999999E-2</v>
      </c>
      <c r="J75" s="6">
        <v>1.1212108000000001E-5</v>
      </c>
      <c r="K75" s="6">
        <v>2.3985217999999999E-6</v>
      </c>
      <c r="L75" s="7">
        <v>0.94541244999999996</v>
      </c>
      <c r="M75" s="7">
        <v>1.7069144000000001</v>
      </c>
      <c r="N75" s="7">
        <v>1.6750457999999999</v>
      </c>
      <c r="O75" s="21">
        <v>43606</v>
      </c>
      <c r="P75" s="6">
        <v>6.8265634E-3</v>
      </c>
      <c r="Q75" s="6">
        <v>6.7591583999999996E-3</v>
      </c>
      <c r="R75" s="9">
        <v>-5.2402952484764675E-2</v>
      </c>
      <c r="S75" s="9">
        <v>0.26018617140954881</v>
      </c>
      <c r="T75" s="9">
        <v>0.29790147120101196</v>
      </c>
      <c r="U75" s="9"/>
      <c r="V75" s="9"/>
      <c r="W75" s="16">
        <v>1.0175391853649933</v>
      </c>
      <c r="X75" s="16">
        <v>1.0150651259788928</v>
      </c>
      <c r="Y75" s="16">
        <v>0.99756858564104034</v>
      </c>
      <c r="AA75" s="17">
        <v>1</v>
      </c>
      <c r="AD75" s="16"/>
      <c r="AF75" s="22">
        <f t="shared" si="2"/>
        <v>0.13518316799999999</v>
      </c>
      <c r="AG75" s="16">
        <f t="shared" si="4"/>
        <v>2.8799842999999999E-2</v>
      </c>
      <c r="AH75" s="16">
        <f t="shared" si="3"/>
        <v>-3.7715299791463153E-2</v>
      </c>
    </row>
    <row r="76" spans="1:37" x14ac:dyDescent="0.2">
      <c r="A76">
        <v>4</v>
      </c>
      <c r="B76" t="s">
        <v>24</v>
      </c>
      <c r="E76" s="7">
        <v>0.10721297</v>
      </c>
      <c r="F76" s="7">
        <v>0.23168849999999999</v>
      </c>
      <c r="G76" s="7">
        <v>1.6669297999999999E-2</v>
      </c>
      <c r="H76" s="7">
        <v>0.21886596999999999</v>
      </c>
      <c r="I76" s="5">
        <v>2.8428063E-2</v>
      </c>
      <c r="J76" s="6">
        <v>3.0451214999999999E-6</v>
      </c>
      <c r="K76" s="6">
        <v>-4.6859931999999996E-6</v>
      </c>
      <c r="L76" s="7">
        <v>0.94465626999999996</v>
      </c>
      <c r="M76" s="7">
        <v>1.7054601</v>
      </c>
      <c r="N76" s="7">
        <v>1.6749577</v>
      </c>
      <c r="O76" s="21">
        <v>43570</v>
      </c>
      <c r="P76" s="6">
        <v>5.1737963999999997E-3</v>
      </c>
      <c r="Q76" s="6">
        <v>4.6591306999999998E-3</v>
      </c>
      <c r="R76" s="9">
        <v>-3.6038265090132526E-2</v>
      </c>
      <c r="S76" s="9">
        <v>6.7171137251298418E-2</v>
      </c>
      <c r="T76" s="9">
        <v>0.11780789658022428</v>
      </c>
      <c r="U76" s="9"/>
      <c r="V76" s="9"/>
      <c r="W76" s="16">
        <v>1.0706116088756548</v>
      </c>
      <c r="X76" s="16">
        <v>1.0636124563572875</v>
      </c>
      <c r="Y76" s="16">
        <v>0.99346247279560351</v>
      </c>
      <c r="Z76" s="16"/>
      <c r="AA76" s="17">
        <v>1</v>
      </c>
      <c r="AD76" s="16"/>
      <c r="AF76" s="22">
        <f t="shared" si="2"/>
        <v>9.3182613999999997E-2</v>
      </c>
      <c r="AG76" s="16">
        <f t="shared" si="4"/>
        <v>2.8428063E-2</v>
      </c>
      <c r="AH76" s="16">
        <f t="shared" si="3"/>
        <v>-5.0636759328925862E-2</v>
      </c>
      <c r="AI76" s="6"/>
      <c r="AJ76" s="6"/>
      <c r="AK76" s="6"/>
    </row>
    <row r="77" spans="1:37" x14ac:dyDescent="0.2">
      <c r="A77">
        <v>6</v>
      </c>
      <c r="B77" t="s">
        <v>24</v>
      </c>
      <c r="E77" s="7">
        <v>0.10823942</v>
      </c>
      <c r="F77" s="7">
        <v>0.23385549999999999</v>
      </c>
      <c r="G77" s="7">
        <v>1.6806620000000001E-2</v>
      </c>
      <c r="H77" s="7">
        <v>0.22086446000000001</v>
      </c>
      <c r="I77" s="5">
        <v>2.8663134E-2</v>
      </c>
      <c r="J77" s="6">
        <v>4.0962193999999999E-6</v>
      </c>
      <c r="K77" s="6">
        <v>-5.8365866999999998E-6</v>
      </c>
      <c r="L77" s="7">
        <v>0.94444850999999996</v>
      </c>
      <c r="M77" s="7">
        <v>1.7054147</v>
      </c>
      <c r="N77" s="7">
        <v>1.6753837</v>
      </c>
      <c r="O77" s="21">
        <v>43570</v>
      </c>
      <c r="P77" s="6">
        <v>4.8866546999999996E-3</v>
      </c>
      <c r="Q77" s="6">
        <v>5.7189105000000004E-3</v>
      </c>
      <c r="R77" s="9">
        <v>-9.1304210882769965E-2</v>
      </c>
      <c r="S77" s="9">
        <v>0.14854898779659287</v>
      </c>
      <c r="T77" s="9">
        <v>0.31277243884009209</v>
      </c>
      <c r="U77" s="9"/>
      <c r="V77" s="9"/>
      <c r="W77" s="16">
        <v>1.0717280650908265</v>
      </c>
      <c r="X77" s="16">
        <v>1.0663230516539466</v>
      </c>
      <c r="Y77" s="16">
        <v>0.99495673052434075</v>
      </c>
      <c r="Z77" s="16"/>
      <c r="AA77" s="17">
        <v>1</v>
      </c>
      <c r="AD77" s="16"/>
      <c r="AF77" s="22">
        <f t="shared" si="2"/>
        <v>0.11437821000000001</v>
      </c>
      <c r="AG77" s="16">
        <f t="shared" si="4"/>
        <v>2.8663134E-2</v>
      </c>
      <c r="AH77" s="16">
        <f t="shared" si="3"/>
        <v>-0.16422345104349922</v>
      </c>
      <c r="AI77" s="6"/>
      <c r="AJ77" s="6"/>
      <c r="AK77" s="6"/>
    </row>
    <row r="78" spans="1:37" x14ac:dyDescent="0.2">
      <c r="A78">
        <v>8</v>
      </c>
      <c r="B78" t="s">
        <v>24</v>
      </c>
      <c r="E78" s="7">
        <v>0.10867105000000001</v>
      </c>
      <c r="F78" s="7">
        <v>0.23480572</v>
      </c>
      <c r="G78" s="7">
        <v>1.6886999999999999E-2</v>
      </c>
      <c r="H78" s="7">
        <v>0.22176522000000001</v>
      </c>
      <c r="I78" s="5">
        <v>2.8797296E-2</v>
      </c>
      <c r="J78" s="6">
        <v>4.8171340999999996E-6</v>
      </c>
      <c r="K78" s="6">
        <v>-1.0651934E-6</v>
      </c>
      <c r="L78" s="7">
        <v>0.94443684000000006</v>
      </c>
      <c r="M78" s="7">
        <v>1.7052474</v>
      </c>
      <c r="N78" s="7">
        <v>1.6752153000000001</v>
      </c>
      <c r="O78" s="21">
        <v>43570</v>
      </c>
      <c r="P78" s="6">
        <v>6.1163724000000003E-3</v>
      </c>
      <c r="Q78" s="6">
        <v>6.9407901000000001E-3</v>
      </c>
      <c r="R78" s="9">
        <v>-6.9004617210932651E-2</v>
      </c>
      <c r="S78" s="9">
        <v>0.17680912406636828</v>
      </c>
      <c r="T78" s="9">
        <v>0.31396864911381606</v>
      </c>
      <c r="U78" s="9"/>
      <c r="V78" s="9"/>
      <c r="W78" s="16">
        <v>1.0708693110722332</v>
      </c>
      <c r="X78" s="16">
        <v>1.0652662447236914</v>
      </c>
      <c r="Y78" s="16">
        <v>0.99476774029229431</v>
      </c>
      <c r="AA78" s="17">
        <v>1</v>
      </c>
      <c r="AD78" s="16"/>
      <c r="AF78" s="22">
        <f t="shared" si="2"/>
        <v>0.13881580199999999</v>
      </c>
      <c r="AG78" s="16">
        <f t="shared" si="4"/>
        <v>2.8797296E-2</v>
      </c>
      <c r="AH78" s="16">
        <f t="shared" si="3"/>
        <v>-0.13715952504744777</v>
      </c>
      <c r="AI78" s="6"/>
      <c r="AJ78" s="6"/>
      <c r="AK78" s="6"/>
    </row>
    <row r="79" spans="1:37" x14ac:dyDescent="0.2">
      <c r="A79">
        <v>10</v>
      </c>
      <c r="B79" t="s">
        <v>24</v>
      </c>
      <c r="E79" s="7">
        <v>0.10877704000000001</v>
      </c>
      <c r="F79" s="7">
        <v>0.23502099000000001</v>
      </c>
      <c r="G79" s="7">
        <v>1.6913054E-2</v>
      </c>
      <c r="H79" s="7">
        <v>0.2219844</v>
      </c>
      <c r="I79" s="5">
        <v>2.8838595000000002E-2</v>
      </c>
      <c r="J79" s="6">
        <v>1.3252956999999999E-6</v>
      </c>
      <c r="K79" s="6">
        <v>-3.9178221000000001E-6</v>
      </c>
      <c r="L79" s="7">
        <v>0.94453973000000002</v>
      </c>
      <c r="M79" s="7">
        <v>1.7050422000000001</v>
      </c>
      <c r="N79" s="7">
        <v>1.6748098</v>
      </c>
      <c r="O79" s="21">
        <v>43570</v>
      </c>
      <c r="P79" s="6">
        <v>4.5366627999999997E-3</v>
      </c>
      <c r="Q79" s="6">
        <v>5.0765788999999999E-3</v>
      </c>
      <c r="R79" s="9">
        <v>4.3054568825917627E-2</v>
      </c>
      <c r="S79" s="9">
        <v>5.6218777793048957E-2</v>
      </c>
      <c r="T79" s="9">
        <v>4.3350085016324869E-2</v>
      </c>
      <c r="U79" s="9"/>
      <c r="V79" s="9"/>
      <c r="W79" s="16">
        <v>1.0695114312384502</v>
      </c>
      <c r="X79" s="16">
        <v>1.0638043016512146</v>
      </c>
      <c r="Y79" s="16">
        <v>0.99466379748683298</v>
      </c>
      <c r="Z79" s="16"/>
      <c r="AA79" s="17">
        <v>1</v>
      </c>
      <c r="AD79" s="16"/>
      <c r="AF79" s="22">
        <f t="shared" si="2"/>
        <v>0.101531578</v>
      </c>
      <c r="AG79" s="16">
        <f t="shared" si="4"/>
        <v>2.8838595000000002E-2</v>
      </c>
      <c r="AH79" s="16">
        <f t="shared" si="3"/>
        <v>1.2868692776724089E-2</v>
      </c>
      <c r="AI79" s="6"/>
      <c r="AJ79" s="6"/>
      <c r="AK79" s="6"/>
    </row>
    <row r="80" spans="1:37" x14ac:dyDescent="0.2">
      <c r="A80">
        <v>12</v>
      </c>
      <c r="B80" t="s">
        <v>24</v>
      </c>
      <c r="E80" s="7">
        <v>0.10927231</v>
      </c>
      <c r="F80" s="7">
        <v>0.23609405</v>
      </c>
      <c r="G80" s="7">
        <v>1.6979628E-2</v>
      </c>
      <c r="H80" s="7">
        <v>0.22299791999999999</v>
      </c>
      <c r="I80" s="5">
        <v>2.8955498999999999E-2</v>
      </c>
      <c r="J80" s="6">
        <v>4.5766564E-6</v>
      </c>
      <c r="K80" s="6">
        <v>-5.8285172999999998E-6</v>
      </c>
      <c r="L80" s="7">
        <v>0.94453951000000003</v>
      </c>
      <c r="M80" s="7">
        <v>1.7053613999999999</v>
      </c>
      <c r="N80" s="7">
        <v>1.6751463</v>
      </c>
      <c r="O80" s="21">
        <v>43570</v>
      </c>
      <c r="P80" s="6">
        <v>4.6439087000000002E-3</v>
      </c>
      <c r="Q80" s="6">
        <v>5.9207048999999996E-3</v>
      </c>
      <c r="R80" s="9">
        <v>7.9108295402363638E-2</v>
      </c>
      <c r="S80" s="9">
        <v>0.22771619599981641</v>
      </c>
      <c r="T80" s="9">
        <v>0.15965333374245994</v>
      </c>
      <c r="U80" s="9"/>
      <c r="V80" s="9"/>
      <c r="W80" s="16">
        <v>1.071488951170642</v>
      </c>
      <c r="X80" s="16">
        <v>1.0660746566615982</v>
      </c>
      <c r="Y80" s="16">
        <v>0.99494694322033972</v>
      </c>
      <c r="AA80" s="17">
        <v>1</v>
      </c>
      <c r="AD80" s="16"/>
      <c r="AF80" s="22">
        <f t="shared" si="2"/>
        <v>0.118414098</v>
      </c>
      <c r="AG80" s="16">
        <f t="shared" si="4"/>
        <v>2.8955498999999999E-2</v>
      </c>
      <c r="AH80" s="16">
        <f t="shared" si="3"/>
        <v>6.8062862257356471E-2</v>
      </c>
      <c r="AI80" s="6"/>
      <c r="AJ80" s="6"/>
      <c r="AK80" s="6"/>
    </row>
    <row r="81" spans="1:40" x14ac:dyDescent="0.2">
      <c r="A81">
        <v>14</v>
      </c>
      <c r="B81" t="s">
        <v>24</v>
      </c>
      <c r="E81" s="7">
        <v>0.10969951</v>
      </c>
      <c r="F81" s="7">
        <v>0.23700207000000001</v>
      </c>
      <c r="G81" s="7">
        <v>1.7030973000000001E-2</v>
      </c>
      <c r="H81" s="7">
        <v>0.22383026</v>
      </c>
      <c r="I81" s="5">
        <v>2.9038620000000001E-2</v>
      </c>
      <c r="J81" s="6">
        <v>7.7670924000000001E-6</v>
      </c>
      <c r="K81" s="6">
        <v>-2.8413162000000001E-6</v>
      </c>
      <c r="L81" s="7">
        <v>0.94441386000000005</v>
      </c>
      <c r="M81" s="7">
        <v>1.7051099999999999</v>
      </c>
      <c r="N81" s="7">
        <v>1.6750636000000001</v>
      </c>
      <c r="O81" s="21">
        <v>43570</v>
      </c>
      <c r="P81" s="6">
        <v>6.1651045999999996E-3</v>
      </c>
      <c r="Q81" s="6">
        <v>6.4066790999999998E-3</v>
      </c>
      <c r="R81" s="9">
        <v>-5.1997803577119583E-2</v>
      </c>
      <c r="S81" s="9">
        <v>0.12997918221491211</v>
      </c>
      <c r="T81" s="9">
        <v>0.15019595780918493</v>
      </c>
      <c r="U81" s="9"/>
      <c r="V81" s="9"/>
      <c r="W81" s="16">
        <v>1.0711486778542103</v>
      </c>
      <c r="X81" s="16">
        <v>1.0663552263196157</v>
      </c>
      <c r="Y81" s="16">
        <v>0.99552494286395687</v>
      </c>
      <c r="Z81" s="16"/>
      <c r="AA81" s="17">
        <v>1</v>
      </c>
      <c r="AD81" s="16"/>
      <c r="AF81" s="22">
        <f t="shared" si="2"/>
        <v>0.128133582</v>
      </c>
      <c r="AG81" s="16">
        <f t="shared" si="4"/>
        <v>2.9038620000000001E-2</v>
      </c>
      <c r="AH81" s="16">
        <f t="shared" si="3"/>
        <v>-2.0216775594272818E-2</v>
      </c>
      <c r="AI81" s="6"/>
      <c r="AJ81" s="6"/>
      <c r="AK81" s="6"/>
    </row>
    <row r="82" spans="1:40" x14ac:dyDescent="0.2">
      <c r="A82">
        <v>6</v>
      </c>
      <c r="B82" t="s">
        <v>24</v>
      </c>
      <c r="E82" s="7">
        <v>0.19651283</v>
      </c>
      <c r="F82" s="7">
        <v>0.42471634000000003</v>
      </c>
      <c r="G82" s="7">
        <v>2.5986295E-2</v>
      </c>
      <c r="H82" s="7">
        <v>0.40146201999999998</v>
      </c>
      <c r="I82" s="5">
        <v>4.4340984E-2</v>
      </c>
      <c r="J82" s="6">
        <v>1.008932E-5</v>
      </c>
      <c r="K82" s="6">
        <v>8.8906604999999997E-6</v>
      </c>
      <c r="L82" s="7">
        <v>0.94524019000000004</v>
      </c>
      <c r="M82" s="7">
        <v>1.7063203</v>
      </c>
      <c r="N82" s="7">
        <v>1.6746988</v>
      </c>
      <c r="O82" s="21">
        <v>43354</v>
      </c>
      <c r="P82" s="23"/>
      <c r="Q82" s="6">
        <v>4.4397780000000001E-3</v>
      </c>
      <c r="R82" s="9">
        <v>-5.6971690750473591E-2</v>
      </c>
      <c r="S82" s="9">
        <v>0.29276227064634064</v>
      </c>
      <c r="T82" s="9">
        <v>0.32774839006366463</v>
      </c>
      <c r="U82" s="9"/>
      <c r="V82" s="9"/>
      <c r="W82" s="16">
        <v>0.95543349640379593</v>
      </c>
      <c r="X82" s="16">
        <v>0.94665888407220944</v>
      </c>
      <c r="Y82" s="16">
        <v>0.9908160930461265</v>
      </c>
      <c r="AA82" s="17">
        <v>1</v>
      </c>
      <c r="AF82" s="22">
        <f t="shared" si="2"/>
        <v>8.8795559999999996E-2</v>
      </c>
      <c r="AG82" s="16">
        <f t="shared" si="4"/>
        <v>4.4340984E-2</v>
      </c>
      <c r="AH82" s="16">
        <f t="shared" si="3"/>
        <v>-3.4986119417323991E-2</v>
      </c>
      <c r="AI82" s="6"/>
      <c r="AJ82" s="6"/>
      <c r="AK82" s="6"/>
    </row>
    <row r="83" spans="1:40" x14ac:dyDescent="0.2">
      <c r="A83">
        <v>4</v>
      </c>
      <c r="B83" t="s">
        <v>24</v>
      </c>
      <c r="E83" s="7">
        <v>0.19730544999999999</v>
      </c>
      <c r="F83" s="7">
        <v>0.42642931000000001</v>
      </c>
      <c r="G83" s="7">
        <v>2.6077096000000001E-2</v>
      </c>
      <c r="H83" s="7">
        <v>0.40309746000000002</v>
      </c>
      <c r="I83" s="5">
        <v>4.4495178000000003E-2</v>
      </c>
      <c r="J83" s="6">
        <v>1.3924182E-5</v>
      </c>
      <c r="K83" s="6">
        <v>1.0856659999999999E-5</v>
      </c>
      <c r="L83" s="7">
        <v>0.94527861000000002</v>
      </c>
      <c r="M83" s="7">
        <v>1.7062161</v>
      </c>
      <c r="N83" s="7">
        <v>1.6745513999999999</v>
      </c>
      <c r="O83" s="21">
        <v>43354</v>
      </c>
      <c r="P83" s="23"/>
      <c r="Q83" s="6">
        <v>3.2690167999999999E-3</v>
      </c>
      <c r="R83" s="9">
        <v>-1.5206925501498603E-2</v>
      </c>
      <c r="S83" s="9">
        <v>0.20370853886397811</v>
      </c>
      <c r="T83" s="9">
        <v>0.20618726653864883</v>
      </c>
      <c r="U83" s="9"/>
      <c r="V83" s="9"/>
      <c r="W83" s="16">
        <v>0.95950921801206479</v>
      </c>
      <c r="X83" s="16">
        <v>0.95057044962289161</v>
      </c>
      <c r="Y83" s="16">
        <v>0.99068402030811886</v>
      </c>
      <c r="Z83" s="16"/>
      <c r="AA83" s="17">
        <v>1</v>
      </c>
      <c r="AB83" s="16"/>
      <c r="AC83" s="16"/>
      <c r="AD83" s="16"/>
      <c r="AF83" s="22">
        <f t="shared" si="2"/>
        <v>6.5380335999999997E-2</v>
      </c>
      <c r="AG83" s="16">
        <f t="shared" si="4"/>
        <v>4.4495178000000003E-2</v>
      </c>
      <c r="AH83" s="16">
        <f t="shared" si="3"/>
        <v>-2.4787276746707221E-3</v>
      </c>
      <c r="AI83" s="6"/>
      <c r="AJ83" s="6"/>
      <c r="AK83" s="6"/>
    </row>
    <row r="84" spans="1:40" x14ac:dyDescent="0.2">
      <c r="A84">
        <v>17</v>
      </c>
      <c r="B84" t="s">
        <v>24</v>
      </c>
      <c r="E84" s="7">
        <v>0.22817345</v>
      </c>
      <c r="F84" s="7">
        <v>0.49366544000000001</v>
      </c>
      <c r="G84" s="7">
        <v>3.2519270000000003E-2</v>
      </c>
      <c r="H84" s="7">
        <v>0.46764012999999999</v>
      </c>
      <c r="I84" s="5">
        <v>5.5612494999999998E-2</v>
      </c>
      <c r="J84" s="6">
        <v>9.3009447999999992E-6</v>
      </c>
      <c r="K84" s="6">
        <v>6.226477E-6</v>
      </c>
      <c r="L84" s="7">
        <v>0.94730716000000004</v>
      </c>
      <c r="M84" s="7">
        <v>1.7101948</v>
      </c>
      <c r="N84" s="7">
        <v>1.6749589</v>
      </c>
      <c r="O84" s="21">
        <v>43353</v>
      </c>
      <c r="P84" s="23"/>
      <c r="Q84" s="6">
        <v>5.6447399000000001E-3</v>
      </c>
      <c r="R84" s="9">
        <v>0.14797284877965389</v>
      </c>
      <c r="S84" s="9">
        <v>0.36362878066964477</v>
      </c>
      <c r="T84" s="9">
        <v>0.20530090765324971</v>
      </c>
      <c r="U84" s="9"/>
      <c r="V84" s="9"/>
      <c r="W84" s="16">
        <v>0.97419203255803055</v>
      </c>
      <c r="X84" s="16">
        <v>0.9502260423431611</v>
      </c>
      <c r="Y84" s="16">
        <v>0.97539911083860986</v>
      </c>
      <c r="AA84" s="17">
        <v>1</v>
      </c>
      <c r="AF84" s="22">
        <f t="shared" si="2"/>
        <v>0.112894798</v>
      </c>
      <c r="AG84" s="16">
        <f t="shared" si="4"/>
        <v>5.5612494999999998E-2</v>
      </c>
      <c r="AH84" s="16">
        <f t="shared" si="3"/>
        <v>0.15832787301639506</v>
      </c>
      <c r="AI84" s="6"/>
      <c r="AJ84" s="6"/>
      <c r="AK84" s="6"/>
      <c r="AL84" s="8"/>
    </row>
    <row r="85" spans="1:40" x14ac:dyDescent="0.2">
      <c r="A85">
        <v>19</v>
      </c>
      <c r="B85" t="s">
        <v>24</v>
      </c>
      <c r="E85" s="7">
        <v>0.23427248000000001</v>
      </c>
      <c r="F85" s="7">
        <v>0.50684845999999995</v>
      </c>
      <c r="G85" s="7">
        <v>3.3395958000000003E-2</v>
      </c>
      <c r="H85" s="7">
        <v>0.48008021000000001</v>
      </c>
      <c r="I85" s="5">
        <v>5.7102804E-2</v>
      </c>
      <c r="J85" s="6">
        <v>4.6831471000000003E-6</v>
      </c>
      <c r="K85" s="6">
        <v>5.1538897000000002E-6</v>
      </c>
      <c r="L85" s="7">
        <v>0.94720072</v>
      </c>
      <c r="M85" s="7">
        <v>1.7098755999999999</v>
      </c>
      <c r="N85" s="7">
        <v>1.6748573</v>
      </c>
      <c r="O85" s="21">
        <v>43353</v>
      </c>
      <c r="P85" s="23"/>
      <c r="Q85" s="6">
        <v>4.1018169000000002E-3</v>
      </c>
      <c r="R85" s="9">
        <v>-2.2280947760022762E-2</v>
      </c>
      <c r="S85" s="9">
        <v>0.20072739771626047</v>
      </c>
      <c r="T85" s="9">
        <v>0.21567681717282738</v>
      </c>
      <c r="U85" s="9"/>
      <c r="V85" s="9"/>
      <c r="W85" s="16">
        <v>1.007834780537721</v>
      </c>
      <c r="X85" s="16">
        <v>0.9936540743297132</v>
      </c>
      <c r="Y85" s="16">
        <v>0.98592953281445417</v>
      </c>
      <c r="Z85" s="16"/>
      <c r="AA85" s="17">
        <v>1</v>
      </c>
      <c r="AF85" s="22">
        <f t="shared" si="2"/>
        <v>8.2036338E-2</v>
      </c>
      <c r="AG85" s="16">
        <f t="shared" si="4"/>
        <v>5.7102804E-2</v>
      </c>
      <c r="AH85" s="16">
        <f t="shared" si="3"/>
        <v>-1.4949419456566915E-2</v>
      </c>
      <c r="AI85" s="6"/>
      <c r="AJ85" s="6"/>
      <c r="AK85" s="6"/>
      <c r="AL85" s="8"/>
    </row>
    <row r="86" spans="1:40" x14ac:dyDescent="0.2">
      <c r="A86">
        <v>4</v>
      </c>
      <c r="B86" t="s">
        <v>24</v>
      </c>
      <c r="E86" s="7">
        <v>0.30316419</v>
      </c>
      <c r="F86" s="7">
        <v>0.65414143999999996</v>
      </c>
      <c r="G86" s="7">
        <v>4.4888361000000002E-2</v>
      </c>
      <c r="H86" s="7">
        <v>0.61643550000000003</v>
      </c>
      <c r="I86" s="5">
        <v>7.6365949000000002E-2</v>
      </c>
      <c r="J86" s="6">
        <v>1.8391814000000001E-5</v>
      </c>
      <c r="K86" s="6">
        <v>1.9075674999999999E-5</v>
      </c>
      <c r="L86" s="7">
        <v>0.94235800999999997</v>
      </c>
      <c r="M86" s="7">
        <v>1.701241</v>
      </c>
      <c r="N86" s="7">
        <v>1.6747999</v>
      </c>
      <c r="O86" s="21">
        <v>43345</v>
      </c>
      <c r="P86" s="5"/>
      <c r="Q86" s="6">
        <v>3.0771700000000002E-3</v>
      </c>
      <c r="R86" s="9">
        <v>0.20073895881589365</v>
      </c>
      <c r="S86" s="9">
        <v>0.43987243699317169</v>
      </c>
      <c r="T86" s="9">
        <v>0.22760136233546113</v>
      </c>
      <c r="U86" s="9"/>
      <c r="V86" s="9"/>
      <c r="W86" s="16">
        <v>0.98924584663106419</v>
      </c>
      <c r="X86" s="16">
        <v>0.98676443161119831</v>
      </c>
      <c r="Y86" s="16">
        <v>0.99749160936250936</v>
      </c>
      <c r="AA86" s="17">
        <v>1</v>
      </c>
      <c r="AF86" s="22">
        <f t="shared" si="2"/>
        <v>6.1543400000000005E-2</v>
      </c>
      <c r="AG86" s="16">
        <f t="shared" si="4"/>
        <v>7.6365949000000002E-2</v>
      </c>
      <c r="AH86" s="16">
        <f t="shared" si="3"/>
        <v>0.21227107465771056</v>
      </c>
      <c r="AI86" s="6"/>
      <c r="AJ86" s="6"/>
      <c r="AK86" s="6"/>
      <c r="AL86" s="8"/>
    </row>
    <row r="87" spans="1:40" x14ac:dyDescent="0.2">
      <c r="A87">
        <v>8</v>
      </c>
      <c r="B87" t="s">
        <v>24</v>
      </c>
      <c r="E87" s="7">
        <v>0.30282045000000002</v>
      </c>
      <c r="F87" s="7">
        <v>0.65343523000000003</v>
      </c>
      <c r="G87" s="7">
        <v>4.5036263999999999E-2</v>
      </c>
      <c r="H87" s="7">
        <v>0.61578274</v>
      </c>
      <c r="I87" s="5">
        <v>7.6617273999999999E-2</v>
      </c>
      <c r="J87" s="6">
        <v>1.7105612000000001E-5</v>
      </c>
      <c r="K87" s="6">
        <v>1.5365044999999999E-5</v>
      </c>
      <c r="L87" s="7">
        <v>0.94237110000000002</v>
      </c>
      <c r="M87" s="7">
        <v>1.7012331000000001</v>
      </c>
      <c r="N87" s="7">
        <v>1.6748221000000001</v>
      </c>
      <c r="O87" s="21">
        <v>43345</v>
      </c>
      <c r="P87" s="5"/>
      <c r="Q87" s="6">
        <v>2.8690021999999999E-3</v>
      </c>
      <c r="R87" s="9">
        <v>0.13596811230165429</v>
      </c>
      <c r="S87" s="9">
        <v>0.27658179474410183</v>
      </c>
      <c r="T87" s="9">
        <v>0.15386090395019814</v>
      </c>
      <c r="U87" s="9"/>
      <c r="V87" s="9"/>
      <c r="W87" s="16">
        <v>0.98287264873154878</v>
      </c>
      <c r="X87" s="16">
        <v>0.97811771948114312</v>
      </c>
      <c r="Y87" s="16">
        <v>0.99516221225960233</v>
      </c>
      <c r="Z87" s="16"/>
      <c r="AA87" s="17">
        <v>1</v>
      </c>
      <c r="AF87" s="22">
        <f t="shared" si="2"/>
        <v>5.7380043999999998E-2</v>
      </c>
      <c r="AG87" s="16">
        <f t="shared" si="4"/>
        <v>7.6617273999999999E-2</v>
      </c>
      <c r="AH87" s="16">
        <f t="shared" si="3"/>
        <v>0.12272089079390369</v>
      </c>
      <c r="AI87" s="6"/>
      <c r="AJ87" s="6"/>
      <c r="AK87" s="6"/>
      <c r="AL87" s="8"/>
    </row>
    <row r="88" spans="1:40" x14ac:dyDescent="0.2">
      <c r="A88">
        <v>6</v>
      </c>
      <c r="B88" t="s">
        <v>24</v>
      </c>
      <c r="E88" s="7">
        <v>0.30463848999999998</v>
      </c>
      <c r="F88" s="7">
        <v>0.65734786000000001</v>
      </c>
      <c r="G88" s="7">
        <v>4.5261865999999998E-2</v>
      </c>
      <c r="H88" s="7">
        <v>0.61946741999999999</v>
      </c>
      <c r="I88" s="5">
        <v>7.7003305999999994E-2</v>
      </c>
      <c r="J88" s="6">
        <v>1.6246774000000001E-5</v>
      </c>
      <c r="K88" s="6">
        <v>1.496205E-5</v>
      </c>
      <c r="L88" s="7">
        <v>0.94237912999999995</v>
      </c>
      <c r="M88" s="7">
        <v>1.701228</v>
      </c>
      <c r="N88" s="7">
        <v>1.6748183000000001</v>
      </c>
      <c r="O88" s="21">
        <v>43345</v>
      </c>
      <c r="P88" s="5"/>
      <c r="Q88" s="6">
        <v>3.4856436999999999E-3</v>
      </c>
      <c r="R88" s="9">
        <v>3.9354075515030118E-2</v>
      </c>
      <c r="S88" s="9">
        <v>0.24461846002421517</v>
      </c>
      <c r="T88" s="9">
        <v>0.23443858289917685</v>
      </c>
      <c r="U88" s="9"/>
      <c r="V88" s="9"/>
      <c r="W88" s="16">
        <v>1.0093615245166632</v>
      </c>
      <c r="X88" s="16">
        <v>1.0151114038893347</v>
      </c>
      <c r="Y88" s="16">
        <v>1.0056965509710953</v>
      </c>
      <c r="AA88" s="17">
        <v>1</v>
      </c>
      <c r="AF88" s="22">
        <f t="shared" si="2"/>
        <v>6.9712873999999994E-2</v>
      </c>
      <c r="AG88" s="16">
        <f t="shared" si="4"/>
        <v>7.7003305999999994E-2</v>
      </c>
      <c r="AH88" s="16">
        <f t="shared" si="3"/>
        <v>1.0179877125038317E-2</v>
      </c>
      <c r="AI88" s="6"/>
      <c r="AJ88" s="6"/>
      <c r="AK88" s="6"/>
      <c r="AL88" s="8"/>
    </row>
    <row r="89" spans="1:40" x14ac:dyDescent="0.2">
      <c r="A89">
        <v>10</v>
      </c>
      <c r="B89" t="s">
        <v>24</v>
      </c>
      <c r="E89" s="7">
        <v>0.31628481000000003</v>
      </c>
      <c r="F89" s="7">
        <v>0.68239817999999997</v>
      </c>
      <c r="G89" s="7">
        <v>4.6311601000000001E-2</v>
      </c>
      <c r="H89" s="7">
        <v>0.6429473</v>
      </c>
      <c r="I89" s="5">
        <v>7.8777598000000004E-2</v>
      </c>
      <c r="J89" s="6">
        <v>2.1099847999999999E-5</v>
      </c>
      <c r="K89" s="6">
        <v>1.5599468000000001E-5</v>
      </c>
      <c r="L89" s="7">
        <v>0.94218789999999997</v>
      </c>
      <c r="M89" s="7">
        <v>1.7010029</v>
      </c>
      <c r="N89" s="7">
        <v>1.6749080000000001</v>
      </c>
      <c r="O89" s="21">
        <v>43345</v>
      </c>
      <c r="P89" s="5"/>
      <c r="Q89" s="6">
        <v>3.1107249999999999E-3</v>
      </c>
      <c r="R89" s="9">
        <v>-5.1340625789375594E-2</v>
      </c>
      <c r="S89" s="9">
        <v>0.12991083307301032</v>
      </c>
      <c r="T89" s="9">
        <v>0.1869108650152107</v>
      </c>
      <c r="U89" s="9"/>
      <c r="V89" s="9"/>
      <c r="W89" s="16">
        <v>1.0135861678762299</v>
      </c>
      <c r="X89" s="16">
        <v>1.0230402944000756</v>
      </c>
      <c r="Y89" s="16">
        <v>1.0093274028627037</v>
      </c>
      <c r="Z89" s="16"/>
      <c r="AA89" s="17">
        <v>1</v>
      </c>
      <c r="AF89" s="22">
        <f t="shared" si="2"/>
        <v>6.2214499999999999E-2</v>
      </c>
      <c r="AG89" s="16">
        <f t="shared" si="4"/>
        <v>7.8777598000000004E-2</v>
      </c>
      <c r="AH89" s="16">
        <f t="shared" si="3"/>
        <v>-5.700003194220038E-2</v>
      </c>
      <c r="AI89" s="6"/>
      <c r="AJ89" s="6"/>
      <c r="AK89" s="6"/>
      <c r="AL89" s="8"/>
    </row>
    <row r="90" spans="1:40" x14ac:dyDescent="0.2">
      <c r="A90">
        <v>16</v>
      </c>
      <c r="B90" t="s">
        <v>24</v>
      </c>
      <c r="E90" s="7">
        <v>0.31864425000000002</v>
      </c>
      <c r="F90" s="7">
        <v>0.68749839000000001</v>
      </c>
      <c r="G90" s="7">
        <v>4.6802723999999997E-2</v>
      </c>
      <c r="H90" s="7">
        <v>0.64774069999999995</v>
      </c>
      <c r="I90" s="5">
        <v>7.9606256E-2</v>
      </c>
      <c r="J90" s="6">
        <v>1.7097527000000001E-5</v>
      </c>
      <c r="K90" s="6">
        <v>1.4062228000000001E-5</v>
      </c>
      <c r="L90" s="7">
        <v>0.94217890000000004</v>
      </c>
      <c r="M90" s="7">
        <v>1.7008548999999999</v>
      </c>
      <c r="N90" s="7">
        <v>1.6747989999999999</v>
      </c>
      <c r="O90" s="21">
        <v>43345</v>
      </c>
      <c r="P90" s="5"/>
      <c r="Q90" s="6">
        <v>3.6747296E-3</v>
      </c>
      <c r="R90" s="9">
        <v>0.11175347421366055</v>
      </c>
      <c r="S90" s="9">
        <v>0.29617409061288846</v>
      </c>
      <c r="T90" s="9">
        <v>0.20585811150541922</v>
      </c>
      <c r="U90" s="9"/>
      <c r="V90" s="9"/>
      <c r="W90" s="16">
        <v>1.050097376016182</v>
      </c>
      <c r="X90" s="16">
        <v>1.047806911074501</v>
      </c>
      <c r="Y90" s="16">
        <v>0.99781880709923254</v>
      </c>
      <c r="AA90" s="17">
        <v>1</v>
      </c>
      <c r="AF90" s="22">
        <f t="shared" si="2"/>
        <v>7.3494591999999997E-2</v>
      </c>
      <c r="AG90" s="16">
        <f t="shared" si="4"/>
        <v>7.9606256E-2</v>
      </c>
      <c r="AH90" s="16">
        <f t="shared" si="3"/>
        <v>9.0315979107469246E-2</v>
      </c>
      <c r="AI90" s="6"/>
      <c r="AJ90" s="6"/>
      <c r="AK90" s="6"/>
      <c r="AL90" s="8"/>
    </row>
    <row r="91" spans="1:40" x14ac:dyDescent="0.2">
      <c r="A91">
        <v>18</v>
      </c>
      <c r="B91" t="s">
        <v>24</v>
      </c>
      <c r="E91" s="7">
        <v>0.32528881999999998</v>
      </c>
      <c r="F91" s="7">
        <v>0.70168750000000002</v>
      </c>
      <c r="G91" s="7">
        <v>4.7083943000000003E-2</v>
      </c>
      <c r="H91" s="7">
        <v>0.66086031000000001</v>
      </c>
      <c r="I91" s="5">
        <v>8.0054486999999994E-2</v>
      </c>
      <c r="J91" s="6">
        <v>1.6949371000000001E-5</v>
      </c>
      <c r="K91" s="6">
        <v>1.7645890999999999E-5</v>
      </c>
      <c r="L91" s="7">
        <v>0.94181588999999999</v>
      </c>
      <c r="M91" s="7">
        <v>1.7002875</v>
      </c>
      <c r="N91" s="7">
        <v>1.6748160999999999</v>
      </c>
      <c r="O91" s="21">
        <v>43345</v>
      </c>
      <c r="P91" s="5"/>
      <c r="Q91" s="6">
        <v>3.9860451999999998E-3</v>
      </c>
      <c r="R91" s="9">
        <v>-0.23596177511597816</v>
      </c>
      <c r="S91" s="9">
        <v>1.1939299893404254E-2</v>
      </c>
      <c r="T91" s="9">
        <v>0.21574185771555676</v>
      </c>
      <c r="U91" s="9"/>
      <c r="V91" s="9"/>
      <c r="W91" s="16">
        <v>1.0634130813240055</v>
      </c>
      <c r="X91" s="16">
        <v>1.0735540276459445</v>
      </c>
      <c r="Y91" s="16">
        <v>1.0095362249158277</v>
      </c>
      <c r="Z91" s="16"/>
      <c r="AA91" s="17">
        <v>1</v>
      </c>
      <c r="AF91" s="22">
        <f t="shared" si="2"/>
        <v>7.9720903999999995E-2</v>
      </c>
      <c r="AG91" s="16">
        <f t="shared" si="4"/>
        <v>8.0054486999999994E-2</v>
      </c>
      <c r="AH91" s="16">
        <f t="shared" si="3"/>
        <v>-0.20380255782215251</v>
      </c>
      <c r="AI91" s="6"/>
      <c r="AJ91" s="6"/>
      <c r="AK91" s="6"/>
      <c r="AL91" s="8"/>
    </row>
    <row r="92" spans="1:40" x14ac:dyDescent="0.2">
      <c r="A92">
        <v>4</v>
      </c>
      <c r="B92" t="s">
        <v>24</v>
      </c>
      <c r="E92" s="7">
        <v>0.2991936</v>
      </c>
      <c r="F92" s="7">
        <v>0.64673009000000004</v>
      </c>
      <c r="G92" s="7">
        <v>4.7331335000000002E-2</v>
      </c>
      <c r="H92" s="7">
        <v>0.61143784000000001</v>
      </c>
      <c r="I92" s="5">
        <v>8.0778691E-2</v>
      </c>
      <c r="J92" s="6">
        <v>1.1039269E-5</v>
      </c>
      <c r="K92" s="6">
        <v>5.6776820999999997E-6</v>
      </c>
      <c r="L92" s="7">
        <v>0.94542974000000002</v>
      </c>
      <c r="M92" s="7">
        <v>1.7067228000000001</v>
      </c>
      <c r="N92" s="7">
        <v>1.6748012000000001</v>
      </c>
      <c r="O92" s="21">
        <v>43567</v>
      </c>
      <c r="P92" s="6">
        <v>3.0157435000000002E-3</v>
      </c>
      <c r="Q92" s="6">
        <v>3.3018364E-3</v>
      </c>
      <c r="R92" s="9">
        <v>0.15797428828556725</v>
      </c>
      <c r="S92" s="9">
        <v>0.38494992617676971</v>
      </c>
      <c r="T92" s="9">
        <v>0.20042215259619134</v>
      </c>
      <c r="U92" s="9"/>
      <c r="V92" s="9"/>
      <c r="W92" s="16">
        <v>1.0144946991667405</v>
      </c>
      <c r="X92" s="16">
        <v>0.96796427302549548</v>
      </c>
      <c r="Y92" s="16">
        <v>0.95413438219099322</v>
      </c>
      <c r="AA92" s="17">
        <v>1</v>
      </c>
      <c r="AD92" s="16"/>
      <c r="AF92" s="22">
        <f t="shared" si="2"/>
        <v>6.6036728000000003E-2</v>
      </c>
      <c r="AG92" s="16">
        <f t="shared" si="4"/>
        <v>8.0778691E-2</v>
      </c>
      <c r="AH92" s="16">
        <f t="shared" si="3"/>
        <v>0.18452777358057837</v>
      </c>
      <c r="AJ92" s="6"/>
      <c r="AK92" s="6"/>
    </row>
    <row r="93" spans="1:40" x14ac:dyDescent="0.2">
      <c r="A93">
        <v>6</v>
      </c>
      <c r="B93" t="s">
        <v>24</v>
      </c>
      <c r="E93" s="7">
        <v>0.30190630000000002</v>
      </c>
      <c r="F93" s="7">
        <v>0.65252060000000001</v>
      </c>
      <c r="G93" s="7">
        <v>4.7673668000000002E-2</v>
      </c>
      <c r="H93" s="7">
        <v>0.61686878999999994</v>
      </c>
      <c r="I93" s="5">
        <v>8.1359626000000004E-2</v>
      </c>
      <c r="J93" s="6">
        <v>1.2473902E-5</v>
      </c>
      <c r="K93" s="6">
        <v>7.2665831000000001E-6</v>
      </c>
      <c r="L93" s="7">
        <v>0.94536103999999999</v>
      </c>
      <c r="M93" s="7">
        <v>1.7065961000000001</v>
      </c>
      <c r="N93" s="7">
        <v>1.6748618</v>
      </c>
      <c r="O93" s="21">
        <v>43567</v>
      </c>
      <c r="P93" s="6">
        <v>3.0601615999999998E-3</v>
      </c>
      <c r="Q93" s="6">
        <v>3.6015681999999999E-3</v>
      </c>
      <c r="R93" s="9">
        <v>0.18320167203156323</v>
      </c>
      <c r="S93" s="9">
        <v>0.38817447733463517</v>
      </c>
      <c r="T93" s="9">
        <v>0.22281428354808952</v>
      </c>
      <c r="U93" s="9"/>
      <c r="V93" s="9"/>
      <c r="W93" s="16">
        <v>1.015976199274508</v>
      </c>
      <c r="X93" s="16">
        <v>0.97072309791178768</v>
      </c>
      <c r="Y93" s="16">
        <v>0.95545850247768127</v>
      </c>
      <c r="Z93" s="16"/>
      <c r="AA93" s="17">
        <v>1</v>
      </c>
      <c r="AD93" s="16"/>
      <c r="AF93" s="22">
        <f t="shared" si="2"/>
        <v>7.2031364000000001E-2</v>
      </c>
      <c r="AG93" s="16">
        <f t="shared" si="4"/>
        <v>8.1359626000000004E-2</v>
      </c>
      <c r="AH93" s="16">
        <f t="shared" si="3"/>
        <v>0.16536019378654565</v>
      </c>
      <c r="AJ93" s="6"/>
      <c r="AK93" s="6"/>
    </row>
    <row r="94" spans="1:40" s="12" customFormat="1" x14ac:dyDescent="0.2">
      <c r="A94">
        <v>10</v>
      </c>
      <c r="B94" t="s">
        <v>24</v>
      </c>
      <c r="C94"/>
      <c r="D94"/>
      <c r="E94" s="7">
        <v>0.30206072</v>
      </c>
      <c r="F94" s="7">
        <v>0.65285375000000001</v>
      </c>
      <c r="G94" s="7">
        <v>4.7770615000000002E-2</v>
      </c>
      <c r="H94" s="7">
        <v>0.61713571</v>
      </c>
      <c r="I94" s="5">
        <v>8.1516589E-2</v>
      </c>
      <c r="J94" s="6">
        <v>1.0073945E-5</v>
      </c>
      <c r="K94" s="6">
        <v>2.2082946999999999E-6</v>
      </c>
      <c r="L94" s="7">
        <v>0.94528458000000004</v>
      </c>
      <c r="M94" s="7">
        <v>1.7063904999999999</v>
      </c>
      <c r="N94" s="7">
        <v>1.6748209999999999</v>
      </c>
      <c r="O94" s="21">
        <v>43567</v>
      </c>
      <c r="P94" s="6">
        <v>3.3064774000000001E-3</v>
      </c>
      <c r="Q94" s="6">
        <v>3.2987369999999999E-3</v>
      </c>
      <c r="R94" s="9">
        <v>0.28373051072283495</v>
      </c>
      <c r="S94" s="9">
        <v>0.44127186788212036</v>
      </c>
      <c r="T94" s="9">
        <v>0.20271946263017426</v>
      </c>
      <c r="U94" s="9"/>
      <c r="V94" s="9"/>
      <c r="W94" s="16">
        <v>1.012916600118231</v>
      </c>
      <c r="X94" s="16">
        <v>0.96417785038230197</v>
      </c>
      <c r="Y94" s="16">
        <v>0.9518827613939389</v>
      </c>
      <c r="Z94"/>
      <c r="AA94" s="17">
        <v>1</v>
      </c>
      <c r="AB94"/>
      <c r="AC94"/>
      <c r="AD94" s="16"/>
      <c r="AE94"/>
      <c r="AF94" s="22">
        <f t="shared" si="2"/>
        <v>6.5974740000000004E-2</v>
      </c>
      <c r="AG94" s="16">
        <f t="shared" si="4"/>
        <v>8.1516589E-2</v>
      </c>
      <c r="AH94" s="16">
        <f t="shared" si="3"/>
        <v>0.2385524052519461</v>
      </c>
      <c r="AI94"/>
      <c r="AJ94" s="6"/>
      <c r="AK94" s="6"/>
      <c r="AL94"/>
      <c r="AM94"/>
      <c r="AN94"/>
    </row>
    <row r="95" spans="1:40" x14ac:dyDescent="0.2">
      <c r="A95">
        <v>8</v>
      </c>
      <c r="B95" t="s">
        <v>24</v>
      </c>
      <c r="E95" s="7">
        <v>0.30721013000000003</v>
      </c>
      <c r="F95" s="7">
        <v>0.66391283999999995</v>
      </c>
      <c r="G95" s="7">
        <v>4.8256215999999998E-2</v>
      </c>
      <c r="H95" s="7">
        <v>0.62748082000000005</v>
      </c>
      <c r="I95" s="5">
        <v>8.2333804999999996E-2</v>
      </c>
      <c r="J95" s="6">
        <v>1.1908031999999999E-5</v>
      </c>
      <c r="K95" s="6">
        <v>5.6027814000000002E-6</v>
      </c>
      <c r="L95" s="7">
        <v>0.94513159999999996</v>
      </c>
      <c r="M95" s="7">
        <v>1.7061805000000001</v>
      </c>
      <c r="N95" s="7">
        <v>1.6748372</v>
      </c>
      <c r="O95" s="21">
        <v>43567</v>
      </c>
      <c r="P95" s="6">
        <v>3.7261160999999998E-3</v>
      </c>
      <c r="Q95" s="6">
        <v>4.0332692999999996E-3</v>
      </c>
      <c r="R95" s="9">
        <v>4.0503936690639009E-2</v>
      </c>
      <c r="S95" s="9">
        <v>0.19708715502364527</v>
      </c>
      <c r="T95" s="9">
        <v>0.17742184854196985</v>
      </c>
      <c r="U95" s="9"/>
      <c r="V95" s="9"/>
      <c r="W95" s="16">
        <v>1.0241831072666288</v>
      </c>
      <c r="X95" s="16">
        <v>0.98249698193928259</v>
      </c>
      <c r="Y95" s="16">
        <v>0.9592981713605887</v>
      </c>
      <c r="Z95" s="16"/>
      <c r="AA95" s="17">
        <v>1</v>
      </c>
      <c r="AD95" s="16"/>
      <c r="AF95" s="22">
        <f t="shared" si="2"/>
        <v>8.0665385999999992E-2</v>
      </c>
      <c r="AG95" s="16">
        <f t="shared" si="4"/>
        <v>8.2333804999999996E-2</v>
      </c>
      <c r="AH95" s="16">
        <f t="shared" si="3"/>
        <v>1.9665306481675415E-2</v>
      </c>
      <c r="AJ95" s="6"/>
      <c r="AK95" s="6"/>
    </row>
    <row r="96" spans="1:40" x14ac:dyDescent="0.2">
      <c r="A96">
        <v>4</v>
      </c>
      <c r="B96" t="s">
        <v>24</v>
      </c>
      <c r="E96" s="7">
        <v>0.32406056999999999</v>
      </c>
      <c r="F96" s="7">
        <v>0.70031310999999996</v>
      </c>
      <c r="G96" s="7">
        <v>4.9007424000000001E-2</v>
      </c>
      <c r="H96" s="7">
        <v>0.66183566000000005</v>
      </c>
      <c r="I96" s="5">
        <v>8.360592E-2</v>
      </c>
      <c r="J96" s="6">
        <v>2.8895775999999999E-6</v>
      </c>
      <c r="K96" s="6">
        <v>1.0248084000000001E-5</v>
      </c>
      <c r="L96" s="7">
        <v>0.94505154000000002</v>
      </c>
      <c r="M96" s="7">
        <v>1.7060111</v>
      </c>
      <c r="N96" s="7">
        <v>1.6747809</v>
      </c>
      <c r="O96" s="21">
        <v>43600</v>
      </c>
      <c r="P96" s="6">
        <v>2.7841163999999998E-3</v>
      </c>
      <c r="Q96" s="6">
        <v>3.0903584999999998E-3</v>
      </c>
      <c r="R96" s="9">
        <v>-7.7878743853787569E-3</v>
      </c>
      <c r="S96" s="9">
        <v>0.16078095516314228</v>
      </c>
      <c r="T96" s="9">
        <v>0.19224119551441987</v>
      </c>
      <c r="U96" s="9"/>
      <c r="V96" s="9"/>
      <c r="W96" s="16">
        <v>0.98446329598723425</v>
      </c>
      <c r="X96" s="16">
        <v>1.0573011742479752</v>
      </c>
      <c r="Y96" s="16">
        <v>1.0739873985730448</v>
      </c>
      <c r="AA96" s="17">
        <v>1</v>
      </c>
      <c r="AD96" s="16"/>
      <c r="AF96" s="22">
        <f t="shared" si="2"/>
        <v>6.1807169999999995E-2</v>
      </c>
      <c r="AG96" s="16">
        <f t="shared" si="4"/>
        <v>8.360592E-2</v>
      </c>
      <c r="AH96" s="16">
        <f t="shared" si="3"/>
        <v>-3.1460240351277591E-2</v>
      </c>
    </row>
    <row r="97" spans="1:38" x14ac:dyDescent="0.2">
      <c r="A97">
        <v>6</v>
      </c>
      <c r="B97" t="s">
        <v>24</v>
      </c>
      <c r="E97" s="7">
        <v>0.32085396999999999</v>
      </c>
      <c r="F97" s="7">
        <v>0.69338588999999995</v>
      </c>
      <c r="G97" s="7">
        <v>4.8541018999999998E-2</v>
      </c>
      <c r="H97" s="7">
        <v>0.65527179000000002</v>
      </c>
      <c r="I97" s="5">
        <v>8.2807424000000004E-2</v>
      </c>
      <c r="J97" s="6">
        <v>-1.4986357000000001E-6</v>
      </c>
      <c r="K97" s="6">
        <v>1.0070134E-5</v>
      </c>
      <c r="L97" s="7">
        <v>0.94502399000000004</v>
      </c>
      <c r="M97" s="7">
        <v>1.7058971000000001</v>
      </c>
      <c r="N97" s="7">
        <v>1.6747055</v>
      </c>
      <c r="O97" s="21">
        <v>43600</v>
      </c>
      <c r="P97" s="6">
        <v>3.9180756000000002E-3</v>
      </c>
      <c r="Q97" s="6">
        <v>3.8413277000000001E-3</v>
      </c>
      <c r="R97" s="9">
        <v>-4.079095125264498E-2</v>
      </c>
      <c r="S97" s="9">
        <v>8.6472246571434042E-2</v>
      </c>
      <c r="T97" s="9">
        <v>0.14640537770871376</v>
      </c>
      <c r="U97" s="9"/>
      <c r="V97" s="9"/>
      <c r="W97" s="16">
        <v>0.97679835914947255</v>
      </c>
      <c r="X97" s="16">
        <v>1.0502544508411713</v>
      </c>
      <c r="Y97" s="16">
        <v>1.0752008753942413</v>
      </c>
      <c r="AA97" s="17">
        <v>1</v>
      </c>
      <c r="AD97" s="16"/>
      <c r="AF97" s="22">
        <f t="shared" si="2"/>
        <v>7.6826554000000005E-2</v>
      </c>
      <c r="AG97" s="16">
        <f t="shared" si="4"/>
        <v>8.2807424000000004E-2</v>
      </c>
      <c r="AH97" s="16">
        <f t="shared" si="3"/>
        <v>-5.9933131137279716E-2</v>
      </c>
    </row>
    <row r="98" spans="1:38" x14ac:dyDescent="0.2">
      <c r="A98">
        <v>4</v>
      </c>
      <c r="B98" t="s">
        <v>24</v>
      </c>
      <c r="E98" s="7">
        <v>0.34966891</v>
      </c>
      <c r="F98" s="7">
        <v>0.75577503000000001</v>
      </c>
      <c r="G98" s="7">
        <v>5.2758195000000001E-2</v>
      </c>
      <c r="H98" s="7">
        <v>0.71440908000000003</v>
      </c>
      <c r="I98" s="5">
        <v>9.0028576999999999E-2</v>
      </c>
      <c r="J98" s="6">
        <v>-1.4701450000000001E-6</v>
      </c>
      <c r="K98" s="6">
        <v>7.2058319999999997E-6</v>
      </c>
      <c r="L98" s="7">
        <v>0.94526065999999997</v>
      </c>
      <c r="M98" s="7">
        <v>1.7064379000000001</v>
      </c>
      <c r="N98" s="7">
        <v>1.6748381000000001</v>
      </c>
      <c r="O98" s="21">
        <v>43600</v>
      </c>
      <c r="P98" s="6">
        <v>2.9265531000000002E-3</v>
      </c>
      <c r="Q98" s="6">
        <v>3.2864463999999999E-3</v>
      </c>
      <c r="R98" s="9">
        <v>6.4002316377154145E-2</v>
      </c>
      <c r="S98" s="9">
        <v>0.26961075317544214</v>
      </c>
      <c r="T98" s="9">
        <v>0.20498719360073636</v>
      </c>
      <c r="U98" s="9"/>
      <c r="V98" s="9"/>
      <c r="W98" s="16">
        <v>1.0080467994607272</v>
      </c>
      <c r="X98" s="16">
        <v>1.0834486277472521</v>
      </c>
      <c r="Y98" s="16">
        <v>1.074799928264107</v>
      </c>
      <c r="AA98" s="17">
        <v>1</v>
      </c>
      <c r="AD98" s="16"/>
      <c r="AF98" s="22">
        <f t="shared" si="2"/>
        <v>6.5728927999999992E-2</v>
      </c>
      <c r="AG98" s="16">
        <f t="shared" si="4"/>
        <v>9.0028576999999999E-2</v>
      </c>
      <c r="AH98" s="16">
        <f t="shared" si="3"/>
        <v>6.462355957470578E-2</v>
      </c>
    </row>
    <row r="99" spans="1:38" x14ac:dyDescent="0.2">
      <c r="A99">
        <v>6</v>
      </c>
      <c r="B99" t="s">
        <v>24</v>
      </c>
      <c r="E99" s="7">
        <v>0.34286742999999997</v>
      </c>
      <c r="F99" s="7">
        <v>0.74104320999999995</v>
      </c>
      <c r="G99" s="7">
        <v>5.1607341000000001E-2</v>
      </c>
      <c r="H99" s="7">
        <v>0.70037625999999997</v>
      </c>
      <c r="I99" s="5">
        <v>8.8057046E-2</v>
      </c>
      <c r="J99" s="6">
        <v>8.6054497000000003E-7</v>
      </c>
      <c r="K99" s="6">
        <v>5.2574065000000001E-6</v>
      </c>
      <c r="L99" s="7">
        <v>0.94511712999999997</v>
      </c>
      <c r="M99" s="7">
        <v>1.7063164</v>
      </c>
      <c r="N99" s="7">
        <v>1.6749799000000001</v>
      </c>
      <c r="O99" s="21">
        <v>43600</v>
      </c>
      <c r="P99" s="6">
        <v>3.0019386999999998E-3</v>
      </c>
      <c r="Q99" s="6">
        <v>3.1988717000000001E-3</v>
      </c>
      <c r="R99" s="9">
        <v>-5.4119983178280151E-3</v>
      </c>
      <c r="S99" s="9">
        <v>0.25972033621357582</v>
      </c>
      <c r="T99" s="9">
        <v>0.28091808377328498</v>
      </c>
      <c r="U99" s="9"/>
      <c r="V99" s="9"/>
      <c r="W99" s="16">
        <v>0.87717746301298138</v>
      </c>
      <c r="X99" s="16">
        <v>0.92016289563689846</v>
      </c>
      <c r="Y99" s="16">
        <v>1.0490042601827321</v>
      </c>
      <c r="AA99" s="17">
        <v>1</v>
      </c>
      <c r="AD99" s="16"/>
      <c r="AF99" s="22">
        <f t="shared" si="2"/>
        <v>6.3977434E-2</v>
      </c>
      <c r="AG99" s="16">
        <f t="shared" si="4"/>
        <v>8.8057046E-2</v>
      </c>
      <c r="AH99" s="16">
        <f t="shared" si="3"/>
        <v>-2.1197747559709157E-2</v>
      </c>
    </row>
    <row r="100" spans="1:38" x14ac:dyDescent="0.2">
      <c r="A100">
        <v>4</v>
      </c>
      <c r="B100" t="s">
        <v>24</v>
      </c>
      <c r="E100" s="7">
        <v>0.34511703999999999</v>
      </c>
      <c r="F100" s="7">
        <v>0.74598182000000002</v>
      </c>
      <c r="G100" s="7">
        <v>5.1527189000000001E-2</v>
      </c>
      <c r="H100" s="7">
        <v>0.70522868000000005</v>
      </c>
      <c r="I100" s="5">
        <v>8.7938278999999994E-2</v>
      </c>
      <c r="J100" s="6">
        <v>1.321771E-5</v>
      </c>
      <c r="K100" s="6">
        <v>1.6847842999999999E-5</v>
      </c>
      <c r="L100" s="7">
        <v>0.94537501999999995</v>
      </c>
      <c r="M100" s="7">
        <v>1.7066345000000001</v>
      </c>
      <c r="N100" s="7">
        <v>1.6747993999999999</v>
      </c>
      <c r="O100" s="21">
        <v>43601</v>
      </c>
      <c r="P100" s="6">
        <v>2.8724903999999998E-3</v>
      </c>
      <c r="Q100" s="6">
        <v>3.1236851000000002E-3</v>
      </c>
      <c r="R100" s="9">
        <v>2.1187807978773066E-2</v>
      </c>
      <c r="S100" s="9">
        <v>0.22822043562209515</v>
      </c>
      <c r="T100" s="9">
        <v>0.19077564947833636</v>
      </c>
      <c r="U100" s="9"/>
      <c r="V100" s="9"/>
      <c r="W100" s="16">
        <v>0.95919376887941799</v>
      </c>
      <c r="X100" s="16">
        <v>1.0287542553002087</v>
      </c>
      <c r="Y100" s="16">
        <v>1.0725197438491025</v>
      </c>
      <c r="AA100" s="17">
        <v>1</v>
      </c>
      <c r="AD100" s="16"/>
      <c r="AF100" s="22">
        <f t="shared" si="2"/>
        <v>6.2473702000000006E-2</v>
      </c>
      <c r="AG100" s="16">
        <f t="shared" si="4"/>
        <v>8.7938278999999994E-2</v>
      </c>
      <c r="AH100" s="16">
        <f t="shared" si="3"/>
        <v>3.744478614375879E-2</v>
      </c>
    </row>
    <row r="101" spans="1:38" x14ac:dyDescent="0.2">
      <c r="A101">
        <v>6</v>
      </c>
      <c r="B101" t="s">
        <v>24</v>
      </c>
      <c r="E101" s="7">
        <v>0.34746823999999998</v>
      </c>
      <c r="F101" s="7">
        <v>0.75101271999999997</v>
      </c>
      <c r="G101" s="7">
        <v>5.1825748999999997E-2</v>
      </c>
      <c r="H101" s="7">
        <v>0.70992628999999996</v>
      </c>
      <c r="I101" s="5">
        <v>8.8439879999999998E-2</v>
      </c>
      <c r="J101" s="6">
        <v>1.5139974E-5</v>
      </c>
      <c r="K101" s="6">
        <v>1.0469933E-5</v>
      </c>
      <c r="L101" s="7">
        <v>0.94529211000000002</v>
      </c>
      <c r="M101" s="7">
        <v>1.7064588999999999</v>
      </c>
      <c r="N101" s="7">
        <v>1.6748323000000001</v>
      </c>
      <c r="O101" s="21">
        <v>43601</v>
      </c>
      <c r="P101" s="6">
        <v>3.1316597E-3</v>
      </c>
      <c r="Q101" s="6">
        <v>3.7977769E-3</v>
      </c>
      <c r="R101" s="9">
        <v>-4.2662240597679535E-2</v>
      </c>
      <c r="S101" s="9">
        <v>0.17835429450530071</v>
      </c>
      <c r="T101" s="9">
        <v>0.24235163502250856</v>
      </c>
      <c r="U101" s="9"/>
      <c r="V101" s="9"/>
      <c r="W101" s="16">
        <v>0.9611873248824957</v>
      </c>
      <c r="X101" s="16">
        <v>1.0312522651774185</v>
      </c>
      <c r="Y101" s="16">
        <v>1.0728941575498701</v>
      </c>
      <c r="AA101" s="17">
        <v>1</v>
      </c>
      <c r="AD101" s="16"/>
      <c r="AF101" s="22">
        <f t="shared" si="2"/>
        <v>7.5955538000000003E-2</v>
      </c>
      <c r="AG101" s="16">
        <f t="shared" si="4"/>
        <v>8.8439879999999998E-2</v>
      </c>
      <c r="AH101" s="16">
        <f t="shared" si="3"/>
        <v>-6.3997340517207846E-2</v>
      </c>
    </row>
    <row r="102" spans="1:38" x14ac:dyDescent="0.2">
      <c r="A102">
        <v>4</v>
      </c>
      <c r="B102" t="s">
        <v>24</v>
      </c>
      <c r="E102" s="7">
        <v>0.44161756000000002</v>
      </c>
      <c r="F102" s="7">
        <v>0.95430439</v>
      </c>
      <c r="G102" s="7">
        <v>6.7785054999999997E-2</v>
      </c>
      <c r="H102" s="7">
        <v>0.90168459999999995</v>
      </c>
      <c r="I102" s="5">
        <v>0.11562325</v>
      </c>
      <c r="J102" s="6">
        <v>1.6142075E-6</v>
      </c>
      <c r="K102" s="6">
        <v>9.5281448999999995E-7</v>
      </c>
      <c r="L102" s="7">
        <v>0.94486059</v>
      </c>
      <c r="M102" s="7">
        <v>1.7057339</v>
      </c>
      <c r="N102" s="7">
        <v>1.6748774</v>
      </c>
      <c r="O102" s="21">
        <v>43568</v>
      </c>
      <c r="P102" s="6">
        <v>3.0615401000000002E-3</v>
      </c>
      <c r="Q102" s="6">
        <v>3.0885727000000002E-3</v>
      </c>
      <c r="R102" s="9">
        <v>-1.2171106211766869E-4</v>
      </c>
      <c r="S102" s="9">
        <v>0.22142000472280543</v>
      </c>
      <c r="T102" s="9">
        <v>0.21686886211913503</v>
      </c>
      <c r="U102" s="9"/>
      <c r="V102" s="9"/>
      <c r="W102" s="16">
        <v>1.0051371653755365</v>
      </c>
      <c r="X102" s="16">
        <v>1.0118875191446339</v>
      </c>
      <c r="Y102" s="16">
        <v>1.0067158533199549</v>
      </c>
      <c r="AA102" s="17">
        <v>1</v>
      </c>
      <c r="AD102" s="16"/>
      <c r="AF102" s="22">
        <f t="shared" si="2"/>
        <v>6.1771454000000003E-2</v>
      </c>
      <c r="AG102" s="16">
        <f t="shared" si="4"/>
        <v>0.11562325</v>
      </c>
      <c r="AH102" s="16">
        <f t="shared" si="3"/>
        <v>4.5511426036703995E-3</v>
      </c>
      <c r="AI102" s="16"/>
      <c r="AJ102" s="6"/>
      <c r="AK102" s="6"/>
    </row>
    <row r="103" spans="1:38" x14ac:dyDescent="0.2">
      <c r="A103">
        <v>6</v>
      </c>
      <c r="B103" t="s">
        <v>24</v>
      </c>
      <c r="E103" s="7">
        <v>0.44211732999999998</v>
      </c>
      <c r="F103" s="7">
        <v>0.95538347999999995</v>
      </c>
      <c r="G103" s="7">
        <v>6.7908160999999995E-2</v>
      </c>
      <c r="H103" s="7">
        <v>0.90269893000000001</v>
      </c>
      <c r="I103" s="5">
        <v>0.11583618</v>
      </c>
      <c r="J103" s="6">
        <v>5.1099600999999999E-6</v>
      </c>
      <c r="K103" s="6">
        <v>-9.7990570000000006E-7</v>
      </c>
      <c r="L103" s="7">
        <v>0.94485777000000004</v>
      </c>
      <c r="M103" s="7">
        <v>1.7057779</v>
      </c>
      <c r="N103" s="7">
        <v>1.6749145000000001</v>
      </c>
      <c r="O103" s="21">
        <v>43568</v>
      </c>
      <c r="P103" s="6">
        <v>1.9322915E-3</v>
      </c>
      <c r="Q103" s="6">
        <v>2.0642033999999998E-3</v>
      </c>
      <c r="R103" s="9">
        <v>1.3298474642819968E-2</v>
      </c>
      <c r="S103" s="9">
        <v>0.27305849705827612</v>
      </c>
      <c r="T103" s="9">
        <v>0.25852777361068391</v>
      </c>
      <c r="U103" s="9"/>
      <c r="V103" s="9"/>
      <c r="W103" s="16">
        <v>1.004538000912127</v>
      </c>
      <c r="X103" s="16">
        <v>1.0101973031146818</v>
      </c>
      <c r="Y103" s="16">
        <v>1.0056337363020773</v>
      </c>
      <c r="Z103" s="16"/>
      <c r="AA103" s="17">
        <v>1</v>
      </c>
      <c r="AC103" s="5"/>
      <c r="AD103" s="16"/>
      <c r="AF103" s="22">
        <f t="shared" si="2"/>
        <v>4.1284067999999993E-2</v>
      </c>
      <c r="AG103" s="16">
        <f t="shared" si="4"/>
        <v>0.11583618</v>
      </c>
      <c r="AH103" s="16">
        <f t="shared" si="3"/>
        <v>1.4530723447592209E-2</v>
      </c>
      <c r="AI103" s="16"/>
      <c r="AJ103" s="6"/>
      <c r="AK103" s="6"/>
    </row>
    <row r="104" spans="1:38" x14ac:dyDescent="0.2">
      <c r="A104">
        <v>10</v>
      </c>
      <c r="B104" t="s">
        <v>24</v>
      </c>
      <c r="E104" s="7">
        <v>0.44244588000000001</v>
      </c>
      <c r="F104" s="7">
        <v>0.95609730999999998</v>
      </c>
      <c r="G104" s="7">
        <v>6.8059201999999999E-2</v>
      </c>
      <c r="H104" s="7">
        <v>0.90338083000000002</v>
      </c>
      <c r="I104" s="5">
        <v>0.11608807</v>
      </c>
      <c r="J104" s="6">
        <v>6.8622000000000001E-6</v>
      </c>
      <c r="K104" s="6">
        <v>-3.5813162999999998E-7</v>
      </c>
      <c r="L104" s="7">
        <v>0.94486283000000004</v>
      </c>
      <c r="M104" s="7">
        <v>1.7056925000000001</v>
      </c>
      <c r="N104" s="7">
        <v>1.6748350999999999</v>
      </c>
      <c r="O104" s="21">
        <v>43568</v>
      </c>
      <c r="P104" s="6">
        <v>3.3295402999999999E-3</v>
      </c>
      <c r="Q104" s="6">
        <v>3.4019035000000001E-3</v>
      </c>
      <c r="R104" s="9">
        <v>1.2679249852043384E-2</v>
      </c>
      <c r="S104" s="9">
        <v>0.21157174290498126</v>
      </c>
      <c r="T104" s="9">
        <v>0.20973626560394365</v>
      </c>
      <c r="U104" s="9"/>
      <c r="V104" s="9"/>
      <c r="W104" s="16">
        <v>1.0057087416809876</v>
      </c>
      <c r="X104" s="16">
        <v>1.0108946746473761</v>
      </c>
      <c r="Y104" s="16">
        <v>1.0051564958635246</v>
      </c>
      <c r="AA104" s="17">
        <v>1</v>
      </c>
      <c r="AC104" s="5"/>
      <c r="AD104" s="16"/>
      <c r="AF104" s="22">
        <f t="shared" si="2"/>
        <v>6.8038070000000006E-2</v>
      </c>
      <c r="AG104" s="16">
        <f t="shared" si="4"/>
        <v>0.11608807</v>
      </c>
      <c r="AH104" s="16">
        <f t="shared" si="3"/>
        <v>1.8354773010376135E-3</v>
      </c>
      <c r="AI104" s="16"/>
      <c r="AJ104" s="6"/>
      <c r="AK104" s="6"/>
    </row>
    <row r="105" spans="1:38" x14ac:dyDescent="0.2">
      <c r="A105">
        <v>8</v>
      </c>
      <c r="B105" t="s">
        <v>24</v>
      </c>
      <c r="E105" s="7">
        <v>0.44266485</v>
      </c>
      <c r="F105" s="7">
        <v>0.95656638000000005</v>
      </c>
      <c r="G105" s="7">
        <v>6.8063874999999996E-2</v>
      </c>
      <c r="H105" s="7">
        <v>0.90383374000000005</v>
      </c>
      <c r="I105" s="5">
        <v>0.11609744</v>
      </c>
      <c r="J105" s="6">
        <v>3.7751759000000001E-6</v>
      </c>
      <c r="K105" s="6">
        <v>-2.1726430000000001E-7</v>
      </c>
      <c r="L105" s="7">
        <v>0.94486795999999995</v>
      </c>
      <c r="M105" s="7">
        <v>1.705713</v>
      </c>
      <c r="N105" s="7">
        <v>1.6748369999999999</v>
      </c>
      <c r="O105" s="21">
        <v>43568</v>
      </c>
      <c r="P105" s="6">
        <v>3.1119627E-3</v>
      </c>
      <c r="Q105" s="6">
        <v>3.1165996E-3</v>
      </c>
      <c r="R105" s="9">
        <v>3.2332664530176913E-3</v>
      </c>
      <c r="S105" s="9">
        <v>0.23808029873806369</v>
      </c>
      <c r="T105" s="9">
        <v>0.23682538247316032</v>
      </c>
      <c r="U105" s="9"/>
      <c r="V105" s="9"/>
      <c r="W105" s="16">
        <v>1.007185048741327</v>
      </c>
      <c r="X105" s="16">
        <v>1.0127101641789182</v>
      </c>
      <c r="Y105" s="16">
        <v>1.0054857004127453</v>
      </c>
      <c r="Z105" s="16"/>
      <c r="AA105" s="17">
        <v>1</v>
      </c>
      <c r="AC105" s="5"/>
      <c r="AD105" s="16"/>
      <c r="AF105" s="22">
        <f t="shared" si="2"/>
        <v>6.2331992000000003E-2</v>
      </c>
      <c r="AG105" s="16">
        <f t="shared" si="4"/>
        <v>0.11609744</v>
      </c>
      <c r="AH105" s="16">
        <f t="shared" si="3"/>
        <v>1.2549162649033718E-3</v>
      </c>
      <c r="AI105" s="16"/>
      <c r="AJ105" s="6"/>
      <c r="AK105" s="6"/>
    </row>
    <row r="106" spans="1:38" x14ac:dyDescent="0.2">
      <c r="A106">
        <v>3</v>
      </c>
      <c r="B106" t="s">
        <v>24</v>
      </c>
      <c r="E106" s="7">
        <v>0.49457326000000001</v>
      </c>
      <c r="F106" s="7">
        <v>1.0673843999999999</v>
      </c>
      <c r="G106" s="7">
        <v>7.1481449000000002E-2</v>
      </c>
      <c r="H106" s="7">
        <v>1.0062823999999999</v>
      </c>
      <c r="I106" s="5">
        <v>0.1216539</v>
      </c>
      <c r="J106" s="6">
        <v>3.3762498999999998E-5</v>
      </c>
      <c r="K106" s="6">
        <v>2.3537018000000001E-5</v>
      </c>
      <c r="L106" s="7">
        <v>0.94275907000000003</v>
      </c>
      <c r="M106" s="7">
        <v>1.701913</v>
      </c>
      <c r="N106" s="7">
        <v>1.674798</v>
      </c>
      <c r="O106" s="21">
        <v>43339</v>
      </c>
      <c r="P106" s="5"/>
      <c r="Q106" s="6">
        <v>2.3980010999999999E-3</v>
      </c>
      <c r="R106" s="9">
        <v>9.1328515501309937E-3</v>
      </c>
      <c r="S106" s="9">
        <v>0.22177025794323235</v>
      </c>
      <c r="T106" s="9">
        <v>0.22279290570770272</v>
      </c>
      <c r="U106" s="9"/>
      <c r="V106" s="9"/>
      <c r="W106" s="16">
        <v>1.0168981913166784</v>
      </c>
      <c r="X106" s="16">
        <v>1.0055256363784333</v>
      </c>
      <c r="Y106" s="16">
        <v>0.98881642721429186</v>
      </c>
      <c r="AA106" s="17">
        <v>1</v>
      </c>
      <c r="AF106" s="22">
        <f t="shared" si="2"/>
        <v>4.7960021999999998E-2</v>
      </c>
      <c r="AG106" s="16">
        <f t="shared" si="4"/>
        <v>0.1216539</v>
      </c>
      <c r="AH106" s="16">
        <f t="shared" si="3"/>
        <v>-1.0226477644703635E-3</v>
      </c>
      <c r="AI106" s="6"/>
      <c r="AJ106" s="6"/>
      <c r="AK106" s="6"/>
      <c r="AL106" s="8"/>
    </row>
    <row r="107" spans="1:38" x14ac:dyDescent="0.2">
      <c r="A107">
        <v>7</v>
      </c>
      <c r="B107" t="s">
        <v>24</v>
      </c>
      <c r="E107" s="7">
        <v>0.49571397</v>
      </c>
      <c r="F107" s="7">
        <v>1.0698359</v>
      </c>
      <c r="G107" s="7">
        <v>7.1495472000000004E-2</v>
      </c>
      <c r="H107" s="7">
        <v>1.0085438</v>
      </c>
      <c r="I107" s="5">
        <v>0.12167222</v>
      </c>
      <c r="J107" s="6">
        <v>3.2826327999999998E-5</v>
      </c>
      <c r="K107" s="6">
        <v>2.4755406E-5</v>
      </c>
      <c r="L107" s="7">
        <v>0.94273284000000002</v>
      </c>
      <c r="M107" s="7">
        <v>1.7018584999999999</v>
      </c>
      <c r="N107" s="7">
        <v>1.6748101</v>
      </c>
      <c r="O107" s="21">
        <v>43339</v>
      </c>
      <c r="P107" s="5"/>
      <c r="Q107" s="6">
        <v>3.6272114000000001E-3</v>
      </c>
      <c r="R107" s="9">
        <v>-1.7406537316300152E-2</v>
      </c>
      <c r="S107" s="9">
        <v>0.21669245387179181</v>
      </c>
      <c r="T107" s="9">
        <v>0.27294123324406172</v>
      </c>
      <c r="U107" s="9"/>
      <c r="V107" s="9"/>
      <c r="W107" s="16">
        <v>1.0178583745390304</v>
      </c>
      <c r="X107" s="16">
        <v>1.0056376931098856</v>
      </c>
      <c r="Y107" s="16">
        <v>0.9879937310191319</v>
      </c>
      <c r="AA107" s="17">
        <v>1</v>
      </c>
      <c r="AD107" s="16"/>
      <c r="AF107" s="22">
        <f t="shared" si="2"/>
        <v>7.2544228000000002E-2</v>
      </c>
      <c r="AG107" s="16">
        <f t="shared" si="4"/>
        <v>0.12167222</v>
      </c>
      <c r="AH107" s="16">
        <f t="shared" si="3"/>
        <v>-5.6248779372269908E-2</v>
      </c>
      <c r="AI107" s="6"/>
      <c r="AJ107" s="6"/>
      <c r="AK107" s="6"/>
      <c r="AL107" s="8"/>
    </row>
    <row r="108" spans="1:38" x14ac:dyDescent="0.2">
      <c r="A108">
        <v>5</v>
      </c>
      <c r="B108" t="s">
        <v>24</v>
      </c>
      <c r="E108" s="7">
        <v>0.49555094999999999</v>
      </c>
      <c r="F108" s="7">
        <v>1.0694881000000001</v>
      </c>
      <c r="G108" s="7">
        <v>7.1511674999999997E-2</v>
      </c>
      <c r="H108" s="7">
        <v>1.0082618000000001</v>
      </c>
      <c r="I108" s="5">
        <v>0.12170619000000001</v>
      </c>
      <c r="J108" s="6">
        <v>3.4688867000000002E-5</v>
      </c>
      <c r="K108" s="6">
        <v>2.7729242E-5</v>
      </c>
      <c r="L108" s="7">
        <v>0.94275160999999996</v>
      </c>
      <c r="M108" s="7">
        <v>1.7019363999999999</v>
      </c>
      <c r="N108" s="7">
        <v>1.6747881</v>
      </c>
      <c r="O108" s="21">
        <v>43339</v>
      </c>
      <c r="P108" s="5"/>
      <c r="Q108" s="6">
        <v>3.0216394000000001E-3</v>
      </c>
      <c r="R108" s="9">
        <v>-8.1675741825382175E-4</v>
      </c>
      <c r="S108" s="9">
        <v>0.250189434600534</v>
      </c>
      <c r="T108" s="9">
        <v>0.24325410324821384</v>
      </c>
      <c r="U108" s="9"/>
      <c r="V108" s="9"/>
      <c r="W108" s="16">
        <v>1.0179488629244744</v>
      </c>
      <c r="X108" s="16">
        <v>1.0070747961853543</v>
      </c>
      <c r="Y108" s="16">
        <v>0.98931766895649365</v>
      </c>
      <c r="Z108" s="16"/>
      <c r="AA108" s="17">
        <v>1</v>
      </c>
      <c r="AF108" s="22">
        <f t="shared" si="2"/>
        <v>6.0432788000000001E-2</v>
      </c>
      <c r="AG108" s="16">
        <f t="shared" si="4"/>
        <v>0.12170619000000001</v>
      </c>
      <c r="AH108" s="16">
        <f t="shared" si="3"/>
        <v>6.9353313523201621E-3</v>
      </c>
      <c r="AI108" s="6"/>
      <c r="AJ108" s="6"/>
      <c r="AK108" s="6"/>
      <c r="AL108" s="8"/>
    </row>
    <row r="109" spans="1:38" x14ac:dyDescent="0.2">
      <c r="A109" s="12">
        <v>3</v>
      </c>
      <c r="B109" s="12" t="s">
        <v>24</v>
      </c>
      <c r="C109" s="14"/>
      <c r="D109" s="14"/>
      <c r="E109" s="7">
        <v>0.48644342000000002</v>
      </c>
      <c r="F109" s="7">
        <v>1.0497022</v>
      </c>
      <c r="G109" s="7">
        <v>7.2827378999999998E-2</v>
      </c>
      <c r="H109" s="7">
        <v>0.98937346999999998</v>
      </c>
      <c r="I109" s="5">
        <v>0.12392071</v>
      </c>
      <c r="J109" s="6">
        <v>1.1441894E-5</v>
      </c>
      <c r="K109" s="6">
        <v>1.5774905000000001E-5</v>
      </c>
      <c r="L109" s="7">
        <v>0.94253706000000004</v>
      </c>
      <c r="M109" s="7">
        <v>1.7015670000000001</v>
      </c>
      <c r="N109" s="7">
        <v>1.6748737</v>
      </c>
      <c r="O109" s="21">
        <v>43340</v>
      </c>
      <c r="P109" s="13"/>
      <c r="Q109" s="14">
        <v>2.7701725000000002E-3</v>
      </c>
      <c r="R109" s="9">
        <v>-2.3871683398901666E-3</v>
      </c>
      <c r="S109" s="9">
        <v>0.29387435686700769</v>
      </c>
      <c r="T109" s="9">
        <v>0.30244260025846792</v>
      </c>
      <c r="U109" s="9"/>
      <c r="V109" s="9"/>
      <c r="W109" s="15">
        <v>1.0399767298986855</v>
      </c>
      <c r="X109" s="15">
        <v>1.0181616024066389</v>
      </c>
      <c r="Y109" s="15">
        <v>0.97902344652060447</v>
      </c>
      <c r="Z109" s="12"/>
      <c r="AA109" s="17">
        <v>1</v>
      </c>
      <c r="AB109" s="12"/>
      <c r="AC109" s="12"/>
      <c r="AD109" s="12"/>
      <c r="AE109" s="12"/>
      <c r="AF109" s="22">
        <f t="shared" si="2"/>
        <v>5.5403450000000007E-2</v>
      </c>
      <c r="AG109" s="16">
        <f t="shared" si="4"/>
        <v>0.12392071</v>
      </c>
      <c r="AH109" s="16">
        <f t="shared" si="3"/>
        <v>-8.5682433914602285E-3</v>
      </c>
      <c r="AI109" s="6"/>
      <c r="AJ109" s="6"/>
      <c r="AK109" s="6"/>
      <c r="AL109" s="8"/>
    </row>
    <row r="110" spans="1:38" x14ac:dyDescent="0.2">
      <c r="A110">
        <v>5</v>
      </c>
      <c r="B110" t="s">
        <v>24</v>
      </c>
      <c r="E110" s="7">
        <v>0.49093161000000002</v>
      </c>
      <c r="F110" s="7">
        <v>1.0593621</v>
      </c>
      <c r="G110" s="7">
        <v>7.3373312999999996E-2</v>
      </c>
      <c r="H110" s="7">
        <v>0.99848517000000003</v>
      </c>
      <c r="I110" s="5">
        <v>0.12483953</v>
      </c>
      <c r="J110" s="6">
        <v>1.1514466999999999E-5</v>
      </c>
      <c r="K110" s="6">
        <v>1.522583E-5</v>
      </c>
      <c r="L110" s="7">
        <v>0.94254130000000003</v>
      </c>
      <c r="M110" s="7">
        <v>1.7014244000000001</v>
      </c>
      <c r="N110" s="7">
        <v>1.6747273</v>
      </c>
      <c r="O110" s="21">
        <v>43340</v>
      </c>
      <c r="P110" s="5"/>
      <c r="Q110" s="6">
        <v>2.8914636000000001E-3</v>
      </c>
      <c r="R110" s="9">
        <v>-2.4088549827494532E-2</v>
      </c>
      <c r="S110" s="9">
        <v>0.21468976505945037</v>
      </c>
      <c r="T110" s="9">
        <v>0.23507858678351035</v>
      </c>
      <c r="U110" s="9"/>
      <c r="V110" s="9"/>
      <c r="W110" s="16">
        <v>1.045858565862299</v>
      </c>
      <c r="X110" s="16">
        <v>1.0262811745887979</v>
      </c>
      <c r="Y110" s="16">
        <v>0.98128103367651842</v>
      </c>
      <c r="Z110" s="16"/>
      <c r="AA110" s="17">
        <v>1</v>
      </c>
      <c r="AF110" s="22">
        <f t="shared" si="2"/>
        <v>5.7829272000000001E-2</v>
      </c>
      <c r="AG110" s="16">
        <f t="shared" si="4"/>
        <v>0.12483953</v>
      </c>
      <c r="AH110" s="16">
        <f t="shared" si="3"/>
        <v>-2.038882172405998E-2</v>
      </c>
      <c r="AI110" s="6"/>
      <c r="AJ110" s="6"/>
      <c r="AK110" s="6"/>
      <c r="AL110" s="8"/>
    </row>
    <row r="111" spans="1:38" x14ac:dyDescent="0.2">
      <c r="A111">
        <v>9</v>
      </c>
      <c r="B111" t="s">
        <v>24</v>
      </c>
      <c r="E111" s="7">
        <v>0.49186702999999998</v>
      </c>
      <c r="F111" s="7">
        <v>1.0613811</v>
      </c>
      <c r="G111" s="7">
        <v>7.3419455999999994E-2</v>
      </c>
      <c r="H111" s="7">
        <v>1.0003289</v>
      </c>
      <c r="I111" s="5">
        <v>0.12491383</v>
      </c>
      <c r="J111" s="6">
        <v>1.0284058E-5</v>
      </c>
      <c r="K111" s="6">
        <v>1.6690655999999999E-5</v>
      </c>
      <c r="L111" s="7">
        <v>0.94251342000000005</v>
      </c>
      <c r="M111" s="7">
        <v>1.7014018</v>
      </c>
      <c r="N111" s="7">
        <v>1.6747394</v>
      </c>
      <c r="O111" s="21">
        <v>43340</v>
      </c>
      <c r="P111" s="5"/>
      <c r="Q111" s="6">
        <v>2.5472407999999999E-3</v>
      </c>
      <c r="R111" s="9">
        <v>-5.5762674566195436E-2</v>
      </c>
      <c r="S111" s="9">
        <v>0.12062097937404204</v>
      </c>
      <c r="T111" s="9">
        <v>0.17214595958803258</v>
      </c>
      <c r="U111" s="9"/>
      <c r="V111" s="9"/>
      <c r="W111" s="16">
        <v>1.0377940785074502</v>
      </c>
      <c r="X111" s="16">
        <v>1.0210624251293769</v>
      </c>
      <c r="Y111" s="16">
        <v>0.98387767503729007</v>
      </c>
      <c r="AA111" s="17">
        <v>1</v>
      </c>
      <c r="AF111" s="22">
        <f t="shared" si="2"/>
        <v>5.0944815999999997E-2</v>
      </c>
      <c r="AG111" s="16">
        <f t="shared" si="4"/>
        <v>0.12491383</v>
      </c>
      <c r="AH111" s="16">
        <f t="shared" si="3"/>
        <v>-5.1524980213990546E-2</v>
      </c>
      <c r="AI111" s="6"/>
      <c r="AJ111" s="6"/>
      <c r="AK111" s="6"/>
      <c r="AL111" s="8"/>
    </row>
    <row r="112" spans="1:38" x14ac:dyDescent="0.2">
      <c r="A112">
        <v>7</v>
      </c>
      <c r="B112" t="s">
        <v>24</v>
      </c>
      <c r="E112" s="7">
        <v>0.49238601999999998</v>
      </c>
      <c r="F112" s="7">
        <v>1.0625137</v>
      </c>
      <c r="G112" s="7">
        <v>7.3662473000000006E-2</v>
      </c>
      <c r="H112" s="7">
        <v>1.0014524</v>
      </c>
      <c r="I112" s="5">
        <v>0.12533375999999999</v>
      </c>
      <c r="J112" s="6">
        <v>1.2758062E-5</v>
      </c>
      <c r="K112" s="6">
        <v>1.6970408000000001E-5</v>
      </c>
      <c r="L112" s="7">
        <v>0.94252670999999999</v>
      </c>
      <c r="M112" s="7">
        <v>1.7014829</v>
      </c>
      <c r="N112" s="7">
        <v>1.6747783000000001</v>
      </c>
      <c r="O112" s="21">
        <v>43340</v>
      </c>
      <c r="P112" s="5"/>
      <c r="Q112" s="6">
        <v>2.2027421000000002E-3</v>
      </c>
      <c r="R112" s="9">
        <v>-4.0665628761371586E-2</v>
      </c>
      <c r="S112" s="9">
        <v>0.21706368648577445</v>
      </c>
      <c r="T112" s="9">
        <v>0.23572853914721748</v>
      </c>
      <c r="U112" s="9"/>
      <c r="V112" s="9"/>
      <c r="W112" s="16">
        <v>1.0487382571175858</v>
      </c>
      <c r="X112" s="16">
        <v>1.0292472264978094</v>
      </c>
      <c r="Y112" s="16">
        <v>0.98141478058276743</v>
      </c>
      <c r="Z112" s="16"/>
      <c r="AA112" s="17">
        <v>1</v>
      </c>
      <c r="AF112" s="22">
        <f t="shared" si="2"/>
        <v>4.4054842000000004E-2</v>
      </c>
      <c r="AG112" s="16">
        <f t="shared" si="4"/>
        <v>0.12533375999999999</v>
      </c>
      <c r="AH112" s="16">
        <f t="shared" si="3"/>
        <v>-1.8664852661443021E-2</v>
      </c>
      <c r="AI112" s="6"/>
      <c r="AJ112" s="6"/>
      <c r="AK112" s="6"/>
      <c r="AL112" s="8"/>
    </row>
    <row r="113" spans="1:38" x14ac:dyDescent="0.2">
      <c r="A113">
        <v>11</v>
      </c>
      <c r="B113" t="s">
        <v>24</v>
      </c>
      <c r="E113" s="7">
        <v>0.49365738999999997</v>
      </c>
      <c r="F113" s="7">
        <v>1.0652984999999999</v>
      </c>
      <c r="G113" s="7">
        <v>7.4114497000000001E-2</v>
      </c>
      <c r="H113" s="7">
        <v>1.0040979000000001</v>
      </c>
      <c r="I113" s="5">
        <v>0.12611031</v>
      </c>
      <c r="J113" s="6">
        <v>9.6183266999999998E-6</v>
      </c>
      <c r="K113" s="6">
        <v>1.6775360999999999E-5</v>
      </c>
      <c r="L113" s="7">
        <v>0.94255197000000002</v>
      </c>
      <c r="M113" s="7">
        <v>1.7015606999999999</v>
      </c>
      <c r="N113" s="7">
        <v>1.6748072000000001</v>
      </c>
      <c r="O113" s="21">
        <v>43340</v>
      </c>
      <c r="P113" s="5"/>
      <c r="Q113" s="6">
        <v>2.3415918999999999E-3</v>
      </c>
      <c r="R113" s="9">
        <v>-1.9160380051452819E-2</v>
      </c>
      <c r="S113" s="9">
        <v>0.20491272075950917</v>
      </c>
      <c r="T113" s="9">
        <v>0.21117336425446886</v>
      </c>
      <c r="U113" s="9"/>
      <c r="V113" s="9"/>
      <c r="W113" s="16">
        <v>1.0550350295699382</v>
      </c>
      <c r="X113" s="16">
        <v>1.0369512425456131</v>
      </c>
      <c r="Y113" s="16">
        <v>0.98285953876650278</v>
      </c>
      <c r="AA113" s="17">
        <v>1</v>
      </c>
      <c r="AD113" s="16"/>
      <c r="AF113" s="22">
        <f t="shared" si="2"/>
        <v>4.6831838000000001E-2</v>
      </c>
      <c r="AG113" s="16">
        <f t="shared" si="4"/>
        <v>0.12611031</v>
      </c>
      <c r="AH113" s="16">
        <f t="shared" si="3"/>
        <v>-6.2606434949596945E-3</v>
      </c>
      <c r="AI113" s="6"/>
      <c r="AJ113" s="6"/>
      <c r="AK113" s="6"/>
      <c r="AL113" s="8"/>
    </row>
    <row r="114" spans="1:38" x14ac:dyDescent="0.2">
      <c r="A114">
        <v>13</v>
      </c>
      <c r="B114" t="s">
        <v>24</v>
      </c>
      <c r="E114" s="7">
        <v>0.51788263000000001</v>
      </c>
      <c r="F114" s="7">
        <v>1.117542</v>
      </c>
      <c r="G114" s="7">
        <v>7.4187693999999998E-2</v>
      </c>
      <c r="H114" s="7">
        <v>1.0532410000000001</v>
      </c>
      <c r="I114" s="5">
        <v>0.12622149999999999</v>
      </c>
      <c r="J114" s="6">
        <v>2.8304372E-5</v>
      </c>
      <c r="K114" s="6">
        <v>2.3450152999999999E-5</v>
      </c>
      <c r="L114" s="7">
        <v>0.94249305000000005</v>
      </c>
      <c r="M114" s="7">
        <v>1.7013832</v>
      </c>
      <c r="N114" s="7">
        <v>1.6747643000000001</v>
      </c>
      <c r="O114" s="21">
        <v>43339</v>
      </c>
      <c r="P114" s="5"/>
      <c r="Q114" s="6">
        <v>1.9924295000000002E-3</v>
      </c>
      <c r="R114" s="9">
        <v>-1.5782360662908168E-2</v>
      </c>
      <c r="S114" s="9">
        <v>0.17918045399900606</v>
      </c>
      <c r="T114" s="9">
        <v>0.20750507855926692</v>
      </c>
      <c r="U114" s="9"/>
      <c r="V114" s="9"/>
      <c r="W114" s="16">
        <v>1.0071941470123706</v>
      </c>
      <c r="X114" s="16">
        <v>0.9949417419200618</v>
      </c>
      <c r="Y114" s="16">
        <v>0.98783511090820675</v>
      </c>
      <c r="Z114" s="16"/>
      <c r="AA114" s="17">
        <v>1</v>
      </c>
      <c r="AF114" s="22">
        <f t="shared" si="2"/>
        <v>3.9848590000000003E-2</v>
      </c>
      <c r="AG114" s="16">
        <f t="shared" si="4"/>
        <v>0.12622149999999999</v>
      </c>
      <c r="AH114" s="16">
        <f t="shared" si="3"/>
        <v>-2.8324624560260858E-2</v>
      </c>
      <c r="AI114" s="6"/>
      <c r="AJ114" s="6"/>
      <c r="AK114" s="6"/>
      <c r="AL114" s="8"/>
    </row>
    <row r="115" spans="1:38" x14ac:dyDescent="0.2">
      <c r="A115">
        <v>4</v>
      </c>
      <c r="B115" t="s">
        <v>24</v>
      </c>
      <c r="E115" s="7">
        <v>0.53334859999999995</v>
      </c>
      <c r="F115" s="7">
        <v>1.1509891000000001</v>
      </c>
      <c r="G115" s="7">
        <v>7.7107330000000002E-2</v>
      </c>
      <c r="H115" s="7">
        <v>1.0849481000000001</v>
      </c>
      <c r="I115" s="5">
        <v>0.1312053</v>
      </c>
      <c r="J115" s="6">
        <v>2.8893005999999999E-5</v>
      </c>
      <c r="K115" s="6">
        <v>1.6119718999999999E-5</v>
      </c>
      <c r="L115" s="7">
        <v>0.94262204999999999</v>
      </c>
      <c r="M115" s="7">
        <v>1.7016210000000001</v>
      </c>
      <c r="N115" s="7">
        <v>1.6747586000000001</v>
      </c>
      <c r="O115" s="21">
        <v>43339</v>
      </c>
      <c r="P115" s="5"/>
      <c r="Q115" s="6">
        <v>3.6018663000000001E-3</v>
      </c>
      <c r="R115" s="9">
        <v>-5.1672335736774322E-2</v>
      </c>
      <c r="S115" s="9">
        <v>0.21372427241184155</v>
      </c>
      <c r="T115" s="9">
        <v>0.25317518653822368</v>
      </c>
      <c r="U115" s="9"/>
      <c r="V115" s="9"/>
      <c r="W115" s="16">
        <v>1.0210060791374591</v>
      </c>
      <c r="X115" s="16">
        <v>1.0061029321282027</v>
      </c>
      <c r="Y115" s="16">
        <v>0.98540346887861185</v>
      </c>
      <c r="AA115" s="17">
        <v>1</v>
      </c>
      <c r="AF115" s="22">
        <f t="shared" si="2"/>
        <v>7.2037325999999999E-2</v>
      </c>
      <c r="AG115" s="16">
        <f t="shared" si="4"/>
        <v>0.1312053</v>
      </c>
      <c r="AH115" s="16">
        <f t="shared" si="3"/>
        <v>-3.9450914126382131E-2</v>
      </c>
      <c r="AI115" s="6"/>
      <c r="AJ115" s="6"/>
      <c r="AK115" s="6"/>
      <c r="AL115" s="8"/>
    </row>
    <row r="116" spans="1:38" x14ac:dyDescent="0.2">
      <c r="A116">
        <v>6</v>
      </c>
      <c r="B116" t="s">
        <v>24</v>
      </c>
      <c r="E116" s="7">
        <v>0.53728869000000001</v>
      </c>
      <c r="F116" s="7">
        <v>1.1595253000000001</v>
      </c>
      <c r="G116" s="7">
        <v>7.7697473000000003E-2</v>
      </c>
      <c r="H116" s="7">
        <v>1.0930005</v>
      </c>
      <c r="I116" s="5">
        <v>0.13221183</v>
      </c>
      <c r="J116" s="6">
        <v>2.8944006999999998E-5</v>
      </c>
      <c r="K116" s="6">
        <v>2.2904379E-5</v>
      </c>
      <c r="L116" s="7">
        <v>0.94263719999999995</v>
      </c>
      <c r="M116" s="7">
        <v>1.7016457</v>
      </c>
      <c r="N116" s="7">
        <v>1.6747650000000001</v>
      </c>
      <c r="O116" s="21">
        <v>43339</v>
      </c>
      <c r="P116" s="5"/>
      <c r="Q116" s="6">
        <v>2.8827900000000001E-3</v>
      </c>
      <c r="R116" s="9">
        <v>-2.8477801972459638E-2</v>
      </c>
      <c r="S116" s="9">
        <v>0.19361479108859214</v>
      </c>
      <c r="T116" s="9">
        <v>0.23157863617662144</v>
      </c>
      <c r="U116" s="9"/>
      <c r="V116" s="9"/>
      <c r="W116" s="16">
        <v>1.0227853398929112</v>
      </c>
      <c r="X116" s="16">
        <v>1.0071685859377952</v>
      </c>
      <c r="Y116" s="16">
        <v>0.98473115193775551</v>
      </c>
      <c r="Z116" s="16"/>
      <c r="AA116" s="17">
        <v>1</v>
      </c>
      <c r="AF116" s="22">
        <f t="shared" si="2"/>
        <v>5.76558E-2</v>
      </c>
      <c r="AG116" s="16">
        <f t="shared" si="4"/>
        <v>0.13221183</v>
      </c>
      <c r="AH116" s="16">
        <f t="shared" si="3"/>
        <v>-3.7963845088029302E-2</v>
      </c>
      <c r="AI116" s="6"/>
      <c r="AJ116" s="6"/>
      <c r="AK116" s="6"/>
      <c r="AL116" s="8"/>
    </row>
    <row r="117" spans="1:38" x14ac:dyDescent="0.2">
      <c r="A117">
        <v>18</v>
      </c>
      <c r="B117" t="s">
        <v>24</v>
      </c>
      <c r="E117" s="7">
        <v>0.55370631999999997</v>
      </c>
      <c r="F117" s="7">
        <v>1.1947991</v>
      </c>
      <c r="G117" s="7">
        <v>7.9934933999999999E-2</v>
      </c>
      <c r="H117" s="7">
        <v>1.1259672000000001</v>
      </c>
      <c r="I117" s="5">
        <v>0.1359785</v>
      </c>
      <c r="J117" s="6">
        <v>4.3483674999999997E-5</v>
      </c>
      <c r="K117" s="6">
        <v>3.211113E-5</v>
      </c>
      <c r="L117" s="7">
        <v>0.94241386999999999</v>
      </c>
      <c r="M117" s="7">
        <v>1.7011722</v>
      </c>
      <c r="N117" s="7">
        <v>1.6747308999999999</v>
      </c>
      <c r="O117" s="21">
        <v>43339</v>
      </c>
      <c r="P117" s="5"/>
      <c r="Q117" s="6">
        <v>3.3930263E-3</v>
      </c>
      <c r="R117" s="9">
        <v>-0.13870431097529057</v>
      </c>
      <c r="S117" s="9">
        <v>-3.2918369848866647E-3</v>
      </c>
      <c r="T117" s="9">
        <v>0.16889146937426602</v>
      </c>
      <c r="U117" s="9"/>
      <c r="V117" s="9"/>
      <c r="W117" s="16">
        <v>1.0198277995990019</v>
      </c>
      <c r="X117" s="16">
        <v>1.0091211163893348</v>
      </c>
      <c r="Y117" s="16">
        <v>0.98950147935379185</v>
      </c>
      <c r="AA117" s="17">
        <v>1</v>
      </c>
      <c r="AF117" s="22">
        <f t="shared" si="2"/>
        <v>6.7860526000000004E-2</v>
      </c>
      <c r="AG117" s="16">
        <f t="shared" si="4"/>
        <v>0.1359785</v>
      </c>
      <c r="AH117" s="16">
        <f t="shared" si="3"/>
        <v>-0.17218330635915269</v>
      </c>
      <c r="AI117" s="6"/>
      <c r="AJ117" s="6"/>
      <c r="AK117" s="6"/>
      <c r="AL117" s="8"/>
    </row>
    <row r="118" spans="1:38" x14ac:dyDescent="0.2">
      <c r="A118">
        <v>16</v>
      </c>
      <c r="B118" t="s">
        <v>24</v>
      </c>
      <c r="E118" s="7">
        <v>0.55526005</v>
      </c>
      <c r="F118" s="7">
        <v>1.1981903</v>
      </c>
      <c r="G118" s="7">
        <v>8.0371992000000003E-2</v>
      </c>
      <c r="H118" s="7">
        <v>1.1292654</v>
      </c>
      <c r="I118" s="5">
        <v>0.13674849</v>
      </c>
      <c r="J118" s="6">
        <v>4.1137468999999999E-5</v>
      </c>
      <c r="K118" s="6">
        <v>3.3259515999999999E-5</v>
      </c>
      <c r="L118" s="7">
        <v>0.94248639999999995</v>
      </c>
      <c r="M118" s="7">
        <v>1.7014415000000001</v>
      </c>
      <c r="N118" s="7">
        <v>1.6748407000000001</v>
      </c>
      <c r="O118" s="21">
        <v>43339</v>
      </c>
      <c r="P118" s="5"/>
      <c r="Q118" s="6">
        <v>1.7739704000000001E-3</v>
      </c>
      <c r="R118" s="9">
        <v>-2.8938572164571852E-2</v>
      </c>
      <c r="S118" s="9">
        <v>0.21260024918867693</v>
      </c>
      <c r="T118" s="9">
        <v>0.2414245103181667</v>
      </c>
      <c r="U118" s="9"/>
      <c r="V118" s="9"/>
      <c r="W118" s="16">
        <v>1.0317261364956687</v>
      </c>
      <c r="X118" s="16">
        <v>1.0201800009323101</v>
      </c>
      <c r="Y118" s="16">
        <v>0.98880891434758467</v>
      </c>
      <c r="Z118" s="16"/>
      <c r="AA118" s="17">
        <v>1</v>
      </c>
      <c r="AF118" s="22">
        <f t="shared" si="2"/>
        <v>3.5479408000000004E-2</v>
      </c>
      <c r="AG118" s="16">
        <f t="shared" si="4"/>
        <v>0.13674849</v>
      </c>
      <c r="AH118" s="16">
        <f t="shared" si="3"/>
        <v>-2.882426112948977E-2</v>
      </c>
      <c r="AI118" s="6"/>
      <c r="AJ118" s="6"/>
      <c r="AK118" s="6"/>
      <c r="AL118" s="8"/>
    </row>
    <row r="119" spans="1:38" x14ac:dyDescent="0.2">
      <c r="A119">
        <v>11</v>
      </c>
      <c r="B119" t="s">
        <v>24</v>
      </c>
      <c r="E119" s="7">
        <v>0.67745016000000002</v>
      </c>
      <c r="F119" s="7">
        <v>1.4610462</v>
      </c>
      <c r="G119" s="7">
        <v>9.5013292999999999E-2</v>
      </c>
      <c r="H119" s="7">
        <v>1.3755177999999999</v>
      </c>
      <c r="I119" s="5">
        <v>0.16148696000000001</v>
      </c>
      <c r="J119" s="6">
        <v>3.8215689000000002E-6</v>
      </c>
      <c r="K119" s="6">
        <v>9.1432753000000008E-6</v>
      </c>
      <c r="L119" s="7">
        <v>0.94147484000000004</v>
      </c>
      <c r="M119" s="7">
        <v>1.6996606999999999</v>
      </c>
      <c r="N119" s="7">
        <v>1.6748609999999999</v>
      </c>
      <c r="O119" s="21">
        <v>43346</v>
      </c>
      <c r="P119" s="5"/>
      <c r="Q119" s="6">
        <v>2.8013356000000001E-3</v>
      </c>
      <c r="R119" s="9">
        <v>4.0321343689253553E-2</v>
      </c>
      <c r="S119" s="9">
        <v>0.23204130912013454</v>
      </c>
      <c r="T119" s="9">
        <v>0.20495452481905652</v>
      </c>
      <c r="U119" s="9"/>
      <c r="V119" s="9"/>
      <c r="W119" s="16">
        <v>0.9330981890106308</v>
      </c>
      <c r="X119" s="16">
        <v>0.9346872067779608</v>
      </c>
      <c r="Y119" s="16">
        <v>1.0017029480777526</v>
      </c>
      <c r="AA119" s="17">
        <v>1</v>
      </c>
      <c r="AF119" s="22">
        <f t="shared" si="2"/>
        <v>5.6026711999999999E-2</v>
      </c>
      <c r="AG119" s="16">
        <f t="shared" si="4"/>
        <v>0.16148696000000001</v>
      </c>
      <c r="AH119" s="16">
        <f t="shared" si="3"/>
        <v>2.7086784301078026E-2</v>
      </c>
      <c r="AI119" s="6"/>
      <c r="AJ119" s="6"/>
      <c r="AK119" s="6"/>
      <c r="AL119" s="8"/>
    </row>
    <row r="120" spans="1:38" x14ac:dyDescent="0.2">
      <c r="A120">
        <v>9</v>
      </c>
      <c r="B120" t="s">
        <v>24</v>
      </c>
      <c r="E120" s="7">
        <v>0.68248686000000003</v>
      </c>
      <c r="F120" s="7">
        <v>1.4718925</v>
      </c>
      <c r="G120" s="7">
        <v>9.5394218000000003E-2</v>
      </c>
      <c r="H120" s="7">
        <v>1.3856664999999999</v>
      </c>
      <c r="I120" s="5">
        <v>0.16212682</v>
      </c>
      <c r="J120" s="6">
        <v>3.4509177000000001E-6</v>
      </c>
      <c r="K120" s="6">
        <v>7.0841106E-6</v>
      </c>
      <c r="L120" s="7">
        <v>0.94144704999999995</v>
      </c>
      <c r="M120" s="7">
        <v>1.6995723</v>
      </c>
      <c r="N120" s="7">
        <v>1.6748433</v>
      </c>
      <c r="O120" s="21">
        <v>43346</v>
      </c>
      <c r="P120" s="5"/>
      <c r="Q120" s="6">
        <v>2.4435161000000002E-3</v>
      </c>
      <c r="R120" s="9">
        <v>0.16653736011651432</v>
      </c>
      <c r="S120" s="9">
        <v>0.39649215106241087</v>
      </c>
      <c r="T120" s="9">
        <v>0.24190202296203722</v>
      </c>
      <c r="U120" s="9"/>
      <c r="V120" s="9"/>
      <c r="W120" s="16">
        <v>0.92992768814341031</v>
      </c>
      <c r="X120" s="16">
        <v>0.93011150901705397</v>
      </c>
      <c r="Y120" s="16">
        <v>1.0001976722233217</v>
      </c>
      <c r="Z120" s="16"/>
      <c r="AA120" s="17">
        <v>1</v>
      </c>
      <c r="AF120" s="22">
        <f t="shared" si="2"/>
        <v>4.8870322000000008E-2</v>
      </c>
      <c r="AG120" s="16">
        <f t="shared" si="4"/>
        <v>0.16212682</v>
      </c>
      <c r="AH120" s="16">
        <f t="shared" si="3"/>
        <v>0.15459012810037365</v>
      </c>
      <c r="AI120" s="6"/>
      <c r="AJ120" s="6"/>
      <c r="AK120" s="6"/>
      <c r="AL120" s="8"/>
    </row>
    <row r="121" spans="1:38" x14ac:dyDescent="0.2">
      <c r="A121">
        <v>3</v>
      </c>
      <c r="B121" t="s">
        <v>24</v>
      </c>
      <c r="E121" s="7">
        <v>0.77676822000000001</v>
      </c>
      <c r="F121" s="7">
        <v>1.6797038</v>
      </c>
      <c r="G121" s="7">
        <v>0.11084598</v>
      </c>
      <c r="H121" s="7">
        <v>1.5894088</v>
      </c>
      <c r="I121" s="5">
        <v>0.18933717</v>
      </c>
      <c r="J121" s="6">
        <v>1.0610721000000001E-5</v>
      </c>
      <c r="K121" s="6">
        <v>4.5698765999999999E-6</v>
      </c>
      <c r="L121" s="7">
        <v>0.94626831</v>
      </c>
      <c r="M121" s="7">
        <v>1.7081609</v>
      </c>
      <c r="N121" s="7">
        <v>1.6747672</v>
      </c>
      <c r="O121" s="21">
        <v>43362</v>
      </c>
      <c r="P121" s="5"/>
      <c r="Q121" s="6">
        <v>2.7135181999999999E-3</v>
      </c>
      <c r="R121" s="9">
        <v>0.14421351298654628</v>
      </c>
      <c r="S121" s="9">
        <v>0.34054053357635006</v>
      </c>
      <c r="T121" s="9">
        <v>0.17602558943252689</v>
      </c>
      <c r="U121" s="25"/>
      <c r="V121" s="9"/>
      <c r="W121" s="16">
        <v>0.94824189123747338</v>
      </c>
      <c r="X121" s="16">
        <v>0.94259870188497341</v>
      </c>
      <c r="Y121" s="16">
        <v>0.99404878712420575</v>
      </c>
      <c r="AA121" s="17">
        <v>1</v>
      </c>
      <c r="AF121" s="22">
        <f t="shared" si="2"/>
        <v>5.4270364000000001E-2</v>
      </c>
      <c r="AG121" s="16">
        <f t="shared" si="4"/>
        <v>0.18933717</v>
      </c>
      <c r="AH121" s="16">
        <f t="shared" si="3"/>
        <v>0.16451494414382317</v>
      </c>
      <c r="AI121" s="6"/>
      <c r="AJ121" s="6"/>
      <c r="AK121" s="6"/>
    </row>
    <row r="122" spans="1:38" x14ac:dyDescent="0.2">
      <c r="A122">
        <v>5</v>
      </c>
      <c r="B122" t="s">
        <v>24</v>
      </c>
      <c r="E122" s="7">
        <v>0.78160048000000004</v>
      </c>
      <c r="F122" s="7">
        <v>1.6901534</v>
      </c>
      <c r="G122" s="7">
        <v>0.11136456</v>
      </c>
      <c r="H122" s="7">
        <v>1.5992814</v>
      </c>
      <c r="I122" s="5">
        <v>0.19022196999999999</v>
      </c>
      <c r="J122" s="6">
        <v>1.4888493000000001E-5</v>
      </c>
      <c r="K122" s="6">
        <v>7.4363207000000004E-6</v>
      </c>
      <c r="L122" s="7">
        <v>0.94623371999999994</v>
      </c>
      <c r="M122" s="7">
        <v>1.7080975</v>
      </c>
      <c r="N122" s="7">
        <v>1.6747719999999999</v>
      </c>
      <c r="O122" s="21">
        <v>43362</v>
      </c>
      <c r="P122" s="5"/>
      <c r="Q122" s="6">
        <v>2.8528742000000001E-3</v>
      </c>
      <c r="R122" s="9">
        <v>3.1341019444797169E-2</v>
      </c>
      <c r="S122" s="9">
        <v>0.17133104606981142</v>
      </c>
      <c r="T122" s="9">
        <v>0.16724475743212786</v>
      </c>
      <c r="U122" s="25"/>
      <c r="V122" s="9"/>
      <c r="W122" s="16">
        <v>0.95695302911963009</v>
      </c>
      <c r="X122" s="16">
        <v>0.954797003276873</v>
      </c>
      <c r="Y122" s="16">
        <v>0.99774698885196011</v>
      </c>
      <c r="Z122" s="16"/>
      <c r="AA122" s="17">
        <v>1</v>
      </c>
      <c r="AF122" s="22">
        <f t="shared" si="2"/>
        <v>5.7057484000000006E-2</v>
      </c>
      <c r="AG122" s="16">
        <f t="shared" si="4"/>
        <v>0.19022196999999999</v>
      </c>
      <c r="AH122" s="16">
        <f t="shared" si="3"/>
        <v>4.0862886376835661E-3</v>
      </c>
      <c r="AI122" s="6"/>
      <c r="AJ122" s="6"/>
      <c r="AK122" s="6"/>
    </row>
    <row r="123" spans="1:38" x14ac:dyDescent="0.2">
      <c r="A123">
        <v>8</v>
      </c>
      <c r="B123" t="s">
        <v>24</v>
      </c>
      <c r="E123" s="7">
        <v>0.80353430000000003</v>
      </c>
      <c r="F123" s="7">
        <v>1.7389203</v>
      </c>
      <c r="G123" s="7">
        <v>0.11242463</v>
      </c>
      <c r="H123" s="7">
        <v>1.648028</v>
      </c>
      <c r="I123" s="5">
        <v>0.19234059000000001</v>
      </c>
      <c r="J123" s="6">
        <v>2.3671095000000001E-5</v>
      </c>
      <c r="K123" s="6">
        <v>3.5594516000000002E-6</v>
      </c>
      <c r="L123" s="7">
        <v>0.94777528</v>
      </c>
      <c r="M123" s="7">
        <v>1.7109341</v>
      </c>
      <c r="N123" s="7">
        <v>1.6748087</v>
      </c>
      <c r="O123" s="21">
        <v>43349</v>
      </c>
      <c r="P123" s="5"/>
      <c r="Q123" s="6">
        <v>2.5813161999999998E-3</v>
      </c>
      <c r="R123" s="9">
        <v>0.12119319997361266</v>
      </c>
      <c r="S123" s="9">
        <v>0.29717746306223702</v>
      </c>
      <c r="T123" s="9">
        <v>0.17536420469910219</v>
      </c>
      <c r="U123" s="9"/>
      <c r="V123" s="9"/>
      <c r="W123" s="16">
        <v>1.0523619596447182</v>
      </c>
      <c r="X123" s="16">
        <v>1.0564485891682911</v>
      </c>
      <c r="Y123" s="16">
        <v>1.0038832927075325</v>
      </c>
      <c r="AA123" s="17">
        <v>1</v>
      </c>
      <c r="AD123" s="16"/>
      <c r="AE123" s="16"/>
      <c r="AF123" s="22">
        <f t="shared" si="2"/>
        <v>5.1626323999999994E-2</v>
      </c>
      <c r="AG123" s="16">
        <f t="shared" si="4"/>
        <v>0.19234059000000001</v>
      </c>
      <c r="AH123" s="16">
        <f t="shared" si="3"/>
        <v>0.12181325836313484</v>
      </c>
      <c r="AI123" s="6"/>
      <c r="AJ123" s="6"/>
      <c r="AK123" s="6"/>
      <c r="AL123" s="8"/>
    </row>
    <row r="124" spans="1:38" x14ac:dyDescent="0.2">
      <c r="A124">
        <v>6</v>
      </c>
      <c r="B124" t="s">
        <v>24</v>
      </c>
      <c r="E124" s="7">
        <v>0.81037437000000001</v>
      </c>
      <c r="F124" s="7">
        <v>1.7536419999999999</v>
      </c>
      <c r="G124" s="7">
        <v>0.11329980000000001</v>
      </c>
      <c r="H124" s="7">
        <v>1.6618074</v>
      </c>
      <c r="I124" s="5">
        <v>0.19382398000000001</v>
      </c>
      <c r="J124" s="6">
        <v>2.5024149000000001E-5</v>
      </c>
      <c r="K124" s="6">
        <v>7.6120784999999999E-6</v>
      </c>
      <c r="L124" s="7">
        <v>0.94766936999999996</v>
      </c>
      <c r="M124" s="7">
        <v>1.710777</v>
      </c>
      <c r="N124" s="7">
        <v>1.6748631</v>
      </c>
      <c r="O124" s="21">
        <v>43349</v>
      </c>
      <c r="P124" s="5"/>
      <c r="Q124" s="6">
        <v>1.8335966E-3</v>
      </c>
      <c r="R124" s="9">
        <v>0.11683181642374585</v>
      </c>
      <c r="S124" s="9">
        <v>0.28802227278701409</v>
      </c>
      <c r="T124" s="9">
        <v>0.18715479152398018</v>
      </c>
      <c r="U124" s="9"/>
      <c r="V124" s="9"/>
      <c r="W124" s="16">
        <v>1.0525407255849113</v>
      </c>
      <c r="X124" s="16">
        <v>1.0565384805139517</v>
      </c>
      <c r="Y124" s="16">
        <v>1.0037981950074366</v>
      </c>
      <c r="Z124" s="16"/>
      <c r="AA124" s="17">
        <v>1</v>
      </c>
      <c r="AF124" s="22">
        <f t="shared" si="2"/>
        <v>3.6671932000000004E-2</v>
      </c>
      <c r="AG124" s="16">
        <f t="shared" si="4"/>
        <v>0.19382398000000001</v>
      </c>
      <c r="AH124" s="16">
        <f t="shared" si="3"/>
        <v>0.10086748126303391</v>
      </c>
      <c r="AI124" s="6"/>
      <c r="AJ124" s="6"/>
      <c r="AK124" s="6"/>
      <c r="AL124" s="8"/>
    </row>
    <row r="125" spans="1:38" x14ac:dyDescent="0.2">
      <c r="A125">
        <v>4</v>
      </c>
      <c r="B125" t="s">
        <v>24</v>
      </c>
      <c r="E125" s="7">
        <v>0.81694297000000005</v>
      </c>
      <c r="F125" s="7">
        <v>1.7678160999999999</v>
      </c>
      <c r="G125" s="7">
        <v>0.11433262</v>
      </c>
      <c r="H125" s="7">
        <v>1.6751734</v>
      </c>
      <c r="I125" s="5">
        <v>0.19558677999999999</v>
      </c>
      <c r="J125" s="6">
        <v>2.3825864E-5</v>
      </c>
      <c r="K125" s="6">
        <v>7.1438439999999996E-6</v>
      </c>
      <c r="L125" s="7">
        <v>0.94763158000000003</v>
      </c>
      <c r="M125" s="7">
        <v>1.7107399999999999</v>
      </c>
      <c r="N125" s="7">
        <v>1.6748890000000001</v>
      </c>
      <c r="O125" s="21">
        <v>43349</v>
      </c>
      <c r="P125" s="5"/>
      <c r="Q125" s="6">
        <v>2.4304509000000001E-3</v>
      </c>
      <c r="R125" s="9">
        <v>0.16941942268933197</v>
      </c>
      <c r="S125" s="9">
        <v>0.40010390304212606</v>
      </c>
      <c r="T125" s="9">
        <v>0.22723085609910321</v>
      </c>
      <c r="U125" s="9"/>
      <c r="V125" s="9"/>
      <c r="W125" s="16">
        <v>1.0484649497285774</v>
      </c>
      <c r="X125" s="16">
        <v>1.0504546681041669</v>
      </c>
      <c r="Y125" s="16">
        <v>1.0018977442937931</v>
      </c>
      <c r="AA125" s="17">
        <v>1</v>
      </c>
      <c r="AF125" s="22">
        <f t="shared" si="2"/>
        <v>4.8609018000000004E-2</v>
      </c>
      <c r="AG125" s="16">
        <f t="shared" si="4"/>
        <v>0.19558677999999999</v>
      </c>
      <c r="AH125" s="16">
        <f t="shared" si="3"/>
        <v>0.17287304694302286</v>
      </c>
      <c r="AI125" s="6"/>
      <c r="AJ125" s="6"/>
      <c r="AK125" s="6"/>
      <c r="AL125" s="8"/>
    </row>
    <row r="126" spans="1:38" x14ac:dyDescent="0.2">
      <c r="A126">
        <v>32</v>
      </c>
      <c r="B126" t="s">
        <v>24</v>
      </c>
      <c r="E126" s="7">
        <v>0.80271588000000005</v>
      </c>
      <c r="F126" s="7">
        <v>1.7318203999999999</v>
      </c>
      <c r="G126" s="7">
        <v>0.11742329</v>
      </c>
      <c r="H126" s="7">
        <v>1.631526</v>
      </c>
      <c r="I126" s="5">
        <v>0.19969212</v>
      </c>
      <c r="J126" s="6">
        <v>5.6085139000000003E-5</v>
      </c>
      <c r="K126" s="6">
        <v>6.6735889999999998E-5</v>
      </c>
      <c r="L126" s="7">
        <v>0.94208729000000002</v>
      </c>
      <c r="M126" s="7">
        <v>1.7006184</v>
      </c>
      <c r="N126" s="7">
        <v>1.6746776999999999</v>
      </c>
      <c r="O126" s="21">
        <v>43338</v>
      </c>
      <c r="P126" s="5"/>
      <c r="Q126" s="6">
        <v>1.862278E-3</v>
      </c>
      <c r="R126" s="9">
        <v>-2.6855188819396858E-3</v>
      </c>
      <c r="S126" s="9">
        <v>0.2056733738613481</v>
      </c>
      <c r="T126" s="9">
        <v>0.21098061370361521</v>
      </c>
      <c r="U126" s="9"/>
      <c r="V126" s="9"/>
      <c r="W126" s="16">
        <v>1.0151618911590652</v>
      </c>
      <c r="X126" s="16">
        <v>1.0213305380476341</v>
      </c>
      <c r="Y126" s="16">
        <v>1.0060765154230975</v>
      </c>
      <c r="AA126" s="17">
        <v>1</v>
      </c>
      <c r="AD126" s="16"/>
      <c r="AF126" s="22">
        <f t="shared" si="2"/>
        <v>3.7245559999999997E-2</v>
      </c>
      <c r="AG126" s="16">
        <f t="shared" si="4"/>
        <v>0.19969212</v>
      </c>
      <c r="AH126" s="16">
        <f t="shared" si="3"/>
        <v>-5.3072398422671085E-3</v>
      </c>
      <c r="AI126" s="6"/>
      <c r="AJ126" s="6"/>
      <c r="AK126" s="6"/>
      <c r="AL126" s="8"/>
    </row>
    <row r="127" spans="1:38" x14ac:dyDescent="0.2">
      <c r="A127">
        <v>16</v>
      </c>
      <c r="B127" t="s">
        <v>29</v>
      </c>
      <c r="E127" s="7">
        <v>0.81757617000000005</v>
      </c>
      <c r="F127" s="7">
        <v>1.7637951000000001</v>
      </c>
      <c r="G127" s="7">
        <v>0.11834832000000001</v>
      </c>
      <c r="H127" s="7">
        <v>1.6615971</v>
      </c>
      <c r="I127" s="5">
        <v>0.20126229000000001</v>
      </c>
      <c r="J127" s="6">
        <v>5.4830439000000003E-5</v>
      </c>
      <c r="K127" s="6">
        <v>6.7395586000000004E-5</v>
      </c>
      <c r="L127" s="7">
        <v>0.94205782000000005</v>
      </c>
      <c r="M127" s="7">
        <v>1.7005931000000001</v>
      </c>
      <c r="N127" s="7">
        <v>1.6747217000000001</v>
      </c>
      <c r="O127" s="21">
        <v>43338</v>
      </c>
      <c r="P127" s="5"/>
      <c r="Q127" s="6">
        <v>2.5874663000000002E-3</v>
      </c>
      <c r="R127" s="9">
        <v>1.5768919839009854E-2</v>
      </c>
      <c r="S127" s="9">
        <v>0.1915875171043524</v>
      </c>
      <c r="T127" s="9">
        <v>0.18221271814922169</v>
      </c>
      <c r="U127" s="9"/>
      <c r="V127" s="9"/>
      <c r="W127" s="16">
        <v>0.9872607725033884</v>
      </c>
      <c r="X127" s="16">
        <v>0.98793875458734426</v>
      </c>
      <c r="Y127" s="16">
        <v>1.0006867305000244</v>
      </c>
      <c r="AA127" s="17">
        <v>1</v>
      </c>
      <c r="AF127" s="22">
        <f t="shared" si="2"/>
        <v>5.1749326000000005E-2</v>
      </c>
      <c r="AG127" s="16">
        <f t="shared" si="4"/>
        <v>0.20126229000000001</v>
      </c>
      <c r="AH127" s="16">
        <f t="shared" si="3"/>
        <v>9.3747989551307143E-3</v>
      </c>
      <c r="AI127" s="6"/>
      <c r="AJ127" s="6"/>
      <c r="AK127" s="6"/>
      <c r="AL127" s="8"/>
    </row>
    <row r="128" spans="1:38" x14ac:dyDescent="0.2">
      <c r="A128">
        <v>14</v>
      </c>
      <c r="B128" t="s">
        <v>29</v>
      </c>
      <c r="E128" s="7">
        <v>0.82947630000000006</v>
      </c>
      <c r="F128" s="7">
        <v>1.7894435</v>
      </c>
      <c r="G128" s="7">
        <v>0.11892443</v>
      </c>
      <c r="H128" s="7">
        <v>1.6857229</v>
      </c>
      <c r="I128" s="5">
        <v>0.20224392999999999</v>
      </c>
      <c r="J128" s="6">
        <v>4.5346789000000001E-5</v>
      </c>
      <c r="K128" s="6">
        <v>5.9352472999999997E-5</v>
      </c>
      <c r="L128" s="7">
        <v>0.94203738999999997</v>
      </c>
      <c r="M128" s="7">
        <v>1.7005661999999999</v>
      </c>
      <c r="N128" s="7">
        <v>1.6747411999999999</v>
      </c>
      <c r="O128" s="21">
        <v>43338</v>
      </c>
      <c r="P128" s="5"/>
      <c r="Q128" s="6">
        <v>1.7448222000000001E-3</v>
      </c>
      <c r="R128" s="9">
        <v>2.1549502886353267E-2</v>
      </c>
      <c r="S128" s="9">
        <v>0.21359213536298327</v>
      </c>
      <c r="T128" s="9">
        <v>0.19568045182127847</v>
      </c>
      <c r="U128" s="9"/>
      <c r="V128" s="9"/>
      <c r="W128" s="16">
        <v>0.66326887899029896</v>
      </c>
      <c r="X128" s="16">
        <v>0.66804461298016793</v>
      </c>
      <c r="Y128" s="16">
        <v>1.0072002986136468</v>
      </c>
      <c r="Z128" s="16"/>
      <c r="AA128" s="17">
        <v>1</v>
      </c>
      <c r="AF128" s="22">
        <f t="shared" si="2"/>
        <v>3.4896443999999999E-2</v>
      </c>
      <c r="AG128" s="16">
        <f t="shared" si="4"/>
        <v>0.20224392999999999</v>
      </c>
      <c r="AH128" s="16">
        <f t="shared" si="3"/>
        <v>1.7911683541704804E-2</v>
      </c>
      <c r="AI128" s="6"/>
      <c r="AJ128" s="6"/>
      <c r="AK128" s="6"/>
      <c r="AL128" s="8"/>
    </row>
    <row r="129" spans="1:38" x14ac:dyDescent="0.2">
      <c r="A129">
        <v>6</v>
      </c>
      <c r="B129" t="s">
        <v>24</v>
      </c>
      <c r="E129" s="7">
        <v>0.84467068999999995</v>
      </c>
      <c r="F129" s="7">
        <v>1.8280139</v>
      </c>
      <c r="G129" s="7">
        <v>0.12003765</v>
      </c>
      <c r="H129" s="7">
        <v>1.7324933</v>
      </c>
      <c r="I129" s="5">
        <v>0.20536900999999999</v>
      </c>
      <c r="J129" s="6">
        <v>1.5869988999999999E-5</v>
      </c>
      <c r="K129" s="6">
        <v>1.9891635E-5</v>
      </c>
      <c r="L129" s="7">
        <v>0.94776404999999997</v>
      </c>
      <c r="M129" s="7">
        <v>1.7108729</v>
      </c>
      <c r="N129" s="7">
        <v>1.6748163</v>
      </c>
      <c r="O129" s="21">
        <v>43350</v>
      </c>
      <c r="P129" s="5"/>
      <c r="Q129" s="6">
        <v>2.5190821999999998E-3</v>
      </c>
      <c r="R129" s="9">
        <v>0.14662443962998317</v>
      </c>
      <c r="S129" s="9">
        <v>0.28107589244963371</v>
      </c>
      <c r="T129" s="9">
        <v>0.17867837838148048</v>
      </c>
      <c r="U129" s="9"/>
      <c r="V129" s="9"/>
      <c r="W129" s="16">
        <v>1.1034240589727848</v>
      </c>
      <c r="X129" s="16">
        <v>1.1091638479177792</v>
      </c>
      <c r="Y129" s="16">
        <v>1.0052017978929495</v>
      </c>
      <c r="AA129" s="17">
        <v>1</v>
      </c>
      <c r="AF129" s="22">
        <f t="shared" si="2"/>
        <v>5.0381643999999996E-2</v>
      </c>
      <c r="AG129" s="16">
        <f t="shared" si="4"/>
        <v>0.20536900999999999</v>
      </c>
      <c r="AH129" s="16">
        <f t="shared" si="3"/>
        <v>0.10239751406815323</v>
      </c>
      <c r="AI129" s="6"/>
      <c r="AJ129" s="6"/>
      <c r="AK129" s="6"/>
      <c r="AL129" s="8"/>
    </row>
    <row r="130" spans="1:38" x14ac:dyDescent="0.2">
      <c r="A130">
        <v>4</v>
      </c>
      <c r="B130" t="s">
        <v>24</v>
      </c>
      <c r="E130" s="7">
        <v>0.84751538999999998</v>
      </c>
      <c r="F130" s="7">
        <v>1.8340993999999999</v>
      </c>
      <c r="G130" s="7">
        <v>0.120508</v>
      </c>
      <c r="H130" s="7">
        <v>1.7381641999999999</v>
      </c>
      <c r="I130" s="5">
        <v>0.20617077</v>
      </c>
      <c r="J130" s="6">
        <v>1.1593121999999999E-5</v>
      </c>
      <c r="K130" s="6">
        <v>2.0843367000000001E-5</v>
      </c>
      <c r="L130" s="7">
        <v>0.94770993999999997</v>
      </c>
      <c r="M130" s="7">
        <v>1.7108751</v>
      </c>
      <c r="N130" s="7">
        <v>1.6748844000000001</v>
      </c>
      <c r="O130" s="21">
        <v>43350</v>
      </c>
      <c r="P130" s="5"/>
      <c r="Q130" s="6">
        <v>2.6419379999999999E-3</v>
      </c>
      <c r="R130" s="9">
        <v>0.16703574680532185</v>
      </c>
      <c r="S130" s="9">
        <v>0.35950668911355343</v>
      </c>
      <c r="T130" s="9">
        <v>0.22224382055147096</v>
      </c>
      <c r="U130" s="9"/>
      <c r="V130" s="9"/>
      <c r="W130" s="16">
        <v>1.0662997323890915</v>
      </c>
      <c r="X130" s="16">
        <v>1.0690636935398334</v>
      </c>
      <c r="Y130" s="16">
        <v>1.0025921052653264</v>
      </c>
      <c r="Z130" s="16"/>
      <c r="AA130" s="17">
        <v>1</v>
      </c>
      <c r="AF130" s="22">
        <f t="shared" ref="AF130:AF189" si="5">2*Q130*10</f>
        <v>5.2838759999999999E-2</v>
      </c>
      <c r="AG130" s="16">
        <f t="shared" si="4"/>
        <v>0.20617077</v>
      </c>
      <c r="AH130" s="16">
        <f t="shared" ref="AH130:AH192" si="6">S130-T130</f>
        <v>0.13726286856208247</v>
      </c>
      <c r="AI130" s="6"/>
      <c r="AJ130" s="6"/>
      <c r="AK130" s="6"/>
      <c r="AL130" s="8"/>
    </row>
    <row r="131" spans="1:38" x14ac:dyDescent="0.2">
      <c r="A131">
        <v>6</v>
      </c>
      <c r="B131" t="s">
        <v>24</v>
      </c>
      <c r="E131" s="7">
        <v>0.84619822</v>
      </c>
      <c r="F131" s="7">
        <v>1.8311523999999999</v>
      </c>
      <c r="G131" s="7">
        <v>0.12092956000000001</v>
      </c>
      <c r="H131" s="7">
        <v>1.7352417</v>
      </c>
      <c r="I131" s="5">
        <v>0.20687362000000001</v>
      </c>
      <c r="J131" s="6">
        <v>1.2889495000000001E-5</v>
      </c>
      <c r="K131" s="6">
        <v>2.0759817000000001E-5</v>
      </c>
      <c r="L131" s="7">
        <v>0.94764274999999998</v>
      </c>
      <c r="M131" s="7">
        <v>1.7107364</v>
      </c>
      <c r="N131" s="7">
        <v>1.6748608</v>
      </c>
      <c r="O131" s="21">
        <v>43350</v>
      </c>
      <c r="P131" s="5"/>
      <c r="Q131" s="6">
        <v>2.7106819999999998E-3</v>
      </c>
      <c r="R131" s="9">
        <v>0.2747781590164422</v>
      </c>
      <c r="S131" s="9">
        <v>0.50661741770285929</v>
      </c>
      <c r="T131" s="9">
        <v>0.23431316367883426</v>
      </c>
      <c r="U131" s="9"/>
      <c r="V131" s="9"/>
      <c r="W131" s="16">
        <v>1.1095685242044837</v>
      </c>
      <c r="X131" s="16">
        <v>1.1061821005971053</v>
      </c>
      <c r="Y131" s="16">
        <v>0.99694798155002973</v>
      </c>
      <c r="AA131" s="17">
        <v>1</v>
      </c>
      <c r="AF131" s="22">
        <f t="shared" si="5"/>
        <v>5.4213639999999994E-2</v>
      </c>
      <c r="AG131" s="16">
        <f t="shared" ref="AG131:AG192" si="7">I131</f>
        <v>0.20687362000000001</v>
      </c>
      <c r="AH131" s="16">
        <f t="shared" si="6"/>
        <v>0.27230425402402503</v>
      </c>
      <c r="AI131" s="6"/>
      <c r="AJ131" s="6"/>
      <c r="AK131" s="6"/>
      <c r="AL131" s="8"/>
    </row>
    <row r="132" spans="1:38" x14ac:dyDescent="0.2">
      <c r="A132">
        <v>4</v>
      </c>
      <c r="B132" t="s">
        <v>24</v>
      </c>
      <c r="E132" s="7">
        <v>0.87595272999999996</v>
      </c>
      <c r="F132" s="7">
        <v>1.8953222000000001</v>
      </c>
      <c r="G132" s="7">
        <v>0.12433074</v>
      </c>
      <c r="H132" s="7">
        <v>1.7956316000000001</v>
      </c>
      <c r="I132" s="5">
        <v>0.21263196000000001</v>
      </c>
      <c r="J132" s="6">
        <v>1.3916266E-5</v>
      </c>
      <c r="K132" s="6">
        <v>1.5978705E-5</v>
      </c>
      <c r="L132" s="7">
        <v>0.94745137999999995</v>
      </c>
      <c r="M132" s="7">
        <v>1.7102704</v>
      </c>
      <c r="N132" s="7">
        <v>1.6747803999999999</v>
      </c>
      <c r="O132" s="21">
        <v>43350</v>
      </c>
      <c r="P132" s="5"/>
      <c r="Q132" s="6">
        <v>2.3154936999999999E-3</v>
      </c>
      <c r="R132" s="9">
        <v>1.5932469801915872E-2</v>
      </c>
      <c r="S132" s="9">
        <v>0.19369109732081391</v>
      </c>
      <c r="T132" s="9">
        <v>0.21144554969509954</v>
      </c>
      <c r="U132" s="9"/>
      <c r="V132" s="9"/>
      <c r="W132" s="16">
        <v>1.1518713755667651</v>
      </c>
      <c r="X132" s="16">
        <v>1.1577889791983362</v>
      </c>
      <c r="Y132" s="16">
        <v>1.0051373823128988</v>
      </c>
      <c r="Z132" s="16"/>
      <c r="AA132" s="17">
        <v>1</v>
      </c>
      <c r="AF132" s="22">
        <f t="shared" si="5"/>
        <v>4.6309874000000001E-2</v>
      </c>
      <c r="AG132" s="16">
        <f t="shared" si="7"/>
        <v>0.21263196000000001</v>
      </c>
      <c r="AH132" s="16">
        <f t="shared" si="6"/>
        <v>-1.7754452374285634E-2</v>
      </c>
      <c r="AI132" s="6"/>
      <c r="AJ132" s="6"/>
      <c r="AK132" s="6"/>
      <c r="AL132" s="8"/>
    </row>
    <row r="133" spans="1:38" x14ac:dyDescent="0.2">
      <c r="A133">
        <v>18</v>
      </c>
      <c r="B133" t="s">
        <v>24</v>
      </c>
      <c r="E133" s="7">
        <v>0.89561086999999995</v>
      </c>
      <c r="F133" s="7">
        <v>1.9377831999999999</v>
      </c>
      <c r="G133" s="7">
        <v>0.12740628000000001</v>
      </c>
      <c r="H133" s="7">
        <v>1.8356591</v>
      </c>
      <c r="I133" s="5">
        <v>0.21788030999999999</v>
      </c>
      <c r="J133" s="6">
        <v>1.4785028999999999E-5</v>
      </c>
      <c r="K133" s="6">
        <v>1.9601966999999999E-5</v>
      </c>
      <c r="L133" s="7">
        <v>0.94732523000000002</v>
      </c>
      <c r="M133" s="7">
        <v>1.7101613</v>
      </c>
      <c r="N133" s="7">
        <v>1.6748247999999999</v>
      </c>
      <c r="O133" s="21">
        <v>43350</v>
      </c>
      <c r="P133" s="5"/>
      <c r="Q133" s="6">
        <v>2.1361333999999998E-3</v>
      </c>
      <c r="R133" s="9">
        <v>6.6723882444330584E-2</v>
      </c>
      <c r="S133" s="9">
        <v>0.29210453833017347</v>
      </c>
      <c r="T133" s="9">
        <v>0.21015568540994067</v>
      </c>
      <c r="U133" s="9"/>
      <c r="V133" s="9"/>
      <c r="W133" s="16">
        <v>1.1307265231929258</v>
      </c>
      <c r="X133" s="16">
        <v>1.1327653809016944</v>
      </c>
      <c r="Y133" s="16">
        <v>1.0018031395451938</v>
      </c>
      <c r="AA133" s="17">
        <v>1</v>
      </c>
      <c r="AF133" s="22">
        <f t="shared" si="5"/>
        <v>4.2722667999999998E-2</v>
      </c>
      <c r="AG133" s="16">
        <f t="shared" si="7"/>
        <v>0.21788030999999999</v>
      </c>
      <c r="AH133" s="16">
        <f t="shared" si="6"/>
        <v>8.1948852920232795E-2</v>
      </c>
      <c r="AI133" s="6"/>
      <c r="AJ133" s="6"/>
      <c r="AK133" s="6"/>
      <c r="AL133" s="8"/>
    </row>
    <row r="134" spans="1:38" x14ac:dyDescent="0.2">
      <c r="A134">
        <v>32</v>
      </c>
      <c r="B134" t="s">
        <v>24</v>
      </c>
      <c r="E134" s="7">
        <v>0.88395793</v>
      </c>
      <c r="F134" s="7">
        <v>1.9124127</v>
      </c>
      <c r="G134" s="7">
        <v>0.12755193000000001</v>
      </c>
      <c r="H134" s="7">
        <v>1.8113796</v>
      </c>
      <c r="I134" s="5">
        <v>0.21807587</v>
      </c>
      <c r="J134" s="6">
        <v>1.6295612E-5</v>
      </c>
      <c r="K134" s="6">
        <v>7.5121355000000001E-6</v>
      </c>
      <c r="L134" s="7">
        <v>0.94720393000000003</v>
      </c>
      <c r="M134" s="7">
        <v>1.7097325000000001</v>
      </c>
      <c r="N134" s="7">
        <v>1.674709</v>
      </c>
      <c r="O134" s="21">
        <v>43353</v>
      </c>
      <c r="P134" s="5"/>
      <c r="Q134" s="6">
        <v>2.0564563E-3</v>
      </c>
      <c r="R134" s="9">
        <v>9.4967449984384444E-2</v>
      </c>
      <c r="S134" s="9">
        <v>0.29583551182810197</v>
      </c>
      <c r="T134" s="9">
        <v>0.2044952401702993</v>
      </c>
      <c r="U134" s="9"/>
      <c r="V134" s="9"/>
      <c r="W134" s="16">
        <v>1.0528731651015373</v>
      </c>
      <c r="X134" s="16">
        <v>1.0469747196454326</v>
      </c>
      <c r="Y134" s="16">
        <v>0.99439776256854662</v>
      </c>
      <c r="AA134" s="17">
        <v>1</v>
      </c>
      <c r="AF134" s="22">
        <f t="shared" si="5"/>
        <v>4.1129126000000002E-2</v>
      </c>
      <c r="AG134" s="16">
        <f t="shared" si="7"/>
        <v>0.21807587</v>
      </c>
      <c r="AH134" s="16">
        <f t="shared" si="6"/>
        <v>9.1340271657802674E-2</v>
      </c>
      <c r="AI134" s="6"/>
      <c r="AJ134" s="6"/>
      <c r="AK134" s="6"/>
      <c r="AL134" s="8"/>
    </row>
    <row r="135" spans="1:38" x14ac:dyDescent="0.2">
      <c r="A135">
        <v>16</v>
      </c>
      <c r="B135" t="s">
        <v>24</v>
      </c>
      <c r="E135" s="7">
        <v>0.89923193999999995</v>
      </c>
      <c r="F135" s="7">
        <v>1.9455825</v>
      </c>
      <c r="G135" s="7">
        <v>0.12803213999999999</v>
      </c>
      <c r="H135" s="7">
        <v>1.8430385</v>
      </c>
      <c r="I135" s="5">
        <v>0.21894812</v>
      </c>
      <c r="J135" s="6">
        <v>1.7913339E-5</v>
      </c>
      <c r="K135" s="6">
        <v>2.0868306000000001E-5</v>
      </c>
      <c r="L135" s="7">
        <v>0.94729375000000005</v>
      </c>
      <c r="M135" s="7">
        <v>1.7101488</v>
      </c>
      <c r="N135" s="7">
        <v>1.6748307</v>
      </c>
      <c r="O135" s="21">
        <v>43350</v>
      </c>
      <c r="P135" s="5"/>
      <c r="Q135" s="6">
        <v>2.2712153000000001E-3</v>
      </c>
      <c r="R135" s="9">
        <v>0.11971320858061851</v>
      </c>
      <c r="S135" s="9">
        <v>0.35585586758135612</v>
      </c>
      <c r="T135" s="9">
        <v>0.2088109626561252</v>
      </c>
      <c r="U135" s="9"/>
      <c r="V135" s="9"/>
      <c r="W135" s="16">
        <v>1.1328125610356836</v>
      </c>
      <c r="X135" s="16">
        <v>1.133733045339578</v>
      </c>
      <c r="Y135" s="16">
        <v>1.0008125654106914</v>
      </c>
      <c r="AA135" s="17">
        <v>1</v>
      </c>
      <c r="AF135" s="22">
        <f t="shared" si="5"/>
        <v>4.5424306000000005E-2</v>
      </c>
      <c r="AG135" s="16">
        <f t="shared" si="7"/>
        <v>0.21894812</v>
      </c>
      <c r="AH135" s="16">
        <f t="shared" si="6"/>
        <v>0.14704490492523092</v>
      </c>
      <c r="AI135" s="6"/>
      <c r="AJ135" s="6"/>
      <c r="AK135" s="6"/>
      <c r="AL135" s="8"/>
    </row>
    <row r="136" spans="1:38" x14ac:dyDescent="0.2">
      <c r="A136">
        <v>56</v>
      </c>
      <c r="B136" t="s">
        <v>24</v>
      </c>
      <c r="E136" s="7">
        <v>0.89045750999999995</v>
      </c>
      <c r="F136" s="7">
        <v>1.9262258999999999</v>
      </c>
      <c r="G136" s="7">
        <v>0.12867243</v>
      </c>
      <c r="H136" s="7">
        <v>1.8239525999999999</v>
      </c>
      <c r="I136" s="5">
        <v>0.21992906000000001</v>
      </c>
      <c r="J136" s="6">
        <v>1.4214457E-5</v>
      </c>
      <c r="K136" s="6">
        <v>7.0674338000000001E-6</v>
      </c>
      <c r="L136" s="7">
        <v>0.94692836000000002</v>
      </c>
      <c r="M136" s="7">
        <v>1.709257</v>
      </c>
      <c r="N136" s="7">
        <v>1.6746703999999999</v>
      </c>
      <c r="O136" s="21">
        <v>43353</v>
      </c>
      <c r="P136" s="5"/>
      <c r="Q136" s="6">
        <v>2.4239795999999999E-3</v>
      </c>
      <c r="R136" s="9">
        <v>1.9378821436211169E-2</v>
      </c>
      <c r="S136" s="9">
        <v>0.24437638785723692</v>
      </c>
      <c r="T136" s="9">
        <v>0.21235551963227906</v>
      </c>
      <c r="U136" s="9"/>
      <c r="V136" s="9"/>
      <c r="W136" s="16">
        <v>1.0630984470928377</v>
      </c>
      <c r="X136" s="16">
        <v>1.0633403226651312</v>
      </c>
      <c r="Y136" s="16">
        <v>1.0002275194484151</v>
      </c>
      <c r="AA136" s="17">
        <v>1</v>
      </c>
      <c r="AF136" s="22">
        <f t="shared" si="5"/>
        <v>4.8479592000000002E-2</v>
      </c>
      <c r="AG136" s="16">
        <f t="shared" si="7"/>
        <v>0.21992906000000001</v>
      </c>
      <c r="AH136" s="16">
        <f t="shared" si="6"/>
        <v>3.2020868224957866E-2</v>
      </c>
      <c r="AI136" s="6"/>
      <c r="AJ136" s="6"/>
      <c r="AK136" s="6"/>
    </row>
    <row r="137" spans="1:38" x14ac:dyDescent="0.2">
      <c r="A137">
        <v>30</v>
      </c>
      <c r="B137" t="s">
        <v>24</v>
      </c>
      <c r="E137" s="7">
        <v>0.89542409999999995</v>
      </c>
      <c r="F137" s="7">
        <v>1.9371590000000001</v>
      </c>
      <c r="G137" s="7">
        <v>0.12916034000000001</v>
      </c>
      <c r="H137" s="7">
        <v>1.8347039999999999</v>
      </c>
      <c r="I137" s="5">
        <v>0.22081465</v>
      </c>
      <c r="J137" s="6">
        <v>1.2020229999999999E-5</v>
      </c>
      <c r="K137" s="6">
        <v>6.1534503000000002E-6</v>
      </c>
      <c r="L137" s="7">
        <v>0.94714628999999995</v>
      </c>
      <c r="M137" s="7">
        <v>1.7096163</v>
      </c>
      <c r="N137" s="7">
        <v>1.6747434999999999</v>
      </c>
      <c r="O137" s="21">
        <v>43353</v>
      </c>
      <c r="P137" s="5"/>
      <c r="Q137" s="6">
        <v>2.3241248000000002E-3</v>
      </c>
      <c r="R137" s="9">
        <v>8.503633414558287E-2</v>
      </c>
      <c r="S137" s="9">
        <v>0.28780818997153901</v>
      </c>
      <c r="T137" s="9">
        <v>0.25604504003662321</v>
      </c>
      <c r="U137" s="9"/>
      <c r="V137" s="9"/>
      <c r="W137" s="16">
        <v>1.0610568131076992</v>
      </c>
      <c r="X137" s="16">
        <v>1.0568140728135647</v>
      </c>
      <c r="Y137" s="16">
        <v>0.99600140139366522</v>
      </c>
      <c r="AA137" s="17">
        <v>1</v>
      </c>
      <c r="AF137" s="22">
        <f t="shared" si="5"/>
        <v>4.6482496000000005E-2</v>
      </c>
      <c r="AG137" s="16">
        <f t="shared" si="7"/>
        <v>0.22081465</v>
      </c>
      <c r="AH137" s="16">
        <f t="shared" si="6"/>
        <v>3.1763149934915802E-2</v>
      </c>
      <c r="AI137" s="6"/>
      <c r="AJ137" s="6"/>
      <c r="AK137" s="6"/>
      <c r="AL137" s="8"/>
    </row>
    <row r="138" spans="1:38" x14ac:dyDescent="0.2">
      <c r="A138">
        <v>4</v>
      </c>
      <c r="B138" t="s">
        <v>24</v>
      </c>
      <c r="E138" s="7">
        <v>0.90552418999999995</v>
      </c>
      <c r="F138" s="7">
        <v>1.9540709000000001</v>
      </c>
      <c r="G138" s="7">
        <v>0.13349388000000001</v>
      </c>
      <c r="H138" s="7">
        <v>1.8418376999999999</v>
      </c>
      <c r="I138" s="5">
        <v>0.22714058000000001</v>
      </c>
      <c r="J138" s="6">
        <v>1.4373504E-5</v>
      </c>
      <c r="K138" s="6">
        <v>7.9954782999999996E-6</v>
      </c>
      <c r="L138" s="7">
        <v>0.94255931999999998</v>
      </c>
      <c r="M138" s="7">
        <v>1.7014819000000001</v>
      </c>
      <c r="N138" s="7">
        <v>1.6747415999999999</v>
      </c>
      <c r="O138" s="21">
        <v>43341</v>
      </c>
      <c r="P138" s="5"/>
      <c r="Q138" s="6">
        <v>2.2560134E-3</v>
      </c>
      <c r="R138" s="9">
        <v>-3.8680419299108593E-2</v>
      </c>
      <c r="S138" s="9">
        <v>0.19721994532639897</v>
      </c>
      <c r="T138" s="9">
        <v>0.23029749945657763</v>
      </c>
      <c r="U138" s="9"/>
      <c r="V138" s="9"/>
      <c r="W138" s="16">
        <v>0.99248706600048353</v>
      </c>
      <c r="X138" s="16">
        <v>0.99032562323962448</v>
      </c>
      <c r="Y138" s="16">
        <v>0.9978221955379537</v>
      </c>
      <c r="AA138" s="17">
        <v>1</v>
      </c>
      <c r="AF138" s="22">
        <f t="shared" si="5"/>
        <v>4.5120267999999998E-2</v>
      </c>
      <c r="AG138" s="16">
        <f t="shared" si="7"/>
        <v>0.22714058000000001</v>
      </c>
      <c r="AH138" s="16">
        <f t="shared" si="6"/>
        <v>-3.3077554130178655E-2</v>
      </c>
      <c r="AI138" s="6"/>
      <c r="AJ138" s="6"/>
      <c r="AK138" s="6"/>
      <c r="AL138" s="8"/>
    </row>
    <row r="139" spans="1:38" x14ac:dyDescent="0.2">
      <c r="A139">
        <v>54</v>
      </c>
      <c r="B139" t="s">
        <v>24</v>
      </c>
      <c r="E139" s="7">
        <v>0.92108677000000005</v>
      </c>
      <c r="F139" s="7">
        <v>1.9922095</v>
      </c>
      <c r="G139" s="7">
        <v>0.13297591</v>
      </c>
      <c r="H139" s="7">
        <v>1.8859693</v>
      </c>
      <c r="I139" s="5">
        <v>0.2272255</v>
      </c>
      <c r="J139" s="6">
        <v>1.3735535999999999E-5</v>
      </c>
      <c r="K139" s="6">
        <v>7.1845654999999996E-6</v>
      </c>
      <c r="L139" s="7">
        <v>0.94671000999999999</v>
      </c>
      <c r="M139" s="7">
        <v>1.7088342000000001</v>
      </c>
      <c r="N139" s="7">
        <v>1.6746472999999999</v>
      </c>
      <c r="O139" s="21">
        <v>43353</v>
      </c>
      <c r="P139" s="5"/>
      <c r="Q139" s="6">
        <v>1.7686232000000001E-3</v>
      </c>
      <c r="R139" s="9">
        <v>0.1122909178525866</v>
      </c>
      <c r="S139" s="9">
        <v>0.29282916258854819</v>
      </c>
      <c r="T139" s="9">
        <v>0.18702957232274997</v>
      </c>
      <c r="U139" s="9"/>
      <c r="V139" s="9"/>
      <c r="W139" s="16">
        <v>1.0631381739244841</v>
      </c>
      <c r="X139" s="16">
        <v>1.0598231881568281</v>
      </c>
      <c r="Y139" s="16">
        <v>0.99688188624116558</v>
      </c>
      <c r="AA139" s="17">
        <v>1</v>
      </c>
      <c r="AF139" s="22">
        <f t="shared" si="5"/>
        <v>3.5372463999999999E-2</v>
      </c>
      <c r="AG139" s="16">
        <f t="shared" si="7"/>
        <v>0.2272255</v>
      </c>
      <c r="AH139" s="16">
        <f t="shared" si="6"/>
        <v>0.10579959026579822</v>
      </c>
      <c r="AI139" s="6"/>
      <c r="AJ139" s="6"/>
      <c r="AK139" s="6"/>
    </row>
    <row r="140" spans="1:38" x14ac:dyDescent="0.2">
      <c r="A140">
        <v>6</v>
      </c>
      <c r="B140" t="s">
        <v>24</v>
      </c>
      <c r="E140" s="7">
        <v>0.92322534000000001</v>
      </c>
      <c r="F140" s="7">
        <v>1.9923348000000001</v>
      </c>
      <c r="G140" s="7">
        <v>0.13481835</v>
      </c>
      <c r="H140" s="7">
        <v>1.8779623999999999</v>
      </c>
      <c r="I140" s="5">
        <v>0.22940546000000001</v>
      </c>
      <c r="J140" s="6">
        <v>1.7829918999999999E-5</v>
      </c>
      <c r="K140" s="6">
        <v>1.1219591000000001E-5</v>
      </c>
      <c r="L140" s="7">
        <v>0.94259243000000004</v>
      </c>
      <c r="M140" s="7">
        <v>1.7015720000000001</v>
      </c>
      <c r="N140" s="7">
        <v>1.6747745000000001</v>
      </c>
      <c r="O140" s="21">
        <v>43341</v>
      </c>
      <c r="P140" s="5"/>
      <c r="Q140" s="6">
        <v>2.4854212999999999E-3</v>
      </c>
      <c r="R140" s="9">
        <v>-2.5275396932311622E-2</v>
      </c>
      <c r="S140" s="9">
        <v>0.22757667986517127</v>
      </c>
      <c r="T140" s="9">
        <v>0.24561575870718499</v>
      </c>
      <c r="U140" s="9"/>
      <c r="V140" s="9"/>
      <c r="W140" s="16">
        <v>0.99401525200806673</v>
      </c>
      <c r="X140" s="16">
        <v>0.99798377202320732</v>
      </c>
      <c r="Y140" s="16">
        <v>1.0039924136044427</v>
      </c>
      <c r="AA140" s="17">
        <v>1</v>
      </c>
      <c r="AF140" s="22">
        <f t="shared" si="5"/>
        <v>4.9708426E-2</v>
      </c>
      <c r="AG140" s="16">
        <f t="shared" si="7"/>
        <v>0.22940546000000001</v>
      </c>
      <c r="AH140" s="16">
        <f t="shared" si="6"/>
        <v>-1.8039078842013723E-2</v>
      </c>
      <c r="AI140" s="6"/>
      <c r="AJ140" s="6"/>
      <c r="AK140" s="6"/>
      <c r="AL140" s="8"/>
    </row>
    <row r="141" spans="1:38" x14ac:dyDescent="0.2">
      <c r="A141">
        <v>16</v>
      </c>
      <c r="B141" t="s">
        <v>24</v>
      </c>
      <c r="E141" s="7">
        <v>0.95169431999999998</v>
      </c>
      <c r="F141" s="7">
        <v>2.0537358000000001</v>
      </c>
      <c r="G141" s="7">
        <v>0.13951925000000001</v>
      </c>
      <c r="H141" s="7">
        <v>1.9358753</v>
      </c>
      <c r="I141" s="5">
        <v>0.23740604000000001</v>
      </c>
      <c r="J141" s="6">
        <v>2.0949288999999999E-5</v>
      </c>
      <c r="K141" s="6">
        <v>8.8706688999999999E-6</v>
      </c>
      <c r="L141" s="7">
        <v>0.94261700999999998</v>
      </c>
      <c r="M141" s="7">
        <v>1.7016004</v>
      </c>
      <c r="N141" s="7">
        <v>1.6747597000000001</v>
      </c>
      <c r="O141" s="21">
        <v>43341</v>
      </c>
      <c r="P141" s="5"/>
      <c r="Q141" s="6">
        <v>2.2411815999999998E-3</v>
      </c>
      <c r="R141" s="9">
        <v>2.0305583758650769E-2</v>
      </c>
      <c r="S141" s="9">
        <v>0.2119924602044243</v>
      </c>
      <c r="T141" s="9">
        <v>0.17874414945850958</v>
      </c>
      <c r="U141" s="9"/>
      <c r="V141" s="9"/>
      <c r="W141" s="16">
        <v>0.98680208649711265</v>
      </c>
      <c r="X141" s="16">
        <v>0.98366345303203673</v>
      </c>
      <c r="Y141" s="16">
        <v>0.99681938910747825</v>
      </c>
      <c r="AA141" s="17">
        <v>1</v>
      </c>
      <c r="AF141" s="22">
        <f t="shared" si="5"/>
        <v>4.4823631999999995E-2</v>
      </c>
      <c r="AG141" s="16">
        <f t="shared" si="7"/>
        <v>0.23740604000000001</v>
      </c>
      <c r="AH141" s="16">
        <f t="shared" si="6"/>
        <v>3.3248310745914722E-2</v>
      </c>
      <c r="AI141" s="6"/>
      <c r="AJ141" s="6"/>
      <c r="AK141" s="6"/>
      <c r="AL141" s="8"/>
    </row>
    <row r="142" spans="1:38" x14ac:dyDescent="0.2">
      <c r="A142">
        <v>4</v>
      </c>
      <c r="B142" t="s">
        <v>24</v>
      </c>
      <c r="E142" s="7">
        <v>0.89953833000000005</v>
      </c>
      <c r="F142" s="7">
        <v>1.9435145</v>
      </c>
      <c r="G142" s="7">
        <v>0.14008968999999999</v>
      </c>
      <c r="H142" s="7">
        <v>1.8358439</v>
      </c>
      <c r="I142" s="5">
        <v>0.23889418000000001</v>
      </c>
      <c r="J142" s="6">
        <v>1.3672249E-5</v>
      </c>
      <c r="K142" s="6">
        <v>5.4853266999999997E-6</v>
      </c>
      <c r="L142" s="7">
        <v>0.9446042</v>
      </c>
      <c r="M142" s="7">
        <v>1.7052944000000001</v>
      </c>
      <c r="N142" s="7">
        <v>1.6749019999999999</v>
      </c>
      <c r="O142" s="21">
        <v>43567</v>
      </c>
      <c r="P142" s="6">
        <v>2.2532782000000001E-3</v>
      </c>
      <c r="Q142" s="6">
        <v>2.1573324999999998E-3</v>
      </c>
      <c r="R142" s="9">
        <v>-1.1136815653234322E-2</v>
      </c>
      <c r="S142" s="9">
        <v>0.24066152062762747</v>
      </c>
      <c r="T142" s="9">
        <v>0.26527990135072343</v>
      </c>
      <c r="U142" s="9"/>
      <c r="V142" s="9"/>
      <c r="W142" s="16">
        <v>0.99573530226689944</v>
      </c>
      <c r="X142" s="16">
        <v>1.0096258355522287</v>
      </c>
      <c r="Y142" s="16">
        <v>1.0139500259292866</v>
      </c>
      <c r="AA142" s="17">
        <v>1</v>
      </c>
      <c r="AD142" s="16"/>
      <c r="AF142" s="22">
        <f t="shared" si="5"/>
        <v>4.3146649999999995E-2</v>
      </c>
      <c r="AG142" s="16">
        <f t="shared" si="7"/>
        <v>0.23889418000000001</v>
      </c>
      <c r="AH142" s="16">
        <f t="shared" si="6"/>
        <v>-2.4618380723095967E-2</v>
      </c>
    </row>
    <row r="143" spans="1:38" x14ac:dyDescent="0.2">
      <c r="A143">
        <v>6</v>
      </c>
      <c r="B143" t="s">
        <v>24</v>
      </c>
      <c r="E143" s="7">
        <v>0.90122115000000003</v>
      </c>
      <c r="F143" s="7">
        <v>1.9471931</v>
      </c>
      <c r="G143" s="7">
        <v>0.14045983000000001</v>
      </c>
      <c r="H143" s="7">
        <v>1.8393959</v>
      </c>
      <c r="I143" s="5">
        <v>0.23952329999999999</v>
      </c>
      <c r="J143" s="6">
        <v>1.3203220000000001E-5</v>
      </c>
      <c r="K143" s="6">
        <v>4.2730837000000004E-6</v>
      </c>
      <c r="L143" s="7">
        <v>0.94464307000000003</v>
      </c>
      <c r="M143" s="7">
        <v>1.7052535</v>
      </c>
      <c r="N143" s="7">
        <v>1.6748189</v>
      </c>
      <c r="O143" s="21">
        <v>43567</v>
      </c>
      <c r="P143" s="6">
        <v>1.4018418999999999E-3</v>
      </c>
      <c r="Q143" s="6">
        <v>1.5861331E-3</v>
      </c>
      <c r="R143" s="9">
        <v>5.3202818401709706E-2</v>
      </c>
      <c r="S143" s="9">
        <v>0.24016859489273124</v>
      </c>
      <c r="T143" s="9">
        <v>0.21822045222519293</v>
      </c>
      <c r="U143" s="9"/>
      <c r="V143" s="9"/>
      <c r="W143" s="16">
        <v>0.99590191923231131</v>
      </c>
      <c r="X143" s="16">
        <v>1.008150366340484</v>
      </c>
      <c r="Y143" s="16">
        <v>1.0122988487838385</v>
      </c>
      <c r="Z143" s="16"/>
      <c r="AA143" s="17">
        <v>1</v>
      </c>
      <c r="AD143" s="16"/>
      <c r="AF143" s="22">
        <f t="shared" si="5"/>
        <v>3.1722661999999999E-2</v>
      </c>
      <c r="AG143" s="16">
        <f t="shared" si="7"/>
        <v>0.23952329999999999</v>
      </c>
      <c r="AH143" s="16">
        <f t="shared" si="6"/>
        <v>2.1948142667538306E-2</v>
      </c>
    </row>
    <row r="144" spans="1:38" x14ac:dyDescent="0.2">
      <c r="A144">
        <v>4</v>
      </c>
      <c r="B144" t="s">
        <v>24</v>
      </c>
      <c r="E144" s="7">
        <v>0.96073755999999999</v>
      </c>
      <c r="F144" s="7">
        <v>2.0759842000000002</v>
      </c>
      <c r="G144" s="7">
        <v>0.14259736000000001</v>
      </c>
      <c r="H144" s="7">
        <v>1.9615041</v>
      </c>
      <c r="I144" s="5">
        <v>0.24321397</v>
      </c>
      <c r="J144" s="6">
        <v>1.0930993E-5</v>
      </c>
      <c r="K144" s="6">
        <v>4.3810032999999998E-6</v>
      </c>
      <c r="L144" s="7">
        <v>0.94485556000000004</v>
      </c>
      <c r="M144" s="7">
        <v>1.705619</v>
      </c>
      <c r="N144" s="7">
        <v>1.6747706</v>
      </c>
      <c r="O144" s="21">
        <v>43605</v>
      </c>
      <c r="P144" s="6">
        <v>2.3875407999999999E-3</v>
      </c>
      <c r="Q144" s="6">
        <v>2.2307732000000002E-3</v>
      </c>
      <c r="R144" s="9">
        <v>9.5465238196812408E-3</v>
      </c>
      <c r="S144" s="9">
        <v>0.22897223952744739</v>
      </c>
      <c r="T144" s="9">
        <v>0.21694243040681904</v>
      </c>
      <c r="U144" s="9"/>
      <c r="V144" s="9"/>
      <c r="W144" s="16">
        <v>0.94857677292397891</v>
      </c>
      <c r="X144" s="16">
        <v>1.0173049353630224</v>
      </c>
      <c r="Y144" s="16">
        <v>1.0724539799000028</v>
      </c>
      <c r="AA144" s="17">
        <v>1</v>
      </c>
      <c r="AD144" s="16"/>
      <c r="AF144" s="22">
        <f t="shared" si="5"/>
        <v>4.4615464000000007E-2</v>
      </c>
      <c r="AG144" s="16">
        <f t="shared" si="7"/>
        <v>0.24321397</v>
      </c>
      <c r="AH144" s="16">
        <f t="shared" si="6"/>
        <v>1.2029809120628343E-2</v>
      </c>
    </row>
    <row r="145" spans="1:38" x14ac:dyDescent="0.2">
      <c r="A145">
        <v>6</v>
      </c>
      <c r="B145" t="s">
        <v>24</v>
      </c>
      <c r="E145" s="7">
        <v>0.95163905999999998</v>
      </c>
      <c r="F145" s="7">
        <v>2.0563373</v>
      </c>
      <c r="G145" s="7">
        <v>0.14118022</v>
      </c>
      <c r="H145" s="7">
        <v>1.942923</v>
      </c>
      <c r="I145" s="5">
        <v>0.24080815</v>
      </c>
      <c r="J145" s="6">
        <v>8.2035133000000007E-6</v>
      </c>
      <c r="K145" s="6">
        <v>8.5276929000000006E-6</v>
      </c>
      <c r="L145" s="7">
        <v>0.94484621000000002</v>
      </c>
      <c r="M145" s="7">
        <v>1.7056788000000001</v>
      </c>
      <c r="N145" s="7">
        <v>1.6748430999999999</v>
      </c>
      <c r="O145" s="21">
        <v>43605</v>
      </c>
      <c r="P145" s="6">
        <v>2.1494680999999999E-3</v>
      </c>
      <c r="Q145" s="6">
        <v>2.1367914E-3</v>
      </c>
      <c r="R145" s="9">
        <v>-1.431429396248074E-2</v>
      </c>
      <c r="S145" s="9">
        <v>0.24964036130459277</v>
      </c>
      <c r="T145" s="9">
        <v>0.25874788063395826</v>
      </c>
      <c r="U145" s="9"/>
      <c r="V145" s="9"/>
      <c r="W145" s="16">
        <v>0.94399592652886877</v>
      </c>
      <c r="X145" s="16">
        <v>1.0121965663608536</v>
      </c>
      <c r="Y145" s="16">
        <v>1.0722467522532251</v>
      </c>
      <c r="AA145" s="17">
        <v>1</v>
      </c>
      <c r="AD145" s="16"/>
      <c r="AF145" s="22">
        <f t="shared" si="5"/>
        <v>4.2735828000000003E-2</v>
      </c>
      <c r="AG145" s="16">
        <f t="shared" si="7"/>
        <v>0.24080815</v>
      </c>
      <c r="AH145" s="16">
        <f t="shared" si="6"/>
        <v>-9.1075193293654877E-3</v>
      </c>
    </row>
    <row r="146" spans="1:38" x14ac:dyDescent="0.2">
      <c r="A146">
        <v>18</v>
      </c>
      <c r="B146" t="s">
        <v>24</v>
      </c>
      <c r="E146" s="7">
        <v>0.97486359</v>
      </c>
      <c r="F146" s="7">
        <v>2.1037607999999999</v>
      </c>
      <c r="G146" s="7">
        <v>0.14181979</v>
      </c>
      <c r="H146" s="7">
        <v>1.9830266999999999</v>
      </c>
      <c r="I146" s="5">
        <v>0.24132296</v>
      </c>
      <c r="J146" s="6">
        <v>1.4756446000000001E-5</v>
      </c>
      <c r="K146" s="6">
        <v>1.2325298E-5</v>
      </c>
      <c r="L146" s="7">
        <v>0.94261075999999999</v>
      </c>
      <c r="M146" s="7">
        <v>1.7016328000000001</v>
      </c>
      <c r="N146" s="7">
        <v>1.674793</v>
      </c>
      <c r="O146" s="21">
        <v>43341</v>
      </c>
      <c r="P146" s="5"/>
      <c r="Q146" s="6">
        <v>1.9962005999999998E-3</v>
      </c>
      <c r="R146" s="9">
        <v>1.407281482324052E-2</v>
      </c>
      <c r="S146" s="9">
        <v>0.24032697164888539</v>
      </c>
      <c r="T146" s="9">
        <v>0.2109063517570231</v>
      </c>
      <c r="U146" s="9"/>
      <c r="V146" s="9"/>
      <c r="W146" s="16">
        <v>1.0025406357987199</v>
      </c>
      <c r="X146" s="16">
        <v>1.0041057650920873</v>
      </c>
      <c r="Y146" s="16">
        <v>1.0015611629468968</v>
      </c>
      <c r="AA146" s="17">
        <v>1</v>
      </c>
      <c r="AC146" s="16"/>
      <c r="AF146" s="22">
        <f t="shared" si="5"/>
        <v>3.9924011999999995E-2</v>
      </c>
      <c r="AG146" s="16">
        <f t="shared" si="7"/>
        <v>0.24132296</v>
      </c>
      <c r="AH146" s="16">
        <f t="shared" si="6"/>
        <v>2.9420619891862287E-2</v>
      </c>
      <c r="AI146" s="6"/>
      <c r="AJ146" s="6"/>
      <c r="AK146" s="6"/>
      <c r="AL146" s="8"/>
    </row>
    <row r="147" spans="1:38" x14ac:dyDescent="0.2">
      <c r="A147">
        <v>4</v>
      </c>
      <c r="B147" t="s">
        <v>24</v>
      </c>
      <c r="E147" s="7">
        <v>1.0201697999999999</v>
      </c>
      <c r="F147" s="7">
        <v>2.2061649000000001</v>
      </c>
      <c r="G147" s="7">
        <v>0.14533850000000001</v>
      </c>
      <c r="H147" s="7">
        <v>2.0878207</v>
      </c>
      <c r="I147" s="5">
        <v>0.24829251999999999</v>
      </c>
      <c r="J147" s="6">
        <v>1.2814262E-5</v>
      </c>
      <c r="K147" s="6">
        <v>1.2253013E-5</v>
      </c>
      <c r="L147" s="7">
        <v>0.94641973999999995</v>
      </c>
      <c r="M147" s="7">
        <v>1.7084786000000001</v>
      </c>
      <c r="N147" s="7">
        <v>1.6748216</v>
      </c>
      <c r="O147" s="21">
        <v>43361</v>
      </c>
      <c r="P147" s="5"/>
      <c r="Q147" s="6">
        <v>1.5675114999999999E-3</v>
      </c>
      <c r="R147" s="9">
        <v>0.20300083070390329</v>
      </c>
      <c r="S147" s="9">
        <v>0.37122815506762663</v>
      </c>
      <c r="T147" s="9">
        <v>0.17076375770197494</v>
      </c>
      <c r="U147" s="9"/>
      <c r="V147" s="9"/>
      <c r="W147" s="16">
        <v>1.2024072113675699</v>
      </c>
      <c r="X147" s="16">
        <v>1.2057677262066957</v>
      </c>
      <c r="Y147" s="16">
        <v>1.00279482259201</v>
      </c>
      <c r="AA147" s="17">
        <v>1</v>
      </c>
      <c r="AF147" s="22">
        <f t="shared" si="5"/>
        <v>3.135023E-2</v>
      </c>
      <c r="AG147" s="16">
        <f t="shared" si="7"/>
        <v>0.24829251999999999</v>
      </c>
      <c r="AH147" s="16">
        <f t="shared" si="6"/>
        <v>0.20046439736565169</v>
      </c>
      <c r="AI147" s="6"/>
      <c r="AJ147" s="6"/>
      <c r="AK147" s="6"/>
    </row>
    <row r="148" spans="1:38" x14ac:dyDescent="0.2">
      <c r="A148">
        <v>6</v>
      </c>
      <c r="B148" t="s">
        <v>24</v>
      </c>
      <c r="E148" s="7">
        <v>1.0251964</v>
      </c>
      <c r="F148" s="7">
        <v>2.2170637000000002</v>
      </c>
      <c r="G148" s="7">
        <v>0.14589690999999999</v>
      </c>
      <c r="H148" s="7">
        <v>2.0980892</v>
      </c>
      <c r="I148" s="5">
        <v>0.24925025000000001</v>
      </c>
      <c r="J148" s="6">
        <v>1.3567837E-5</v>
      </c>
      <c r="K148" s="6">
        <v>1.4261391000000001E-5</v>
      </c>
      <c r="L148" s="7">
        <v>0.94637044000000003</v>
      </c>
      <c r="M148" s="7">
        <v>1.7084626000000001</v>
      </c>
      <c r="N148" s="7">
        <v>1.6748997999999999</v>
      </c>
      <c r="O148" s="21">
        <v>43361</v>
      </c>
      <c r="P148" s="5"/>
      <c r="Q148" s="6">
        <v>1.8013012E-3</v>
      </c>
      <c r="R148" s="9">
        <v>0.10170413607402118</v>
      </c>
      <c r="S148" s="9">
        <v>0.31637857051158846</v>
      </c>
      <c r="T148" s="9">
        <v>0.21991224948836319</v>
      </c>
      <c r="U148" s="9"/>
      <c r="V148" s="9"/>
      <c r="W148" s="16">
        <v>1.2066563892403828</v>
      </c>
      <c r="X148" s="16">
        <v>1.2128270371470296</v>
      </c>
      <c r="Y148" s="16">
        <v>1.0051138401633388</v>
      </c>
      <c r="Z148" s="16"/>
      <c r="AA148" s="17">
        <v>1</v>
      </c>
      <c r="AF148" s="22">
        <f t="shared" si="5"/>
        <v>3.6026024000000004E-2</v>
      </c>
      <c r="AG148" s="16">
        <f t="shared" si="7"/>
        <v>0.24925025000000001</v>
      </c>
      <c r="AH148" s="16">
        <f t="shared" si="6"/>
        <v>9.6466321023225277E-2</v>
      </c>
      <c r="AI148" s="6"/>
      <c r="AJ148" s="6"/>
      <c r="AK148" s="6"/>
    </row>
    <row r="149" spans="1:38" x14ac:dyDescent="0.2">
      <c r="A149">
        <v>6</v>
      </c>
      <c r="B149" t="s">
        <v>24</v>
      </c>
      <c r="E149" s="7">
        <v>0.98995063000000005</v>
      </c>
      <c r="F149" s="7">
        <v>2.1385641</v>
      </c>
      <c r="G149" s="7">
        <v>0.15181136000000001</v>
      </c>
      <c r="H149" s="7">
        <v>2.0196445999999999</v>
      </c>
      <c r="I149" s="5">
        <v>0.25882467999999997</v>
      </c>
      <c r="J149" s="6">
        <v>1.7783172999999999E-5</v>
      </c>
      <c r="K149" s="6">
        <v>8.4043197E-6</v>
      </c>
      <c r="L149" s="7">
        <v>0.94440363000000005</v>
      </c>
      <c r="M149" s="7">
        <v>1.7049303</v>
      </c>
      <c r="N149" s="7">
        <v>1.6749045</v>
      </c>
      <c r="O149" s="21">
        <v>43566</v>
      </c>
      <c r="P149" s="7"/>
      <c r="Q149" s="6">
        <v>1.7815083999999999E-3</v>
      </c>
      <c r="R149" s="9">
        <v>1.7979923795152786E-2</v>
      </c>
      <c r="S149" s="9">
        <v>0.27433865229187226</v>
      </c>
      <c r="T149" s="9">
        <v>0.26381596126867635</v>
      </c>
      <c r="U149" s="9"/>
      <c r="V149" s="9"/>
      <c r="W149" s="16">
        <v>0.99557909637117536</v>
      </c>
      <c r="X149" s="16">
        <v>1.0109421964917187</v>
      </c>
      <c r="Y149" s="16">
        <v>1.0154313205013452</v>
      </c>
      <c r="AA149" s="17">
        <v>1</v>
      </c>
      <c r="AD149" s="16"/>
      <c r="AF149" s="22">
        <f t="shared" si="5"/>
        <v>3.5630167999999997E-2</v>
      </c>
      <c r="AG149" s="16">
        <f t="shared" si="7"/>
        <v>0.25882467999999997</v>
      </c>
      <c r="AH149" s="16">
        <f t="shared" si="6"/>
        <v>1.0522691023195918E-2</v>
      </c>
    </row>
    <row r="150" spans="1:38" x14ac:dyDescent="0.2">
      <c r="A150">
        <v>49</v>
      </c>
      <c r="B150" t="s">
        <v>24</v>
      </c>
      <c r="E150" s="7">
        <v>1.0721181</v>
      </c>
      <c r="F150" s="7">
        <v>2.3182550000000002</v>
      </c>
      <c r="G150" s="7">
        <v>0.15202636999999999</v>
      </c>
      <c r="H150" s="7">
        <v>2.1933413000000002</v>
      </c>
      <c r="I150" s="5">
        <v>0.25967296000000001</v>
      </c>
      <c r="J150" s="6">
        <v>1.8457075000000001E-5</v>
      </c>
      <c r="K150" s="6">
        <v>1.2608162999999999E-5</v>
      </c>
      <c r="L150" s="7">
        <v>0.94613051000000004</v>
      </c>
      <c r="M150" s="7">
        <v>1.7081195</v>
      </c>
      <c r="N150" s="7">
        <v>1.6749729</v>
      </c>
      <c r="O150" s="21">
        <v>43361</v>
      </c>
      <c r="P150" s="5"/>
      <c r="Q150" s="6">
        <v>1.5451009000000001E-3</v>
      </c>
      <c r="R150" s="9">
        <v>0.25391421300446915</v>
      </c>
      <c r="S150" s="9">
        <v>0.47082682103916085</v>
      </c>
      <c r="T150" s="9">
        <v>0.23020595998746174</v>
      </c>
      <c r="U150" s="9"/>
      <c r="V150" s="9"/>
      <c r="W150" s="16">
        <v>1.2025315160203649</v>
      </c>
      <c r="X150" s="16">
        <v>1.2032600255311467</v>
      </c>
      <c r="Y150" s="16">
        <v>1.0006058132373883</v>
      </c>
      <c r="AA150" s="17">
        <v>1</v>
      </c>
      <c r="AF150" s="22">
        <f t="shared" si="5"/>
        <v>3.0902018000000003E-2</v>
      </c>
      <c r="AG150" s="16">
        <f t="shared" si="7"/>
        <v>0.25967296000000001</v>
      </c>
      <c r="AH150" s="16">
        <f t="shared" si="6"/>
        <v>0.24062086105169911</v>
      </c>
      <c r="AI150" s="6"/>
      <c r="AJ150" s="6"/>
      <c r="AK150" s="6"/>
    </row>
    <row r="151" spans="1:38" x14ac:dyDescent="0.2">
      <c r="A151">
        <v>4</v>
      </c>
      <c r="B151" t="s">
        <v>24</v>
      </c>
      <c r="E151" s="7">
        <v>0.99134323999999996</v>
      </c>
      <c r="F151" s="7">
        <v>2.1416341000000001</v>
      </c>
      <c r="G151" s="7">
        <v>0.15241863</v>
      </c>
      <c r="H151" s="7">
        <v>2.0225865000000001</v>
      </c>
      <c r="I151" s="5">
        <v>0.25986748999999998</v>
      </c>
      <c r="J151" s="6">
        <v>1.6707202E-5</v>
      </c>
      <c r="K151" s="6">
        <v>8.7014832999999996E-6</v>
      </c>
      <c r="L151" s="7">
        <v>0.94441215000000001</v>
      </c>
      <c r="M151" s="7">
        <v>1.7049414000000001</v>
      </c>
      <c r="N151" s="7">
        <v>1.6749217000000001</v>
      </c>
      <c r="O151" s="21">
        <v>43566</v>
      </c>
      <c r="P151" s="7"/>
      <c r="Q151" s="6">
        <v>2.3576736E-3</v>
      </c>
      <c r="R151" s="9">
        <v>5.5842086352342335E-2</v>
      </c>
      <c r="S151" s="9">
        <v>0.29610955924619375</v>
      </c>
      <c r="T151" s="9">
        <v>0.26396259088712348</v>
      </c>
      <c r="U151" s="9"/>
      <c r="V151" s="9"/>
      <c r="W151" s="16">
        <v>1.0047587406435601</v>
      </c>
      <c r="X151" s="16">
        <v>1.0176286242035573</v>
      </c>
      <c r="Y151" s="16">
        <v>1.0128089291880695</v>
      </c>
      <c r="AA151" s="17">
        <v>1</v>
      </c>
      <c r="AD151" s="16"/>
      <c r="AF151" s="22">
        <f t="shared" si="5"/>
        <v>4.7153472000000002E-2</v>
      </c>
      <c r="AG151" s="16">
        <f t="shared" si="7"/>
        <v>0.25986748999999998</v>
      </c>
      <c r="AH151" s="16">
        <f t="shared" si="6"/>
        <v>3.2146968359070272E-2</v>
      </c>
    </row>
    <row r="152" spans="1:38" x14ac:dyDescent="0.2">
      <c r="A152">
        <v>47</v>
      </c>
      <c r="B152" t="s">
        <v>24</v>
      </c>
      <c r="E152" s="7">
        <v>1.0777171000000001</v>
      </c>
      <c r="F152" s="7">
        <v>2.3302263999999999</v>
      </c>
      <c r="G152" s="7">
        <v>0.15258198000000001</v>
      </c>
      <c r="H152" s="7">
        <v>2.2043648</v>
      </c>
      <c r="I152" s="5">
        <v>0.26057594000000001</v>
      </c>
      <c r="J152" s="6">
        <v>2.1329951E-5</v>
      </c>
      <c r="K152" s="6">
        <v>1.4406862E-5</v>
      </c>
      <c r="L152" s="7">
        <v>0.94601223000000001</v>
      </c>
      <c r="M152" s="7">
        <v>1.7078149</v>
      </c>
      <c r="N152" s="7">
        <v>1.6748715000000001</v>
      </c>
      <c r="O152" s="21">
        <v>43361</v>
      </c>
      <c r="P152" s="5"/>
      <c r="Q152" s="6">
        <v>1.8525719E-3</v>
      </c>
      <c r="R152" s="9">
        <v>2.9419089786264507E-2</v>
      </c>
      <c r="S152" s="9">
        <v>0.18368947021274451</v>
      </c>
      <c r="T152" s="9">
        <v>0.15884338132177156</v>
      </c>
      <c r="U152" s="9"/>
      <c r="V152" s="9"/>
      <c r="W152" s="16">
        <v>1.3925529003193042</v>
      </c>
      <c r="X152" s="16">
        <v>1.3863086439963053</v>
      </c>
      <c r="Y152" s="16">
        <v>0.99551596472811399</v>
      </c>
      <c r="AA152" s="17">
        <v>1</v>
      </c>
      <c r="AF152" s="22">
        <f t="shared" si="5"/>
        <v>3.7051437999999999E-2</v>
      </c>
      <c r="AG152" s="16">
        <f t="shared" si="7"/>
        <v>0.26057594000000001</v>
      </c>
      <c r="AH152" s="16">
        <f t="shared" si="6"/>
        <v>2.484608889097295E-2</v>
      </c>
      <c r="AI152" s="6"/>
      <c r="AJ152" s="6"/>
      <c r="AK152" s="6"/>
    </row>
    <row r="153" spans="1:38" x14ac:dyDescent="0.2">
      <c r="A153">
        <v>6</v>
      </c>
      <c r="B153" t="s">
        <v>24</v>
      </c>
      <c r="E153" s="7">
        <v>1.1040648</v>
      </c>
      <c r="F153" s="7">
        <v>2.3819295</v>
      </c>
      <c r="G153" s="7">
        <v>0.15681812000000001</v>
      </c>
      <c r="H153" s="7">
        <v>2.2439874</v>
      </c>
      <c r="I153" s="5">
        <v>0.26669502</v>
      </c>
      <c r="J153" s="6">
        <v>1.4162597000000001E-5</v>
      </c>
      <c r="K153" s="6">
        <v>1.1706172E-5</v>
      </c>
      <c r="L153" s="7">
        <v>0.94211979999999995</v>
      </c>
      <c r="M153" s="7">
        <v>1.7007265</v>
      </c>
      <c r="N153" s="7">
        <v>1.6747603</v>
      </c>
      <c r="O153" s="21">
        <v>43346</v>
      </c>
      <c r="P153" s="5"/>
      <c r="Q153" s="6">
        <v>1.8573501000000001E-3</v>
      </c>
      <c r="R153" s="9">
        <v>5.1811382069999468E-2</v>
      </c>
      <c r="S153" s="9">
        <v>0.24224928727889505</v>
      </c>
      <c r="T153" s="9">
        <v>0.19164623097145395</v>
      </c>
      <c r="U153" s="9"/>
      <c r="V153" s="9"/>
      <c r="W153" s="16">
        <v>1.005059288582236</v>
      </c>
      <c r="X153" s="16">
        <v>1.0079153917651906</v>
      </c>
      <c r="Y153" s="16">
        <v>1.0028417260706912</v>
      </c>
      <c r="AA153" s="17">
        <v>1</v>
      </c>
      <c r="AF153" s="22">
        <f t="shared" si="5"/>
        <v>3.7147001999999998E-2</v>
      </c>
      <c r="AG153" s="16">
        <f t="shared" si="7"/>
        <v>0.26669502</v>
      </c>
      <c r="AH153" s="16">
        <f t="shared" si="6"/>
        <v>5.0603056307441108E-2</v>
      </c>
      <c r="AI153" s="6"/>
      <c r="AJ153" s="6"/>
      <c r="AK153" s="6"/>
      <c r="AL153" s="8"/>
    </row>
    <row r="154" spans="1:38" x14ac:dyDescent="0.2">
      <c r="A154">
        <v>4</v>
      </c>
      <c r="B154" t="s">
        <v>24</v>
      </c>
      <c r="E154" s="7">
        <v>1.1007562</v>
      </c>
      <c r="F154" s="7">
        <v>2.3748559999999999</v>
      </c>
      <c r="G154" s="7">
        <v>0.15691580999999999</v>
      </c>
      <c r="H154" s="7">
        <v>2.2374681000000001</v>
      </c>
      <c r="I154" s="5">
        <v>0.26688297999999999</v>
      </c>
      <c r="J154" s="6">
        <v>8.3509333E-6</v>
      </c>
      <c r="K154" s="6">
        <v>1.6165751E-5</v>
      </c>
      <c r="L154" s="7">
        <v>0.94220526999999998</v>
      </c>
      <c r="M154" s="7">
        <v>1.7008624000000001</v>
      </c>
      <c r="N154" s="7">
        <v>1.6748206999999999</v>
      </c>
      <c r="O154" s="21">
        <v>43346</v>
      </c>
      <c r="P154" s="5"/>
      <c r="Q154" s="6">
        <v>1.7430222E-3</v>
      </c>
      <c r="R154" s="9">
        <v>9.683541071092705E-2</v>
      </c>
      <c r="S154" s="9">
        <v>0.29302546751530656</v>
      </c>
      <c r="T154" s="9">
        <v>0.2374549180550467</v>
      </c>
      <c r="U154" s="9"/>
      <c r="V154" s="9"/>
      <c r="W154" s="16">
        <v>0.99782158926363729</v>
      </c>
      <c r="X154" s="16">
        <v>0.99852860528467247</v>
      </c>
      <c r="Y154" s="16">
        <v>1.0007085595547767</v>
      </c>
      <c r="Z154" s="16"/>
      <c r="AA154" s="17">
        <v>1</v>
      </c>
      <c r="AF154" s="22">
        <f t="shared" si="5"/>
        <v>3.4860443999999997E-2</v>
      </c>
      <c r="AG154" s="16">
        <f t="shared" si="7"/>
        <v>0.26688297999999999</v>
      </c>
      <c r="AH154" s="16">
        <f t="shared" si="6"/>
        <v>5.5570549460259855E-2</v>
      </c>
      <c r="AI154" s="6"/>
      <c r="AJ154" s="6"/>
      <c r="AK154" s="6"/>
      <c r="AL154" s="8"/>
    </row>
    <row r="155" spans="1:38" x14ac:dyDescent="0.2">
      <c r="A155">
        <v>2</v>
      </c>
      <c r="B155" t="s">
        <v>24</v>
      </c>
      <c r="E155" s="7">
        <v>1.1113242999999999</v>
      </c>
      <c r="F155" s="7">
        <v>2.3974612</v>
      </c>
      <c r="G155" s="7">
        <v>0.15731181</v>
      </c>
      <c r="H155" s="7">
        <v>2.2585004999999998</v>
      </c>
      <c r="I155" s="5">
        <v>0.26752977</v>
      </c>
      <c r="J155" s="6">
        <v>9.8644251999999999E-6</v>
      </c>
      <c r="K155" s="6">
        <v>9.9396776000000008E-6</v>
      </c>
      <c r="L155" s="7">
        <v>0.94205322000000002</v>
      </c>
      <c r="M155" s="7">
        <v>1.7006676999999999</v>
      </c>
      <c r="N155" s="7">
        <v>1.6748190000000001</v>
      </c>
      <c r="O155" s="21">
        <v>43346</v>
      </c>
      <c r="P155" s="5"/>
      <c r="Q155" s="6">
        <v>1.9456161999999999E-3</v>
      </c>
      <c r="R155" s="9">
        <v>-7.3031433981407545E-3</v>
      </c>
      <c r="S155" s="9">
        <v>0.22628586612594148</v>
      </c>
      <c r="T155" s="9">
        <v>0.22452241657311411</v>
      </c>
      <c r="U155" s="9"/>
      <c r="V155" s="9"/>
      <c r="W155" s="16">
        <v>1.0003679448675</v>
      </c>
      <c r="X155" s="16">
        <v>1.0053430510389871</v>
      </c>
      <c r="Y155" s="16">
        <v>1.0049732762800052</v>
      </c>
      <c r="AA155" s="17">
        <v>1</v>
      </c>
      <c r="AD155" s="16"/>
      <c r="AF155" s="22">
        <f t="shared" si="5"/>
        <v>3.8912323999999998E-2</v>
      </c>
      <c r="AG155" s="16">
        <f t="shared" si="7"/>
        <v>0.26752977</v>
      </c>
      <c r="AH155" s="16">
        <f t="shared" si="6"/>
        <v>1.7634495528273675E-3</v>
      </c>
      <c r="AI155" s="6"/>
      <c r="AJ155" s="6"/>
      <c r="AK155" s="6"/>
      <c r="AL155" s="8"/>
    </row>
    <row r="156" spans="1:38" x14ac:dyDescent="0.2">
      <c r="A156">
        <v>17</v>
      </c>
      <c r="B156" t="s">
        <v>24</v>
      </c>
      <c r="E156" s="7">
        <v>1.0332649</v>
      </c>
      <c r="F156" s="7">
        <v>2.2323750000000002</v>
      </c>
      <c r="G156" s="7">
        <v>0.16266642000000001</v>
      </c>
      <c r="H156" s="7">
        <v>2.1085772999999999</v>
      </c>
      <c r="I156" s="5">
        <v>0.27736579</v>
      </c>
      <c r="J156" s="6">
        <v>6.1594253999999997E-6</v>
      </c>
      <c r="K156" s="6">
        <v>-1.6508602999999999E-6</v>
      </c>
      <c r="L156" s="7">
        <v>0.94454442999999999</v>
      </c>
      <c r="M156" s="7">
        <v>1.7051202000000001</v>
      </c>
      <c r="N156" s="7">
        <v>1.6748349</v>
      </c>
      <c r="O156" s="21">
        <v>43570</v>
      </c>
      <c r="P156" s="6">
        <v>2.0191886000000001E-3</v>
      </c>
      <c r="Q156" s="6">
        <v>1.9956429E-3</v>
      </c>
      <c r="R156" s="9">
        <v>1.1402452295916632E-2</v>
      </c>
      <c r="S156" s="9">
        <v>0.26266043074740786</v>
      </c>
      <c r="T156" s="9">
        <v>0.25806215804213828</v>
      </c>
      <c r="U156" s="9"/>
      <c r="V156" s="9"/>
      <c r="W156" s="16">
        <v>0.9826324160854093</v>
      </c>
      <c r="X156" s="16">
        <v>0.99835073391476703</v>
      </c>
      <c r="Y156" s="16">
        <v>1.0159961319940736</v>
      </c>
      <c r="AA156" s="17">
        <v>1</v>
      </c>
      <c r="AD156" s="16"/>
      <c r="AF156" s="22">
        <f t="shared" si="5"/>
        <v>3.9912858000000002E-2</v>
      </c>
      <c r="AG156" s="16">
        <f t="shared" si="7"/>
        <v>0.27736579</v>
      </c>
      <c r="AH156" s="16">
        <f t="shared" si="6"/>
        <v>4.5982727052695793E-3</v>
      </c>
    </row>
    <row r="157" spans="1:38" x14ac:dyDescent="0.2">
      <c r="A157">
        <v>23</v>
      </c>
      <c r="B157" t="s">
        <v>24</v>
      </c>
      <c r="E157" s="7">
        <v>1.0374178999999999</v>
      </c>
      <c r="F157" s="7">
        <v>2.2414659000000001</v>
      </c>
      <c r="G157" s="7">
        <v>0.16296168999999999</v>
      </c>
      <c r="H157" s="7">
        <v>2.1172976000000001</v>
      </c>
      <c r="I157" s="5">
        <v>0.27787877999999999</v>
      </c>
      <c r="J157" s="6">
        <v>2.1188027E-6</v>
      </c>
      <c r="K157" s="6">
        <v>-1.3167121000000001E-6</v>
      </c>
      <c r="L157" s="7">
        <v>0.94461413999999999</v>
      </c>
      <c r="M157" s="7">
        <v>1.7051916</v>
      </c>
      <c r="N157" s="7">
        <v>1.6747871999999999</v>
      </c>
      <c r="O157" s="21">
        <v>43570</v>
      </c>
      <c r="P157" s="6">
        <v>1.6109004999999999E-3</v>
      </c>
      <c r="Q157" s="6">
        <v>1.6188152999999999E-3</v>
      </c>
      <c r="R157" s="9">
        <v>-0.11486625119516702</v>
      </c>
      <c r="S157" s="9">
        <v>4.6688428924523961E-2</v>
      </c>
      <c r="T157" s="9">
        <v>0.16540209466886502</v>
      </c>
      <c r="U157" s="9"/>
      <c r="V157" s="9"/>
      <c r="W157" s="16">
        <v>0.983217435397026</v>
      </c>
      <c r="X157" s="16">
        <v>0.99016427297300047</v>
      </c>
      <c r="Y157" s="16">
        <v>1.0070654133316597</v>
      </c>
      <c r="AA157" s="17">
        <v>1</v>
      </c>
      <c r="AC157" s="16"/>
      <c r="AD157" s="16"/>
      <c r="AF157" s="22">
        <f t="shared" si="5"/>
        <v>3.2376306000000001E-2</v>
      </c>
      <c r="AG157" s="16">
        <f t="shared" si="7"/>
        <v>0.27787877999999999</v>
      </c>
      <c r="AH157" s="16">
        <f t="shared" si="6"/>
        <v>-0.11871366574434106</v>
      </c>
    </row>
    <row r="158" spans="1:38" x14ac:dyDescent="0.2">
      <c r="A158">
        <v>19</v>
      </c>
      <c r="B158" t="s">
        <v>24</v>
      </c>
      <c r="E158" s="7">
        <v>1.0395333</v>
      </c>
      <c r="F158" s="7">
        <v>2.2459030000000002</v>
      </c>
      <c r="G158" s="7">
        <v>0.16323777</v>
      </c>
      <c r="H158" s="7">
        <v>2.1212089999999999</v>
      </c>
      <c r="I158" s="5">
        <v>0.27832057999999998</v>
      </c>
      <c r="J158" s="6">
        <v>5.8973289999999996E-6</v>
      </c>
      <c r="K158" s="6">
        <v>-4.2706592999999998E-6</v>
      </c>
      <c r="L158" s="7">
        <v>0.94446658999999999</v>
      </c>
      <c r="M158" s="7">
        <v>1.7049658999999999</v>
      </c>
      <c r="N158" s="7">
        <v>1.6747855</v>
      </c>
      <c r="O158" s="21">
        <v>43570</v>
      </c>
      <c r="P158" s="6">
        <v>2.1805614999999999E-3</v>
      </c>
      <c r="Q158" s="6">
        <v>1.7552162E-3</v>
      </c>
      <c r="R158" s="9">
        <v>-6.6525190573152315E-2</v>
      </c>
      <c r="S158" s="9">
        <v>0.15958877308075436</v>
      </c>
      <c r="T158" s="9">
        <v>0.21275906402129507</v>
      </c>
      <c r="U158" s="9"/>
      <c r="V158" s="9"/>
      <c r="W158" s="16">
        <v>0.98468956330478052</v>
      </c>
      <c r="X158" s="16">
        <v>0.99464156246779234</v>
      </c>
      <c r="Y158" s="16">
        <v>1.0101067377312412</v>
      </c>
      <c r="AA158" s="17">
        <v>1</v>
      </c>
      <c r="AC158" s="16"/>
      <c r="AD158" s="16"/>
      <c r="AF158" s="22">
        <f t="shared" si="5"/>
        <v>3.5104323999999999E-2</v>
      </c>
      <c r="AG158" s="16">
        <f t="shared" si="7"/>
        <v>0.27832057999999998</v>
      </c>
      <c r="AH158" s="16">
        <f t="shared" si="6"/>
        <v>-5.317029094054071E-2</v>
      </c>
    </row>
    <row r="159" spans="1:38" x14ac:dyDescent="0.2">
      <c r="A159">
        <v>25</v>
      </c>
      <c r="B159" t="s">
        <v>24</v>
      </c>
      <c r="E159" s="7">
        <v>1.0391566999999999</v>
      </c>
      <c r="F159" s="7">
        <v>2.2453213000000001</v>
      </c>
      <c r="G159" s="7">
        <v>0.16348246</v>
      </c>
      <c r="H159" s="7">
        <v>2.1212097999999999</v>
      </c>
      <c r="I159" s="5">
        <v>0.27882506000000001</v>
      </c>
      <c r="J159" s="6">
        <v>6.6218555E-6</v>
      </c>
      <c r="K159" s="6">
        <v>-6.3128611000000001E-7</v>
      </c>
      <c r="L159" s="7">
        <v>0.94472440999999996</v>
      </c>
      <c r="M159" s="7">
        <v>1.7055351000000001</v>
      </c>
      <c r="N159" s="7">
        <v>1.6749448</v>
      </c>
      <c r="O159" s="21">
        <v>43570</v>
      </c>
      <c r="P159" s="6">
        <v>2.2869807999999999E-3</v>
      </c>
      <c r="Q159" s="6">
        <v>1.7333108999999999E-3</v>
      </c>
      <c r="R159" s="9">
        <v>6.6951189994224336E-3</v>
      </c>
      <c r="S159" s="9">
        <v>0.2524478482890391</v>
      </c>
      <c r="T159" s="9">
        <v>0.25846336126589264</v>
      </c>
      <c r="U159" s="9"/>
      <c r="V159" s="9"/>
      <c r="W159" s="16">
        <v>0.98441077789141507</v>
      </c>
      <c r="X159" s="16">
        <v>0.99444469343472619</v>
      </c>
      <c r="Y159" s="16">
        <v>1.0101928135780913</v>
      </c>
      <c r="AA159" s="17">
        <v>1</v>
      </c>
      <c r="AC159" s="16"/>
      <c r="AD159" s="16"/>
      <c r="AF159" s="22">
        <f t="shared" si="5"/>
        <v>3.4666217999999999E-2</v>
      </c>
      <c r="AG159" s="16">
        <f t="shared" si="7"/>
        <v>0.27882506000000001</v>
      </c>
      <c r="AH159" s="16">
        <f t="shared" si="6"/>
        <v>-6.0155129768535431E-3</v>
      </c>
    </row>
    <row r="160" spans="1:38" x14ac:dyDescent="0.2">
      <c r="A160">
        <v>27</v>
      </c>
      <c r="B160" t="s">
        <v>24</v>
      </c>
      <c r="E160" s="7">
        <v>1.0399331999999999</v>
      </c>
      <c r="F160" s="7">
        <v>2.2470083999999999</v>
      </c>
      <c r="G160" s="7">
        <v>0.16357632999999999</v>
      </c>
      <c r="H160" s="7">
        <v>2.1228069000000001</v>
      </c>
      <c r="I160" s="5">
        <v>0.27897107999999998</v>
      </c>
      <c r="J160" s="6">
        <v>5.2120765000000003E-6</v>
      </c>
      <c r="K160" s="6">
        <v>-2.4608503000000002E-6</v>
      </c>
      <c r="L160" s="7">
        <v>0.94471934999999996</v>
      </c>
      <c r="M160" s="7">
        <v>1.7054594000000001</v>
      </c>
      <c r="N160" s="7">
        <v>1.6748502000000001</v>
      </c>
      <c r="O160" s="21">
        <v>43570</v>
      </c>
      <c r="P160" s="6">
        <v>1.3653256999999999E-3</v>
      </c>
      <c r="Q160" s="6">
        <v>1.5286611E-3</v>
      </c>
      <c r="R160" s="9">
        <v>-3.2236047934453005E-2</v>
      </c>
      <c r="S160" s="9">
        <v>0.18708136878364812</v>
      </c>
      <c r="T160" s="9">
        <v>0.2133182999273231</v>
      </c>
      <c r="U160" s="9"/>
      <c r="V160" s="9"/>
      <c r="W160" s="16">
        <v>0.98105455835440047</v>
      </c>
      <c r="X160" s="16">
        <v>0.99225742106506387</v>
      </c>
      <c r="Y160" s="16">
        <v>1.0114192045847632</v>
      </c>
      <c r="AA160" s="17">
        <v>1</v>
      </c>
      <c r="AC160" s="16"/>
      <c r="AD160" s="16"/>
      <c r="AF160" s="22">
        <f t="shared" si="5"/>
        <v>3.0573222000000001E-2</v>
      </c>
      <c r="AG160" s="16">
        <f t="shared" si="7"/>
        <v>0.27897107999999998</v>
      </c>
      <c r="AH160" s="16">
        <f t="shared" si="6"/>
        <v>-2.623693114367498E-2</v>
      </c>
    </row>
    <row r="161" spans="1:38" x14ac:dyDescent="0.2">
      <c r="A161">
        <v>21</v>
      </c>
      <c r="B161" t="s">
        <v>24</v>
      </c>
      <c r="E161" s="7">
        <v>1.042673</v>
      </c>
      <c r="F161" s="7">
        <v>2.2527699999999999</v>
      </c>
      <c r="G161" s="7">
        <v>0.16377259999999999</v>
      </c>
      <c r="H161" s="7">
        <v>2.1279045999999999</v>
      </c>
      <c r="I161" s="5">
        <v>0.27927445000000001</v>
      </c>
      <c r="J161" s="6">
        <v>6.4868864000000003E-6</v>
      </c>
      <c r="K161" s="6">
        <v>-4.6111313000000002E-6</v>
      </c>
      <c r="L161" s="7">
        <v>0.94457239999999998</v>
      </c>
      <c r="M161" s="7">
        <v>1.7052385000000001</v>
      </c>
      <c r="N161" s="7">
        <v>1.6749096000000001</v>
      </c>
      <c r="O161" s="21">
        <v>43570</v>
      </c>
      <c r="P161" s="6">
        <v>2.0428642000000002E-3</v>
      </c>
      <c r="Q161" s="6">
        <v>1.7672217E-3</v>
      </c>
      <c r="R161" s="9">
        <v>-8.8055108768747559E-2</v>
      </c>
      <c r="S161" s="9">
        <v>0.16129905505413156</v>
      </c>
      <c r="T161" s="9">
        <v>0.25874805847703186</v>
      </c>
      <c r="U161" s="9"/>
      <c r="V161" s="9"/>
      <c r="W161" s="16">
        <v>0.98799983246546452</v>
      </c>
      <c r="X161" s="16">
        <v>0.99446034280547924</v>
      </c>
      <c r="Y161" s="16">
        <v>1.0065389791857486</v>
      </c>
      <c r="AA161" s="17">
        <v>1</v>
      </c>
      <c r="AC161" s="16"/>
      <c r="AD161" s="16"/>
      <c r="AF161" s="22">
        <f t="shared" si="5"/>
        <v>3.5344434000000001E-2</v>
      </c>
      <c r="AG161" s="16">
        <f t="shared" si="7"/>
        <v>0.27927445000000001</v>
      </c>
      <c r="AH161" s="16">
        <f t="shared" si="6"/>
        <v>-9.7449003422900304E-2</v>
      </c>
    </row>
    <row r="162" spans="1:38" x14ac:dyDescent="0.2">
      <c r="A162">
        <v>4</v>
      </c>
      <c r="B162" t="s">
        <v>24</v>
      </c>
      <c r="E162" s="7">
        <v>1.0593762</v>
      </c>
      <c r="F162" s="7">
        <v>2.2893899000000002</v>
      </c>
      <c r="G162" s="7">
        <v>0.16415087</v>
      </c>
      <c r="H162" s="7">
        <v>2.1635190999999998</v>
      </c>
      <c r="I162" s="5">
        <v>0.28004401000000001</v>
      </c>
      <c r="J162" s="6">
        <v>1.9016305E-5</v>
      </c>
      <c r="K162" s="6">
        <v>3.1389836000000002E-6</v>
      </c>
      <c r="L162" s="7">
        <v>0.94502352999999994</v>
      </c>
      <c r="M162" s="7">
        <v>1.7060158999999999</v>
      </c>
      <c r="N162" s="7">
        <v>1.6748729</v>
      </c>
      <c r="O162" s="21">
        <v>43566</v>
      </c>
      <c r="P162" s="7"/>
      <c r="Q162" s="6">
        <v>1.5669019E-3</v>
      </c>
      <c r="R162" s="9">
        <v>-4.232680925198018E-3</v>
      </c>
      <c r="S162" s="9">
        <v>0.23076621359829907</v>
      </c>
      <c r="T162" s="9">
        <v>0.22857703880796443</v>
      </c>
      <c r="U162" s="9"/>
      <c r="V162" s="9"/>
      <c r="W162" s="16">
        <v>1.0022199440809791</v>
      </c>
      <c r="X162" s="16">
        <v>1.0182018624434839</v>
      </c>
      <c r="Y162" s="16">
        <v>1.0159465179842933</v>
      </c>
      <c r="AA162" s="17">
        <v>1</v>
      </c>
      <c r="AD162" s="16"/>
      <c r="AF162" s="22">
        <f t="shared" si="5"/>
        <v>3.1338037999999999E-2</v>
      </c>
      <c r="AG162" s="16">
        <f t="shared" si="7"/>
        <v>0.28004401000000001</v>
      </c>
      <c r="AH162" s="16">
        <f t="shared" si="6"/>
        <v>2.189174790334647E-3</v>
      </c>
    </row>
    <row r="163" spans="1:38" x14ac:dyDescent="0.2">
      <c r="A163">
        <v>6</v>
      </c>
      <c r="B163" t="s">
        <v>24</v>
      </c>
      <c r="E163" s="7">
        <v>1.0626717999999999</v>
      </c>
      <c r="F163" s="7">
        <v>2.2963406000000002</v>
      </c>
      <c r="G163" s="7">
        <v>0.16420815999999999</v>
      </c>
      <c r="H163" s="7">
        <v>2.169778</v>
      </c>
      <c r="I163" s="5">
        <v>0.28009561999999999</v>
      </c>
      <c r="J163" s="6">
        <v>2.0758035999999999E-5</v>
      </c>
      <c r="K163" s="6">
        <v>6.4700894999999997E-6</v>
      </c>
      <c r="L163" s="7">
        <v>0.94488212999999999</v>
      </c>
      <c r="M163" s="7">
        <v>1.7057515000000001</v>
      </c>
      <c r="N163" s="7">
        <v>1.6748353</v>
      </c>
      <c r="O163" s="21">
        <v>43566</v>
      </c>
      <c r="P163" s="7"/>
      <c r="Q163" s="6">
        <v>1.5575165000000001E-3</v>
      </c>
      <c r="R163" s="9">
        <v>-2.9574242818797281E-2</v>
      </c>
      <c r="S163" s="9">
        <v>0.2107139991232021</v>
      </c>
      <c r="T163" s="9">
        <v>0.2190545835887292</v>
      </c>
      <c r="U163" s="9"/>
      <c r="V163" s="9"/>
      <c r="W163" s="16">
        <v>1.0004401148113171</v>
      </c>
      <c r="X163" s="16">
        <v>1.0165415017536081</v>
      </c>
      <c r="Y163" s="16">
        <v>1.0160943036008985</v>
      </c>
      <c r="Z163" s="16"/>
      <c r="AA163" s="17">
        <v>1</v>
      </c>
      <c r="AD163" s="16"/>
      <c r="AF163" s="22">
        <f t="shared" si="5"/>
        <v>3.115033E-2</v>
      </c>
      <c r="AG163" s="16">
        <f t="shared" si="7"/>
        <v>0.28009561999999999</v>
      </c>
      <c r="AH163" s="16">
        <f t="shared" si="6"/>
        <v>-8.3405844655271011E-3</v>
      </c>
    </row>
    <row r="164" spans="1:38" x14ac:dyDescent="0.2">
      <c r="A164">
        <v>29</v>
      </c>
      <c r="B164" t="s">
        <v>24</v>
      </c>
      <c r="E164" s="7">
        <v>1.0470516999999999</v>
      </c>
      <c r="F164" s="7">
        <v>2.2623980000000001</v>
      </c>
      <c r="G164" s="7">
        <v>0.16465601999999999</v>
      </c>
      <c r="H164" s="7">
        <v>2.1373424000000001</v>
      </c>
      <c r="I164" s="5">
        <v>0.28082770000000001</v>
      </c>
      <c r="J164" s="6">
        <v>4.8462286999999998E-6</v>
      </c>
      <c r="K164" s="6">
        <v>-7.3169081000000004E-7</v>
      </c>
      <c r="L164" s="7">
        <v>0.94472036000000004</v>
      </c>
      <c r="M164" s="7">
        <v>1.7055416000000001</v>
      </c>
      <c r="N164" s="7">
        <v>1.6749312000000001</v>
      </c>
      <c r="O164" s="21">
        <v>43570</v>
      </c>
      <c r="P164" s="6">
        <v>2.0756491999999998E-3</v>
      </c>
      <c r="Q164" s="6">
        <v>2.3065361000000001E-3</v>
      </c>
      <c r="R164" s="9">
        <v>-3.1600945441412343E-2</v>
      </c>
      <c r="S164" s="9">
        <v>0.23960007109113945</v>
      </c>
      <c r="T164" s="9">
        <v>0.26488699394100479</v>
      </c>
      <c r="U164" s="9"/>
      <c r="V164" s="9"/>
      <c r="W164" s="16">
        <v>0.98292698579136839</v>
      </c>
      <c r="X164" s="16">
        <v>0.99424477064279937</v>
      </c>
      <c r="Y164" s="16">
        <v>1.0115143698515092</v>
      </c>
      <c r="AA164" s="17">
        <v>1</v>
      </c>
      <c r="AC164" s="16"/>
      <c r="AD164" s="16"/>
      <c r="AF164" s="22">
        <f t="shared" si="5"/>
        <v>4.6130721999999999E-2</v>
      </c>
      <c r="AG164" s="16">
        <f t="shared" si="7"/>
        <v>0.28082770000000001</v>
      </c>
      <c r="AH164" s="16">
        <f t="shared" si="6"/>
        <v>-2.5286922849865334E-2</v>
      </c>
    </row>
    <row r="165" spans="1:38" x14ac:dyDescent="0.2">
      <c r="A165">
        <v>31</v>
      </c>
      <c r="B165" t="s">
        <v>24</v>
      </c>
      <c r="E165" s="7">
        <v>1.0509468</v>
      </c>
      <c r="F165" s="7">
        <v>2.2708531000000001</v>
      </c>
      <c r="G165" s="7">
        <v>0.1654139</v>
      </c>
      <c r="H165" s="7">
        <v>2.1453915000000001</v>
      </c>
      <c r="I165" s="5">
        <v>0.28212151000000002</v>
      </c>
      <c r="J165" s="6">
        <v>1.0344910000000001E-5</v>
      </c>
      <c r="K165" s="6">
        <v>-5.7237693000000002E-6</v>
      </c>
      <c r="L165" s="7">
        <v>0.94475337000000004</v>
      </c>
      <c r="M165" s="7">
        <v>1.7055236</v>
      </c>
      <c r="N165" s="7">
        <v>1.6748812</v>
      </c>
      <c r="O165" s="21">
        <v>43570</v>
      </c>
      <c r="P165" s="6">
        <v>1.1638187999999999E-3</v>
      </c>
      <c r="Q165" s="6">
        <v>1.4003227999999999E-3</v>
      </c>
      <c r="R165" s="9">
        <v>-4.5249699989202696E-3</v>
      </c>
      <c r="S165" s="9">
        <v>0.20379126824487948</v>
      </c>
      <c r="T165" s="9">
        <v>0.21486736448972366</v>
      </c>
      <c r="U165" s="9"/>
      <c r="V165" s="9"/>
      <c r="W165" s="16">
        <v>0.98425084963224063</v>
      </c>
      <c r="X165" s="16">
        <v>0.9948539729291902</v>
      </c>
      <c r="Y165" s="16">
        <v>1.0107727855159194</v>
      </c>
      <c r="Z165" s="16"/>
      <c r="AA165" s="17">
        <v>1</v>
      </c>
      <c r="AD165" s="16"/>
      <c r="AF165" s="22">
        <f t="shared" si="5"/>
        <v>2.8006455999999999E-2</v>
      </c>
      <c r="AG165" s="16">
        <f t="shared" si="7"/>
        <v>0.28212151000000002</v>
      </c>
      <c r="AH165" s="16">
        <f t="shared" si="6"/>
        <v>-1.107609624484418E-2</v>
      </c>
    </row>
    <row r="166" spans="1:38" x14ac:dyDescent="0.2">
      <c r="A166">
        <v>6</v>
      </c>
      <c r="B166" t="s">
        <v>24</v>
      </c>
      <c r="E166" s="7">
        <v>1.5272112</v>
      </c>
      <c r="F166" s="7">
        <v>3.3039364999999998</v>
      </c>
      <c r="G166" s="7">
        <v>0.21749615999999999</v>
      </c>
      <c r="H166" s="7">
        <v>3.1290705999999999</v>
      </c>
      <c r="I166" s="5">
        <v>0.37182725</v>
      </c>
      <c r="J166" s="6">
        <v>9.3756152999999997E-6</v>
      </c>
      <c r="K166" s="6">
        <v>8.3875781000000006E-6</v>
      </c>
      <c r="L166" s="7">
        <v>0.94709374000000002</v>
      </c>
      <c r="M166" s="7">
        <v>1.7096420000000001</v>
      </c>
      <c r="N166" s="7">
        <v>1.6747375</v>
      </c>
      <c r="O166" s="21">
        <v>43353</v>
      </c>
      <c r="P166" s="5"/>
      <c r="Q166" s="6">
        <v>1.1159640000000001E-3</v>
      </c>
      <c r="R166" s="9">
        <v>8.8721370251620968E-2</v>
      </c>
      <c r="S166" s="9">
        <v>0.32894894667889751</v>
      </c>
      <c r="T166" s="9">
        <v>0.22202436952611926</v>
      </c>
      <c r="U166" s="9"/>
      <c r="V166" s="9"/>
      <c r="W166" s="16">
        <v>0.99578082857997552</v>
      </c>
      <c r="X166" s="16">
        <v>0.98119289448618563</v>
      </c>
      <c r="Y166" s="16">
        <v>0.98535025612554428</v>
      </c>
      <c r="AA166" s="17">
        <v>1</v>
      </c>
      <c r="AF166" s="22">
        <f t="shared" si="5"/>
        <v>2.2319280000000004E-2</v>
      </c>
      <c r="AG166" s="16">
        <f t="shared" si="7"/>
        <v>0.37182725</v>
      </c>
      <c r="AH166" s="16">
        <f t="shared" si="6"/>
        <v>0.10692457715277826</v>
      </c>
      <c r="AI166" s="6"/>
      <c r="AJ166" s="6"/>
      <c r="AK166" s="6"/>
      <c r="AL166" s="8"/>
    </row>
    <row r="167" spans="1:38" x14ac:dyDescent="0.2">
      <c r="A167" s="12">
        <v>14</v>
      </c>
      <c r="B167" t="s">
        <v>24</v>
      </c>
      <c r="E167" s="7">
        <v>1.5671434</v>
      </c>
      <c r="F167" s="7">
        <v>3.3805912999999999</v>
      </c>
      <c r="G167" s="7">
        <v>0.22028299000000001</v>
      </c>
      <c r="H167" s="7">
        <v>3.1840836000000001</v>
      </c>
      <c r="I167" s="5">
        <v>0.37454296999999998</v>
      </c>
      <c r="J167" s="6">
        <v>2.3320896000000001E-5</v>
      </c>
      <c r="K167" s="6">
        <v>1.6709364000000001E-5</v>
      </c>
      <c r="L167" s="7">
        <v>0.94190967999999997</v>
      </c>
      <c r="M167" s="7">
        <v>1.7003550999999999</v>
      </c>
      <c r="N167" s="7">
        <v>1.6748049</v>
      </c>
      <c r="O167" s="21">
        <v>43345</v>
      </c>
      <c r="P167" s="5"/>
      <c r="Q167" s="6">
        <v>1.3316094E-3</v>
      </c>
      <c r="R167" s="9">
        <v>0.31613339509184435</v>
      </c>
      <c r="S167" s="9">
        <v>0.50497297170704059</v>
      </c>
      <c r="T167" s="9">
        <v>0.23426124975833851</v>
      </c>
      <c r="U167" s="9"/>
      <c r="V167" s="9"/>
      <c r="W167" s="16">
        <v>0.90453728451071636</v>
      </c>
      <c r="X167" s="16">
        <v>0.89276491216471154</v>
      </c>
      <c r="Y167" s="16">
        <v>0.98698519945214558</v>
      </c>
      <c r="AA167" s="17">
        <v>1</v>
      </c>
      <c r="AF167" s="22">
        <f t="shared" si="5"/>
        <v>2.6632188000000001E-2</v>
      </c>
      <c r="AG167" s="16">
        <f t="shared" si="7"/>
        <v>0.37454296999999998</v>
      </c>
      <c r="AH167" s="16">
        <f t="shared" si="6"/>
        <v>0.27071172194870208</v>
      </c>
      <c r="AI167" s="6"/>
      <c r="AJ167" s="6"/>
      <c r="AK167" s="6"/>
      <c r="AL167" s="8"/>
    </row>
    <row r="168" spans="1:38" x14ac:dyDescent="0.2">
      <c r="A168">
        <v>4</v>
      </c>
      <c r="B168" t="s">
        <v>24</v>
      </c>
      <c r="E168" s="7">
        <v>1.5542351999999999</v>
      </c>
      <c r="F168" s="7">
        <v>3.3620358000000001</v>
      </c>
      <c r="G168" s="7">
        <v>0.22037546999999999</v>
      </c>
      <c r="H168" s="7">
        <v>3.1835205000000002</v>
      </c>
      <c r="I168" s="5">
        <v>0.37668488999999999</v>
      </c>
      <c r="J168" s="6">
        <v>1.6490577000000001E-5</v>
      </c>
      <c r="K168" s="6">
        <v>1.2451488999999999E-5</v>
      </c>
      <c r="L168" s="7">
        <v>0.94691941999999996</v>
      </c>
      <c r="M168" s="7">
        <v>1.7093149000000001</v>
      </c>
      <c r="N168" s="7">
        <v>1.6747468000000001</v>
      </c>
      <c r="O168" s="21">
        <v>43353</v>
      </c>
      <c r="P168" s="5"/>
      <c r="Q168" s="6">
        <v>1.6166087000000001E-3</v>
      </c>
      <c r="R168" s="9">
        <v>-9.4962103594831149E-2</v>
      </c>
      <c r="S168" s="9">
        <v>0.13849571072888089</v>
      </c>
      <c r="T168" s="9">
        <v>0.23495637181492057</v>
      </c>
      <c r="U168" s="9"/>
      <c r="V168" s="9"/>
      <c r="W168" s="16">
        <v>1.0097860828337402</v>
      </c>
      <c r="X168" s="16">
        <v>1.0010991264927851</v>
      </c>
      <c r="Y168" s="16">
        <v>0.99139723106840905</v>
      </c>
      <c r="AA168" s="17">
        <v>1</v>
      </c>
      <c r="AF168" s="22">
        <f t="shared" si="5"/>
        <v>3.2332174000000005E-2</v>
      </c>
      <c r="AG168" s="16">
        <f t="shared" si="7"/>
        <v>0.37668488999999999</v>
      </c>
      <c r="AH168" s="16">
        <f t="shared" si="6"/>
        <v>-9.6460661086039678E-2</v>
      </c>
      <c r="AI168" s="6"/>
      <c r="AJ168" s="6"/>
      <c r="AK168" s="6"/>
      <c r="AL168" s="8"/>
    </row>
    <row r="169" spans="1:38" x14ac:dyDescent="0.2">
      <c r="A169" s="26">
        <v>12</v>
      </c>
      <c r="B169" t="s">
        <v>24</v>
      </c>
      <c r="E169" s="7">
        <v>1.6074664999999999</v>
      </c>
      <c r="F169" s="7">
        <v>3.4675316</v>
      </c>
      <c r="G169" s="7">
        <v>0.22527089</v>
      </c>
      <c r="H169" s="7">
        <v>3.2659601999999999</v>
      </c>
      <c r="I169" s="5">
        <v>0.38301616999999999</v>
      </c>
      <c r="J169" s="6">
        <v>2.4612468000000001E-5</v>
      </c>
      <c r="K169" s="6">
        <v>1.5511722999999999E-5</v>
      </c>
      <c r="L169" s="7">
        <v>0.94189504000000002</v>
      </c>
      <c r="M169" s="7">
        <v>1.7003477</v>
      </c>
      <c r="N169" s="7">
        <v>1.6747532000000001</v>
      </c>
      <c r="O169" s="21">
        <v>43345</v>
      </c>
      <c r="P169" s="5"/>
      <c r="Q169" s="6">
        <v>1.5813959000000001E-3</v>
      </c>
      <c r="R169" s="9">
        <v>0.2138168728729184</v>
      </c>
      <c r="S169" s="9">
        <v>0.41803038907373136</v>
      </c>
      <c r="T169" s="9">
        <v>0.20078899157338626</v>
      </c>
      <c r="U169" s="9"/>
      <c r="V169" s="9"/>
      <c r="W169" s="16">
        <v>0.9091038599834087</v>
      </c>
      <c r="X169" s="16">
        <v>0.90034620194415937</v>
      </c>
      <c r="Y169" s="16">
        <v>0.99036671339245097</v>
      </c>
      <c r="AA169" s="17">
        <v>1</v>
      </c>
      <c r="AF169" s="22">
        <f t="shared" si="5"/>
        <v>3.1627918000000005E-2</v>
      </c>
      <c r="AG169" s="16">
        <f t="shared" si="7"/>
        <v>0.38301616999999999</v>
      </c>
      <c r="AH169" s="16">
        <f t="shared" si="6"/>
        <v>0.2172413975003451</v>
      </c>
      <c r="AI169" s="6"/>
      <c r="AJ169" s="6"/>
      <c r="AK169" s="6"/>
      <c r="AL169" s="8"/>
    </row>
    <row r="170" spans="1:38" x14ac:dyDescent="0.2">
      <c r="A170">
        <v>3</v>
      </c>
      <c r="B170" t="s">
        <v>24</v>
      </c>
      <c r="E170" s="7">
        <v>1.6154678</v>
      </c>
      <c r="F170" s="7">
        <v>3.4843847000000001</v>
      </c>
      <c r="G170" s="7">
        <v>0.23314051999999999</v>
      </c>
      <c r="H170" s="7">
        <v>3.2809691999999999</v>
      </c>
      <c r="I170" s="5">
        <v>0.39630588999999999</v>
      </c>
      <c r="J170" s="6">
        <v>3.9831903000000002E-5</v>
      </c>
      <c r="K170" s="6">
        <v>4.8659653000000002E-5</v>
      </c>
      <c r="L170" s="7">
        <v>0.94161773000000004</v>
      </c>
      <c r="M170" s="7">
        <v>1.6998602</v>
      </c>
      <c r="N170" s="7">
        <v>1.6748247999999999</v>
      </c>
      <c r="O170" s="21">
        <v>43338</v>
      </c>
      <c r="P170" s="5"/>
      <c r="Q170" s="6">
        <v>1.4109989E-3</v>
      </c>
      <c r="R170" s="9">
        <v>7.8057763128747126E-3</v>
      </c>
      <c r="S170" s="9">
        <v>0.25664577360795526</v>
      </c>
      <c r="T170" s="9">
        <v>0.26161817154846112</v>
      </c>
      <c r="U170" s="9"/>
      <c r="V170" s="9"/>
      <c r="W170" s="16">
        <v>1.0050937561894107</v>
      </c>
      <c r="X170" s="16">
        <v>0.99785287781829179</v>
      </c>
      <c r="Y170" s="16">
        <v>0.9927958179756573</v>
      </c>
      <c r="AA170" s="17">
        <v>1</v>
      </c>
      <c r="AF170" s="22">
        <f t="shared" si="5"/>
        <v>2.8219978E-2</v>
      </c>
      <c r="AG170" s="16">
        <f t="shared" si="7"/>
        <v>0.39630588999999999</v>
      </c>
      <c r="AH170" s="16">
        <f t="shared" si="6"/>
        <v>-4.9723979405058572E-3</v>
      </c>
      <c r="AI170" s="6"/>
      <c r="AJ170" s="6"/>
      <c r="AK170" s="6"/>
      <c r="AL170" s="8"/>
    </row>
    <row r="171" spans="1:38" x14ac:dyDescent="0.2">
      <c r="A171">
        <v>25</v>
      </c>
      <c r="B171" t="s">
        <v>24</v>
      </c>
      <c r="E171" s="7">
        <v>1.6455740999999999</v>
      </c>
      <c r="F171" s="7">
        <v>3.5481733000000002</v>
      </c>
      <c r="G171" s="7">
        <v>0.23364277</v>
      </c>
      <c r="H171" s="7">
        <v>3.3387986000000001</v>
      </c>
      <c r="I171" s="5">
        <v>0.39688358000000001</v>
      </c>
      <c r="J171" s="6">
        <v>7.359864E-5</v>
      </c>
      <c r="K171" s="6">
        <v>7.1297164999999997E-5</v>
      </c>
      <c r="L171" s="7">
        <v>0.94099334999999995</v>
      </c>
      <c r="M171" s="7">
        <v>1.6986907</v>
      </c>
      <c r="N171" s="7">
        <v>1.6747627</v>
      </c>
      <c r="O171" s="21">
        <v>43337</v>
      </c>
      <c r="P171" s="5"/>
      <c r="Q171" s="6">
        <v>1.3833147999999999E-3</v>
      </c>
      <c r="R171" s="9">
        <v>0.15249510449244497</v>
      </c>
      <c r="S171" s="9">
        <v>0.36055460217387925</v>
      </c>
      <c r="T171" s="9">
        <v>0.21601754896227732</v>
      </c>
      <c r="U171" s="9"/>
      <c r="V171" s="9"/>
      <c r="W171" s="16">
        <v>1.0731838073253328</v>
      </c>
      <c r="X171" s="16">
        <v>1.0634158979023487</v>
      </c>
      <c r="Y171" s="16">
        <v>0.99089819529859624</v>
      </c>
      <c r="AA171" s="17">
        <v>1</v>
      </c>
      <c r="AD171" s="16"/>
      <c r="AF171" s="22">
        <f t="shared" si="5"/>
        <v>2.7666296E-2</v>
      </c>
      <c r="AG171" s="16">
        <f t="shared" si="7"/>
        <v>0.39688358000000001</v>
      </c>
      <c r="AH171" s="16">
        <f t="shared" si="6"/>
        <v>0.14453705321160193</v>
      </c>
      <c r="AI171" s="6"/>
      <c r="AJ171" s="6"/>
      <c r="AK171" s="6"/>
      <c r="AL171" s="8"/>
    </row>
    <row r="172" spans="1:38" x14ac:dyDescent="0.2">
      <c r="A172">
        <v>5</v>
      </c>
      <c r="B172" t="s">
        <v>24</v>
      </c>
      <c r="E172" s="7">
        <v>1.6250929000000001</v>
      </c>
      <c r="F172" s="7">
        <v>3.5050859000000001</v>
      </c>
      <c r="G172" s="7">
        <v>0.23395404</v>
      </c>
      <c r="H172" s="7">
        <v>3.3003377999999999</v>
      </c>
      <c r="I172" s="5">
        <v>0.39766897000000001</v>
      </c>
      <c r="J172" s="6">
        <v>4.8456996000000003E-5</v>
      </c>
      <c r="K172" s="6">
        <v>5.9886093999999999E-5</v>
      </c>
      <c r="L172" s="7">
        <v>0.94158812000000003</v>
      </c>
      <c r="M172" s="7">
        <v>1.6997481999999999</v>
      </c>
      <c r="N172" s="7">
        <v>1.6747528</v>
      </c>
      <c r="O172" s="21">
        <v>43338</v>
      </c>
      <c r="P172" s="5"/>
      <c r="Q172" s="6">
        <v>1.3795146999999999E-3</v>
      </c>
      <c r="R172" s="9">
        <v>-2.9210432866411118E-2</v>
      </c>
      <c r="S172" s="9">
        <v>0.1863270103465986</v>
      </c>
      <c r="T172" s="9">
        <v>0.22258984086120925</v>
      </c>
      <c r="U172" s="9"/>
      <c r="V172" s="9"/>
      <c r="W172" s="16">
        <v>1.0159617178644751</v>
      </c>
      <c r="X172" s="16">
        <v>1.0086967811608296</v>
      </c>
      <c r="Y172" s="16">
        <v>0.99284920231156326</v>
      </c>
      <c r="AA172" s="17">
        <v>1</v>
      </c>
      <c r="AF172" s="22">
        <f t="shared" si="5"/>
        <v>2.7590293999999998E-2</v>
      </c>
      <c r="AG172" s="16">
        <f t="shared" si="7"/>
        <v>0.39766897000000001</v>
      </c>
      <c r="AH172" s="16">
        <f t="shared" si="6"/>
        <v>-3.6262830514610656E-2</v>
      </c>
      <c r="AI172" s="6"/>
      <c r="AJ172" s="6"/>
      <c r="AK172" s="6"/>
      <c r="AL172" s="8"/>
    </row>
    <row r="173" spans="1:38" x14ac:dyDescent="0.2">
      <c r="A173">
        <v>15</v>
      </c>
      <c r="B173" t="s">
        <v>24</v>
      </c>
      <c r="E173" s="7">
        <v>1.4058021999999999</v>
      </c>
      <c r="F173" s="7">
        <v>3.0364665</v>
      </c>
      <c r="G173" s="7">
        <v>0.21380740000000001</v>
      </c>
      <c r="H173" s="7">
        <v>2.8666258999999998</v>
      </c>
      <c r="I173" s="5">
        <v>0.36439837000000003</v>
      </c>
      <c r="J173" s="6">
        <v>1.9129546E-5</v>
      </c>
      <c r="K173" s="6">
        <v>1.1787821999999999E-5</v>
      </c>
      <c r="L173" s="7">
        <v>0.94406635000000005</v>
      </c>
      <c r="M173" s="7">
        <v>1.7043115</v>
      </c>
      <c r="N173" s="7">
        <v>1.6748778</v>
      </c>
      <c r="O173" s="21">
        <v>43579</v>
      </c>
      <c r="P173" s="6">
        <v>1.8697697999999999E-3</v>
      </c>
      <c r="Q173" s="6">
        <v>1.83863E-3</v>
      </c>
      <c r="R173" s="9">
        <v>8.4739878492001708E-4</v>
      </c>
      <c r="S173" s="9">
        <v>0.20739946598458125</v>
      </c>
      <c r="T173" s="9">
        <v>0.21188123423798721</v>
      </c>
      <c r="U173" s="9"/>
      <c r="V173" s="9"/>
      <c r="W173" s="16">
        <v>0.92192124490486971</v>
      </c>
      <c r="X173" s="16">
        <v>0.94075844937261566</v>
      </c>
      <c r="Y173" s="16">
        <v>1.0204325527498714</v>
      </c>
      <c r="AA173" s="17">
        <v>1</v>
      </c>
      <c r="AD173" s="16"/>
      <c r="AF173" s="22">
        <f t="shared" si="5"/>
        <v>3.6772600000000003E-2</v>
      </c>
      <c r="AG173" s="16">
        <f t="shared" si="7"/>
        <v>0.36439837000000003</v>
      </c>
      <c r="AH173" s="16">
        <f t="shared" si="6"/>
        <v>-4.48176825340596E-3</v>
      </c>
    </row>
    <row r="174" spans="1:38" x14ac:dyDescent="0.2">
      <c r="A174">
        <v>17</v>
      </c>
      <c r="B174" t="s">
        <v>24</v>
      </c>
      <c r="E174" s="7">
        <v>1.4287262000000001</v>
      </c>
      <c r="F174" s="7">
        <v>3.0860495999999999</v>
      </c>
      <c r="G174" s="7">
        <v>0.21716434000000001</v>
      </c>
      <c r="H174" s="7">
        <v>2.9135833999999998</v>
      </c>
      <c r="I174" s="5">
        <v>0.37013797999999998</v>
      </c>
      <c r="J174" s="6">
        <v>1.5244555999999999E-5</v>
      </c>
      <c r="K174" s="6">
        <v>6.5474673999999999E-6</v>
      </c>
      <c r="L174" s="7">
        <v>0.94411175000000003</v>
      </c>
      <c r="M174" s="7">
        <v>1.7044306</v>
      </c>
      <c r="N174" s="7">
        <v>1.6749091</v>
      </c>
      <c r="O174" s="21">
        <v>43579</v>
      </c>
      <c r="P174" s="6">
        <v>1.4128005E-3</v>
      </c>
      <c r="Q174" s="6">
        <v>1.5292210000000001E-3</v>
      </c>
      <c r="R174" s="9">
        <v>-1.0496528593528787E-2</v>
      </c>
      <c r="S174" s="9">
        <v>0.2255807383626518</v>
      </c>
      <c r="T174" s="9">
        <v>0.23624772209962508</v>
      </c>
      <c r="U174" s="9"/>
      <c r="V174" s="9"/>
      <c r="W174" s="16">
        <v>0.92888407962071173</v>
      </c>
      <c r="X174" s="16">
        <v>0.94889703118858881</v>
      </c>
      <c r="Y174" s="16">
        <v>1.0215451551027217</v>
      </c>
      <c r="Z174" s="16"/>
      <c r="AA174" s="17">
        <v>1</v>
      </c>
      <c r="AD174" s="16"/>
      <c r="AF174" s="22">
        <f t="shared" si="5"/>
        <v>3.0584420000000001E-2</v>
      </c>
      <c r="AG174" s="16">
        <f t="shared" si="7"/>
        <v>0.37013797999999998</v>
      </c>
      <c r="AH174" s="16">
        <f t="shared" si="6"/>
        <v>-1.0666983736973279E-2</v>
      </c>
    </row>
    <row r="175" spans="1:38" x14ac:dyDescent="0.2">
      <c r="A175">
        <v>19</v>
      </c>
      <c r="B175" t="s">
        <v>24</v>
      </c>
      <c r="E175" s="7">
        <v>1.4177394000000001</v>
      </c>
      <c r="F175" s="7">
        <v>3.0623304</v>
      </c>
      <c r="G175" s="7">
        <v>0.21604851999999999</v>
      </c>
      <c r="H175" s="7">
        <v>2.8913004999999998</v>
      </c>
      <c r="I175" s="5">
        <v>0.36825006999999998</v>
      </c>
      <c r="J175" s="6">
        <v>1.7597159999999999E-5</v>
      </c>
      <c r="K175" s="6">
        <v>8.6788350999999997E-6</v>
      </c>
      <c r="L175" s="7">
        <v>0.94415084000000005</v>
      </c>
      <c r="M175" s="7">
        <v>1.7044783999999999</v>
      </c>
      <c r="N175" s="7">
        <v>1.6748932000000001</v>
      </c>
      <c r="O175" s="21">
        <v>43579</v>
      </c>
      <c r="P175" s="6">
        <v>1.4839992E-3</v>
      </c>
      <c r="Q175" s="6">
        <v>1.7441815E-3</v>
      </c>
      <c r="R175" s="9">
        <v>-2.0917830113709179E-2</v>
      </c>
      <c r="S175" s="9">
        <v>0.19047576574382497</v>
      </c>
      <c r="T175" s="9">
        <v>0.21450743908468795</v>
      </c>
      <c r="U175" s="9"/>
      <c r="V175" s="9"/>
      <c r="W175" s="16">
        <v>0.91958008372959232</v>
      </c>
      <c r="X175" s="16">
        <v>0.9379359065130477</v>
      </c>
      <c r="Y175" s="16">
        <v>1.0199610921421967</v>
      </c>
      <c r="AA175" s="17">
        <v>1</v>
      </c>
      <c r="AD175" s="16"/>
      <c r="AF175" s="22">
        <f t="shared" si="5"/>
        <v>3.4883629999999999E-2</v>
      </c>
      <c r="AG175" s="16">
        <f t="shared" si="7"/>
        <v>0.36825006999999998</v>
      </c>
      <c r="AH175" s="16">
        <f t="shared" si="6"/>
        <v>-2.403167334086298E-2</v>
      </c>
    </row>
    <row r="176" spans="1:38" x14ac:dyDescent="0.2">
      <c r="A176">
        <v>21</v>
      </c>
      <c r="B176" t="s">
        <v>24</v>
      </c>
      <c r="E176" s="7">
        <v>1.4267339000000001</v>
      </c>
      <c r="F176" s="7">
        <v>3.0818821999999999</v>
      </c>
      <c r="G176" s="7">
        <v>0.21735766000000001</v>
      </c>
      <c r="H176" s="7">
        <v>2.9098206000000002</v>
      </c>
      <c r="I176" s="5">
        <v>0.37049863</v>
      </c>
      <c r="J176" s="6">
        <v>1.5365716000000001E-5</v>
      </c>
      <c r="K176" s="6">
        <v>7.6477126000000005E-6</v>
      </c>
      <c r="L176" s="7">
        <v>0.94416531000000004</v>
      </c>
      <c r="M176" s="7">
        <v>1.7045732</v>
      </c>
      <c r="N176" s="7">
        <v>1.6749369999999999</v>
      </c>
      <c r="O176" s="21">
        <v>43579</v>
      </c>
      <c r="P176" s="6">
        <v>1.9583488999999998E-3</v>
      </c>
      <c r="Q176" s="6">
        <v>2.1651614999999998E-3</v>
      </c>
      <c r="R176" s="9">
        <v>-7.5288349400737253E-2</v>
      </c>
      <c r="S176" s="9">
        <v>0.24827625219181471</v>
      </c>
      <c r="T176" s="9">
        <v>0.23558673488421888</v>
      </c>
      <c r="U176" s="9"/>
      <c r="V176" s="9"/>
      <c r="W176" s="16">
        <v>0.94815180921149667</v>
      </c>
      <c r="X176" s="16">
        <v>0.957004104370067</v>
      </c>
      <c r="Y176" s="16">
        <v>1.0093363689997408</v>
      </c>
      <c r="Z176" s="16"/>
      <c r="AA176" s="17">
        <v>1</v>
      </c>
      <c r="AD176" s="16"/>
      <c r="AF176" s="22">
        <f t="shared" si="5"/>
        <v>4.3303229999999998E-2</v>
      </c>
      <c r="AG176" s="16">
        <f t="shared" si="7"/>
        <v>0.37049863</v>
      </c>
      <c r="AH176" s="16">
        <f t="shared" si="6"/>
        <v>1.2689517307595821E-2</v>
      </c>
    </row>
    <row r="177" spans="1:38" x14ac:dyDescent="0.2">
      <c r="A177">
        <v>24</v>
      </c>
      <c r="B177" t="s">
        <v>24</v>
      </c>
      <c r="E177" s="7">
        <v>1.432447</v>
      </c>
      <c r="F177" s="7">
        <v>3.0943019</v>
      </c>
      <c r="G177" s="7">
        <v>0.2182133</v>
      </c>
      <c r="H177" s="7">
        <v>2.9217792999999999</v>
      </c>
      <c r="I177" s="5">
        <v>0.37197538000000002</v>
      </c>
      <c r="J177" s="6">
        <v>1.9552994000000001E-5</v>
      </c>
      <c r="K177" s="6">
        <v>1.2341957E-5</v>
      </c>
      <c r="L177" s="7">
        <v>0.94423517000000001</v>
      </c>
      <c r="M177" s="7">
        <v>1.7046561</v>
      </c>
      <c r="N177" s="7">
        <v>1.6748987</v>
      </c>
      <c r="O177" s="21">
        <v>43579</v>
      </c>
      <c r="P177" s="6">
        <v>1.8458658E-3</v>
      </c>
      <c r="Q177" s="6">
        <v>1.5111714999999999E-3</v>
      </c>
      <c r="R177" s="9">
        <v>-8.1101394316496211E-2</v>
      </c>
      <c r="S177" s="9">
        <v>0.16724644554355628</v>
      </c>
      <c r="T177" s="9">
        <v>0.23681665622232728</v>
      </c>
      <c r="U177" s="9"/>
      <c r="V177" s="9"/>
      <c r="W177" s="16">
        <v>0.90755127022036686</v>
      </c>
      <c r="X177" s="16">
        <v>0.92412290845850609</v>
      </c>
      <c r="Y177" s="16">
        <v>1.0182597267855902</v>
      </c>
      <c r="AA177" s="17">
        <v>1</v>
      </c>
      <c r="AD177" s="16"/>
      <c r="AF177" s="22">
        <f t="shared" si="5"/>
        <v>3.0223429999999999E-2</v>
      </c>
      <c r="AG177" s="16">
        <f t="shared" si="7"/>
        <v>0.37197538000000002</v>
      </c>
      <c r="AH177" s="16">
        <f t="shared" si="6"/>
        <v>-6.9570210678771005E-2</v>
      </c>
    </row>
    <row r="178" spans="1:38" x14ac:dyDescent="0.2">
      <c r="A178">
        <v>26</v>
      </c>
      <c r="B178" t="s">
        <v>24</v>
      </c>
      <c r="E178" s="7">
        <v>1.4785052999999999</v>
      </c>
      <c r="F178" s="7">
        <v>3.1939266000000002</v>
      </c>
      <c r="G178" s="7">
        <v>0.22433428</v>
      </c>
      <c r="H178" s="7">
        <v>3.0161063000000001</v>
      </c>
      <c r="I178" s="5">
        <v>0.38244447999999998</v>
      </c>
      <c r="J178" s="6">
        <v>1.5252645E-5</v>
      </c>
      <c r="K178" s="6">
        <v>6.0876532999999998E-6</v>
      </c>
      <c r="L178" s="7">
        <v>0.94432746999999995</v>
      </c>
      <c r="M178" s="7">
        <v>1.7047847</v>
      </c>
      <c r="N178" s="7">
        <v>1.6748859</v>
      </c>
      <c r="O178" s="21">
        <v>43579</v>
      </c>
      <c r="P178" s="6">
        <v>1.5233391999999999E-3</v>
      </c>
      <c r="Q178" s="6">
        <v>1.6050807000000001E-3</v>
      </c>
      <c r="R178" s="9">
        <v>3.8256201532860246E-2</v>
      </c>
      <c r="S178" s="9">
        <v>0.25041688720439659</v>
      </c>
      <c r="T178" s="9">
        <v>0.23864035196941025</v>
      </c>
      <c r="U178" s="9"/>
      <c r="V178" s="9"/>
      <c r="W178" s="16">
        <v>0.92853922586753135</v>
      </c>
      <c r="X178" s="16">
        <v>0.94710473050050026</v>
      </c>
      <c r="Y178" s="16">
        <v>1.0199943137734684</v>
      </c>
      <c r="Z178" s="16"/>
      <c r="AA178" s="17">
        <v>1</v>
      </c>
      <c r="AD178" s="16"/>
      <c r="AF178" s="22">
        <f t="shared" si="5"/>
        <v>3.2101614000000001E-2</v>
      </c>
      <c r="AG178" s="16">
        <f t="shared" si="7"/>
        <v>0.38244447999999998</v>
      </c>
      <c r="AH178" s="16">
        <f t="shared" si="6"/>
        <v>1.1776535234986341E-2</v>
      </c>
    </row>
    <row r="179" spans="1:38" x14ac:dyDescent="0.2">
      <c r="A179">
        <v>28</v>
      </c>
      <c r="B179" t="s">
        <v>24</v>
      </c>
      <c r="E179" s="7">
        <v>1.483487</v>
      </c>
      <c r="F179" s="7">
        <v>3.2046172999999998</v>
      </c>
      <c r="G179" s="7">
        <v>0.22491344999999999</v>
      </c>
      <c r="H179" s="7">
        <v>3.0259854000000002</v>
      </c>
      <c r="I179" s="5">
        <v>0.38341976</v>
      </c>
      <c r="J179" s="6">
        <v>1.6879224000000002E-5</v>
      </c>
      <c r="K179" s="6">
        <v>1.4945131999999999E-5</v>
      </c>
      <c r="L179" s="7">
        <v>0.94426195999999996</v>
      </c>
      <c r="M179" s="7">
        <v>1.7047273000000001</v>
      </c>
      <c r="N179" s="7">
        <v>1.6749603</v>
      </c>
      <c r="O179" s="21">
        <v>43579</v>
      </c>
      <c r="P179" s="6">
        <v>1.7723736E-3</v>
      </c>
      <c r="Q179" s="6">
        <v>1.5635919999999999E-3</v>
      </c>
      <c r="R179" s="9">
        <v>-1.1114376941123716E-2</v>
      </c>
      <c r="S179" s="9">
        <v>0.23460867217739434</v>
      </c>
      <c r="T179" s="9">
        <v>0.24985937945176673</v>
      </c>
      <c r="U179" s="9"/>
      <c r="V179" s="9"/>
      <c r="W179" s="16">
        <v>0.92462195756664534</v>
      </c>
      <c r="X179" s="16">
        <v>0.94339271877818387</v>
      </c>
      <c r="Y179" s="16">
        <v>1.0203010117355833</v>
      </c>
      <c r="AA179" s="17">
        <v>1</v>
      </c>
      <c r="AD179" s="16"/>
      <c r="AF179" s="22">
        <f t="shared" si="5"/>
        <v>3.1271839999999995E-2</v>
      </c>
      <c r="AG179" s="16">
        <f t="shared" si="7"/>
        <v>0.38341976</v>
      </c>
      <c r="AH179" s="16">
        <f t="shared" si="6"/>
        <v>-1.5250707274372388E-2</v>
      </c>
    </row>
    <row r="180" spans="1:38" x14ac:dyDescent="0.2">
      <c r="A180">
        <v>5</v>
      </c>
      <c r="B180" t="s">
        <v>24</v>
      </c>
      <c r="E180" s="7">
        <v>1.6607612</v>
      </c>
      <c r="F180" s="7">
        <v>3.5812639000000002</v>
      </c>
      <c r="G180" s="7">
        <v>0.23516490000000001</v>
      </c>
      <c r="H180" s="7">
        <v>3.3705918000000001</v>
      </c>
      <c r="I180" s="5">
        <v>0.39956289</v>
      </c>
      <c r="J180" s="6">
        <v>7.5107049000000005E-5</v>
      </c>
      <c r="K180" s="6">
        <v>7.2070211000000003E-5</v>
      </c>
      <c r="L180" s="7">
        <v>0.94116411</v>
      </c>
      <c r="M180" s="7">
        <v>1.6990748</v>
      </c>
      <c r="N180" s="7">
        <v>1.6747892</v>
      </c>
      <c r="O180" s="21">
        <v>43337</v>
      </c>
      <c r="P180" s="5"/>
      <c r="Q180" s="6">
        <v>1.5999148999999999E-3</v>
      </c>
      <c r="R180" s="9">
        <v>-5.3887803701635484E-2</v>
      </c>
      <c r="S180" s="9">
        <v>0.18645974922693043</v>
      </c>
      <c r="T180" s="9">
        <v>0.22312262260326676</v>
      </c>
      <c r="U180" s="9"/>
      <c r="V180" s="9"/>
      <c r="W180" s="16">
        <v>1.008222304294385</v>
      </c>
      <c r="X180" s="16">
        <v>1.0003861346726142</v>
      </c>
      <c r="Y180" s="16">
        <v>0.99222773629546412</v>
      </c>
      <c r="AA180" s="17">
        <v>1</v>
      </c>
      <c r="AF180" s="22">
        <f t="shared" si="5"/>
        <v>3.1998297999999994E-2</v>
      </c>
      <c r="AG180" s="16">
        <f t="shared" si="7"/>
        <v>0.39956289</v>
      </c>
      <c r="AH180" s="16">
        <f t="shared" si="6"/>
        <v>-3.6662873376336336E-2</v>
      </c>
      <c r="AI180" s="6"/>
      <c r="AJ180" s="6"/>
      <c r="AK180" s="6"/>
      <c r="AL180" s="8"/>
    </row>
    <row r="181" spans="1:38" x14ac:dyDescent="0.2">
      <c r="A181">
        <v>24</v>
      </c>
      <c r="B181" t="s">
        <v>24</v>
      </c>
      <c r="E181" s="7">
        <v>1.5082873999999999</v>
      </c>
      <c r="F181" s="7">
        <v>3.2591016000000002</v>
      </c>
      <c r="G181" s="7">
        <v>0.23609904000000001</v>
      </c>
      <c r="H181" s="7">
        <v>3.0791556</v>
      </c>
      <c r="I181" s="5">
        <v>0.40269355000000001</v>
      </c>
      <c r="J181" s="6">
        <v>5.0955872000000001E-6</v>
      </c>
      <c r="K181" s="6">
        <v>2.7460866999999999E-6</v>
      </c>
      <c r="L181" s="7">
        <v>0.94478452999999996</v>
      </c>
      <c r="M181" s="7">
        <v>1.7055927</v>
      </c>
      <c r="N181" s="7">
        <v>1.6748696999999999</v>
      </c>
      <c r="O181" s="21">
        <v>43568</v>
      </c>
      <c r="P181" s="6">
        <v>1.7669776000000001E-3</v>
      </c>
      <c r="Q181" s="6">
        <v>1.8732237000000001E-3</v>
      </c>
      <c r="R181" s="9">
        <v>2.1132248964050859E-2</v>
      </c>
      <c r="S181" s="9">
        <v>0.24405097524948793</v>
      </c>
      <c r="T181" s="9">
        <v>0.22511294838389873</v>
      </c>
      <c r="U181" s="9"/>
      <c r="V181" s="9"/>
      <c r="W181" s="16">
        <v>0.84406267644090271</v>
      </c>
      <c r="X181" s="16">
        <v>0.85376420839733236</v>
      </c>
      <c r="Y181" s="16">
        <v>1.011493852562392</v>
      </c>
      <c r="AA181" s="17">
        <v>1</v>
      </c>
      <c r="AD181" s="16"/>
      <c r="AF181" s="22">
        <f t="shared" si="5"/>
        <v>3.7464473999999998E-2</v>
      </c>
      <c r="AG181" s="16">
        <f t="shared" si="7"/>
        <v>0.40269355000000001</v>
      </c>
      <c r="AH181" s="16">
        <f t="shared" si="6"/>
        <v>1.8938026865589208E-2</v>
      </c>
    </row>
    <row r="182" spans="1:38" x14ac:dyDescent="0.2">
      <c r="A182">
        <v>3</v>
      </c>
      <c r="B182" t="s">
        <v>24</v>
      </c>
      <c r="E182" s="7">
        <v>1.6892807999999999</v>
      </c>
      <c r="F182" s="7">
        <v>3.6428441</v>
      </c>
      <c r="G182" s="7">
        <v>0.23895604000000001</v>
      </c>
      <c r="H182" s="7">
        <v>3.4286862999999999</v>
      </c>
      <c r="I182" s="5">
        <v>0.40601904</v>
      </c>
      <c r="J182" s="6">
        <v>7.0464595000000003E-5</v>
      </c>
      <c r="K182" s="6">
        <v>6.2112003000000006E-5</v>
      </c>
      <c r="L182" s="7">
        <v>0.94121131999999996</v>
      </c>
      <c r="M182" s="7">
        <v>1.6991251000000001</v>
      </c>
      <c r="N182" s="7">
        <v>1.6747905000000001</v>
      </c>
      <c r="O182" s="21">
        <v>43337</v>
      </c>
      <c r="P182" s="5"/>
      <c r="Q182" s="6">
        <v>1.4970313999999999E-3</v>
      </c>
      <c r="R182" s="9">
        <v>1.2223759308760407E-2</v>
      </c>
      <c r="S182" s="9">
        <v>0.23364538246894995</v>
      </c>
      <c r="T182" s="9">
        <v>0.22706501506841725</v>
      </c>
      <c r="U182" s="9"/>
      <c r="V182" s="9"/>
      <c r="W182" s="16">
        <v>1.013089462695647</v>
      </c>
      <c r="X182" s="16">
        <v>1.0030001634229533</v>
      </c>
      <c r="Y182" s="16">
        <v>0.9900410579280452</v>
      </c>
      <c r="AA182" s="17">
        <v>1</v>
      </c>
      <c r="AF182" s="22">
        <f t="shared" si="5"/>
        <v>2.9940627999999997E-2</v>
      </c>
      <c r="AG182" s="16">
        <f t="shared" si="7"/>
        <v>0.40601904</v>
      </c>
      <c r="AH182" s="16">
        <f t="shared" si="6"/>
        <v>6.580367400532694E-3</v>
      </c>
      <c r="AI182" s="6"/>
      <c r="AJ182" s="6"/>
      <c r="AK182" s="6"/>
      <c r="AL182" s="6"/>
    </row>
    <row r="183" spans="1:38" x14ac:dyDescent="0.2">
      <c r="A183">
        <v>12</v>
      </c>
      <c r="B183" t="s">
        <v>24</v>
      </c>
      <c r="E183" s="7">
        <v>1.6653830000000001</v>
      </c>
      <c r="F183" s="7">
        <v>3.5927294999999999</v>
      </c>
      <c r="G183" s="7">
        <v>0.24166575000000001</v>
      </c>
      <c r="H183" s="7">
        <v>3.3842694999999998</v>
      </c>
      <c r="I183" s="5">
        <v>0.41093907000000002</v>
      </c>
      <c r="J183" s="6">
        <v>4.2139060999999998E-5</v>
      </c>
      <c r="K183" s="6">
        <v>4.5283296000000003E-5</v>
      </c>
      <c r="L183" s="7">
        <v>0.94197719999999996</v>
      </c>
      <c r="M183" s="7">
        <v>1.7004463999999999</v>
      </c>
      <c r="N183" s="7">
        <v>1.6747458</v>
      </c>
      <c r="O183" s="21">
        <v>43338</v>
      </c>
      <c r="P183" s="5"/>
      <c r="Q183" s="6">
        <v>1.0938384999999999E-3</v>
      </c>
      <c r="R183" s="9">
        <v>2.2824383723030195E-3</v>
      </c>
      <c r="S183" s="9">
        <v>0.22775677458741761</v>
      </c>
      <c r="T183" s="9">
        <v>0.22274011430600815</v>
      </c>
      <c r="U183" s="9"/>
      <c r="V183" s="9"/>
      <c r="W183" s="16">
        <v>1.00484488964831</v>
      </c>
      <c r="X183" s="16">
        <v>0.99762837458363229</v>
      </c>
      <c r="Y183" s="16">
        <v>0.99281827957825075</v>
      </c>
      <c r="AA183" s="17">
        <v>1</v>
      </c>
      <c r="AD183" s="16"/>
      <c r="AF183" s="22">
        <f t="shared" si="5"/>
        <v>2.1876769999999997E-2</v>
      </c>
      <c r="AG183" s="16">
        <f t="shared" si="7"/>
        <v>0.41093907000000002</v>
      </c>
      <c r="AH183" s="16">
        <f t="shared" si="6"/>
        <v>5.0166602814094574E-3</v>
      </c>
      <c r="AI183" s="6"/>
      <c r="AJ183" s="6"/>
      <c r="AK183" s="6"/>
      <c r="AL183" s="8"/>
    </row>
    <row r="184" spans="1:38" x14ac:dyDescent="0.2">
      <c r="A184">
        <v>6</v>
      </c>
      <c r="B184" t="s">
        <v>24</v>
      </c>
      <c r="E184" s="7">
        <v>1.7496423999999999</v>
      </c>
      <c r="F184" s="7">
        <v>3.7752460999999999</v>
      </c>
      <c r="G184" s="7">
        <v>0.25412099999999999</v>
      </c>
      <c r="H184" s="7">
        <v>3.5576553</v>
      </c>
      <c r="I184" s="5">
        <v>0.43229887</v>
      </c>
      <c r="J184" s="6">
        <v>1.2503662E-5</v>
      </c>
      <c r="K184" s="6">
        <v>1.1888346E-5</v>
      </c>
      <c r="L184" s="7">
        <v>0.94238851999999995</v>
      </c>
      <c r="M184" s="7">
        <v>1.7012509</v>
      </c>
      <c r="N184" s="7">
        <v>1.6747723000000001</v>
      </c>
      <c r="O184" s="21">
        <v>43343</v>
      </c>
      <c r="P184" s="5"/>
      <c r="Q184" s="6">
        <v>1.7697076999999999E-3</v>
      </c>
      <c r="R184" s="9">
        <v>2.309079747253584E-2</v>
      </c>
      <c r="S184" s="9">
        <v>0.28225436718876118</v>
      </c>
      <c r="T184" s="9">
        <v>0.22473775618192526</v>
      </c>
      <c r="U184" s="9"/>
      <c r="V184" s="9"/>
      <c r="W184" s="16">
        <v>0.9909117476631023</v>
      </c>
      <c r="X184" s="16">
        <v>1.0072056294717215</v>
      </c>
      <c r="Y184" s="16">
        <v>1.0164433228761749</v>
      </c>
      <c r="AA184" s="17">
        <v>1</v>
      </c>
      <c r="AF184" s="22">
        <f t="shared" si="5"/>
        <v>3.5394153999999997E-2</v>
      </c>
      <c r="AG184" s="16">
        <f t="shared" si="7"/>
        <v>0.43229887</v>
      </c>
      <c r="AH184" s="16">
        <f t="shared" si="6"/>
        <v>5.7516611006835916E-2</v>
      </c>
      <c r="AI184" s="6"/>
      <c r="AJ184" s="6"/>
      <c r="AK184" s="6"/>
      <c r="AL184" s="8"/>
    </row>
    <row r="185" spans="1:38" x14ac:dyDescent="0.2">
      <c r="A185">
        <v>4</v>
      </c>
      <c r="B185" t="s">
        <v>24</v>
      </c>
      <c r="E185" s="7">
        <v>1.7476503999999999</v>
      </c>
      <c r="F185" s="7">
        <v>3.7709845</v>
      </c>
      <c r="G185" s="7">
        <v>0.25413279</v>
      </c>
      <c r="H185" s="7">
        <v>3.5536948000000002</v>
      </c>
      <c r="I185" s="5">
        <v>0.43232184000000001</v>
      </c>
      <c r="J185" s="6">
        <v>1.9675403E-5</v>
      </c>
      <c r="K185" s="6">
        <v>1.3725214E-5</v>
      </c>
      <c r="L185" s="7">
        <v>0.94239572000000005</v>
      </c>
      <c r="M185" s="7">
        <v>1.7012023999999999</v>
      </c>
      <c r="N185" s="7">
        <v>1.6747430999999999</v>
      </c>
      <c r="O185" s="21">
        <v>43343</v>
      </c>
      <c r="P185" s="5"/>
      <c r="Q185" s="6">
        <v>1.9608161999999998E-3</v>
      </c>
      <c r="R185" s="9">
        <v>1.6495465855914659E-2</v>
      </c>
      <c r="S185" s="9">
        <v>0.22739089918411004</v>
      </c>
      <c r="T185" s="9">
        <v>0.20401319516238914</v>
      </c>
      <c r="U185" s="9"/>
      <c r="V185" s="9"/>
      <c r="W185" s="16">
        <v>0.99533063176381398</v>
      </c>
      <c r="X185" s="16">
        <v>1.0125758387631107</v>
      </c>
      <c r="Y185" s="16">
        <v>1.0173261089822352</v>
      </c>
      <c r="Z185" s="16"/>
      <c r="AA185" s="17">
        <v>1</v>
      </c>
      <c r="AF185" s="22">
        <f t="shared" si="5"/>
        <v>3.9216323999999997E-2</v>
      </c>
      <c r="AG185" s="16">
        <f t="shared" si="7"/>
        <v>0.43232184000000001</v>
      </c>
      <c r="AH185" s="16">
        <f t="shared" si="6"/>
        <v>2.3377704021720902E-2</v>
      </c>
      <c r="AI185" s="6"/>
      <c r="AJ185" s="6"/>
      <c r="AK185" s="6"/>
      <c r="AL185" s="8"/>
    </row>
    <row r="186" spans="1:38" x14ac:dyDescent="0.2">
      <c r="A186">
        <v>8</v>
      </c>
      <c r="B186" t="s">
        <v>24</v>
      </c>
      <c r="E186" s="7">
        <v>1.7568424</v>
      </c>
      <c r="F186" s="7">
        <v>3.7908702999999999</v>
      </c>
      <c r="G186" s="7">
        <v>0.25512599000000002</v>
      </c>
      <c r="H186" s="7">
        <v>3.5724678000000001</v>
      </c>
      <c r="I186" s="5">
        <v>0.43402716000000002</v>
      </c>
      <c r="J186" s="6">
        <v>1.5286574999999999E-5</v>
      </c>
      <c r="K186" s="6">
        <v>1.0274477999999999E-5</v>
      </c>
      <c r="L186" s="7">
        <v>0.94241903000000005</v>
      </c>
      <c r="M186" s="7">
        <v>1.7012921000000001</v>
      </c>
      <c r="N186" s="7">
        <v>1.6748201</v>
      </c>
      <c r="O186" s="21">
        <v>43343</v>
      </c>
      <c r="P186" s="5"/>
      <c r="Q186" s="6">
        <v>1.6783105999999999E-3</v>
      </c>
      <c r="R186" s="9">
        <v>2.4331594751014762E-2</v>
      </c>
      <c r="S186" s="9">
        <v>0.28027733050861592</v>
      </c>
      <c r="T186" s="9">
        <v>0.24880502220647749</v>
      </c>
      <c r="U186" s="9"/>
      <c r="V186" s="9"/>
      <c r="W186" s="16">
        <v>0.99423354287097543</v>
      </c>
      <c r="X186" s="16">
        <v>1.0107200380696193</v>
      </c>
      <c r="Y186" s="16">
        <v>1.0165821152553725</v>
      </c>
      <c r="AA186" s="17">
        <v>1</v>
      </c>
      <c r="AD186" s="16"/>
      <c r="AF186" s="22">
        <f t="shared" si="5"/>
        <v>3.3566211999999998E-2</v>
      </c>
      <c r="AG186" s="16">
        <f t="shared" si="7"/>
        <v>0.43402716000000002</v>
      </c>
      <c r="AH186" s="16">
        <f t="shared" si="6"/>
        <v>3.147230830213843E-2</v>
      </c>
      <c r="AI186" s="6"/>
      <c r="AJ186" s="6"/>
      <c r="AK186" s="6"/>
      <c r="AL186" s="8"/>
    </row>
    <row r="187" spans="1:38" x14ac:dyDescent="0.2">
      <c r="A187">
        <v>6</v>
      </c>
      <c r="B187" t="s">
        <v>24</v>
      </c>
      <c r="E187" s="7">
        <v>1.9185848000000001</v>
      </c>
      <c r="F187" s="7">
        <v>4.1389966999999999</v>
      </c>
      <c r="G187" s="7">
        <v>0.26969926999999999</v>
      </c>
      <c r="H187" s="7">
        <v>3.8989691999999998</v>
      </c>
      <c r="I187" s="5">
        <v>0.45861703999999998</v>
      </c>
      <c r="J187" s="6">
        <v>2.6986032E-5</v>
      </c>
      <c r="K187" s="6">
        <v>1.4015720999999999E-5</v>
      </c>
      <c r="L187" s="7">
        <v>0.94204876000000004</v>
      </c>
      <c r="M187" s="7">
        <v>1.700507</v>
      </c>
      <c r="N187" s="7">
        <v>1.6747383</v>
      </c>
      <c r="O187" s="21">
        <v>43345</v>
      </c>
      <c r="P187" s="5"/>
      <c r="Q187" s="6">
        <v>1.9776905E-3</v>
      </c>
      <c r="R187" s="9">
        <v>0.1335724972706398</v>
      </c>
      <c r="S187" s="9">
        <v>0.27628805556201286</v>
      </c>
      <c r="T187" s="9">
        <v>0.18513781688955788</v>
      </c>
      <c r="U187" s="9"/>
      <c r="V187" s="9"/>
      <c r="W187" s="16">
        <v>1.0810739379836194</v>
      </c>
      <c r="X187" s="16">
        <v>1.0722396287222018</v>
      </c>
      <c r="Y187" s="16">
        <v>0.99182820993918785</v>
      </c>
      <c r="Z187" s="16"/>
      <c r="AA187" s="17">
        <v>1</v>
      </c>
      <c r="AF187" s="22">
        <f t="shared" si="5"/>
        <v>3.9553810000000002E-2</v>
      </c>
      <c r="AG187" s="16">
        <f t="shared" si="7"/>
        <v>0.45861703999999998</v>
      </c>
      <c r="AH187" s="16">
        <f t="shared" si="6"/>
        <v>9.1150238672454975E-2</v>
      </c>
      <c r="AI187" s="6"/>
      <c r="AJ187" s="6"/>
      <c r="AK187" s="6"/>
      <c r="AL187" s="8"/>
    </row>
    <row r="188" spans="1:38" x14ac:dyDescent="0.2">
      <c r="A188">
        <v>4</v>
      </c>
      <c r="B188" t="s">
        <v>24</v>
      </c>
      <c r="E188" s="7">
        <v>1.9296179</v>
      </c>
      <c r="F188" s="7">
        <v>4.1630193999999996</v>
      </c>
      <c r="G188" s="7">
        <v>0.27235039</v>
      </c>
      <c r="H188" s="7">
        <v>3.9220011000000001</v>
      </c>
      <c r="I188" s="5">
        <v>0.46319115</v>
      </c>
      <c r="J188" s="6">
        <v>2.5050579E-5</v>
      </c>
      <c r="K188" s="6">
        <v>1.7568216999999999E-5</v>
      </c>
      <c r="L188" s="7">
        <v>0.94214456000000002</v>
      </c>
      <c r="M188" s="7">
        <v>1.7007934</v>
      </c>
      <c r="N188" s="7">
        <v>1.6748109</v>
      </c>
      <c r="O188" s="21">
        <v>43345</v>
      </c>
      <c r="P188" s="5"/>
      <c r="Q188" s="6">
        <v>1.3244053E-3</v>
      </c>
      <c r="R188" s="9">
        <v>0.15017466582745165</v>
      </c>
      <c r="S188" s="9">
        <v>0.37172941345442467</v>
      </c>
      <c r="T188" s="9">
        <v>0.23049704317879005</v>
      </c>
      <c r="U188" s="9"/>
      <c r="V188" s="9"/>
      <c r="W188" s="16">
        <v>1.0937991290670559</v>
      </c>
      <c r="X188" s="16">
        <v>1.0825457311613809</v>
      </c>
      <c r="Y188" s="16">
        <v>0.98971164119021238</v>
      </c>
      <c r="AA188" s="17">
        <v>1</v>
      </c>
      <c r="AF188" s="22">
        <f t="shared" si="5"/>
        <v>2.6488105999999997E-2</v>
      </c>
      <c r="AG188" s="16">
        <f t="shared" si="7"/>
        <v>0.46319115</v>
      </c>
      <c r="AH188" s="16">
        <f t="shared" si="6"/>
        <v>0.14123237027563462</v>
      </c>
      <c r="AI188" s="6"/>
      <c r="AJ188" s="6"/>
      <c r="AK188" s="6"/>
      <c r="AL188" s="8"/>
    </row>
    <row r="189" spans="1:38" x14ac:dyDescent="0.2">
      <c r="A189">
        <v>21</v>
      </c>
      <c r="B189" t="s">
        <v>24</v>
      </c>
      <c r="E189" s="7">
        <v>1.9279204999999999</v>
      </c>
      <c r="F189" s="7">
        <v>4.1603105999999999</v>
      </c>
      <c r="G189" s="7">
        <v>0.28030964000000003</v>
      </c>
      <c r="H189" s="7">
        <v>3.9212596999999998</v>
      </c>
      <c r="I189" s="5">
        <v>0.47693039999999998</v>
      </c>
      <c r="J189" s="6">
        <v>2.2770792E-5</v>
      </c>
      <c r="K189" s="6">
        <v>7.6988990000000007E-6</v>
      </c>
      <c r="L189" s="7">
        <v>0.94257663999999997</v>
      </c>
      <c r="M189" s="7">
        <v>1.7015130999999999</v>
      </c>
      <c r="N189" s="7">
        <v>1.674747</v>
      </c>
      <c r="O189" s="21">
        <v>43341</v>
      </c>
      <c r="P189" s="5"/>
      <c r="Q189" s="6">
        <v>1.8465695999999999E-3</v>
      </c>
      <c r="R189" s="9">
        <v>9.23540858610572E-3</v>
      </c>
      <c r="S189" s="9">
        <v>0.22088163545408435</v>
      </c>
      <c r="T189" s="9">
        <v>0.20912007807472044</v>
      </c>
      <c r="U189" s="9"/>
      <c r="V189" s="9"/>
      <c r="W189" s="16">
        <v>0.99719529779520144</v>
      </c>
      <c r="X189" s="16">
        <v>1.0161453401555764</v>
      </c>
      <c r="Y189" s="16">
        <v>1.0190033410729809</v>
      </c>
      <c r="AA189" s="17">
        <v>1</v>
      </c>
      <c r="AC189" s="16"/>
      <c r="AF189" s="22">
        <f t="shared" si="5"/>
        <v>3.6931392E-2</v>
      </c>
      <c r="AG189" s="16">
        <f t="shared" si="7"/>
        <v>0.47693039999999998</v>
      </c>
      <c r="AH189" s="16">
        <f t="shared" si="6"/>
        <v>1.1761557379363907E-2</v>
      </c>
      <c r="AI189" s="6"/>
      <c r="AJ189" s="6"/>
      <c r="AK189" s="6"/>
      <c r="AL189" s="8"/>
    </row>
    <row r="190" spans="1:38" x14ac:dyDescent="0.2">
      <c r="A190">
        <v>23</v>
      </c>
      <c r="B190" t="s">
        <v>24</v>
      </c>
      <c r="E190" s="7">
        <v>1.9535202</v>
      </c>
      <c r="F190" s="7">
        <v>4.2154368</v>
      </c>
      <c r="G190" s="7">
        <v>0.28287367000000002</v>
      </c>
      <c r="H190" s="7">
        <v>3.9731340999999998</v>
      </c>
      <c r="I190" s="5">
        <v>0.48129294</v>
      </c>
      <c r="J190" s="6">
        <v>1.8809632000000001E-5</v>
      </c>
      <c r="K190" s="6">
        <v>8.6272816000000006E-6</v>
      </c>
      <c r="L190" s="7">
        <v>0.94254145</v>
      </c>
      <c r="M190" s="7">
        <v>1.7014874</v>
      </c>
      <c r="N190" s="7">
        <v>1.6747981000000001</v>
      </c>
      <c r="O190" s="21">
        <v>43341</v>
      </c>
      <c r="P190" s="5"/>
      <c r="Q190" s="6">
        <v>2.0233085999999999E-3</v>
      </c>
      <c r="R190" s="9">
        <v>-3.5880423639778058E-2</v>
      </c>
      <c r="S190" s="9">
        <v>0.19574942756506175</v>
      </c>
      <c r="T190" s="9">
        <v>0.22512257444917694</v>
      </c>
      <c r="U190" s="9"/>
      <c r="V190" s="9"/>
      <c r="W190" s="16">
        <v>1.001260445829351</v>
      </c>
      <c r="X190" s="16">
        <v>1.0224982425359117</v>
      </c>
      <c r="Y190" s="16">
        <v>1.0212110613127929</v>
      </c>
      <c r="Z190" s="16"/>
      <c r="AA190" s="17">
        <v>1</v>
      </c>
      <c r="AC190" s="16"/>
      <c r="AF190" s="22">
        <f>2*Q190*10</f>
        <v>4.0466171999999995E-2</v>
      </c>
      <c r="AG190" s="16">
        <f t="shared" si="7"/>
        <v>0.48129294</v>
      </c>
      <c r="AH190" s="16">
        <f t="shared" si="6"/>
        <v>-2.9373146884115187E-2</v>
      </c>
      <c r="AI190" s="6"/>
      <c r="AJ190" s="6"/>
      <c r="AK190" s="6"/>
      <c r="AL190" s="8"/>
    </row>
    <row r="191" spans="1:38" x14ac:dyDescent="0.2">
      <c r="A191">
        <v>37</v>
      </c>
      <c r="B191" t="s">
        <v>24</v>
      </c>
      <c r="E191" s="7">
        <v>2.0058587999999999</v>
      </c>
      <c r="F191" s="7">
        <v>4.3284538000000001</v>
      </c>
      <c r="G191" s="7">
        <v>0.29265805</v>
      </c>
      <c r="H191" s="7">
        <v>4.0796663999999998</v>
      </c>
      <c r="I191" s="5">
        <v>0.49793509000000002</v>
      </c>
      <c r="J191" s="6">
        <v>1.8881597000000001E-5</v>
      </c>
      <c r="K191" s="6">
        <v>7.8675036E-6</v>
      </c>
      <c r="L191" s="7">
        <v>0.94255250000000002</v>
      </c>
      <c r="M191" s="7">
        <v>1.7014708999999999</v>
      </c>
      <c r="N191" s="7">
        <v>1.6747510999999999</v>
      </c>
      <c r="O191" s="21">
        <v>43341</v>
      </c>
      <c r="P191" s="5"/>
      <c r="Q191" s="6">
        <v>1.2551140999999999E-3</v>
      </c>
      <c r="R191" s="9">
        <v>3.4932961471945134E-2</v>
      </c>
      <c r="S191" s="9">
        <v>0.24655338183476871</v>
      </c>
      <c r="T191" s="9">
        <v>0.20353434280706573</v>
      </c>
      <c r="U191" s="9"/>
      <c r="V191" s="9"/>
      <c r="W191" s="16">
        <v>0.9882532379336908</v>
      </c>
      <c r="X191" s="16">
        <v>1.0038850081678137</v>
      </c>
      <c r="Y191" s="16">
        <v>1.0158175755303438</v>
      </c>
      <c r="AA191" s="17">
        <v>1</v>
      </c>
      <c r="AF191" s="22">
        <f>2*Q191*10</f>
        <v>2.5102281999999997E-2</v>
      </c>
      <c r="AG191" s="16">
        <f t="shared" si="7"/>
        <v>0.49793509000000002</v>
      </c>
      <c r="AH191" s="16">
        <f t="shared" si="6"/>
        <v>4.3019039027702988E-2</v>
      </c>
      <c r="AI191" s="6"/>
      <c r="AJ191" s="6"/>
      <c r="AK191" s="6"/>
      <c r="AL191" s="8"/>
    </row>
    <row r="192" spans="1:38" x14ac:dyDescent="0.2">
      <c r="A192">
        <v>39</v>
      </c>
      <c r="B192" t="s">
        <v>24</v>
      </c>
      <c r="E192" s="7">
        <v>2.0286141999999998</v>
      </c>
      <c r="F192" s="7">
        <v>4.3774915999999999</v>
      </c>
      <c r="G192" s="7">
        <v>0.29508931999999999</v>
      </c>
      <c r="H192" s="7">
        <v>4.1257688999999997</v>
      </c>
      <c r="I192" s="5">
        <v>0.50206848999999998</v>
      </c>
      <c r="J192" s="6">
        <v>1.8612625E-5</v>
      </c>
      <c r="K192" s="6">
        <v>5.6742723999999999E-6</v>
      </c>
      <c r="L192" s="7">
        <v>0.94250553000000004</v>
      </c>
      <c r="M192" s="7">
        <v>1.7014297</v>
      </c>
      <c r="N192" s="7">
        <v>1.6747992</v>
      </c>
      <c r="O192" s="21">
        <v>43341</v>
      </c>
      <c r="P192" s="5"/>
      <c r="Q192" s="6">
        <v>1.6588407E-3</v>
      </c>
      <c r="R192" s="9">
        <v>-3.7134922729054054E-3</v>
      </c>
      <c r="S192" s="9">
        <v>0.22098066504416813</v>
      </c>
      <c r="T192" s="9">
        <v>0.22195645311740009</v>
      </c>
      <c r="U192" s="9"/>
      <c r="V192" s="9"/>
      <c r="W192" s="16">
        <v>0.99751504619190823</v>
      </c>
      <c r="X192" s="16">
        <v>1.0135282773953818</v>
      </c>
      <c r="Y192" s="16">
        <v>1.0160531224712903</v>
      </c>
      <c r="Z192" s="16"/>
      <c r="AA192" s="17">
        <v>1</v>
      </c>
      <c r="AF192" s="22">
        <f>2*Q192*10</f>
        <v>3.3176813999999999E-2</v>
      </c>
      <c r="AG192" s="16">
        <f t="shared" si="7"/>
        <v>0.50206848999999998</v>
      </c>
      <c r="AH192" s="16">
        <f t="shared" si="6"/>
        <v>-9.7578807323195349E-4</v>
      </c>
      <c r="AI192" s="6"/>
      <c r="AJ192" s="6"/>
      <c r="AK192" s="6"/>
      <c r="AL192" s="8"/>
    </row>
    <row r="193" spans="1:38" x14ac:dyDescent="0.2">
      <c r="N193" s="21"/>
      <c r="P193" s="6"/>
      <c r="V193"/>
      <c r="AE193" s="6"/>
      <c r="AI193" s="6"/>
      <c r="AJ193" s="8"/>
      <c r="AK193" s="8"/>
      <c r="AL193" s="6"/>
    </row>
    <row r="194" spans="1:38" x14ac:dyDescent="0.2">
      <c r="A194" t="s">
        <v>149</v>
      </c>
      <c r="D194" s="5"/>
      <c r="E194" s="5"/>
      <c r="F194" s="5"/>
      <c r="G194" s="5"/>
      <c r="H194" s="5"/>
      <c r="I194" s="6"/>
      <c r="J194" s="6"/>
      <c r="K194" s="7"/>
      <c r="L194" s="7"/>
      <c r="M194" s="7"/>
      <c r="N194" s="21"/>
      <c r="O194" s="5"/>
      <c r="P194" s="6"/>
      <c r="Q194" s="9"/>
      <c r="R194" s="9"/>
      <c r="S194" s="9"/>
      <c r="T194" s="9"/>
      <c r="V194" s="16"/>
      <c r="W194" s="16"/>
      <c r="X194" s="16"/>
      <c r="AE194" s="6"/>
    </row>
    <row r="195" spans="1:38" ht="43" x14ac:dyDescent="0.2">
      <c r="A195" s="60" t="s">
        <v>2</v>
      </c>
      <c r="H195" s="3" t="s">
        <v>34</v>
      </c>
      <c r="N195" s="21"/>
      <c r="P195" s="20" t="s">
        <v>40</v>
      </c>
      <c r="Q195" s="2" t="s">
        <v>42</v>
      </c>
      <c r="R195" s="2" t="s">
        <v>44</v>
      </c>
      <c r="S195" s="54" t="s">
        <v>160</v>
      </c>
      <c r="U195" s="1" t="s">
        <v>150</v>
      </c>
      <c r="V195" s="1" t="s">
        <v>151</v>
      </c>
    </row>
    <row r="196" spans="1:38" x14ac:dyDescent="0.2">
      <c r="A196">
        <f>COUNT(I187:I192)</f>
        <v>6</v>
      </c>
      <c r="G196" s="5"/>
      <c r="H196" s="5">
        <f>AVERAGE(I187:I192)</f>
        <v>0.48000585166666659</v>
      </c>
      <c r="I196" s="5"/>
      <c r="N196" s="21"/>
      <c r="P196" s="6">
        <f>AVERAGE(Q187:Q192)</f>
        <v>1.6809881333333335E-3</v>
      </c>
      <c r="Q196" s="5">
        <f>AVERAGE(R187:R192)</f>
        <v>4.8053602873909806E-2</v>
      </c>
      <c r="R196" s="5">
        <f>AVERAGE(S187:S192)</f>
        <v>0.2553637631524201</v>
      </c>
      <c r="S196" s="64">
        <f>AVERAGE(T187:T192)</f>
        <v>0.21256138475278519</v>
      </c>
      <c r="U196" s="5">
        <f>2*STDEV(S187:S192)</f>
        <v>0.12643258116691664</v>
      </c>
      <c r="V196" s="5">
        <f>2*STDEV(T187:T192)</f>
        <v>3.3622858791365735E-2</v>
      </c>
    </row>
    <row r="197" spans="1:38" x14ac:dyDescent="0.2">
      <c r="A197">
        <f>COUNT(I180:I186)</f>
        <v>7</v>
      </c>
      <c r="G197" s="5"/>
      <c r="H197" s="5">
        <f>AVERAGE(I180:I186)</f>
        <v>0.4168374885714286</v>
      </c>
      <c r="N197" s="21"/>
      <c r="P197" s="6">
        <f>AVERAGE(Q180:Q186)</f>
        <v>1.6389775714285711E-3</v>
      </c>
      <c r="Q197" s="5">
        <f>AVERAGE(R180:R186)</f>
        <v>6.5240715747062949E-3</v>
      </c>
      <c r="R197" s="5">
        <f>AVERAGE(S180:S186)</f>
        <v>0.240262211202039</v>
      </c>
      <c r="S197" s="64">
        <f>AVERAGE(T180:T186)</f>
        <v>0.2250852391303404</v>
      </c>
      <c r="U197" s="5">
        <f>2*STDEV(S180:S186)</f>
        <v>6.6530442283169719E-2</v>
      </c>
      <c r="V197" s="5">
        <f>2*STDEV(T180:T186)</f>
        <v>2.6077469780220533E-2</v>
      </c>
    </row>
    <row r="198" spans="1:38" x14ac:dyDescent="0.2">
      <c r="A198">
        <f>COUNT(I166:I179)</f>
        <v>14</v>
      </c>
      <c r="H198" s="5">
        <f>AVERAGE(I166:I179)</f>
        <v>0.37914674214285721</v>
      </c>
      <c r="N198" s="21"/>
      <c r="P198" s="6">
        <f>AVERAGE(Q166:Q179)</f>
        <v>1.5554603285714286E-3</v>
      </c>
      <c r="Q198" s="5">
        <f>AVERAGE(R166:R179)</f>
        <v>3.5356078822331875E-2</v>
      </c>
      <c r="R198" s="5">
        <f>AVERAGE(S166:S179)</f>
        <v>0.26556997368037166</v>
      </c>
      <c r="S198" s="64">
        <f>AVERAGE(T166:T179)</f>
        <v>0.22969971871390968</v>
      </c>
      <c r="U198" s="5">
        <f>2*STDEV(S166:S179)</f>
        <v>0.20597296212792002</v>
      </c>
      <c r="V198" s="5">
        <f>2*STDEV(T166:T179)</f>
        <v>3.2165703476456524E-2</v>
      </c>
    </row>
    <row r="199" spans="1:38" x14ac:dyDescent="0.2">
      <c r="A199">
        <f>COUNT((R85:R104,R133:R134,R136:R138))</f>
        <v>25</v>
      </c>
      <c r="G199" s="5"/>
      <c r="H199" s="5"/>
      <c r="N199" s="21"/>
      <c r="P199" s="6"/>
      <c r="Q199" s="5"/>
      <c r="R199" s="5"/>
      <c r="S199" s="64"/>
      <c r="U199" s="5"/>
      <c r="V199" s="5"/>
    </row>
    <row r="200" spans="1:38" x14ac:dyDescent="0.2">
      <c r="A200">
        <f>COUNT(I149:I165)</f>
        <v>17</v>
      </c>
      <c r="G200" s="5"/>
      <c r="H200" s="5">
        <f>AVERAGE(I149:I165)</f>
        <v>0.27257490705882348</v>
      </c>
      <c r="N200" s="21"/>
      <c r="P200" s="6">
        <f>AVERAGE(Q149:Q165)</f>
        <v>1.7831169823529414E-3</v>
      </c>
      <c r="Q200" s="5">
        <f>AVERAGE(R149:R165)</f>
        <v>8.528299762382693E-3</v>
      </c>
      <c r="R200" s="5">
        <f>AVERAGE(S149:S165)</f>
        <v>0.23183309297924351</v>
      </c>
      <c r="S200" s="64">
        <f>AVERAGE(T149:T165)</f>
        <v>0.22732885154674212</v>
      </c>
      <c r="U200" s="5">
        <f>2*STDEV(S149:S165)</f>
        <v>0.17204828212222936</v>
      </c>
      <c r="V200" s="5">
        <f>2*STDEV(T149:T165)</f>
        <v>6.6211823343635456E-2</v>
      </c>
    </row>
    <row r="201" spans="1:38" x14ac:dyDescent="0.2">
      <c r="A201">
        <f>COUNT(I126:I148)</f>
        <v>23</v>
      </c>
      <c r="G201" s="5"/>
      <c r="H201" s="5">
        <f>AVERAGE(I126:I148)</f>
        <v>0.22401628782608696</v>
      </c>
      <c r="N201" s="21"/>
      <c r="P201" s="6">
        <f>AVERAGE(Q126:Q148)</f>
        <v>2.1661284695652172E-3</v>
      </c>
      <c r="Q201" s="5">
        <f>AVERAGE(R126:R148)</f>
        <v>6.3023483272820521E-2</v>
      </c>
      <c r="R201" s="5">
        <f>AVERAGE(S126:S148)</f>
        <v>0.27150953391517363</v>
      </c>
      <c r="S201" s="64">
        <f>AVERAGE(T126:T148)</f>
        <v>0.21434248466936284</v>
      </c>
      <c r="U201" s="5">
        <f>2*STDEV(S126:S148)</f>
        <v>0.14830658016280587</v>
      </c>
      <c r="V201" s="5">
        <f>2*STDEV(T126:T148)</f>
        <v>5.1869821832268515E-2</v>
      </c>
    </row>
    <row r="202" spans="1:38" x14ac:dyDescent="0.2">
      <c r="A202">
        <f>COUNT(I119:I125)</f>
        <v>7</v>
      </c>
      <c r="G202" s="5"/>
      <c r="H202" s="5">
        <f>AVERAGE(I119:I125)</f>
        <v>0.18356061000000001</v>
      </c>
      <c r="N202" s="21"/>
      <c r="P202" s="6">
        <f>AVERAGE(Q119:Q125)</f>
        <v>2.5223725428571431E-3</v>
      </c>
      <c r="Q202" s="5">
        <f>AVERAGE(R119:R125)</f>
        <v>0.11283681076054311</v>
      </c>
      <c r="R202" s="5">
        <f>AVERAGE(S119:S125)</f>
        <v>0.30367266838858342</v>
      </c>
      <c r="S202" s="64">
        <f>AVERAGE(T119:T125)</f>
        <v>0.19712524956684771</v>
      </c>
      <c r="U202" s="5">
        <f>2*STDEV(S119:S125)</f>
        <v>0.16774217928609761</v>
      </c>
      <c r="V202" s="5">
        <f>2*STDEV(T119:T125)</f>
        <v>5.7059016854782221E-2</v>
      </c>
    </row>
    <row r="203" spans="1:38" x14ac:dyDescent="0.2">
      <c r="A203">
        <f>COUNT(I102:I117)</f>
        <v>16</v>
      </c>
      <c r="G203" s="5"/>
      <c r="H203" s="5">
        <f>AVERAGE(I102:I117)</f>
        <v>0.12371328249999999</v>
      </c>
      <c r="N203" s="21"/>
      <c r="P203" s="6">
        <f>AVERAGE(Q102:Q117)</f>
        <v>2.8338408812500003E-3</v>
      </c>
      <c r="Q203" s="5">
        <f>AVERAGE(R102:R117)</f>
        <v>-2.2293898387031053E-2</v>
      </c>
      <c r="R203" s="5">
        <f>AVERAGE(S102:S117)</f>
        <v>0.20419824243125134</v>
      </c>
      <c r="S203" s="64">
        <f>AVERAGE(T102:T117)</f>
        <v>0.22991662166793603</v>
      </c>
      <c r="U203" s="5">
        <f>2*STDEV(S102:S117)</f>
        <v>0.13466462131732918</v>
      </c>
      <c r="V203" s="5">
        <f>2*STDEV(T102:T117)</f>
        <v>6.7927104615723433E-2</v>
      </c>
    </row>
    <row r="204" spans="1:38" x14ac:dyDescent="0.2">
      <c r="A204">
        <f>COUNT(I90:I101)</f>
        <v>12</v>
      </c>
      <c r="G204" s="5"/>
      <c r="H204" s="5">
        <f>AVERAGE(I90:I101)</f>
        <v>8.3877214999999991E-2</v>
      </c>
      <c r="N204" s="21"/>
      <c r="P204" s="6">
        <f>AVERAGE(Q90:Q101)</f>
        <v>3.5195543333333339E-3</v>
      </c>
      <c r="Q204" s="5">
        <f>AVERAGE(R90:R101)</f>
        <v>4.4144930552556895E-2</v>
      </c>
      <c r="R204" s="5">
        <f>AVERAGE(S90:S101)</f>
        <v>0.24189631984787111</v>
      </c>
      <c r="S204" s="64">
        <f>AVERAGE(T90:T101)</f>
        <v>0.20688807096961673</v>
      </c>
      <c r="U204" s="5">
        <f>2*STDEV(S90:S101)</f>
        <v>0.25261768496576992</v>
      </c>
      <c r="V204" s="5">
        <f>2*STDEV(T90:T101)</f>
        <v>6.6427146806138759E-2</v>
      </c>
    </row>
    <row r="205" spans="1:38" x14ac:dyDescent="0.2">
      <c r="A205">
        <f>COUNT(I82:I89)</f>
        <v>8</v>
      </c>
      <c r="G205" s="5"/>
      <c r="H205" s="5">
        <f>AVERAGE(I82:I89)</f>
        <v>6.3789448499999998E-2</v>
      </c>
      <c r="N205" s="21"/>
      <c r="P205" s="6">
        <f>AVERAGE(Q82:Q89)</f>
        <v>3.7497365624999997E-3</v>
      </c>
      <c r="Q205" s="5">
        <f>AVERAGE(R82:R89)</f>
        <v>4.7279225701357674E-2</v>
      </c>
      <c r="R205" s="5">
        <f>AVERAGE(S82:S89)</f>
        <v>0.26897631409134037</v>
      </c>
      <c r="S205" s="64">
        <f>AVERAGE(T82:T89)</f>
        <v>0.21971563695355467</v>
      </c>
      <c r="U205" s="5">
        <f>2*STDEV(S82:S89)</f>
        <v>0.19659748501886157</v>
      </c>
      <c r="V205" s="5">
        <f>2*STDEV(T82:T89)</f>
        <v>0.10076886639275578</v>
      </c>
    </row>
    <row r="206" spans="1:38" x14ac:dyDescent="0.2">
      <c r="A206">
        <f>COUNT(I68:I81)</f>
        <v>14</v>
      </c>
      <c r="G206" s="5"/>
      <c r="H206" s="5">
        <f>AVERAGE(I68:I81)</f>
        <v>2.8850174285714285E-2</v>
      </c>
      <c r="N206" s="21"/>
      <c r="P206" s="6">
        <f>AVERAGE(Q68:Q81)</f>
        <v>5.9956445571428584E-3</v>
      </c>
      <c r="Q206" s="5">
        <f>AVERAGE(R68:R81)</f>
        <v>-1.1741006229756426E-2</v>
      </c>
      <c r="R206" s="5">
        <f>AVERAGE(S68:S81)</f>
        <v>0.16783134078595424</v>
      </c>
      <c r="S206" s="64">
        <f>AVERAGE(T68:T81)</f>
        <v>0.18274666398045344</v>
      </c>
      <c r="U206" s="5">
        <f>2*STDEV(S68:S81)</f>
        <v>0.13221523681246358</v>
      </c>
      <c r="V206" s="5">
        <f>2*STDEV(T68:T81)</f>
        <v>0.17394426603111326</v>
      </c>
    </row>
    <row r="207" spans="1:38" x14ac:dyDescent="0.2">
      <c r="V207"/>
    </row>
    <row r="208" spans="1:38" x14ac:dyDescent="0.2">
      <c r="A208" t="s">
        <v>154</v>
      </c>
      <c r="V208"/>
    </row>
    <row r="210" spans="1:34" s="61" customFormat="1" x14ac:dyDescent="0.2">
      <c r="V210" s="62"/>
    </row>
    <row r="211" spans="1:34" ht="18" x14ac:dyDescent="0.2">
      <c r="A211" s="63" t="s">
        <v>159</v>
      </c>
    </row>
    <row r="213" spans="1:34" x14ac:dyDescent="0.2">
      <c r="A213">
        <v>5</v>
      </c>
      <c r="B213" t="s">
        <v>24</v>
      </c>
      <c r="E213" s="5"/>
      <c r="F213" s="5"/>
      <c r="G213" s="5"/>
      <c r="H213" s="5"/>
      <c r="I213" s="5"/>
      <c r="J213" s="6"/>
      <c r="K213" s="6"/>
      <c r="L213" s="7"/>
      <c r="M213" s="7"/>
      <c r="N213" s="7"/>
      <c r="O213" s="21">
        <v>43570</v>
      </c>
      <c r="P213" s="6"/>
      <c r="Q213" s="6"/>
      <c r="R213" s="9"/>
      <c r="S213" s="9"/>
      <c r="T213" s="9"/>
      <c r="U213" s="16">
        <v>0.27624317045667662</v>
      </c>
      <c r="V213" s="16">
        <v>0.33042278221495636</v>
      </c>
      <c r="W213" s="16">
        <v>0.8799500780917322</v>
      </c>
      <c r="X213" s="16">
        <v>0.88555336055231404</v>
      </c>
      <c r="Y213" s="16">
        <v>1.0063676618352506</v>
      </c>
      <c r="AA213" s="17">
        <v>2</v>
      </c>
      <c r="AB213" s="16">
        <v>0.16784261321797614</v>
      </c>
      <c r="AC213" s="5">
        <v>0.15928324877170258</v>
      </c>
      <c r="AD213" s="16">
        <v>-5.0922749264048495E-2</v>
      </c>
      <c r="AE213" s="16">
        <v>6.5563204572558001E-2</v>
      </c>
      <c r="AF213" s="5">
        <v>0.168866347</v>
      </c>
      <c r="AG213" s="5">
        <v>1.9226639941580453E-2</v>
      </c>
      <c r="AH213" s="16">
        <v>-5.4179611758279733E-2</v>
      </c>
    </row>
    <row r="214" spans="1:34" x14ac:dyDescent="0.2">
      <c r="A214">
        <v>5</v>
      </c>
      <c r="B214" t="s">
        <v>24</v>
      </c>
      <c r="E214" s="5"/>
      <c r="F214" s="5"/>
      <c r="G214" s="5"/>
      <c r="H214" s="5"/>
      <c r="I214" s="5"/>
      <c r="J214" s="7"/>
      <c r="K214" s="7"/>
      <c r="L214" s="7"/>
      <c r="M214" s="7"/>
      <c r="N214" s="7"/>
      <c r="O214" s="21">
        <v>43599</v>
      </c>
      <c r="P214" s="6"/>
      <c r="Q214" s="6"/>
      <c r="R214" s="9"/>
      <c r="S214" s="9"/>
      <c r="T214" s="9"/>
      <c r="U214" s="16">
        <v>0.16367958219887235</v>
      </c>
      <c r="V214" s="16">
        <v>0.14388045473023858</v>
      </c>
      <c r="W214" s="16">
        <v>1.0247349948099509</v>
      </c>
      <c r="X214" s="16">
        <v>1.0238910608304232</v>
      </c>
      <c r="Y214" s="16">
        <v>0.99917641383316569</v>
      </c>
      <c r="AA214" s="17">
        <v>2</v>
      </c>
      <c r="AB214" s="16">
        <v>6.3356720741021541E-2</v>
      </c>
      <c r="AC214" s="16">
        <v>7.3474626941577872E-2</v>
      </c>
      <c r="AD214" s="16">
        <v>3.8632906442459536E-2</v>
      </c>
      <c r="AE214" s="16">
        <v>3.4418994934463362E-2</v>
      </c>
      <c r="AF214" s="16">
        <v>0.118410977</v>
      </c>
      <c r="AG214" s="5">
        <v>2.9706389999999999E-2</v>
      </c>
      <c r="AH214" s="16">
        <v>1.979912746863377E-2</v>
      </c>
    </row>
    <row r="215" spans="1:34" x14ac:dyDescent="0.2">
      <c r="A215">
        <v>9</v>
      </c>
      <c r="B215" t="s">
        <v>24</v>
      </c>
      <c r="E215" s="5"/>
      <c r="F215" s="5"/>
      <c r="G215" s="5"/>
      <c r="H215" s="5"/>
      <c r="I215" s="5"/>
      <c r="J215" s="7"/>
      <c r="K215" s="7"/>
      <c r="L215" s="7"/>
      <c r="M215" s="7"/>
      <c r="N215" s="7"/>
      <c r="O215" s="21">
        <v>43599</v>
      </c>
      <c r="P215" s="6"/>
      <c r="Q215" s="6"/>
      <c r="R215" s="9"/>
      <c r="S215" s="9"/>
      <c r="T215" s="9"/>
      <c r="U215" s="16">
        <v>0.23358975819561442</v>
      </c>
      <c r="V215" s="16">
        <v>0.22259735545600753</v>
      </c>
      <c r="W215" s="16">
        <v>1.0135659371389096</v>
      </c>
      <c r="X215" s="16">
        <v>1.0128962695400361</v>
      </c>
      <c r="Y215" s="16">
        <v>0.9993303556438794</v>
      </c>
      <c r="AA215" s="17">
        <v>2</v>
      </c>
      <c r="AB215" s="16">
        <v>0.16372142338036849</v>
      </c>
      <c r="AC215" s="16">
        <v>5.8181802248638774E-2</v>
      </c>
      <c r="AD215" s="16">
        <v>-7.7333653741240571E-2</v>
      </c>
      <c r="AE215" s="16">
        <v>0.17062473437494358</v>
      </c>
      <c r="AF215" s="16">
        <v>0.12221803699999999</v>
      </c>
      <c r="AG215" s="5">
        <v>2.8429035499999998E-2</v>
      </c>
      <c r="AH215" s="16">
        <v>1.0992402739606888E-2</v>
      </c>
    </row>
    <row r="216" spans="1:34" x14ac:dyDescent="0.2">
      <c r="A216">
        <v>13</v>
      </c>
      <c r="B216" t="s">
        <v>24</v>
      </c>
      <c r="E216" s="5"/>
      <c r="F216" s="5"/>
      <c r="G216" s="5"/>
      <c r="H216" s="5"/>
      <c r="I216" s="5"/>
      <c r="J216" s="7"/>
      <c r="K216" s="7"/>
      <c r="L216" s="7"/>
      <c r="M216" s="7"/>
      <c r="N216" s="7"/>
      <c r="O216" s="21">
        <v>43599</v>
      </c>
      <c r="P216" s="6"/>
      <c r="Q216" s="6"/>
      <c r="R216" s="9"/>
      <c r="S216" s="9"/>
      <c r="T216" s="9"/>
      <c r="U216" s="16">
        <v>0.23120584692952009</v>
      </c>
      <c r="V216" s="16">
        <v>0.20747258726131848</v>
      </c>
      <c r="W216" s="16">
        <v>1.0286191135956959</v>
      </c>
      <c r="X216" s="16">
        <v>1.0265010967853674</v>
      </c>
      <c r="Y216" s="16">
        <v>0.99794314822973162</v>
      </c>
      <c r="AA216" s="17">
        <v>2</v>
      </c>
      <c r="AB216" s="16">
        <v>7.3292213314978802E-2</v>
      </c>
      <c r="AC216" s="16">
        <v>0.13522259178067103</v>
      </c>
      <c r="AD216" s="16">
        <v>3.3808714247740568E-2</v>
      </c>
      <c r="AE216" s="16">
        <v>8.5782510260484821E-2</v>
      </c>
      <c r="AF216" s="16">
        <v>0.12618929100000001</v>
      </c>
      <c r="AG216" s="5">
        <v>2.8675608499999998E-2</v>
      </c>
      <c r="AH216" s="16">
        <v>2.3733259668201612E-2</v>
      </c>
    </row>
    <row r="217" spans="1:34" x14ac:dyDescent="0.2">
      <c r="A217">
        <v>17</v>
      </c>
      <c r="B217" t="s">
        <v>24</v>
      </c>
      <c r="E217" s="5"/>
      <c r="F217" s="5"/>
      <c r="G217" s="5"/>
      <c r="H217" s="5"/>
      <c r="I217" s="5"/>
      <c r="J217" s="7"/>
      <c r="K217" s="7"/>
      <c r="L217" s="7"/>
      <c r="M217" s="7"/>
      <c r="N217" s="7"/>
      <c r="O217" s="21">
        <v>43599</v>
      </c>
      <c r="P217" s="6"/>
      <c r="Q217" s="6"/>
      <c r="R217" s="9"/>
      <c r="S217" s="9"/>
      <c r="T217" s="9"/>
      <c r="U217" s="16">
        <v>0.21322678693458386</v>
      </c>
      <c r="V217" s="16">
        <v>0.20236758425669818</v>
      </c>
      <c r="W217" s="16">
        <v>1.0200126089444788</v>
      </c>
      <c r="X217" s="16">
        <v>1.0181431740190261</v>
      </c>
      <c r="Y217" s="16">
        <v>0.9981657951469225</v>
      </c>
      <c r="AA217" s="17">
        <v>2</v>
      </c>
      <c r="AB217" s="16">
        <v>0.18071818888159372</v>
      </c>
      <c r="AC217" s="16">
        <v>0.25191354177439595</v>
      </c>
      <c r="AD217" s="16">
        <v>-1.4203994290917787E-2</v>
      </c>
      <c r="AE217" s="16">
        <v>0.10804296949252228</v>
      </c>
      <c r="AF217" s="16">
        <v>0.12534399099999999</v>
      </c>
      <c r="AG217" s="5">
        <v>2.8779582499999998E-2</v>
      </c>
      <c r="AH217" s="16">
        <v>1.0859202677885677E-2</v>
      </c>
    </row>
    <row r="218" spans="1:34" x14ac:dyDescent="0.2">
      <c r="A218">
        <v>5</v>
      </c>
      <c r="B218" t="s">
        <v>24</v>
      </c>
      <c r="E218" s="5"/>
      <c r="F218" s="5"/>
      <c r="G218" s="5"/>
      <c r="H218" s="5"/>
      <c r="I218" s="5"/>
      <c r="J218" s="6"/>
      <c r="K218" s="6"/>
      <c r="L218" s="7"/>
      <c r="M218" s="7"/>
      <c r="N218" s="7"/>
      <c r="O218" s="21">
        <v>43570</v>
      </c>
      <c r="P218" s="6"/>
      <c r="Q218" s="6"/>
      <c r="R218" s="9"/>
      <c r="S218" s="9"/>
      <c r="T218" s="9"/>
      <c r="U218" s="16">
        <v>9.1687754065317151E-2</v>
      </c>
      <c r="V218" s="16">
        <v>0.19604711373425823</v>
      </c>
      <c r="W218" s="16">
        <v>1.0711698369832408</v>
      </c>
      <c r="X218" s="16">
        <v>1.0649677540056171</v>
      </c>
      <c r="Y218" s="16">
        <v>0.99420960165997219</v>
      </c>
      <c r="AA218" s="17">
        <v>2</v>
      </c>
      <c r="AB218" s="16">
        <v>9.8797152236006269E-2</v>
      </c>
      <c r="AC218" s="5">
        <v>0.20604541794088158</v>
      </c>
      <c r="AD218" s="16">
        <v>-6.3671237986451246E-2</v>
      </c>
      <c r="AE218" s="16">
        <v>7.8157850077324106E-2</v>
      </c>
      <c r="AF218" s="5">
        <v>0.103780412</v>
      </c>
      <c r="AG218" s="5">
        <v>3.0577184091834041E-2</v>
      </c>
      <c r="AH218" s="16">
        <v>-0.10435935966894108</v>
      </c>
    </row>
    <row r="219" spans="1:34" x14ac:dyDescent="0.2">
      <c r="A219">
        <v>9</v>
      </c>
      <c r="B219" t="s">
        <v>24</v>
      </c>
      <c r="E219" s="5"/>
      <c r="F219" s="5"/>
      <c r="G219" s="5"/>
      <c r="H219" s="5"/>
      <c r="I219" s="5"/>
      <c r="J219" s="6"/>
      <c r="K219" s="6"/>
      <c r="L219" s="7"/>
      <c r="M219" s="7"/>
      <c r="N219" s="7"/>
      <c r="O219" s="21">
        <v>43570</v>
      </c>
      <c r="P219" s="6"/>
      <c r="Q219" s="6"/>
      <c r="R219" s="9"/>
      <c r="S219" s="9"/>
      <c r="T219" s="9"/>
      <c r="U219" s="16">
        <v>0.12450163750599152</v>
      </c>
      <c r="V219" s="16">
        <v>0.20797503685066054</v>
      </c>
      <c r="W219" s="16">
        <v>1.0701903711553418</v>
      </c>
      <c r="X219" s="16">
        <v>1.0645352731874529</v>
      </c>
      <c r="Y219" s="16">
        <v>0.99471576888956359</v>
      </c>
      <c r="AA219" s="17">
        <v>2</v>
      </c>
      <c r="AB219" s="16">
        <v>0.1237241660162242</v>
      </c>
      <c r="AC219" s="5">
        <v>0.28904551401798484</v>
      </c>
      <c r="AD219" s="16">
        <v>-1.2975024192507512E-2</v>
      </c>
      <c r="AE219" s="16">
        <v>0.1584756206818034</v>
      </c>
      <c r="AF219" s="5">
        <v>0.12017369</v>
      </c>
      <c r="AG219" s="5">
        <v>3.0840687790579413E-2</v>
      </c>
      <c r="AH219" s="16">
        <v>-8.3473399344669019E-2</v>
      </c>
    </row>
    <row r="220" spans="1:34" x14ac:dyDescent="0.2">
      <c r="A220">
        <v>13</v>
      </c>
      <c r="B220" t="s">
        <v>24</v>
      </c>
      <c r="E220" s="5"/>
      <c r="F220" s="5"/>
      <c r="G220" s="5"/>
      <c r="H220" s="5"/>
      <c r="I220" s="5"/>
      <c r="J220" s="6"/>
      <c r="K220" s="6"/>
      <c r="L220" s="7"/>
      <c r="M220" s="7"/>
      <c r="N220" s="7"/>
      <c r="O220" s="21">
        <v>43570</v>
      </c>
      <c r="P220" s="6"/>
      <c r="Q220" s="6"/>
      <c r="R220" s="9"/>
      <c r="S220" s="9"/>
      <c r="T220" s="9"/>
      <c r="U220" s="16">
        <v>0.17334844426956467</v>
      </c>
      <c r="V220" s="16">
        <v>0.15412348612627488</v>
      </c>
      <c r="W220" s="16">
        <v>1.0713188145124262</v>
      </c>
      <c r="X220" s="16">
        <v>1.0662149414906068</v>
      </c>
      <c r="Y220" s="16">
        <v>0.99523594304214824</v>
      </c>
      <c r="AA220" s="17">
        <v>2</v>
      </c>
      <c r="AB220" s="16">
        <v>9.9576223010432355E-2</v>
      </c>
      <c r="AC220" s="5">
        <v>9.8561778064342603E-3</v>
      </c>
      <c r="AD220" s="16">
        <v>1.3555245912622027E-2</v>
      </c>
      <c r="AE220" s="16">
        <v>0.18541202328661455</v>
      </c>
      <c r="AF220" s="5">
        <v>0.12327384</v>
      </c>
      <c r="AG220" s="5">
        <v>3.1065095407886285E-2</v>
      </c>
      <c r="AH220" s="16">
        <v>1.9224958143289783E-2</v>
      </c>
    </row>
    <row r="221" spans="1:34" x14ac:dyDescent="0.2">
      <c r="A221">
        <v>5</v>
      </c>
      <c r="B221" t="s">
        <v>24</v>
      </c>
      <c r="E221" s="5"/>
      <c r="F221" s="5"/>
      <c r="G221" s="5"/>
      <c r="H221" s="5"/>
      <c r="I221" s="5"/>
      <c r="J221" s="6"/>
      <c r="K221" s="6"/>
      <c r="L221" s="7"/>
      <c r="M221" s="7"/>
      <c r="N221" s="7"/>
      <c r="O221" s="27">
        <v>43354</v>
      </c>
      <c r="P221" s="6"/>
      <c r="Q221" s="8"/>
      <c r="R221" s="9"/>
      <c r="S221" s="9"/>
      <c r="T221" s="9"/>
      <c r="U221" s="15">
        <v>0.24042694834343811</v>
      </c>
      <c r="V221" s="15">
        <v>0.26058466701243493</v>
      </c>
      <c r="W221" s="16">
        <v>0.95747135720793031</v>
      </c>
      <c r="X221" s="16">
        <v>0.94861466684755058</v>
      </c>
      <c r="Y221" s="16">
        <v>0.99075005667712268</v>
      </c>
      <c r="Z221" s="16"/>
      <c r="AA221" s="17">
        <v>2</v>
      </c>
      <c r="AB221" s="16">
        <v>9.3071107454300334E-2</v>
      </c>
      <c r="AC221" s="5">
        <v>0.12355583243666873</v>
      </c>
      <c r="AD221" s="16">
        <v>-3.6089308125986097E-2</v>
      </c>
      <c r="AE221" s="16">
        <v>5.9064297444428975E-2</v>
      </c>
      <c r="AF221" s="5">
        <v>7.7087948000000003E-2</v>
      </c>
      <c r="AG221" s="5">
        <v>4.4378455589313047E-2</v>
      </c>
      <c r="AH221" s="16">
        <f>U221-V221</f>
        <v>-2.0157718668996821E-2</v>
      </c>
    </row>
    <row r="222" spans="1:34" x14ac:dyDescent="0.2">
      <c r="A222">
        <v>18</v>
      </c>
      <c r="B222" t="s">
        <v>24</v>
      </c>
      <c r="E222" s="5"/>
      <c r="F222" s="5"/>
      <c r="G222" s="5"/>
      <c r="H222" s="5"/>
      <c r="I222" s="5"/>
      <c r="J222" s="6"/>
      <c r="K222" s="6"/>
      <c r="L222" s="7"/>
      <c r="M222" s="7"/>
      <c r="N222" s="7"/>
      <c r="O222" s="27">
        <v>43353</v>
      </c>
      <c r="P222" s="6"/>
      <c r="Q222" s="8"/>
      <c r="R222" s="9"/>
      <c r="S222" s="9"/>
      <c r="T222" s="9"/>
      <c r="U222" s="15">
        <v>0.30102012717070359</v>
      </c>
      <c r="V222" s="15">
        <v>0.2215441775367625</v>
      </c>
      <c r="W222" s="16">
        <v>0.99101340654787573</v>
      </c>
      <c r="X222" s="16">
        <v>0.97194005833643715</v>
      </c>
      <c r="Y222" s="16">
        <v>0.98066432182653207</v>
      </c>
      <c r="Z222" s="16"/>
      <c r="AA222" s="17">
        <v>2</v>
      </c>
      <c r="AB222" s="16">
        <v>0.17549110892003969</v>
      </c>
      <c r="AC222" s="5">
        <v>3.9677442056873333E-2</v>
      </c>
      <c r="AD222" s="16">
        <v>6.2845950509815562E-2</v>
      </c>
      <c r="AE222" s="16">
        <v>0.24077522811192023</v>
      </c>
      <c r="AF222" s="5">
        <v>9.7465568000000002E-2</v>
      </c>
      <c r="AG222" s="5">
        <v>5.658293317268652E-2</v>
      </c>
      <c r="AH222" s="16">
        <f>U222-V222</f>
        <v>7.9475949633941084E-2</v>
      </c>
    </row>
    <row r="223" spans="1:34" x14ac:dyDescent="0.2">
      <c r="A223">
        <v>5</v>
      </c>
      <c r="B223" t="s">
        <v>24</v>
      </c>
      <c r="E223" s="5"/>
      <c r="F223" s="5"/>
      <c r="G223" s="5"/>
      <c r="H223" s="5"/>
      <c r="I223" s="5"/>
      <c r="J223" s="6"/>
      <c r="K223" s="6"/>
      <c r="L223" s="7"/>
      <c r="M223" s="7"/>
      <c r="N223" s="7"/>
      <c r="O223" s="27">
        <v>43345</v>
      </c>
      <c r="P223" s="6"/>
      <c r="Q223" s="16"/>
      <c r="R223" s="9"/>
      <c r="S223" s="9"/>
      <c r="T223" s="9"/>
      <c r="U223" s="15">
        <v>0.33964938759363977</v>
      </c>
      <c r="V223" s="15">
        <v>0.25708179328143288</v>
      </c>
      <c r="W223" s="16">
        <v>0.99930368557386373</v>
      </c>
      <c r="X223" s="16">
        <v>1.0009379177502664</v>
      </c>
      <c r="Y223" s="16">
        <v>1.0015940801668024</v>
      </c>
      <c r="Z223" s="16"/>
      <c r="AA223" s="17">
        <v>2</v>
      </c>
      <c r="AB223" s="16">
        <v>0.19546096773905997</v>
      </c>
      <c r="AC223" s="5">
        <v>9.0539325936181483E-2</v>
      </c>
      <c r="AD223" s="16">
        <v>0.12004651716546189</v>
      </c>
      <c r="AE223" s="16">
        <v>0.22823269072608049</v>
      </c>
      <c r="AF223" s="5">
        <v>6.5628137000000003E-2</v>
      </c>
      <c r="AG223" s="5">
        <v>7.6020016281712621E-2</v>
      </c>
      <c r="AH223" s="16">
        <f>U223-V223</f>
        <v>8.2567594312206893E-2</v>
      </c>
    </row>
    <row r="224" spans="1:34" x14ac:dyDescent="0.2">
      <c r="A224">
        <v>9</v>
      </c>
      <c r="B224" t="s">
        <v>24</v>
      </c>
      <c r="E224" s="5"/>
      <c r="F224" s="5"/>
      <c r="G224" s="5"/>
      <c r="H224" s="5"/>
      <c r="I224" s="5"/>
      <c r="J224" s="6"/>
      <c r="K224" s="6"/>
      <c r="L224" s="7"/>
      <c r="M224" s="7"/>
      <c r="N224" s="7"/>
      <c r="O224" s="27">
        <v>43345</v>
      </c>
      <c r="P224" s="6"/>
      <c r="Q224" s="16"/>
      <c r="R224" s="9"/>
      <c r="S224" s="9"/>
      <c r="T224" s="9"/>
      <c r="U224" s="15">
        <v>0.24346152074198693</v>
      </c>
      <c r="V224" s="15">
        <v>0.17256099445428497</v>
      </c>
      <c r="W224" s="16">
        <v>0.9982294083038894</v>
      </c>
      <c r="X224" s="16">
        <v>1.0005790069406093</v>
      </c>
      <c r="Y224" s="16">
        <v>1.002244807561153</v>
      </c>
      <c r="Z224" s="16"/>
      <c r="AA224" s="17">
        <v>2</v>
      </c>
      <c r="AB224" s="16">
        <v>0.202285751661827</v>
      </c>
      <c r="AC224" s="5">
        <v>3.3897981754972911E-2</v>
      </c>
      <c r="AD224" s="16">
        <v>4.2313743256139347E-2</v>
      </c>
      <c r="AE224" s="16">
        <v>0.26489455775932441</v>
      </c>
      <c r="AF224" s="5">
        <v>5.9797271999999999E-2</v>
      </c>
      <c r="AG224" s="5">
        <v>7.9258939862130465E-2</v>
      </c>
      <c r="AH224" s="16">
        <f>U224-V224</f>
        <v>7.0900526287701965E-2</v>
      </c>
    </row>
    <row r="225" spans="1:36" x14ac:dyDescent="0.2">
      <c r="A225">
        <v>17</v>
      </c>
      <c r="B225" t="s">
        <v>24</v>
      </c>
      <c r="E225" s="5"/>
      <c r="F225" s="5"/>
      <c r="G225" s="5"/>
      <c r="H225" s="5"/>
      <c r="I225" s="5"/>
      <c r="J225" s="6"/>
      <c r="K225" s="6"/>
      <c r="L225" s="7"/>
      <c r="M225" s="7"/>
      <c r="N225" s="7"/>
      <c r="O225" s="27">
        <v>43345</v>
      </c>
      <c r="P225" s="6"/>
      <c r="Q225" s="16"/>
      <c r="R225" s="9"/>
      <c r="S225" s="9"/>
      <c r="T225" s="9"/>
      <c r="U225" s="15">
        <v>0.13418705560856262</v>
      </c>
      <c r="V225" s="15">
        <v>0.22067124271278141</v>
      </c>
      <c r="W225" s="16">
        <v>1.0567552286700939</v>
      </c>
      <c r="X225" s="16">
        <v>1.0606804693602228</v>
      </c>
      <c r="Y225" s="16">
        <v>1.0036775160075302</v>
      </c>
      <c r="Z225" s="16"/>
      <c r="AA225" s="17">
        <v>2</v>
      </c>
      <c r="AB225" s="16">
        <v>0.29245007644146093</v>
      </c>
      <c r="AC225" s="5">
        <v>3.5594792841250417E-2</v>
      </c>
      <c r="AD225" s="16">
        <v>-6.2104150451158802E-2</v>
      </c>
      <c r="AE225" s="16">
        <v>0.49174362144591732</v>
      </c>
      <c r="AF225" s="5">
        <v>7.6607748000000003E-2</v>
      </c>
      <c r="AG225" s="5">
        <v>7.9534180946228342E-2</v>
      </c>
      <c r="AH225" s="16">
        <f>U225-V225</f>
        <v>-8.648418710421879E-2</v>
      </c>
    </row>
    <row r="226" spans="1:36" x14ac:dyDescent="0.2">
      <c r="A226">
        <v>5</v>
      </c>
      <c r="B226" t="s">
        <v>24</v>
      </c>
      <c r="E226" s="5"/>
      <c r="F226" s="5"/>
      <c r="G226" s="5"/>
      <c r="H226" s="5"/>
      <c r="I226" s="5"/>
      <c r="J226" s="7"/>
      <c r="K226" s="7"/>
      <c r="L226" s="7"/>
      <c r="M226" s="7"/>
      <c r="N226" s="7"/>
      <c r="O226" s="21">
        <v>43567</v>
      </c>
      <c r="P226" s="6"/>
      <c r="Q226" s="6"/>
      <c r="R226" s="9"/>
      <c r="S226" s="9"/>
      <c r="T226" s="9"/>
      <c r="U226" s="16">
        <v>0.40659359411280666</v>
      </c>
      <c r="V226" s="16">
        <v>0.2195927596109204</v>
      </c>
      <c r="W226" s="16">
        <v>1.0152354492206244</v>
      </c>
      <c r="X226" s="16">
        <v>0.96934368546864158</v>
      </c>
      <c r="Y226" s="16">
        <v>0.95479644233433725</v>
      </c>
      <c r="AA226" s="17">
        <v>2</v>
      </c>
      <c r="AB226" s="16">
        <v>6.9465659770427013E-2</v>
      </c>
      <c r="AC226" s="5">
        <v>3.5560192373097231E-2</v>
      </c>
      <c r="AD226" s="16">
        <v>0.17058798015856524</v>
      </c>
      <c r="AE226" s="16">
        <v>3.567690823677809E-2</v>
      </c>
      <c r="AF226" s="5">
        <v>6.9034045999999988E-2</v>
      </c>
      <c r="AG226" s="5">
        <v>8.23042835476855E-2</v>
      </c>
      <c r="AH226" s="16">
        <v>0.18700083450188626</v>
      </c>
    </row>
    <row r="227" spans="1:36" x14ac:dyDescent="0.2">
      <c r="A227">
        <v>9</v>
      </c>
      <c r="B227" t="s">
        <v>24</v>
      </c>
      <c r="E227" s="5"/>
      <c r="F227" s="5"/>
      <c r="G227" s="5"/>
      <c r="H227" s="5"/>
      <c r="I227" s="5"/>
      <c r="J227" s="7"/>
      <c r="K227" s="7"/>
      <c r="L227" s="7"/>
      <c r="M227" s="7"/>
      <c r="N227" s="7"/>
      <c r="O227" s="21">
        <v>43567</v>
      </c>
      <c r="P227" s="6"/>
      <c r="Q227" s="6"/>
      <c r="R227" s="9"/>
      <c r="S227" s="9"/>
      <c r="T227" s="9"/>
      <c r="U227" s="16">
        <v>0.32362918451818895</v>
      </c>
      <c r="V227" s="16">
        <v>0.18428182236725674</v>
      </c>
      <c r="W227" s="16">
        <v>1.0185498536924298</v>
      </c>
      <c r="X227" s="16">
        <v>0.97333741616079228</v>
      </c>
      <c r="Y227" s="16">
        <v>0.95559046637726386</v>
      </c>
      <c r="AA227" s="17">
        <v>2</v>
      </c>
      <c r="AB227" s="16">
        <v>0.24467073604833348</v>
      </c>
      <c r="AC227" s="5">
        <v>3.2281517296726257E-2</v>
      </c>
      <c r="AD227" s="16">
        <v>0.16211722370673698</v>
      </c>
      <c r="AE227" s="16">
        <v>0.34397431972587511</v>
      </c>
      <c r="AF227" s="5">
        <v>7.3320062999999991E-2</v>
      </c>
      <c r="AG227" s="5">
        <v>8.3444897418073496E-2</v>
      </c>
      <c r="AH227" s="16">
        <v>0.13934736215093221</v>
      </c>
    </row>
    <row r="228" spans="1:36" x14ac:dyDescent="0.2">
      <c r="A228">
        <v>5</v>
      </c>
      <c r="B228" t="s">
        <v>24</v>
      </c>
      <c r="E228" s="5"/>
      <c r="F228" s="5"/>
      <c r="G228" s="5"/>
      <c r="H228" s="5"/>
      <c r="I228" s="5"/>
      <c r="J228" s="24"/>
      <c r="K228" s="24"/>
      <c r="L228" s="7"/>
      <c r="M228" s="7"/>
      <c r="N228" s="7"/>
      <c r="O228" s="21">
        <v>43600</v>
      </c>
      <c r="P228" s="6"/>
      <c r="Q228" s="6"/>
      <c r="R228" s="9"/>
      <c r="S228" s="9"/>
      <c r="T228" s="9"/>
      <c r="U228" s="16">
        <v>0.12953390566298553</v>
      </c>
      <c r="V228" s="16">
        <v>0.16987579499054087</v>
      </c>
      <c r="W228" s="16">
        <v>0.9806308275683534</v>
      </c>
      <c r="X228" s="16">
        <v>1.0537778125445731</v>
      </c>
      <c r="Y228" s="16">
        <v>1.0745941369836429</v>
      </c>
      <c r="AA228" s="17">
        <v>2</v>
      </c>
      <c r="AB228" s="16">
        <v>7.7074893265956915E-2</v>
      </c>
      <c r="AC228" s="16">
        <v>4.5875760266440503E-2</v>
      </c>
      <c r="AD228" s="16">
        <v>-2.4289412819011869E-2</v>
      </c>
      <c r="AE228" s="16">
        <v>4.6673398905729656E-2</v>
      </c>
      <c r="AF228" s="16">
        <v>6.9316862000000007E-2</v>
      </c>
      <c r="AG228" s="5">
        <v>8.3206672000000009E-2</v>
      </c>
      <c r="AH228" s="16">
        <v>-4.0341889327555336E-2</v>
      </c>
    </row>
    <row r="229" spans="1:36" x14ac:dyDescent="0.2">
      <c r="A229">
        <v>5</v>
      </c>
      <c r="B229" t="s">
        <v>24</v>
      </c>
      <c r="E229" s="5"/>
      <c r="F229" s="5"/>
      <c r="G229" s="5"/>
      <c r="H229" s="5"/>
      <c r="I229" s="5"/>
      <c r="J229" s="24"/>
      <c r="K229" s="24"/>
      <c r="L229" s="7"/>
      <c r="M229" s="7"/>
      <c r="N229" s="7"/>
      <c r="O229" s="21">
        <v>43601</v>
      </c>
      <c r="P229" s="6"/>
      <c r="Q229" s="6"/>
      <c r="R229" s="9"/>
      <c r="S229" s="9"/>
      <c r="T229" s="9"/>
      <c r="U229" s="16">
        <v>0.28877597944017747</v>
      </c>
      <c r="V229" s="16">
        <v>0.24374416812023014</v>
      </c>
      <c r="W229" s="16">
        <v>0.94261213123685428</v>
      </c>
      <c r="X229" s="16">
        <v>1.0018057616920752</v>
      </c>
      <c r="Y229" s="16">
        <v>1.0619020942234196</v>
      </c>
      <c r="AA229" s="17">
        <v>2</v>
      </c>
      <c r="AB229" s="16">
        <v>8.4104560584912239E-2</v>
      </c>
      <c r="AC229" s="16">
        <v>7.5980381076429529E-2</v>
      </c>
      <c r="AD229" s="16">
        <v>2.9295159029663065E-2</v>
      </c>
      <c r="AE229" s="16">
        <v>9.8166665264477787E-2</v>
      </c>
      <c r="AF229" s="16">
        <v>6.4853180999999996E-2</v>
      </c>
      <c r="AG229" s="5">
        <v>8.9042811499999999E-2</v>
      </c>
      <c r="AH229" s="16">
        <v>4.5031811319947324E-2</v>
      </c>
    </row>
    <row r="230" spans="1:36" x14ac:dyDescent="0.2">
      <c r="A230">
        <v>5</v>
      </c>
      <c r="B230" t="s">
        <v>24</v>
      </c>
      <c r="E230" s="5"/>
      <c r="F230" s="5"/>
      <c r="G230" s="5"/>
      <c r="H230" s="5"/>
      <c r="I230" s="5"/>
      <c r="J230" s="24"/>
      <c r="K230" s="24"/>
      <c r="L230" s="7"/>
      <c r="M230" s="7"/>
      <c r="N230" s="7"/>
      <c r="O230" s="21">
        <v>43601</v>
      </c>
      <c r="P230" s="6"/>
      <c r="Q230" s="6"/>
      <c r="R230" s="9"/>
      <c r="S230" s="9"/>
      <c r="T230" s="9"/>
      <c r="U230" s="16">
        <v>0.20009273366687155</v>
      </c>
      <c r="V230" s="16">
        <v>0.21399994399836272</v>
      </c>
      <c r="W230" s="16">
        <v>0.96019054688095684</v>
      </c>
      <c r="X230" s="16">
        <v>1.0300032602388136</v>
      </c>
      <c r="Y230" s="16">
        <v>1.0727069506994864</v>
      </c>
      <c r="AA230" s="17">
        <v>2</v>
      </c>
      <c r="AB230" s="16">
        <v>5.1079350691048485E-2</v>
      </c>
      <c r="AC230" s="16">
        <v>5.233500615824966E-2</v>
      </c>
      <c r="AD230" s="16">
        <v>-1.0737216309453235E-2</v>
      </c>
      <c r="AE230" s="16">
        <v>9.0297604655000197E-2</v>
      </c>
      <c r="AF230" s="16">
        <v>6.9214620000000004E-2</v>
      </c>
      <c r="AG230" s="5">
        <v>8.8189079499999989E-2</v>
      </c>
      <c r="AH230" s="16">
        <v>-1.3907210331491171E-2</v>
      </c>
    </row>
    <row r="231" spans="1:36" x14ac:dyDescent="0.2">
      <c r="A231">
        <v>5</v>
      </c>
      <c r="B231" t="s">
        <v>24</v>
      </c>
      <c r="E231" s="5"/>
      <c r="F231" s="5"/>
      <c r="G231" s="5"/>
      <c r="H231" s="5"/>
      <c r="I231" s="5"/>
      <c r="J231" s="6"/>
      <c r="K231" s="6"/>
      <c r="L231" s="7"/>
      <c r="M231" s="7"/>
      <c r="N231" s="7"/>
      <c r="O231" s="21">
        <v>43568</v>
      </c>
      <c r="P231" s="6"/>
      <c r="Q231" s="6"/>
      <c r="R231" s="9"/>
      <c r="S231" s="9"/>
      <c r="T231" s="9"/>
      <c r="U231" s="16">
        <v>0.24934581020981858</v>
      </c>
      <c r="V231" s="16">
        <v>0.23499532721256897</v>
      </c>
      <c r="W231" s="16">
        <v>1.0048375831438316</v>
      </c>
      <c r="X231" s="16">
        <v>1.0110424111296579</v>
      </c>
      <c r="Y231" s="16">
        <v>1.0061747948110162</v>
      </c>
      <c r="AA231" s="17">
        <v>2</v>
      </c>
      <c r="AB231" s="16">
        <v>5.2151557950535846E-2</v>
      </c>
      <c r="AC231" s="5">
        <v>4.2698229568219635E-2</v>
      </c>
      <c r="AD231" s="16">
        <v>6.5883817903511499E-3</v>
      </c>
      <c r="AE231" s="16">
        <v>1.897900863348834E-2</v>
      </c>
      <c r="AF231" s="5">
        <v>5.1527760999999998E-2</v>
      </c>
      <c r="AG231" s="5">
        <v>0.11628956711852444</v>
      </c>
      <c r="AH231" s="16">
        <v>1.4350482997249614E-2</v>
      </c>
      <c r="AJ231" s="16"/>
    </row>
    <row r="232" spans="1:36" x14ac:dyDescent="0.2">
      <c r="A232">
        <v>9</v>
      </c>
      <c r="B232" t="s">
        <v>24</v>
      </c>
      <c r="E232" s="5"/>
      <c r="F232" s="5"/>
      <c r="G232" s="5"/>
      <c r="H232" s="5"/>
      <c r="I232" s="5"/>
      <c r="J232" s="6"/>
      <c r="K232" s="6"/>
      <c r="L232" s="7"/>
      <c r="M232" s="7"/>
      <c r="N232" s="7"/>
      <c r="O232" s="21">
        <v>43568</v>
      </c>
      <c r="P232" s="6"/>
      <c r="Q232" s="6"/>
      <c r="R232" s="9"/>
      <c r="S232" s="9"/>
      <c r="T232" s="9"/>
      <c r="U232" s="16">
        <v>0.22606748674884139</v>
      </c>
      <c r="V232" s="16">
        <v>0.2298466572251042</v>
      </c>
      <c r="W232" s="16">
        <v>1.0064468952111572</v>
      </c>
      <c r="X232" s="16">
        <v>1.0118024194131472</v>
      </c>
      <c r="Y232" s="16">
        <v>1.0053210981381349</v>
      </c>
      <c r="AA232" s="17">
        <v>2</v>
      </c>
      <c r="AB232" s="16">
        <v>2.6855137015848091E-2</v>
      </c>
      <c r="AC232" s="5">
        <v>3.5371489054853794E-2</v>
      </c>
      <c r="AD232" s="16">
        <v>7.9562581525305376E-3</v>
      </c>
      <c r="AE232" s="16">
        <v>1.3358637832853244E-2</v>
      </c>
      <c r="AF232" s="5">
        <v>6.5185031000000004E-2</v>
      </c>
      <c r="AG232" s="5">
        <v>0.11684119282625953</v>
      </c>
      <c r="AH232" s="16">
        <v>-3.7791704762628053E-3</v>
      </c>
      <c r="AJ232" s="16"/>
    </row>
    <row r="233" spans="1:36" x14ac:dyDescent="0.2">
      <c r="A233">
        <v>4</v>
      </c>
      <c r="B233" t="s">
        <v>24</v>
      </c>
      <c r="E233" s="5"/>
      <c r="F233" s="5"/>
      <c r="G233" s="5"/>
      <c r="H233" s="5"/>
      <c r="I233" s="5"/>
      <c r="J233" s="5"/>
      <c r="K233" s="6"/>
      <c r="L233" s="7"/>
      <c r="M233" s="7"/>
      <c r="N233" s="7"/>
      <c r="O233" s="27">
        <v>43339</v>
      </c>
      <c r="P233" s="6"/>
      <c r="Q233" s="16"/>
      <c r="R233" s="9"/>
      <c r="S233" s="9"/>
      <c r="T233" s="9"/>
      <c r="U233" s="15">
        <v>0.25504185335563828</v>
      </c>
      <c r="V233" s="15">
        <v>0.25400729599075095</v>
      </c>
      <c r="W233" s="16">
        <v>1.0174235271205765</v>
      </c>
      <c r="X233" s="16">
        <v>1.0063002162818937</v>
      </c>
      <c r="Y233" s="16">
        <v>0.9890670480853927</v>
      </c>
      <c r="Z233" s="16"/>
      <c r="AA233" s="17">
        <v>2</v>
      </c>
      <c r="AB233" s="16">
        <v>7.1888601117371179E-2</v>
      </c>
      <c r="AC233" s="5">
        <v>7.5514863966109957E-2</v>
      </c>
      <c r="AD233" s="16">
        <v>4.158047065938586E-3</v>
      </c>
      <c r="AE233" s="16">
        <v>1.4070871943398785E-2</v>
      </c>
      <c r="AF233" s="5">
        <v>5.4196404999999996E-2</v>
      </c>
      <c r="AG233" s="5">
        <v>0.12266042781612763</v>
      </c>
      <c r="AH233" s="16">
        <f t="shared" ref="AH233:AH238" si="8">U233-V233</f>
        <v>1.0345573648873341E-3</v>
      </c>
    </row>
    <row r="234" spans="1:36" x14ac:dyDescent="0.2">
      <c r="A234">
        <v>4</v>
      </c>
      <c r="B234" t="s">
        <v>24</v>
      </c>
      <c r="E234" s="5"/>
      <c r="F234" s="5"/>
      <c r="G234" s="5"/>
      <c r="H234" s="5"/>
      <c r="I234" s="5"/>
      <c r="J234" s="5"/>
      <c r="K234" s="6"/>
      <c r="L234" s="7"/>
      <c r="M234" s="7"/>
      <c r="N234" s="7"/>
      <c r="O234" s="27">
        <v>43340</v>
      </c>
      <c r="P234" s="6"/>
      <c r="Q234" s="16"/>
      <c r="R234" s="9"/>
      <c r="S234" s="9"/>
      <c r="T234" s="9"/>
      <c r="U234" s="15">
        <v>0.26064259830146003</v>
      </c>
      <c r="V234" s="15">
        <v>0.26955725078403603</v>
      </c>
      <c r="W234" s="16">
        <v>1.0429176478804922</v>
      </c>
      <c r="X234" s="16">
        <v>1.0222213884977185</v>
      </c>
      <c r="Y234" s="16">
        <v>0.98015224009856139</v>
      </c>
      <c r="Z234" s="16"/>
      <c r="AA234" s="17">
        <v>2</v>
      </c>
      <c r="AB234" s="16">
        <v>8.2192924284891042E-2</v>
      </c>
      <c r="AC234" s="5">
        <v>6.7420518130547169E-2</v>
      </c>
      <c r="AD234" s="16">
        <v>-1.3237859083692349E-2</v>
      </c>
      <c r="AE234" s="16">
        <v>3.0690388022002506E-2</v>
      </c>
      <c r="AF234" s="5">
        <v>5.6616361000000004E-2</v>
      </c>
      <c r="AG234" s="5">
        <v>0.12462834604642446</v>
      </c>
      <c r="AH234" s="16">
        <f t="shared" si="8"/>
        <v>-8.9146524825760021E-3</v>
      </c>
    </row>
    <row r="235" spans="1:36" x14ac:dyDescent="0.2">
      <c r="A235">
        <v>8</v>
      </c>
      <c r="B235" t="s">
        <v>24</v>
      </c>
      <c r="E235" s="5"/>
      <c r="F235" s="5"/>
      <c r="G235" s="5"/>
      <c r="H235" s="5"/>
      <c r="I235" s="5"/>
      <c r="J235" s="5"/>
      <c r="K235" s="6"/>
      <c r="L235" s="7"/>
      <c r="M235" s="7"/>
      <c r="N235" s="7"/>
      <c r="O235" s="27">
        <v>43340</v>
      </c>
      <c r="P235" s="6"/>
      <c r="Q235" s="16"/>
      <c r="R235" s="9"/>
      <c r="S235" s="9"/>
      <c r="T235" s="9"/>
      <c r="U235" s="15">
        <v>0.17188453305198395</v>
      </c>
      <c r="V235" s="15">
        <v>0.19817773896790847</v>
      </c>
      <c r="W235" s="16">
        <v>1.0432661678125181</v>
      </c>
      <c r="X235" s="16">
        <v>1.0251548258135932</v>
      </c>
      <c r="Y235" s="16">
        <v>0.98264622781002875</v>
      </c>
      <c r="Z235" s="16"/>
      <c r="AA235" s="17">
        <v>2</v>
      </c>
      <c r="AB235" s="16">
        <v>9.7016779651936974E-2</v>
      </c>
      <c r="AC235" s="5">
        <v>6.6639387331618102E-2</v>
      </c>
      <c r="AD235" s="16">
        <v>-4.8214151663783511E-2</v>
      </c>
      <c r="AE235" s="16">
        <v>2.1350446928949714E-2</v>
      </c>
      <c r="AF235" s="5">
        <v>4.7499828999999993E-2</v>
      </c>
      <c r="AG235" s="5">
        <v>0.12496941146390776</v>
      </c>
      <c r="AH235" s="16">
        <f t="shared" si="8"/>
        <v>-2.6293205915924517E-2</v>
      </c>
    </row>
    <row r="236" spans="1:36" x14ac:dyDescent="0.2">
      <c r="A236">
        <v>5</v>
      </c>
      <c r="B236" t="s">
        <v>24</v>
      </c>
      <c r="E236" s="5"/>
      <c r="F236" s="5"/>
      <c r="G236" s="5"/>
      <c r="H236" s="5"/>
      <c r="I236" s="5"/>
      <c r="J236" s="5"/>
      <c r="K236" s="6"/>
      <c r="L236" s="7"/>
      <c r="M236" s="7"/>
      <c r="N236" s="7"/>
      <c r="O236" s="27">
        <v>43339</v>
      </c>
      <c r="P236" s="6"/>
      <c r="Q236" s="16"/>
      <c r="R236" s="9"/>
      <c r="S236" s="9"/>
      <c r="T236" s="9"/>
      <c r="U236" s="15">
        <v>0.19025586534526795</v>
      </c>
      <c r="V236" s="15">
        <v>0.23179843205856088</v>
      </c>
      <c r="W236" s="16">
        <v>1.021895709515185</v>
      </c>
      <c r="X236" s="16">
        <v>1.0066357590329988</v>
      </c>
      <c r="Y236" s="16">
        <v>0.98506731040818374</v>
      </c>
      <c r="Z236" s="16"/>
      <c r="AA236" s="17">
        <v>2</v>
      </c>
      <c r="AB236" s="16">
        <v>5.0631103051080782E-2</v>
      </c>
      <c r="AC236" s="5">
        <v>4.2535416758726664E-2</v>
      </c>
      <c r="AD236" s="16">
        <v>-4.007506885461698E-2</v>
      </c>
      <c r="AE236" s="16">
        <v>3.2802024222414503E-2</v>
      </c>
      <c r="AF236" s="5">
        <v>6.484656300000001E-2</v>
      </c>
      <c r="AG236" s="5">
        <v>0.1313761386901236</v>
      </c>
      <c r="AH236" s="16">
        <f t="shared" si="8"/>
        <v>-4.1542566713292928E-2</v>
      </c>
    </row>
    <row r="237" spans="1:36" x14ac:dyDescent="0.2">
      <c r="A237">
        <v>17</v>
      </c>
      <c r="B237" t="s">
        <v>24</v>
      </c>
      <c r="E237" s="5"/>
      <c r="F237" s="5"/>
      <c r="G237" s="5"/>
      <c r="H237" s="5"/>
      <c r="I237" s="5"/>
      <c r="J237" s="5"/>
      <c r="K237" s="6"/>
      <c r="L237" s="7"/>
      <c r="M237" s="7"/>
      <c r="N237" s="7"/>
      <c r="O237" s="27">
        <v>43339</v>
      </c>
      <c r="P237" s="6"/>
      <c r="Q237" s="16"/>
      <c r="R237" s="9"/>
      <c r="S237" s="9"/>
      <c r="T237" s="9"/>
      <c r="U237" s="15">
        <v>0.10105228192613946</v>
      </c>
      <c r="V237" s="15">
        <v>0.20800029726456928</v>
      </c>
      <c r="W237" s="16">
        <v>1.0257769680473352</v>
      </c>
      <c r="X237" s="16">
        <v>1.0146505586608225</v>
      </c>
      <c r="Y237" s="16">
        <v>0.9891551968506882</v>
      </c>
      <c r="Z237" s="16"/>
      <c r="AA237" s="17">
        <v>2</v>
      </c>
      <c r="AB237" s="16">
        <v>0.21625235065910409</v>
      </c>
      <c r="AC237" s="5">
        <v>7.3198268873619216E-2</v>
      </c>
      <c r="AD237" s="16">
        <v>-8.382144156993121E-2</v>
      </c>
      <c r="AE237" s="16">
        <v>0.15523219651002121</v>
      </c>
      <c r="AF237" s="5">
        <v>5.1669966999999997E-2</v>
      </c>
      <c r="AG237" s="5">
        <v>0.13656148260074813</v>
      </c>
      <c r="AH237" s="16">
        <f t="shared" si="8"/>
        <v>-0.10694801533842982</v>
      </c>
    </row>
    <row r="238" spans="1:36" x14ac:dyDescent="0.2">
      <c r="A238">
        <v>10</v>
      </c>
      <c r="B238" t="s">
        <v>24</v>
      </c>
      <c r="E238" s="5"/>
      <c r="F238" s="5"/>
      <c r="G238" s="5"/>
      <c r="H238" s="5"/>
      <c r="I238" s="5"/>
      <c r="J238" s="6"/>
      <c r="K238" s="6"/>
      <c r="L238" s="7"/>
      <c r="M238" s="7"/>
      <c r="N238" s="7"/>
      <c r="O238" s="27">
        <v>43346</v>
      </c>
      <c r="P238" s="6"/>
      <c r="Q238" s="16"/>
      <c r="R238" s="9"/>
      <c r="S238" s="9"/>
      <c r="T238" s="9"/>
      <c r="U238" s="15">
        <v>0.31598092533694871</v>
      </c>
      <c r="V238" s="15">
        <v>0.21743995720243289</v>
      </c>
      <c r="W238" s="16">
        <v>0.93151293857702056</v>
      </c>
      <c r="X238" s="16">
        <v>0.93239935789750739</v>
      </c>
      <c r="Y238" s="16">
        <v>1.0009503101505373</v>
      </c>
      <c r="Z238" s="16"/>
      <c r="AA238" s="17">
        <v>2</v>
      </c>
      <c r="AB238" s="16">
        <v>0.16455801712346643</v>
      </c>
      <c r="AC238" s="5">
        <v>4.2372595626316026E-2</v>
      </c>
      <c r="AD238" s="16">
        <v>0.10342935190288394</v>
      </c>
      <c r="AE238" s="16">
        <v>0.17849640222013752</v>
      </c>
      <c r="AF238" s="5">
        <v>5.2448517000000007E-2</v>
      </c>
      <c r="AG238" s="5">
        <v>0.157853847226604</v>
      </c>
      <c r="AH238" s="16">
        <f t="shared" si="8"/>
        <v>9.8540968134515822E-2</v>
      </c>
    </row>
    <row r="239" spans="1:36" x14ac:dyDescent="0.2">
      <c r="A239">
        <v>4</v>
      </c>
      <c r="B239" t="s">
        <v>24</v>
      </c>
      <c r="E239" s="5"/>
      <c r="F239" s="5"/>
      <c r="G239" s="5"/>
      <c r="H239" s="5"/>
      <c r="I239" s="5"/>
      <c r="J239" s="6"/>
      <c r="K239" s="6"/>
      <c r="L239" s="7"/>
      <c r="M239" s="7"/>
      <c r="N239" s="7"/>
      <c r="O239" s="21">
        <v>43605</v>
      </c>
      <c r="P239" s="6"/>
      <c r="Q239" s="8"/>
      <c r="R239" s="9"/>
      <c r="S239" s="9"/>
      <c r="T239" s="9"/>
      <c r="U239" s="16">
        <v>0.26326554515028927</v>
      </c>
      <c r="V239" s="16">
        <v>0.17189399599618996</v>
      </c>
      <c r="W239" s="16">
        <v>0.95259746017855174</v>
      </c>
      <c r="X239" s="16">
        <v>0.94869785258092321</v>
      </c>
      <c r="Y239" s="16">
        <v>0.99589788798808287</v>
      </c>
      <c r="AA239" s="17">
        <v>2</v>
      </c>
      <c r="AB239" s="16">
        <v>0.17110392871032024</v>
      </c>
      <c r="AC239" s="5">
        <v>8.8264874131221954E-3</v>
      </c>
      <c r="AD239" s="16">
        <v>8.7777266215671723E-2</v>
      </c>
      <c r="AE239" s="16">
        <v>0.15962581118561117</v>
      </c>
      <c r="AF239" s="5">
        <v>5.5663924000000004E-2</v>
      </c>
      <c r="AG239" s="5">
        <v>0.19027566518980304</v>
      </c>
      <c r="AH239" s="16">
        <v>9.1371549154099313E-2</v>
      </c>
    </row>
    <row r="240" spans="1:36" x14ac:dyDescent="0.2">
      <c r="A240">
        <v>5</v>
      </c>
      <c r="B240" t="s">
        <v>24</v>
      </c>
      <c r="E240" s="5"/>
      <c r="F240" s="5"/>
      <c r="G240" s="5"/>
      <c r="H240" s="5"/>
      <c r="I240" s="5"/>
      <c r="J240" s="6"/>
      <c r="K240" s="6"/>
      <c r="L240" s="7"/>
      <c r="M240" s="7"/>
      <c r="N240" s="7"/>
      <c r="O240" s="27">
        <v>43349</v>
      </c>
      <c r="P240" s="6"/>
      <c r="Q240" s="8"/>
      <c r="R240" s="9"/>
      <c r="S240" s="9"/>
      <c r="T240" s="9"/>
      <c r="U240" s="15">
        <v>0.3464211074071244</v>
      </c>
      <c r="V240" s="15">
        <v>0.2074714849302032</v>
      </c>
      <c r="W240" s="16">
        <v>1.0505028376567442</v>
      </c>
      <c r="X240" s="16">
        <v>1.0534965743090594</v>
      </c>
      <c r="Y240" s="16">
        <v>1.002847969650615</v>
      </c>
      <c r="Z240" s="16"/>
      <c r="AA240" s="17">
        <v>2</v>
      </c>
      <c r="AB240" s="16">
        <v>0.11237888997392179</v>
      </c>
      <c r="AC240" s="5">
        <v>4.0087688584627516E-2</v>
      </c>
      <c r="AD240" s="16">
        <v>0.14312561955653891</v>
      </c>
      <c r="AE240" s="16">
        <v>7.4370105993528307E-2</v>
      </c>
      <c r="AF240" s="5">
        <v>4.2640474999999997E-2</v>
      </c>
      <c r="AG240" s="5">
        <v>0.19486854951606386</v>
      </c>
      <c r="AH240" s="16">
        <f t="shared" ref="AH240:AH246" si="9">U240-V240</f>
        <v>0.13894962247692119</v>
      </c>
    </row>
    <row r="241" spans="1:34" x14ac:dyDescent="0.2">
      <c r="B241" t="s">
        <v>24</v>
      </c>
      <c r="E241" s="5"/>
      <c r="F241" s="5"/>
      <c r="G241" s="5"/>
      <c r="H241" s="5"/>
      <c r="I241" s="5"/>
      <c r="J241" s="6"/>
      <c r="K241" s="6"/>
      <c r="L241" s="7"/>
      <c r="M241" s="7"/>
      <c r="N241" s="7"/>
      <c r="O241" s="27">
        <v>43336</v>
      </c>
      <c r="P241" s="6"/>
      <c r="Q241" s="16"/>
      <c r="R241" s="9"/>
      <c r="S241" s="9"/>
      <c r="T241" s="9"/>
      <c r="U241" s="15">
        <v>0.30515304754582157</v>
      </c>
      <c r="V241" s="15">
        <v>0.21167013830947212</v>
      </c>
      <c r="W241" s="16">
        <v>0.99308763978548287</v>
      </c>
      <c r="X241" s="16">
        <v>0.9904127515272384</v>
      </c>
      <c r="Y241" s="16">
        <v>0.99741038681236205</v>
      </c>
      <c r="Z241" s="16"/>
      <c r="AA241" s="17">
        <v>2</v>
      </c>
      <c r="AB241" s="16">
        <v>7.7640367501467009E-2</v>
      </c>
      <c r="AC241" s="5">
        <v>1.3498084674786881E-2</v>
      </c>
      <c r="AD241" s="16">
        <v>7.2997860397494563E-2</v>
      </c>
      <c r="AE241" s="16">
        <v>0.10052759759665916</v>
      </c>
      <c r="AF241" s="5">
        <v>3.9508271999999997E-2</v>
      </c>
      <c r="AG241" s="5">
        <v>0.19971775982233853</v>
      </c>
      <c r="AH241" s="16">
        <f t="shared" si="9"/>
        <v>9.3482909236349443E-2</v>
      </c>
    </row>
    <row r="242" spans="1:34" x14ac:dyDescent="0.2">
      <c r="A242">
        <v>5</v>
      </c>
      <c r="B242" t="s">
        <v>24</v>
      </c>
      <c r="E242" s="5"/>
      <c r="F242" s="5"/>
      <c r="G242" s="5"/>
      <c r="H242" s="5"/>
      <c r="I242" s="5"/>
      <c r="J242" s="6"/>
      <c r="K242" s="6"/>
      <c r="L242" s="7"/>
      <c r="M242" s="7"/>
      <c r="N242" s="7"/>
      <c r="O242" s="27">
        <v>43350</v>
      </c>
      <c r="P242" s="6"/>
      <c r="Q242" s="8"/>
      <c r="R242" s="9"/>
      <c r="S242" s="9"/>
      <c r="T242" s="9"/>
      <c r="U242" s="15">
        <v>0.3545166304483871</v>
      </c>
      <c r="V242" s="15">
        <v>0.22317807739624662</v>
      </c>
      <c r="W242" s="16">
        <v>1.1307199498856244</v>
      </c>
      <c r="X242" s="16">
        <v>1.1319855398977208</v>
      </c>
      <c r="Y242" s="16">
        <v>1.0010426819314642</v>
      </c>
      <c r="Z242" s="16"/>
      <c r="AA242" s="17">
        <v>2</v>
      </c>
      <c r="AB242" s="16">
        <v>0.3132909918262845</v>
      </c>
      <c r="AC242" s="5">
        <v>2.2891015225518733E-2</v>
      </c>
      <c r="AD242" s="16">
        <v>0.14535531440917904</v>
      </c>
      <c r="AE242" s="16">
        <v>0.36606308424899436</v>
      </c>
      <c r="AF242" s="5">
        <v>5.0261756999999997E-2</v>
      </c>
      <c r="AG242" s="5">
        <v>0.21044812713677757</v>
      </c>
      <c r="AH242" s="16">
        <f t="shared" si="9"/>
        <v>0.13133855305214048</v>
      </c>
    </row>
    <row r="243" spans="1:34" x14ac:dyDescent="0.2">
      <c r="A243">
        <v>17</v>
      </c>
      <c r="B243" t="s">
        <v>24</v>
      </c>
      <c r="E243" s="5"/>
      <c r="F243" s="5"/>
      <c r="G243" s="5"/>
      <c r="H243" s="5"/>
      <c r="I243" s="5"/>
      <c r="J243" s="6"/>
      <c r="K243" s="6"/>
      <c r="L243" s="7"/>
      <c r="M243" s="7"/>
      <c r="N243" s="7"/>
      <c r="O243" s="27">
        <v>43350</v>
      </c>
      <c r="P243" s="6"/>
      <c r="Q243" s="8"/>
      <c r="R243" s="9"/>
      <c r="S243" s="9"/>
      <c r="T243" s="9"/>
      <c r="U243" s="15">
        <v>0.32848044392030928</v>
      </c>
      <c r="V243" s="15">
        <v>0.20764655459622658</v>
      </c>
      <c r="W243" s="16">
        <v>1.1317695421143048</v>
      </c>
      <c r="X243" s="16">
        <v>1.1332492131206362</v>
      </c>
      <c r="Y243" s="16">
        <v>1.0013078524779426</v>
      </c>
      <c r="Z243" s="16"/>
      <c r="AA243" s="17">
        <v>2</v>
      </c>
      <c r="AB243" s="16">
        <v>6.5629703687890201E-2</v>
      </c>
      <c r="AC243" s="5">
        <v>6.5033024574027605E-3</v>
      </c>
      <c r="AD243" s="16">
        <v>0.29443231590408958</v>
      </c>
      <c r="AE243" s="16">
        <v>9.3218545512474549E-2</v>
      </c>
      <c r="AF243" s="5">
        <v>4.4073487000000001E-2</v>
      </c>
      <c r="AG243" s="5">
        <v>0.21896530941490361</v>
      </c>
      <c r="AH243" s="16">
        <f t="shared" si="9"/>
        <v>0.1208338893240827</v>
      </c>
    </row>
    <row r="244" spans="1:34" x14ac:dyDescent="0.2">
      <c r="A244">
        <v>31</v>
      </c>
      <c r="B244" t="s">
        <v>24</v>
      </c>
      <c r="E244" s="5"/>
      <c r="F244" s="5"/>
      <c r="G244" s="5"/>
      <c r="H244" s="5"/>
      <c r="I244" s="5"/>
      <c r="J244" s="6"/>
      <c r="K244" s="6"/>
      <c r="L244" s="7"/>
      <c r="M244" s="7"/>
      <c r="N244" s="7"/>
      <c r="O244" s="27">
        <v>43353</v>
      </c>
      <c r="P244" s="6"/>
      <c r="Q244" s="8"/>
      <c r="R244" s="9"/>
      <c r="S244" s="9"/>
      <c r="T244" s="9"/>
      <c r="U244" s="15">
        <v>0.29701604897858225</v>
      </c>
      <c r="V244" s="15">
        <v>0.23170374345967323</v>
      </c>
      <c r="W244" s="16">
        <v>1.0569649891046182</v>
      </c>
      <c r="X244" s="16">
        <v>1.0518943962294987</v>
      </c>
      <c r="Y244" s="16">
        <v>0.99519958198110592</v>
      </c>
      <c r="Z244" s="16"/>
      <c r="AA244" s="17">
        <v>2</v>
      </c>
      <c r="AB244" s="16">
        <v>1.9702645009383932E-2</v>
      </c>
      <c r="AC244" s="5">
        <v>5.178845903532326E-2</v>
      </c>
      <c r="AD244" s="16">
        <v>9.0001892064983657E-2</v>
      </c>
      <c r="AE244" s="16">
        <v>1.4044718708731443E-2</v>
      </c>
      <c r="AF244" s="5">
        <v>4.3805811E-2</v>
      </c>
      <c r="AG244" s="5">
        <v>0.21980353248047638</v>
      </c>
      <c r="AH244" s="16">
        <f t="shared" si="9"/>
        <v>6.5312305518909014E-2</v>
      </c>
    </row>
    <row r="245" spans="1:34" x14ac:dyDescent="0.2">
      <c r="A245">
        <v>55</v>
      </c>
      <c r="B245" t="s">
        <v>24</v>
      </c>
      <c r="E245" s="5"/>
      <c r="F245" s="5"/>
      <c r="G245" s="5"/>
      <c r="H245" s="5"/>
      <c r="I245" s="5"/>
      <c r="J245" s="6"/>
      <c r="K245" s="6"/>
      <c r="L245" s="7"/>
      <c r="M245" s="7"/>
      <c r="N245" s="7"/>
      <c r="O245" s="27">
        <v>43353</v>
      </c>
      <c r="P245" s="6"/>
      <c r="Q245" s="8"/>
      <c r="R245" s="9"/>
      <c r="S245" s="9"/>
      <c r="T245" s="9"/>
      <c r="U245" s="15">
        <v>0.26459626908814649</v>
      </c>
      <c r="V245" s="15">
        <v>0.19682514604032106</v>
      </c>
      <c r="W245" s="16">
        <v>1.0631183105086608</v>
      </c>
      <c r="X245" s="16">
        <v>1.0615817554109797</v>
      </c>
      <c r="Y245" s="16">
        <v>0.99855470284479031</v>
      </c>
      <c r="Z245" s="16"/>
      <c r="AA245" s="17">
        <v>2</v>
      </c>
      <c r="AB245" s="16">
        <v>5.0401353910944593E-2</v>
      </c>
      <c r="AC245" s="5">
        <v>2.7204179750965628E-2</v>
      </c>
      <c r="AD245" s="16">
        <v>6.5834869644398886E-2</v>
      </c>
      <c r="AE245" s="16">
        <v>0.13139754686055474</v>
      </c>
      <c r="AF245" s="5">
        <v>4.1926028000000004E-2</v>
      </c>
      <c r="AG245" s="5">
        <v>0.2230705536476921</v>
      </c>
      <c r="AH245" s="16">
        <f t="shared" si="9"/>
        <v>6.7771123047825427E-2</v>
      </c>
    </row>
    <row r="246" spans="1:34" x14ac:dyDescent="0.2">
      <c r="A246">
        <v>5</v>
      </c>
      <c r="B246" t="s">
        <v>24</v>
      </c>
      <c r="E246" s="5"/>
      <c r="F246" s="5"/>
      <c r="G246" s="5"/>
      <c r="H246" s="5"/>
      <c r="I246" s="5"/>
      <c r="J246" s="5"/>
      <c r="K246" s="6"/>
      <c r="L246" s="7"/>
      <c r="M246" s="7"/>
      <c r="N246" s="7"/>
      <c r="O246" s="27">
        <v>43341</v>
      </c>
      <c r="P246" s="6"/>
      <c r="Q246" s="16"/>
      <c r="R246" s="9"/>
      <c r="S246" s="9"/>
      <c r="T246" s="9"/>
      <c r="U246" s="15">
        <v>0.21947850347155592</v>
      </c>
      <c r="V246" s="15">
        <v>0.24216327638330407</v>
      </c>
      <c r="W246" s="16">
        <v>0.99325115900427519</v>
      </c>
      <c r="X246" s="16">
        <v>0.99415469763141595</v>
      </c>
      <c r="Y246" s="16">
        <v>1.0009073045711983</v>
      </c>
      <c r="Z246" s="16"/>
      <c r="AA246" s="17">
        <v>2</v>
      </c>
      <c r="AB246" s="16">
        <v>3.9026664806330394E-2</v>
      </c>
      <c r="AC246" s="5">
        <v>2.1142366109109627E-2</v>
      </c>
      <c r="AD246" s="16">
        <v>-3.1977908115710107E-2</v>
      </c>
      <c r="AE246" s="16">
        <v>1.8957564435038946E-2</v>
      </c>
      <c r="AF246" s="5">
        <v>4.7414346999999996E-2</v>
      </c>
      <c r="AG246" s="5">
        <v>0.22853722870287482</v>
      </c>
      <c r="AH246" s="16">
        <f t="shared" si="9"/>
        <v>-2.2684772911748141E-2</v>
      </c>
    </row>
    <row r="247" spans="1:34" x14ac:dyDescent="0.2">
      <c r="A247">
        <v>5</v>
      </c>
      <c r="B247" t="s">
        <v>24</v>
      </c>
      <c r="E247" s="7"/>
      <c r="F247" s="7"/>
      <c r="G247" s="7"/>
      <c r="H247" s="7"/>
      <c r="I247" s="5"/>
      <c r="J247" s="7"/>
      <c r="K247" s="7"/>
      <c r="L247" s="7"/>
      <c r="M247" s="7"/>
      <c r="N247" s="7"/>
      <c r="O247" s="21">
        <v>43567</v>
      </c>
      <c r="P247" s="6"/>
      <c r="Q247" s="6"/>
      <c r="R247" s="9"/>
      <c r="S247" s="9"/>
      <c r="T247" s="9"/>
      <c r="U247" s="16">
        <v>0.2441064081087537</v>
      </c>
      <c r="V247" s="16">
        <v>0.24152120155177906</v>
      </c>
      <c r="W247" s="16">
        <v>0.99581861074960543</v>
      </c>
      <c r="X247" s="16">
        <v>1.0088881009463564</v>
      </c>
      <c r="Y247" s="16">
        <v>1.0131244373565624</v>
      </c>
      <c r="AA247" s="17">
        <v>2</v>
      </c>
      <c r="AB247" s="16">
        <v>1.2796709910409062E-2</v>
      </c>
      <c r="AC247" s="5">
        <v>4.7066133343454011E-2</v>
      </c>
      <c r="AD247" s="16">
        <v>2.1033001374237692E-2</v>
      </c>
      <c r="AE247" s="16">
        <v>9.0989983078623701E-2</v>
      </c>
      <c r="AF247" s="5">
        <v>3.7434655999999997E-2</v>
      </c>
      <c r="AG247" s="5">
        <v>0.23820851514596358</v>
      </c>
      <c r="AH247" s="16">
        <v>2.5852065569746396E-3</v>
      </c>
    </row>
    <row r="248" spans="1:34" x14ac:dyDescent="0.2">
      <c r="A248">
        <v>17</v>
      </c>
      <c r="B248" t="s">
        <v>24</v>
      </c>
      <c r="E248" s="5"/>
      <c r="F248" s="5"/>
      <c r="G248" s="5"/>
      <c r="H248" s="5"/>
      <c r="I248" s="5"/>
      <c r="J248" s="5"/>
      <c r="K248" s="6"/>
      <c r="L248" s="7"/>
      <c r="M248" s="7"/>
      <c r="N248" s="7"/>
      <c r="O248" s="27">
        <v>43341</v>
      </c>
      <c r="P248" s="6"/>
      <c r="Q248" s="16"/>
      <c r="R248" s="9"/>
      <c r="S248" s="9"/>
      <c r="T248" s="9"/>
      <c r="U248" s="15">
        <v>0.22160320347593596</v>
      </c>
      <c r="V248" s="15">
        <v>0.18957379764139581</v>
      </c>
      <c r="W248" s="16">
        <v>0.99467136114791632</v>
      </c>
      <c r="X248" s="16">
        <v>0.993884609062062</v>
      </c>
      <c r="Y248" s="16">
        <v>0.99919027602718757</v>
      </c>
      <c r="Z248" s="16"/>
      <c r="AA248" s="17">
        <v>2</v>
      </c>
      <c r="AB248" s="16">
        <v>3.2434336857086701E-2</v>
      </c>
      <c r="AC248" s="5">
        <v>3.6950512253371134E-2</v>
      </c>
      <c r="AD248" s="16">
        <v>1.7189199290945645E-2</v>
      </c>
      <c r="AE248" s="16">
        <v>8.8144663595948972E-3</v>
      </c>
      <c r="AF248" s="5">
        <v>4.2373821999999998E-2</v>
      </c>
      <c r="AG248" s="5">
        <v>0.23964412201836352</v>
      </c>
      <c r="AH248" s="16">
        <f>U248-V248</f>
        <v>3.2029405834540142E-2</v>
      </c>
    </row>
    <row r="249" spans="1:34" x14ac:dyDescent="0.2">
      <c r="A249">
        <v>5</v>
      </c>
      <c r="B249" t="s">
        <v>24</v>
      </c>
      <c r="E249" s="7"/>
      <c r="F249" s="7"/>
      <c r="G249" s="7"/>
      <c r="H249" s="7"/>
      <c r="I249" s="5"/>
      <c r="J249" s="24"/>
      <c r="K249" s="24"/>
      <c r="L249" s="7"/>
      <c r="M249" s="7"/>
      <c r="N249" s="7"/>
      <c r="O249" s="6"/>
      <c r="P249" s="6"/>
      <c r="Q249" s="6"/>
      <c r="R249" s="9"/>
      <c r="S249" s="9"/>
      <c r="T249" s="9"/>
      <c r="U249" s="16">
        <v>0.24721051327921315</v>
      </c>
      <c r="V249" s="16">
        <v>0.24055325024955701</v>
      </c>
      <c r="W249" s="16">
        <v>0.94628634972642378</v>
      </c>
      <c r="X249" s="16">
        <v>1.014750750861938</v>
      </c>
      <c r="Y249" s="16">
        <v>1.072350366076614</v>
      </c>
      <c r="AA249" s="17">
        <v>2</v>
      </c>
      <c r="AB249" s="16">
        <v>3.4305833755134275E-2</v>
      </c>
      <c r="AC249" s="16">
        <v>4.2845081321426018E-2</v>
      </c>
      <c r="AD249" s="16">
        <v>-2.3838850713997495E-3</v>
      </c>
      <c r="AE249" s="16">
        <v>3.3744292116846583E-2</v>
      </c>
      <c r="AF249" s="5">
        <v>4.3675645999999999E-2</v>
      </c>
      <c r="AG249" s="5">
        <v>0.24201106</v>
      </c>
      <c r="AH249" s="16">
        <v>6.6572630296561353E-3</v>
      </c>
    </row>
    <row r="250" spans="1:34" x14ac:dyDescent="0.2">
      <c r="A250">
        <v>4</v>
      </c>
      <c r="B250" t="s">
        <v>24</v>
      </c>
      <c r="E250" s="5"/>
      <c r="F250" s="5"/>
      <c r="G250" s="5"/>
      <c r="H250" s="5"/>
      <c r="I250" s="5"/>
      <c r="J250" s="6"/>
      <c r="K250" s="6"/>
      <c r="L250" s="7"/>
      <c r="M250" s="7"/>
      <c r="N250" s="7"/>
      <c r="O250" s="21">
        <v>43518</v>
      </c>
      <c r="P250" s="6"/>
      <c r="Q250" s="8"/>
      <c r="R250" s="9"/>
      <c r="S250" s="9"/>
      <c r="T250" s="9"/>
      <c r="U250" s="16">
        <v>0.20992804443971855</v>
      </c>
      <c r="V250" s="16">
        <v>0.24424404022112731</v>
      </c>
      <c r="W250" s="16">
        <v>1.0288375804372794</v>
      </c>
      <c r="X250" s="16">
        <v>0.99519639488740896</v>
      </c>
      <c r="Y250" s="16">
        <v>0.96730138521762909</v>
      </c>
      <c r="AA250" s="17">
        <v>2</v>
      </c>
      <c r="AB250" s="16">
        <v>0.15799328816151717</v>
      </c>
      <c r="AC250" s="5">
        <v>1.964041119973213E-2</v>
      </c>
      <c r="AD250" s="16">
        <v>1.9840866662124146E-2</v>
      </c>
      <c r="AE250" s="16">
        <v>0.19696196308759401</v>
      </c>
      <c r="AF250" s="5">
        <v>4.0103615999999995E-2</v>
      </c>
      <c r="AG250" s="5">
        <v>0.24269061407657763</v>
      </c>
      <c r="AH250" s="16">
        <v>-3.4315995781408759E-2</v>
      </c>
    </row>
    <row r="251" spans="1:34" x14ac:dyDescent="0.2">
      <c r="A251">
        <v>5</v>
      </c>
      <c r="B251" t="s">
        <v>24</v>
      </c>
      <c r="E251" s="5"/>
      <c r="F251" s="5"/>
      <c r="G251" s="5"/>
      <c r="H251" s="5"/>
      <c r="I251" s="5"/>
      <c r="J251" s="6"/>
      <c r="K251" s="6"/>
      <c r="L251" s="7"/>
      <c r="M251" s="7"/>
      <c r="N251" s="7"/>
      <c r="O251" s="21"/>
      <c r="P251" s="6"/>
      <c r="Q251" s="8"/>
      <c r="R251" s="9"/>
      <c r="S251" s="9"/>
      <c r="T251" s="9"/>
      <c r="U251" s="16">
        <v>0.34820100419064026</v>
      </c>
      <c r="V251" s="16">
        <v>0.18946466806698167</v>
      </c>
      <c r="W251" s="16">
        <v>1.2045318003039762</v>
      </c>
      <c r="X251" s="16">
        <v>1.2092973816768626</v>
      </c>
      <c r="Y251" s="16">
        <v>1.0039543313776744</v>
      </c>
      <c r="AA251" s="17">
        <v>2</v>
      </c>
      <c r="AB251" s="16">
        <v>5.6925810707225806E-2</v>
      </c>
      <c r="AC251" s="5">
        <v>5.3193299273467505E-2</v>
      </c>
      <c r="AD251" s="16">
        <v>0.15235248338896223</v>
      </c>
      <c r="AE251" s="16">
        <v>0.14325515936914515</v>
      </c>
      <c r="AF251" s="5">
        <v>3.3688126999999998E-2</v>
      </c>
      <c r="AG251" s="5">
        <v>0.24904229783404044</v>
      </c>
      <c r="AH251" s="16">
        <f>U251-V251</f>
        <v>0.15873633612365859</v>
      </c>
    </row>
    <row r="252" spans="1:34" x14ac:dyDescent="0.2">
      <c r="A252">
        <v>5</v>
      </c>
      <c r="B252" t="s">
        <v>24</v>
      </c>
      <c r="E252" s="7"/>
      <c r="F252" s="7"/>
      <c r="G252" s="7"/>
      <c r="H252" s="7"/>
      <c r="I252" s="5"/>
      <c r="J252" s="7"/>
      <c r="K252" s="7"/>
      <c r="L252" s="7"/>
      <c r="M252" s="7"/>
      <c r="N252" s="7"/>
      <c r="O252" s="21">
        <v>43566</v>
      </c>
      <c r="P252" s="6"/>
      <c r="Q252" s="6"/>
      <c r="R252" s="9"/>
      <c r="S252" s="9"/>
      <c r="T252" s="9"/>
      <c r="U252" s="16">
        <v>0.28766937505212792</v>
      </c>
      <c r="V252" s="16">
        <v>0.26534783914603882</v>
      </c>
      <c r="W252" s="16">
        <v>1.0001689185073677</v>
      </c>
      <c r="X252" s="16">
        <v>1.014285410347638</v>
      </c>
      <c r="Y252" s="16">
        <v>1.0141201248447074</v>
      </c>
      <c r="AA252" s="17">
        <v>2</v>
      </c>
      <c r="AB252" s="16">
        <v>2.3360746820593997E-2</v>
      </c>
      <c r="AC252" s="5">
        <v>5.0547378695507735E-3</v>
      </c>
      <c r="AD252" s="16">
        <v>3.691100507374756E-2</v>
      </c>
      <c r="AE252" s="16">
        <v>5.3545183789152247E-2</v>
      </c>
      <c r="AF252" s="5">
        <v>4.1391819999999996E-2</v>
      </c>
      <c r="AG252" s="5">
        <v>0.25938989335356988</v>
      </c>
      <c r="AH252" s="16">
        <v>2.2321535906089096E-2</v>
      </c>
    </row>
    <row r="253" spans="1:34" x14ac:dyDescent="0.2">
      <c r="A253">
        <v>5</v>
      </c>
      <c r="B253" t="s">
        <v>24</v>
      </c>
      <c r="E253" s="5"/>
      <c r="F253" s="5"/>
      <c r="G253" s="5"/>
      <c r="H253" s="5"/>
      <c r="I253" s="5"/>
      <c r="J253" s="6"/>
      <c r="K253" s="6"/>
      <c r="L253" s="7"/>
      <c r="M253" s="7"/>
      <c r="N253" s="7"/>
      <c r="O253" s="27">
        <v>43346</v>
      </c>
      <c r="P253" s="6"/>
      <c r="Q253" s="16"/>
      <c r="R253" s="9"/>
      <c r="S253" s="9"/>
      <c r="T253" s="9"/>
      <c r="U253" s="15">
        <v>0.28681147540658242</v>
      </c>
      <c r="V253" s="15">
        <v>0.21687024652446615</v>
      </c>
      <c r="W253" s="16">
        <v>1.0014404389229368</v>
      </c>
      <c r="X253" s="16">
        <v>1.0032219985249315</v>
      </c>
      <c r="Y253" s="16">
        <v>1.0017751428127339</v>
      </c>
      <c r="Z253" s="16"/>
      <c r="AA253" s="17">
        <v>2</v>
      </c>
      <c r="AB253" s="16">
        <v>8.3606057753771473E-2</v>
      </c>
      <c r="AC253" s="5">
        <v>4.6508132097493819E-2</v>
      </c>
      <c r="AD253" s="16">
        <v>7.4323396390463259E-2</v>
      </c>
      <c r="AE253" s="16">
        <v>6.367359193667442E-2</v>
      </c>
      <c r="AF253" s="5">
        <v>3.6003723000000001E-2</v>
      </c>
      <c r="AG253" s="5">
        <v>0.26515004308343781</v>
      </c>
      <c r="AH253" s="16">
        <f>U253-V253</f>
        <v>6.9941228882116263E-2</v>
      </c>
    </row>
    <row r="254" spans="1:34" x14ac:dyDescent="0.2">
      <c r="A254">
        <v>5</v>
      </c>
      <c r="B254" t="s">
        <v>24</v>
      </c>
      <c r="E254" s="5"/>
      <c r="F254" s="5"/>
      <c r="G254" s="5"/>
      <c r="H254" s="5"/>
      <c r="I254" s="5"/>
      <c r="J254" s="6"/>
      <c r="K254" s="6"/>
      <c r="L254" s="7"/>
      <c r="M254" s="7"/>
      <c r="N254" s="7"/>
      <c r="O254" s="21">
        <v>43519</v>
      </c>
      <c r="P254" s="6"/>
      <c r="Q254" s="8"/>
      <c r="R254" s="9"/>
      <c r="S254" s="9"/>
      <c r="T254" s="9"/>
      <c r="U254" s="16">
        <v>0.1530758259081407</v>
      </c>
      <c r="V254" s="16">
        <v>0.23338575852453283</v>
      </c>
      <c r="W254" s="16">
        <v>0.96572913211505274</v>
      </c>
      <c r="X254" s="16">
        <v>0.93426096224485544</v>
      </c>
      <c r="Y254" s="16">
        <v>0.96741587759486369</v>
      </c>
      <c r="AA254" s="17">
        <v>2</v>
      </c>
      <c r="AB254" s="16">
        <v>4.693913042666973E-2</v>
      </c>
      <c r="AC254" s="5">
        <v>3.4933565043765165E-2</v>
      </c>
      <c r="AD254" s="16">
        <v>-5.6524495449683521E-2</v>
      </c>
      <c r="AE254" s="16">
        <v>1.8947545475972386E-2</v>
      </c>
      <c r="AF254" s="5">
        <v>4.0108100999999993E-2</v>
      </c>
      <c r="AG254" s="5">
        <v>0.26811744560944484</v>
      </c>
      <c r="AH254" s="16">
        <v>-8.0309932616392132E-2</v>
      </c>
    </row>
    <row r="255" spans="1:34" x14ac:dyDescent="0.2">
      <c r="A255">
        <v>18</v>
      </c>
      <c r="B255" t="s">
        <v>24</v>
      </c>
      <c r="E255" s="7"/>
      <c r="F255" s="7"/>
      <c r="G255" s="7"/>
      <c r="H255" s="7"/>
      <c r="I255" s="5"/>
      <c r="J255" s="6"/>
      <c r="K255" s="6"/>
      <c r="L255" s="7"/>
      <c r="M255" s="7"/>
      <c r="N255" s="7"/>
      <c r="O255" s="21">
        <v>43570</v>
      </c>
      <c r="P255" s="6"/>
      <c r="Q255" s="6"/>
      <c r="R255" s="9"/>
      <c r="S255" s="9"/>
      <c r="T255" s="9"/>
      <c r="U255" s="16">
        <v>0.21698224923460963</v>
      </c>
      <c r="V255" s="16">
        <v>0.2378647388045311</v>
      </c>
      <c r="W255" s="16">
        <v>0.98366098969509497</v>
      </c>
      <c r="X255" s="16">
        <v>0.99649614819127974</v>
      </c>
      <c r="Y255" s="16">
        <v>1.0130514348626574</v>
      </c>
      <c r="AA255" s="17">
        <v>2</v>
      </c>
      <c r="AB255" s="16">
        <v>0.10505004045564265</v>
      </c>
      <c r="AC255" s="5">
        <v>4.6093852576725984E-2</v>
      </c>
      <c r="AD255" s="16">
        <v>-2.7561369138617842E-2</v>
      </c>
      <c r="AE255" s="16">
        <v>0.11020632942920433</v>
      </c>
      <c r="AF255" s="5">
        <v>3.7508591000000001E-2</v>
      </c>
      <c r="AG255" s="5">
        <v>0.27330350233713735</v>
      </c>
      <c r="AH255" s="16">
        <v>-2.0882489569921475E-2</v>
      </c>
    </row>
    <row r="256" spans="1:34" x14ac:dyDescent="0.2">
      <c r="A256">
        <v>26</v>
      </c>
      <c r="B256" t="s">
        <v>24</v>
      </c>
      <c r="E256" s="7"/>
      <c r="F256" s="7"/>
      <c r="G256" s="7"/>
      <c r="H256" s="7"/>
      <c r="I256" s="5"/>
      <c r="J256" s="6"/>
      <c r="K256" s="6"/>
      <c r="L256" s="7"/>
      <c r="M256" s="7"/>
      <c r="N256" s="7"/>
      <c r="O256" s="21">
        <v>43570</v>
      </c>
      <c r="P256" s="6"/>
      <c r="Q256" s="6"/>
      <c r="R256" s="9"/>
      <c r="S256" s="9"/>
      <c r="T256" s="9"/>
      <c r="U256" s="16">
        <v>0.20895679488745303</v>
      </c>
      <c r="V256" s="16">
        <v>0.23610989559090059</v>
      </c>
      <c r="W256" s="16">
        <v>0.98273266812290783</v>
      </c>
      <c r="X256" s="16">
        <v>0.99335105724989503</v>
      </c>
      <c r="Y256" s="16">
        <v>1.0108060090814273</v>
      </c>
      <c r="AA256" s="17">
        <v>2</v>
      </c>
      <c r="AB256" s="16">
        <v>7.5329162170824693E-2</v>
      </c>
      <c r="AC256" s="5">
        <v>4.5151438924179381E-2</v>
      </c>
      <c r="AD256" s="16">
        <v>-1.2770464467515286E-2</v>
      </c>
      <c r="AE256" s="16">
        <v>5.5056984276897626E-2</v>
      </c>
      <c r="AF256" s="5">
        <v>3.2619720000000005E-2</v>
      </c>
      <c r="AG256" s="5">
        <v>0.2740822444654295</v>
      </c>
      <c r="AH256" s="16">
        <v>-2.7153100703447564E-2</v>
      </c>
    </row>
    <row r="257" spans="1:34" x14ac:dyDescent="0.2">
      <c r="A257">
        <v>22</v>
      </c>
      <c r="B257" t="s">
        <v>24</v>
      </c>
      <c r="E257" s="7"/>
      <c r="F257" s="7"/>
      <c r="G257" s="7"/>
      <c r="H257" s="7"/>
      <c r="I257" s="5"/>
      <c r="J257" s="6"/>
      <c r="K257" s="6"/>
      <c r="L257" s="7"/>
      <c r="M257" s="7"/>
      <c r="N257" s="7"/>
      <c r="O257" s="21">
        <v>43570</v>
      </c>
      <c r="P257" s="6"/>
      <c r="Q257" s="6"/>
      <c r="R257" s="9"/>
      <c r="S257" s="9"/>
      <c r="T257" s="9"/>
      <c r="U257" s="16">
        <v>7.3740784498473502E-2</v>
      </c>
      <c r="V257" s="16">
        <v>0.21116251186984827</v>
      </c>
      <c r="W257" s="16">
        <v>0.98560863393124531</v>
      </c>
      <c r="X257" s="16">
        <v>0.99231230788923985</v>
      </c>
      <c r="Y257" s="16">
        <v>1.0068021962587042</v>
      </c>
      <c r="AA257" s="17">
        <v>2</v>
      </c>
      <c r="AB257" s="16">
        <v>0.15530129704912934</v>
      </c>
      <c r="AC257" s="5">
        <v>9.339947671868272E-2</v>
      </c>
      <c r="AD257" s="16">
        <v>-0.10146067998195729</v>
      </c>
      <c r="AE257" s="16">
        <v>3.7916681242159009E-2</v>
      </c>
      <c r="AF257" s="5">
        <v>3.3860370000000001E-2</v>
      </c>
      <c r="AG257" s="5">
        <v>0.27456751695534043</v>
      </c>
      <c r="AH257" s="16">
        <v>-0.13742172737137476</v>
      </c>
    </row>
    <row r="258" spans="1:34" x14ac:dyDescent="0.2">
      <c r="A258">
        <v>30</v>
      </c>
      <c r="B258" t="s">
        <v>24</v>
      </c>
      <c r="E258" s="7"/>
      <c r="F258" s="7"/>
      <c r="G258" s="7"/>
      <c r="H258" s="7"/>
      <c r="I258" s="5"/>
      <c r="J258" s="6"/>
      <c r="K258" s="6"/>
      <c r="L258" s="7"/>
      <c r="M258" s="7"/>
      <c r="N258" s="7"/>
      <c r="O258" s="21">
        <v>43570</v>
      </c>
      <c r="P258" s="6"/>
      <c r="Q258" s="6"/>
      <c r="R258" s="9"/>
      <c r="S258" s="9"/>
      <c r="T258" s="9"/>
      <c r="U258" s="16">
        <v>0.22002871762342538</v>
      </c>
      <c r="V258" s="16">
        <v>0.2426298359409588</v>
      </c>
      <c r="W258" s="16">
        <v>0.98358891771180446</v>
      </c>
      <c r="X258" s="16">
        <v>0.99454937178599478</v>
      </c>
      <c r="Y258" s="16">
        <v>1.0111435776837143</v>
      </c>
      <c r="AA258" s="17">
        <v>2</v>
      </c>
      <c r="AB258" s="16">
        <v>3.6271408998130104E-2</v>
      </c>
      <c r="AC258" s="5">
        <v>5.092041593536923E-2</v>
      </c>
      <c r="AD258" s="16">
        <v>-1.8062957720166306E-2</v>
      </c>
      <c r="AE258" s="16">
        <v>3.8291211685253151E-2</v>
      </c>
      <c r="AF258" s="5">
        <v>3.7068588999999999E-2</v>
      </c>
      <c r="AG258" s="5">
        <v>0.27685530209530768</v>
      </c>
      <c r="AH258" s="16">
        <v>-2.260111831753342E-2</v>
      </c>
    </row>
    <row r="259" spans="1:34" x14ac:dyDescent="0.2">
      <c r="A259">
        <v>48</v>
      </c>
      <c r="B259" t="s">
        <v>24</v>
      </c>
      <c r="E259" s="5"/>
      <c r="F259" s="5"/>
      <c r="G259" s="5"/>
      <c r="H259" s="5"/>
      <c r="I259" s="5"/>
      <c r="J259" s="6"/>
      <c r="K259" s="6"/>
      <c r="L259" s="7"/>
      <c r="M259" s="7"/>
      <c r="N259" s="7"/>
      <c r="O259" s="21"/>
      <c r="P259" s="6"/>
      <c r="Q259" s="8"/>
      <c r="R259" s="9"/>
      <c r="S259" s="9"/>
      <c r="T259" s="9"/>
      <c r="U259" s="16">
        <v>0.34552606871122532</v>
      </c>
      <c r="V259" s="16">
        <v>0.19710286321794612</v>
      </c>
      <c r="W259" s="16">
        <v>1.2975422081698347</v>
      </c>
      <c r="X259" s="16">
        <v>1.294784334763726</v>
      </c>
      <c r="Y259" s="16">
        <v>0.99806088898275114</v>
      </c>
      <c r="AA259" s="17">
        <v>2</v>
      </c>
      <c r="AB259" s="16">
        <v>0.29402799595583684</v>
      </c>
      <c r="AC259" s="5">
        <v>7.1919278059085961E-2</v>
      </c>
      <c r="AD259" s="16">
        <v>0.14166665139536683</v>
      </c>
      <c r="AE259" s="16">
        <v>0.31748404794180413</v>
      </c>
      <c r="AF259" s="5">
        <v>3.3976728000000005E-2</v>
      </c>
      <c r="AG259" s="5">
        <v>0.27978852030620027</v>
      </c>
      <c r="AH259" s="16">
        <f>U259-V259</f>
        <v>0.1484232054932792</v>
      </c>
    </row>
    <row r="260" spans="1:34" x14ac:dyDescent="0.2">
      <c r="A260">
        <v>5</v>
      </c>
      <c r="B260" t="s">
        <v>24</v>
      </c>
      <c r="E260" s="7"/>
      <c r="F260" s="7"/>
      <c r="G260" s="7"/>
      <c r="H260" s="7"/>
      <c r="I260" s="5"/>
      <c r="J260" s="7"/>
      <c r="K260" s="7"/>
      <c r="L260" s="7"/>
      <c r="M260" s="7"/>
      <c r="N260" s="7"/>
      <c r="O260" s="21">
        <v>43566</v>
      </c>
      <c r="P260" s="6"/>
      <c r="Q260" s="6"/>
      <c r="R260" s="9"/>
      <c r="S260" s="9"/>
      <c r="T260" s="9"/>
      <c r="U260" s="16">
        <v>0.2207843167569834</v>
      </c>
      <c r="V260" s="16">
        <v>0.21432345527168847</v>
      </c>
      <c r="W260" s="16">
        <v>1.001330029446148</v>
      </c>
      <c r="X260" s="16">
        <v>1.0173716820985459</v>
      </c>
      <c r="Y260" s="16">
        <v>1.0160204107925959</v>
      </c>
      <c r="AA260" s="17">
        <v>2</v>
      </c>
      <c r="AB260" s="16">
        <v>2.0052799307451054E-2</v>
      </c>
      <c r="AC260" s="5">
        <v>3.4233536274576294E-2</v>
      </c>
      <c r="AD260" s="16">
        <v>-1.6903461871997649E-2</v>
      </c>
      <c r="AE260" s="16">
        <v>3.5838380521645292E-2</v>
      </c>
      <c r="AF260" s="5">
        <v>3.1244184000000001E-2</v>
      </c>
      <c r="AG260" s="5">
        <v>0.28044231610092724</v>
      </c>
      <c r="AH260" s="16">
        <v>6.4608614852949275E-3</v>
      </c>
    </row>
    <row r="261" spans="1:34" x14ac:dyDescent="0.2">
      <c r="A261">
        <v>42</v>
      </c>
      <c r="B261" t="s">
        <v>24</v>
      </c>
      <c r="E261" s="5"/>
      <c r="F261" s="5"/>
      <c r="G261" s="5"/>
      <c r="H261" s="5"/>
      <c r="I261" s="5"/>
      <c r="J261" s="6"/>
      <c r="K261" s="6"/>
      <c r="L261" s="7"/>
      <c r="M261" s="7"/>
      <c r="N261" s="7"/>
      <c r="O261" s="21">
        <v>43517</v>
      </c>
      <c r="P261" s="6"/>
      <c r="Q261" s="8"/>
      <c r="R261" s="9"/>
      <c r="S261" s="9"/>
      <c r="T261" s="9"/>
      <c r="U261" s="16">
        <v>0.20687304654772495</v>
      </c>
      <c r="V261" s="16">
        <v>0.19153951758924906</v>
      </c>
      <c r="W261" s="16">
        <v>0.97258742647340668</v>
      </c>
      <c r="X261" s="16">
        <v>1.0150976915263801</v>
      </c>
      <c r="Y261" s="16">
        <v>1.0437088639641843</v>
      </c>
      <c r="AA261" s="17">
        <v>2</v>
      </c>
      <c r="AB261" s="16">
        <v>5.5141506413805622E-2</v>
      </c>
      <c r="AC261" s="5">
        <v>2.1582128874887068E-2</v>
      </c>
      <c r="AD261" s="16">
        <v>8.3527482728218416E-3</v>
      </c>
      <c r="AE261" s="16">
        <v>4.3320451630530166E-2</v>
      </c>
      <c r="AF261" s="5">
        <v>3.1097666999999996E-2</v>
      </c>
      <c r="AG261" s="5">
        <v>0.34942615312874792</v>
      </c>
      <c r="AH261" s="16">
        <v>1.5333528958475895E-2</v>
      </c>
    </row>
    <row r="262" spans="1:34" x14ac:dyDescent="0.2">
      <c r="A262">
        <v>16</v>
      </c>
      <c r="B262" t="s">
        <v>24</v>
      </c>
      <c r="E262" s="7"/>
      <c r="F262" s="7"/>
      <c r="G262" s="7"/>
      <c r="H262" s="7"/>
      <c r="I262" s="5"/>
      <c r="J262" s="6"/>
      <c r="K262" s="6"/>
      <c r="L262" s="7"/>
      <c r="M262" s="7"/>
      <c r="N262" s="7"/>
      <c r="O262" s="27">
        <v>43579</v>
      </c>
      <c r="P262" s="6"/>
      <c r="Q262" s="6"/>
      <c r="R262" s="9"/>
      <c r="S262" s="9"/>
      <c r="T262" s="9"/>
      <c r="U262" s="16">
        <v>0.22964885203783739</v>
      </c>
      <c r="V262" s="16">
        <v>0.2273995394212284</v>
      </c>
      <c r="W262" s="16">
        <v>0.92540266226279067</v>
      </c>
      <c r="X262" s="16">
        <v>0.94482774028060224</v>
      </c>
      <c r="Y262" s="16">
        <v>1.0209888539262966</v>
      </c>
      <c r="AA262" s="17">
        <v>2</v>
      </c>
      <c r="AB262" s="16">
        <v>4.9075360835710458E-2</v>
      </c>
      <c r="AC262" s="5">
        <v>2.6966596622492896E-2</v>
      </c>
      <c r="AD262" s="16">
        <v>-4.8245649043043848E-3</v>
      </c>
      <c r="AE262" s="16">
        <v>1.6042735949177767E-2</v>
      </c>
      <c r="AF262" s="5">
        <v>3.3678509999999995E-2</v>
      </c>
      <c r="AG262" s="5">
        <v>0.36614870404207728</v>
      </c>
      <c r="AH262" s="16">
        <v>2.2493126166089894E-3</v>
      </c>
    </row>
    <row r="263" spans="1:34" x14ac:dyDescent="0.2">
      <c r="A263">
        <v>20</v>
      </c>
      <c r="B263" t="s">
        <v>24</v>
      </c>
      <c r="E263" s="7"/>
      <c r="F263" s="7"/>
      <c r="G263" s="7"/>
      <c r="H263" s="7"/>
      <c r="I263" s="5"/>
      <c r="J263" s="6"/>
      <c r="K263" s="6"/>
      <c r="L263" s="7"/>
      <c r="M263" s="7"/>
      <c r="N263" s="7"/>
      <c r="O263" s="27">
        <v>43579</v>
      </c>
      <c r="P263" s="6"/>
      <c r="Q263" s="6"/>
      <c r="R263" s="9"/>
      <c r="S263" s="9"/>
      <c r="T263" s="9"/>
      <c r="U263" s="16">
        <v>0.21973793960213447</v>
      </c>
      <c r="V263" s="16">
        <v>0.22420090329415091</v>
      </c>
      <c r="W263" s="16">
        <v>0.93386594647054455</v>
      </c>
      <c r="X263" s="16">
        <v>0.94747000544155735</v>
      </c>
      <c r="Y263" s="16">
        <v>1.0146487305709688</v>
      </c>
      <c r="AA263" s="17">
        <v>2</v>
      </c>
      <c r="AB263" s="16">
        <v>5.781408270510642E-2</v>
      </c>
      <c r="AC263" s="5">
        <v>2.1282129438966634E-2</v>
      </c>
      <c r="AD263" s="16">
        <v>-4.8103089757223216E-2</v>
      </c>
      <c r="AE263" s="16">
        <v>7.689152576898306E-2</v>
      </c>
      <c r="AF263" s="5">
        <v>3.9093429999999998E-2</v>
      </c>
      <c r="AG263" s="5">
        <v>0.37319287297284087</v>
      </c>
      <c r="AH263" s="16">
        <v>-4.4629636920164306E-3</v>
      </c>
    </row>
    <row r="264" spans="1:34" x14ac:dyDescent="0.2">
      <c r="A264">
        <v>5</v>
      </c>
      <c r="B264" t="s">
        <v>24</v>
      </c>
      <c r="E264" s="5"/>
      <c r="F264" s="5"/>
      <c r="G264" s="5"/>
      <c r="H264" s="5"/>
      <c r="I264" s="5"/>
      <c r="J264" s="6"/>
      <c r="K264" s="6"/>
      <c r="L264" s="7"/>
      <c r="M264" s="7"/>
      <c r="N264" s="7"/>
      <c r="O264" s="27">
        <v>43353</v>
      </c>
      <c r="P264" s="6"/>
      <c r="Q264" s="8"/>
      <c r="R264" s="9"/>
      <c r="S264" s="9"/>
      <c r="T264" s="9"/>
      <c r="U264" s="15">
        <v>0.2243001297045725</v>
      </c>
      <c r="V264" s="15">
        <v>0.23143248391144233</v>
      </c>
      <c r="W264" s="16">
        <v>1.0027834557068578</v>
      </c>
      <c r="X264" s="16">
        <v>0.99114601048948536</v>
      </c>
      <c r="Y264" s="16">
        <v>0.98837374359697661</v>
      </c>
      <c r="Z264" s="16"/>
      <c r="AA264" s="17">
        <v>2</v>
      </c>
      <c r="AB264" s="16">
        <v>0.1932298348900226</v>
      </c>
      <c r="AC264" s="5">
        <v>1.6465389368809185E-2</v>
      </c>
      <c r="AD264" s="16">
        <v>-3.1203666716050904E-3</v>
      </c>
      <c r="AE264" s="16">
        <v>0.25976765989745626</v>
      </c>
      <c r="AF264" s="5">
        <v>2.7325727000000001E-2</v>
      </c>
      <c r="AG264" s="5">
        <v>0.37418985986499542</v>
      </c>
      <c r="AH264" s="16">
        <f>U264-V264</f>
        <v>-7.1323542068698342E-3</v>
      </c>
    </row>
    <row r="265" spans="1:34" x14ac:dyDescent="0.2">
      <c r="A265">
        <v>13</v>
      </c>
      <c r="B265" t="s">
        <v>24</v>
      </c>
      <c r="E265" s="5"/>
      <c r="F265" s="5"/>
      <c r="G265" s="5"/>
      <c r="H265" s="5"/>
      <c r="I265" s="5"/>
      <c r="J265" s="6"/>
      <c r="K265" s="6"/>
      <c r="L265" s="7"/>
      <c r="M265" s="7"/>
      <c r="N265" s="7"/>
      <c r="O265" s="27">
        <v>43345</v>
      </c>
      <c r="P265" s="6"/>
      <c r="Q265" s="16"/>
      <c r="R265" s="9"/>
      <c r="S265" s="9"/>
      <c r="T265" s="9"/>
      <c r="U265" s="15">
        <v>0.49290887396491456</v>
      </c>
      <c r="V265" s="15">
        <v>0.22402101109131323</v>
      </c>
      <c r="W265" s="16">
        <v>0.90682057224706258</v>
      </c>
      <c r="X265" s="16">
        <v>0.89655555705443546</v>
      </c>
      <c r="Y265" s="16">
        <v>0.98867595642229822</v>
      </c>
      <c r="Z265" s="16"/>
      <c r="AA265" s="17">
        <v>2</v>
      </c>
      <c r="AB265" s="16">
        <v>0.13926935906251806</v>
      </c>
      <c r="AC265" s="5">
        <v>4.0333003570694692E-2</v>
      </c>
      <c r="AD265" s="16">
        <v>0.26497513398238137</v>
      </c>
      <c r="AE265" s="16">
        <v>0.14469741337685307</v>
      </c>
      <c r="AF265" s="5">
        <v>2.9130053000000003E-2</v>
      </c>
      <c r="AG265" s="5">
        <v>0.3764107276257348</v>
      </c>
      <c r="AH265" s="16">
        <f>U265-V265</f>
        <v>0.26888786287360134</v>
      </c>
    </row>
    <row r="266" spans="1:34" x14ac:dyDescent="0.2">
      <c r="A266">
        <v>25</v>
      </c>
      <c r="B266" t="s">
        <v>24</v>
      </c>
      <c r="E266" s="7"/>
      <c r="F266" s="7"/>
      <c r="G266" s="7"/>
      <c r="H266" s="7"/>
      <c r="I266" s="5"/>
      <c r="J266" s="6"/>
      <c r="K266" s="6"/>
      <c r="L266" s="7"/>
      <c r="M266" s="7"/>
      <c r="N266" s="7"/>
      <c r="O266" s="27">
        <v>43579</v>
      </c>
      <c r="P266" s="6"/>
      <c r="Q266" s="6"/>
      <c r="R266" s="9"/>
      <c r="S266" s="9"/>
      <c r="T266" s="9"/>
      <c r="U266" s="16">
        <v>0.21011780070945285</v>
      </c>
      <c r="V266" s="16">
        <v>0.23930647595345653</v>
      </c>
      <c r="W266" s="16">
        <v>0.91804524804394916</v>
      </c>
      <c r="X266" s="16">
        <v>0.93561381947950317</v>
      </c>
      <c r="Y266" s="16">
        <v>1.0191270202795293</v>
      </c>
      <c r="AA266" s="17">
        <v>2</v>
      </c>
      <c r="AB266" s="16">
        <v>8.3289687623414196E-2</v>
      </c>
      <c r="AC266" s="5">
        <v>5.7624481236706864E-3</v>
      </c>
      <c r="AD266" s="16">
        <v>-2.1422596391817983E-2</v>
      </c>
      <c r="AE266" s="16">
        <v>0.16879713082240652</v>
      </c>
      <c r="AF266" s="5">
        <v>3.1162521999999998E-2</v>
      </c>
      <c r="AG266" s="5">
        <v>0.37644365526105555</v>
      </c>
      <c r="AH266" s="16">
        <v>-2.9188675244003676E-2</v>
      </c>
    </row>
    <row r="267" spans="1:34" x14ac:dyDescent="0.2">
      <c r="A267">
        <v>4</v>
      </c>
      <c r="B267" t="s">
        <v>24</v>
      </c>
      <c r="E267" s="5"/>
      <c r="F267" s="5"/>
      <c r="G267" s="5"/>
      <c r="H267" s="5"/>
      <c r="I267" s="5"/>
      <c r="J267" s="6"/>
      <c r="K267" s="6"/>
      <c r="L267" s="7"/>
      <c r="M267" s="7"/>
      <c r="N267" s="7"/>
      <c r="O267" s="27">
        <v>43338</v>
      </c>
      <c r="P267" s="5"/>
      <c r="Q267" s="16"/>
      <c r="R267" s="9"/>
      <c r="S267" s="9"/>
      <c r="T267" s="9"/>
      <c r="U267" s="15">
        <v>0.2332776755792724</v>
      </c>
      <c r="V267" s="15">
        <v>0.24670888197730889</v>
      </c>
      <c r="W267" s="16">
        <v>1.0105277370269428</v>
      </c>
      <c r="X267" s="16">
        <v>1.0032748294895608</v>
      </c>
      <c r="Y267" s="16">
        <v>0.99282251014361034</v>
      </c>
      <c r="Z267" s="16"/>
      <c r="AA267" s="17">
        <v>2</v>
      </c>
      <c r="AB267" s="16">
        <v>8.1321220443368661E-2</v>
      </c>
      <c r="AC267" s="5">
        <v>4.2162414148059275E-2</v>
      </c>
      <c r="AD267" s="16">
        <v>-1.0702328276768203E-2</v>
      </c>
      <c r="AE267" s="16">
        <v>5.2348825048985477E-2</v>
      </c>
      <c r="AF267" s="5">
        <v>2.7905135999999997E-2</v>
      </c>
      <c r="AG267" s="5">
        <v>0.39433202407444112</v>
      </c>
      <c r="AH267" s="16">
        <f>U267-V267</f>
        <v>-1.3431206398036494E-2</v>
      </c>
    </row>
    <row r="268" spans="1:34" x14ac:dyDescent="0.2">
      <c r="A268">
        <v>4</v>
      </c>
      <c r="B268" t="s">
        <v>24</v>
      </c>
      <c r="E268" s="5"/>
      <c r="F268" s="5"/>
      <c r="G268" s="5"/>
      <c r="H268" s="5"/>
      <c r="I268" s="5"/>
      <c r="J268" s="6"/>
      <c r="K268" s="6"/>
      <c r="L268" s="7"/>
      <c r="M268" s="7"/>
      <c r="N268" s="7"/>
      <c r="O268" s="27">
        <v>43337</v>
      </c>
      <c r="P268" s="5"/>
      <c r="Q268" s="16"/>
      <c r="R268" s="9"/>
      <c r="S268" s="9"/>
      <c r="T268" s="9"/>
      <c r="U268" s="15">
        <v>0.19557369553317253</v>
      </c>
      <c r="V268" s="15">
        <v>0.23014157498354079</v>
      </c>
      <c r="W268" s="16">
        <v>1.0106558834950161</v>
      </c>
      <c r="X268" s="16">
        <v>1.0016931490477838</v>
      </c>
      <c r="Y268" s="16">
        <v>0.99113439711175466</v>
      </c>
      <c r="Z268" s="16"/>
      <c r="AA268" s="17">
        <v>2</v>
      </c>
      <c r="AB268" s="16">
        <v>6.8863170211316146E-2</v>
      </c>
      <c r="AC268" s="5">
        <v>1.7924858824237493E-2</v>
      </c>
      <c r="AD268" s="16">
        <v>-2.0832022196437538E-2</v>
      </c>
      <c r="AE268" s="16">
        <v>9.349586903898531E-2</v>
      </c>
      <c r="AF268" s="5">
        <v>3.0969462999999999E-2</v>
      </c>
      <c r="AG268" s="5">
        <v>0.40455091586586195</v>
      </c>
      <c r="AH268" s="16">
        <f>U268-V268</f>
        <v>-3.4567879450368266E-2</v>
      </c>
    </row>
    <row r="269" spans="1:34" x14ac:dyDescent="0.2">
      <c r="A269">
        <v>5</v>
      </c>
      <c r="B269" t="s">
        <v>24</v>
      </c>
      <c r="E269" s="5"/>
      <c r="F269" s="5"/>
      <c r="G269" s="5"/>
      <c r="H269" s="5"/>
      <c r="I269" s="5"/>
      <c r="J269" s="6"/>
      <c r="K269" s="6"/>
      <c r="L269" s="7"/>
      <c r="M269" s="7"/>
      <c r="N269" s="7"/>
      <c r="O269" s="27">
        <v>43343</v>
      </c>
      <c r="P269" s="5"/>
      <c r="Q269" s="16"/>
      <c r="R269" s="9"/>
      <c r="S269" s="9"/>
      <c r="T269" s="9"/>
      <c r="U269" s="15">
        <v>0.2671438886368005</v>
      </c>
      <c r="V269" s="15">
        <v>0.21737223956700782</v>
      </c>
      <c r="W269" s="16">
        <v>0.9931211897134582</v>
      </c>
      <c r="X269" s="16">
        <v>1.0098907341174161</v>
      </c>
      <c r="Y269" s="16">
        <v>1.0168847159292049</v>
      </c>
      <c r="Z269" s="16"/>
      <c r="AA269" s="17">
        <v>2</v>
      </c>
      <c r="AB269" s="16">
        <v>6.9510863553656974E-2</v>
      </c>
      <c r="AC269" s="5">
        <v>2.3179183668762805E-2</v>
      </c>
      <c r="AD269" s="16">
        <v>1.979313166422525E-2</v>
      </c>
      <c r="AE269" s="16">
        <v>9.3272074205737413E-3</v>
      </c>
      <c r="AF269" s="5">
        <v>3.7305238999999997E-2</v>
      </c>
      <c r="AG269" s="5">
        <v>0.43371221142325955</v>
      </c>
      <c r="AH269" s="16">
        <f>U269-V269</f>
        <v>4.9771649069792673E-2</v>
      </c>
    </row>
    <row r="270" spans="1:34" x14ac:dyDescent="0.2">
      <c r="A270">
        <v>5</v>
      </c>
      <c r="B270" t="s">
        <v>24</v>
      </c>
      <c r="E270" s="5"/>
      <c r="F270" s="5"/>
      <c r="G270" s="5"/>
      <c r="H270" s="5"/>
      <c r="I270" s="5"/>
      <c r="J270" s="6"/>
      <c r="K270" s="6"/>
      <c r="L270" s="7"/>
      <c r="M270" s="7"/>
      <c r="N270" s="7"/>
      <c r="O270" s="27">
        <v>43345</v>
      </c>
      <c r="P270" s="5"/>
      <c r="Q270" s="16"/>
      <c r="R270" s="9"/>
      <c r="S270" s="9"/>
      <c r="T270" s="9"/>
      <c r="U270" s="15">
        <v>0.31429133199822878</v>
      </c>
      <c r="V270" s="15">
        <v>0.20389989088583546</v>
      </c>
      <c r="W270" s="16">
        <v>1.0874365335253375</v>
      </c>
      <c r="X270" s="16">
        <v>1.0773926799417914</v>
      </c>
      <c r="Y270" s="16">
        <v>0.99076992556470012</v>
      </c>
      <c r="Z270" s="16"/>
      <c r="AA270" s="17">
        <v>2</v>
      </c>
      <c r="AB270" s="16">
        <v>0.10120369427467217</v>
      </c>
      <c r="AC270" s="5">
        <v>4.7345799869713351E-2</v>
      </c>
      <c r="AD270" s="16">
        <v>0.14187358154904572</v>
      </c>
      <c r="AE270" s="16">
        <v>2.3479011937847471E-2</v>
      </c>
      <c r="AF270" s="5">
        <v>3.3020958000000003E-2</v>
      </c>
      <c r="AG270" s="5">
        <v>0.46152185352339836</v>
      </c>
      <c r="AH270" s="16">
        <f>U270-V270</f>
        <v>0.11039144111239332</v>
      </c>
    </row>
    <row r="271" spans="1:34" x14ac:dyDescent="0.2">
      <c r="A271">
        <v>5</v>
      </c>
      <c r="B271" t="s">
        <v>24</v>
      </c>
      <c r="E271" s="5"/>
      <c r="F271" s="5"/>
      <c r="G271" s="5"/>
      <c r="H271" s="5"/>
      <c r="I271" s="5"/>
      <c r="J271" s="6"/>
      <c r="K271" s="6"/>
      <c r="L271" s="7"/>
      <c r="M271" s="7"/>
      <c r="N271" s="7"/>
      <c r="O271" s="21">
        <v>43517</v>
      </c>
      <c r="P271" s="5"/>
      <c r="Q271" s="8"/>
      <c r="R271" s="9"/>
      <c r="S271" s="9"/>
      <c r="T271" s="9"/>
      <c r="U271" s="16">
        <v>0.24356187988668529</v>
      </c>
      <c r="V271" s="16">
        <v>0.23104513046419881</v>
      </c>
      <c r="W271" s="16">
        <v>0.97152577167790422</v>
      </c>
      <c r="X271" s="16">
        <v>1.0120294811830903</v>
      </c>
      <c r="Y271" s="16">
        <v>1.0416922580778922</v>
      </c>
      <c r="AA271" s="17">
        <v>2</v>
      </c>
      <c r="AB271" s="16">
        <v>0.13523933062998605</v>
      </c>
      <c r="AC271" s="5">
        <v>1.5287361487316997E-2</v>
      </c>
      <c r="AD271" s="16">
        <v>2.8743912553697015E-2</v>
      </c>
      <c r="AE271" s="16">
        <v>0.17969175236069948</v>
      </c>
      <c r="AF271" s="5">
        <v>3.0907195000000002E-2</v>
      </c>
      <c r="AG271" s="5">
        <v>0.47664273623361436</v>
      </c>
      <c r="AH271" s="16">
        <v>1.2516749422486484E-2</v>
      </c>
    </row>
    <row r="272" spans="1:34" x14ac:dyDescent="0.2">
      <c r="A272">
        <v>22</v>
      </c>
      <c r="B272" t="s">
        <v>24</v>
      </c>
      <c r="E272" s="5"/>
      <c r="F272" s="5"/>
      <c r="G272" s="5"/>
      <c r="H272" s="5"/>
      <c r="I272" s="5"/>
      <c r="J272" s="5"/>
      <c r="K272" s="6"/>
      <c r="L272" s="7"/>
      <c r="M272" s="7"/>
      <c r="N272" s="7"/>
      <c r="O272" s="27">
        <v>43341</v>
      </c>
      <c r="P272" s="5"/>
      <c r="Q272" s="16"/>
      <c r="R272" s="9"/>
      <c r="S272" s="9"/>
      <c r="T272" s="9"/>
      <c r="U272" s="15">
        <v>0.19676736632715888</v>
      </c>
      <c r="V272" s="15">
        <v>0.21783817353841309</v>
      </c>
      <c r="W272" s="16">
        <v>0.99922787181227624</v>
      </c>
      <c r="X272" s="16">
        <v>1.0193217913457442</v>
      </c>
      <c r="Y272" s="16">
        <v>1.0201072011928869</v>
      </c>
      <c r="Z272" s="16"/>
      <c r="AA272" s="17">
        <v>2</v>
      </c>
      <c r="AB272" s="16">
        <v>4.7243510690262225E-2</v>
      </c>
      <c r="AC272" s="5">
        <v>1.6194021440883256E-2</v>
      </c>
      <c r="AD272" s="16">
        <v>-1.3322507526836169E-2</v>
      </c>
      <c r="AE272" s="16">
        <v>6.3803421811593986E-2</v>
      </c>
      <c r="AF272" s="5">
        <v>3.8698782000000001E-2</v>
      </c>
      <c r="AG272" s="5">
        <v>0.4775540021646959</v>
      </c>
      <c r="AH272" s="16">
        <f>U272-V272</f>
        <v>-2.1070807211254206E-2</v>
      </c>
    </row>
    <row r="273" spans="1:35" x14ac:dyDescent="0.2">
      <c r="A273">
        <v>5</v>
      </c>
      <c r="B273" t="s">
        <v>24</v>
      </c>
      <c r="E273" s="5"/>
      <c r="F273" s="5"/>
      <c r="G273" s="5"/>
      <c r="H273" s="5"/>
      <c r="I273" s="5"/>
      <c r="J273" s="6"/>
      <c r="K273" s="6"/>
      <c r="L273" s="7"/>
      <c r="M273" s="7"/>
      <c r="N273" s="7"/>
      <c r="O273" s="21">
        <v>43516</v>
      </c>
      <c r="P273" s="5"/>
      <c r="Q273" s="8"/>
      <c r="R273" s="9"/>
      <c r="S273" s="9"/>
      <c r="T273" s="9"/>
      <c r="U273" s="16">
        <v>0.23924152237153606</v>
      </c>
      <c r="V273" s="16">
        <v>0.23681108614970192</v>
      </c>
      <c r="W273" s="16">
        <v>0.96809880681810601</v>
      </c>
      <c r="X273" s="16">
        <v>1.0100660614168002</v>
      </c>
      <c r="Y273" s="16">
        <v>1.0433459692715141</v>
      </c>
      <c r="AA273" s="17">
        <v>2</v>
      </c>
      <c r="AB273" s="16">
        <v>4.639043240122788E-2</v>
      </c>
      <c r="AC273" s="5">
        <v>6.0276903798817928E-2</v>
      </c>
      <c r="AD273" s="16">
        <v>1.2318181276449458E-2</v>
      </c>
      <c r="AE273" s="16">
        <v>3.1472895315749039E-2</v>
      </c>
      <c r="AF273" s="5">
        <v>3.1702919000000003E-2</v>
      </c>
      <c r="AG273" s="5">
        <v>0.4867381623111573</v>
      </c>
      <c r="AH273" s="16">
        <v>2.4304362218341424E-3</v>
      </c>
    </row>
    <row r="274" spans="1:35" x14ac:dyDescent="0.2">
      <c r="A274">
        <v>38</v>
      </c>
      <c r="B274" t="s">
        <v>24</v>
      </c>
      <c r="E274" s="5"/>
      <c r="F274" s="5"/>
      <c r="G274" s="5"/>
      <c r="H274" s="5"/>
      <c r="I274" s="5"/>
      <c r="J274" s="5"/>
      <c r="K274" s="6"/>
      <c r="L274" s="7"/>
      <c r="M274" s="7"/>
      <c r="N274" s="7"/>
      <c r="O274" s="27">
        <v>43341</v>
      </c>
      <c r="P274" s="5"/>
      <c r="Q274" s="16"/>
      <c r="R274" s="9"/>
      <c r="S274" s="9"/>
      <c r="T274" s="9"/>
      <c r="U274" s="15">
        <v>0.24383207340587335</v>
      </c>
      <c r="V274" s="15">
        <v>0.21535883685674939</v>
      </c>
      <c r="W274" s="16">
        <v>0.99288414206279951</v>
      </c>
      <c r="X274" s="16">
        <v>1.0087066427815978</v>
      </c>
      <c r="Y274" s="16">
        <v>1.0159353490008169</v>
      </c>
      <c r="Z274" s="16"/>
      <c r="AA274" s="17">
        <v>2</v>
      </c>
      <c r="AB274" s="16">
        <v>4.3239179154639366E-2</v>
      </c>
      <c r="AC274" s="5">
        <v>2.0526443982107231E-2</v>
      </c>
      <c r="AD274" s="16">
        <v>1.5609734599519864E-2</v>
      </c>
      <c r="AE274" s="16">
        <v>5.4654339023592111E-2</v>
      </c>
      <c r="AF274" s="5">
        <v>2.9139548000000001E-2</v>
      </c>
      <c r="AG274" s="5">
        <v>0.50041823443975297</v>
      </c>
      <c r="AH274" s="16">
        <f>U274-V274</f>
        <v>2.8473236549123954E-2</v>
      </c>
    </row>
    <row r="275" spans="1:35" s="5" customFormat="1" x14ac:dyDescent="0.2">
      <c r="U275" s="16"/>
      <c r="V275" s="16"/>
    </row>
    <row r="276" spans="1:35" x14ac:dyDescent="0.2">
      <c r="A276" t="s">
        <v>149</v>
      </c>
      <c r="D276" s="5"/>
      <c r="E276" s="5"/>
      <c r="F276" s="5"/>
      <c r="G276" s="5"/>
      <c r="H276" s="5"/>
      <c r="I276" s="6"/>
      <c r="J276" s="6"/>
      <c r="K276" s="7"/>
      <c r="L276" s="7"/>
      <c r="M276" s="7"/>
      <c r="N276" s="27"/>
      <c r="O276" s="5"/>
      <c r="P276" s="8"/>
      <c r="Q276" s="9"/>
      <c r="R276" s="9"/>
      <c r="S276" s="9"/>
      <c r="T276" s="15"/>
      <c r="U276" s="15"/>
      <c r="V276" s="16"/>
      <c r="W276" s="16"/>
      <c r="X276" s="16"/>
      <c r="Y276" s="16"/>
      <c r="Z276" s="17"/>
      <c r="AA276" s="16"/>
      <c r="AB276" s="16"/>
      <c r="AC276" s="16"/>
      <c r="AD276" s="16"/>
      <c r="AE276" s="16"/>
      <c r="AF276" s="16"/>
      <c r="AG276" s="16"/>
    </row>
    <row r="277" spans="1:35" ht="41" x14ac:dyDescent="0.2">
      <c r="A277" s="60" t="s">
        <v>2</v>
      </c>
      <c r="D277" s="5"/>
      <c r="E277" s="5"/>
      <c r="F277" s="5"/>
      <c r="G277" s="5"/>
      <c r="H277" s="3" t="s">
        <v>34</v>
      </c>
      <c r="I277" s="3" t="s">
        <v>152</v>
      </c>
      <c r="J277" s="6"/>
      <c r="K277" s="7"/>
      <c r="L277" s="7"/>
      <c r="M277" s="7"/>
      <c r="N277" s="5"/>
      <c r="O277" s="5"/>
      <c r="P277" s="8"/>
      <c r="Q277" s="9"/>
      <c r="R277" s="9"/>
      <c r="S277" s="9"/>
      <c r="T277" s="1" t="s">
        <v>45</v>
      </c>
      <c r="U277" s="1" t="s">
        <v>46</v>
      </c>
      <c r="V277"/>
      <c r="W277" s="1" t="s">
        <v>150</v>
      </c>
      <c r="X277" s="1" t="s">
        <v>151</v>
      </c>
      <c r="Z277" s="17"/>
      <c r="AA277" s="1" t="s">
        <v>55</v>
      </c>
      <c r="AB277" s="1" t="s">
        <v>54</v>
      </c>
      <c r="AC277" s="1" t="s">
        <v>52</v>
      </c>
      <c r="AD277" s="1" t="s">
        <v>53</v>
      </c>
      <c r="AE277" s="35" t="s">
        <v>56</v>
      </c>
      <c r="AF277" s="19" t="s">
        <v>57</v>
      </c>
      <c r="AG277" s="3" t="s">
        <v>152</v>
      </c>
      <c r="AI277" s="35" t="s">
        <v>153</v>
      </c>
    </row>
    <row r="278" spans="1:35" x14ac:dyDescent="0.2">
      <c r="A278">
        <f>COUNT(AG271:AG274)</f>
        <v>4</v>
      </c>
      <c r="G278" s="5">
        <v>0.47499999999999998</v>
      </c>
      <c r="H278" s="5">
        <f>AVERAGE(AG271:AG274)</f>
        <v>0.48533828378730515</v>
      </c>
      <c r="I278" s="5">
        <f>STDEV(AG271:AG274)</f>
        <v>1.1038903315100251E-2</v>
      </c>
      <c r="N278" s="27"/>
      <c r="T278" s="5">
        <f>AVERAGE(U270:U274)</f>
        <v>0.24753883479789648</v>
      </c>
      <c r="U278" s="5">
        <f>AVERAGE(V270:V274)</f>
        <v>0.22099062357897975</v>
      </c>
      <c r="V278"/>
      <c r="W278" s="5">
        <f>2*STDEV(U270:U274)</f>
        <v>8.4451403404794498E-2</v>
      </c>
      <c r="X278" s="5">
        <f>2*STDEV(V270:V274)</f>
        <v>2.6174954662577899E-2</v>
      </c>
      <c r="Z278" s="17"/>
      <c r="AA278" s="5">
        <f t="shared" ref="AA278:AF278" si="10">AVERAGE(AB270:AB274)</f>
        <v>7.4663229430157546E-2</v>
      </c>
      <c r="AB278" s="5">
        <f>AVERAGE(AC270:AC274)</f>
        <v>3.1926106115767752E-2</v>
      </c>
      <c r="AC278" s="5">
        <f t="shared" si="10"/>
        <v>3.7044580490375179E-2</v>
      </c>
      <c r="AD278" s="5">
        <f t="shared" si="10"/>
        <v>7.0620284089896415E-2</v>
      </c>
      <c r="AE278" s="5">
        <f t="shared" si="10"/>
        <v>3.26938804E-2</v>
      </c>
      <c r="AF278" s="5">
        <f t="shared" si="10"/>
        <v>0.48057499773452383</v>
      </c>
      <c r="AG278" s="5">
        <f>STDEV(AG271:AG274)</f>
        <v>1.1038903315100251E-2</v>
      </c>
      <c r="AI278" s="5">
        <f>STDEV(AC270:AC274)</f>
        <v>2.0590248253243942E-2</v>
      </c>
    </row>
    <row r="279" spans="1:35" x14ac:dyDescent="0.2">
      <c r="A279">
        <f>COUNT(AG266:AG270)</f>
        <v>5</v>
      </c>
      <c r="G279" s="5">
        <v>0.42499999999999999</v>
      </c>
      <c r="H279" s="5">
        <f>AVERAGE(AG266:AG270)</f>
        <v>0.41411213202960334</v>
      </c>
      <c r="I279" s="5">
        <f>STDEV(AG266:AG270)</f>
        <v>3.3665369713056482E-2</v>
      </c>
      <c r="N279" s="27"/>
      <c r="T279" s="5">
        <f>AVERAGE(U267:U269)</f>
        <v>0.23199841991641512</v>
      </c>
      <c r="U279" s="5">
        <f>AVERAGE(V267:V269)</f>
        <v>0.23140756550928585</v>
      </c>
      <c r="V279"/>
      <c r="W279" s="5">
        <f>2*STDEV(U267:U269)</f>
        <v>7.1604483281729248E-2</v>
      </c>
      <c r="X279" s="5">
        <f>2*STDEV(V267:V269)</f>
        <v>2.9418476914070582E-2</v>
      </c>
      <c r="Z279" s="17"/>
      <c r="AA279" s="5">
        <f t="shared" ref="AA279:AF279" si="11">AVERAGE(AB267:AB269)</f>
        <v>7.3231751402780598E-2</v>
      </c>
      <c r="AB279" s="5">
        <f>AVERAGE(AC267:AC269)</f>
        <v>2.7755485547019856E-2</v>
      </c>
      <c r="AC279" s="5">
        <f t="shared" si="11"/>
        <v>-3.9137396029934974E-3</v>
      </c>
      <c r="AD279" s="5">
        <f t="shared" si="11"/>
        <v>5.1723967169514849E-2</v>
      </c>
      <c r="AE279" s="5">
        <f t="shared" si="11"/>
        <v>3.2059945999999999E-2</v>
      </c>
      <c r="AF279" s="5">
        <f t="shared" si="11"/>
        <v>0.41086505045452082</v>
      </c>
      <c r="AG279" s="5">
        <f>STDEV(AG266:AG270)</f>
        <v>3.3665369713056482E-2</v>
      </c>
      <c r="AI279" s="5">
        <f>STDEV(AC267:AC269)</f>
        <v>1.2750359845099851E-2</v>
      </c>
    </row>
    <row r="280" spans="1:35" x14ac:dyDescent="0.2">
      <c r="A280">
        <f>COUNT(AG261:AG265)</f>
        <v>5</v>
      </c>
      <c r="G280">
        <v>0.375</v>
      </c>
      <c r="H280" s="5">
        <f>AVERAGE(AG261:AG265)</f>
        <v>0.36787366352687922</v>
      </c>
      <c r="I280" s="5">
        <f>STDEV(AG261:AG265)</f>
        <v>1.1004043732339713E-2</v>
      </c>
      <c r="N280" s="27"/>
      <c r="T280" s="5">
        <f>AVERAGE(U261:U266)</f>
        <v>0.26393110709443945</v>
      </c>
      <c r="U280" s="5">
        <f>AVERAGE(V261:V266)</f>
        <v>0.22298332187680672</v>
      </c>
      <c r="V280"/>
      <c r="W280" s="5">
        <f>2*STDEV(U261:U266)</f>
        <v>0.22499997399479243</v>
      </c>
      <c r="X280" s="5">
        <f>2*STDEV(V261:V266)</f>
        <v>3.284641602349004E-2</v>
      </c>
      <c r="Z280" s="17"/>
      <c r="AA280" s="5">
        <f t="shared" ref="AA280:AF280" si="12">AVERAGE(AB261:AB266)</f>
        <v>9.6303305255096214E-2</v>
      </c>
      <c r="AB280" s="5">
        <f>AVERAGE(AC261:AC266)</f>
        <v>2.2065282666586861E-2</v>
      </c>
      <c r="AC280" s="5">
        <f t="shared" si="12"/>
        <v>3.2642877421708759E-2</v>
      </c>
      <c r="AD280" s="5">
        <f t="shared" si="12"/>
        <v>0.11825281957423449</v>
      </c>
      <c r="AE280" s="5">
        <f t="shared" si="12"/>
        <v>3.1914651499999995E-2</v>
      </c>
      <c r="AF280" s="5">
        <f t="shared" si="12"/>
        <v>0.36930199548257531</v>
      </c>
      <c r="AG280" s="5">
        <f>STDEV(AG261:AG265)</f>
        <v>1.1004043732339713E-2</v>
      </c>
      <c r="AI280" s="5">
        <f>STDEV(AC261:AC266)</f>
        <v>1.145181637269215E-2</v>
      </c>
    </row>
    <row r="281" spans="1:35" x14ac:dyDescent="0.2">
      <c r="A281">
        <v>0</v>
      </c>
      <c r="G281" s="5">
        <v>0.32500000000000001</v>
      </c>
      <c r="N281" s="27"/>
      <c r="V281"/>
      <c r="Z281" s="17"/>
    </row>
    <row r="282" spans="1:35" x14ac:dyDescent="0.2">
      <c r="A282">
        <f>COUNT(AG253:AG260)</f>
        <v>8</v>
      </c>
      <c r="G282" s="5">
        <v>0.27500000000000002</v>
      </c>
      <c r="H282" s="5">
        <f>AVERAGE(AG253:AG260)</f>
        <v>0.27403836136915316</v>
      </c>
      <c r="I282" s="5">
        <f>STDEV(AG253:AG260)</f>
        <v>5.3035232709935879E-3</v>
      </c>
      <c r="N282" s="27"/>
      <c r="T282" s="5">
        <f>AVERAGE(U252:U260)</f>
        <v>0.22373062311989125</v>
      </c>
      <c r="U282" s="5">
        <f>AVERAGE(V252:V260)</f>
        <v>0.22831079387676795</v>
      </c>
      <c r="V282"/>
      <c r="W282" s="5">
        <f>2*STDEV(U252:U260)</f>
        <v>0.15918029388966098</v>
      </c>
      <c r="X282" s="5">
        <f>2*STDEV(V252:V260)</f>
        <v>4.0921675687148676E-2</v>
      </c>
      <c r="Z282" s="17"/>
      <c r="AA282" s="5">
        <f t="shared" ref="AA282:AF282" si="13">AVERAGE(AB252:AB260)</f>
        <v>9.3326515437561097E-2</v>
      </c>
      <c r="AB282" s="5">
        <f>AVERAGE(AC252:AC260)</f>
        <v>4.7579381499936596E-2</v>
      </c>
      <c r="AC282" s="5">
        <f t="shared" si="13"/>
        <v>2.1797360255155279E-3</v>
      </c>
      <c r="AD282" s="5">
        <f t="shared" si="13"/>
        <v>8.1217772922084749E-2</v>
      </c>
      <c r="AE282" s="5">
        <f t="shared" si="13"/>
        <v>3.597575844444445E-2</v>
      </c>
      <c r="AF282" s="5">
        <f t="shared" si="13"/>
        <v>0.27241075381186614</v>
      </c>
      <c r="AG282" s="5">
        <f>STDEV(AG253:AG260)</f>
        <v>5.3035232709935879E-3</v>
      </c>
      <c r="AI282" s="5">
        <f>STDEV(AC252:AC260)</f>
        <v>2.4644210914007408E-2</v>
      </c>
    </row>
    <row r="283" spans="1:35" x14ac:dyDescent="0.2">
      <c r="A283">
        <f>COUNT(AG242:AG252)</f>
        <v>11</v>
      </c>
      <c r="G283" s="5">
        <v>0.22500000000000001</v>
      </c>
      <c r="H283" s="5">
        <f>AVERAGE(AG242:AG252)</f>
        <v>0.23380102307374903</v>
      </c>
      <c r="I283" s="5">
        <f>STDEV(AG242:AG252)</f>
        <v>1.4803109339894698E-2</v>
      </c>
      <c r="N283" s="27"/>
      <c r="T283" s="5">
        <f>AVERAGE(U242:U251)</f>
        <v>0.27351370694012422</v>
      </c>
      <c r="U283" s="5">
        <f>AVERAGE(V242:V251)</f>
        <v>0.22068737556066126</v>
      </c>
      <c r="V283"/>
      <c r="W283" s="5">
        <f>2*STDEV(U242:U251)</f>
        <v>0.10955906823178799</v>
      </c>
      <c r="X283" s="5">
        <f>2*STDEV(V242:V251)</f>
        <v>4.5483951793791111E-2</v>
      </c>
      <c r="Z283" s="17"/>
      <c r="AA283" s="5">
        <f t="shared" ref="AA283:AF283" si="14">AVERAGE(AB242:AB251)</f>
        <v>7.8250733863220664E-2</v>
      </c>
      <c r="AB283" s="5">
        <f t="shared" si="14"/>
        <v>3.2922475996977077E-2</v>
      </c>
      <c r="AC283" s="5">
        <f t="shared" si="14"/>
        <v>7.7167814955181102E-2</v>
      </c>
      <c r="AD283" s="5">
        <f t="shared" si="14"/>
        <v>0.10974473237775983</v>
      </c>
      <c r="AE283" s="5">
        <f t="shared" si="14"/>
        <v>4.2475729700000006E-2</v>
      </c>
      <c r="AF283" s="5">
        <f t="shared" si="14"/>
        <v>0.23124213604576696</v>
      </c>
      <c r="AG283" s="5">
        <f>STDEV(AG242:AG252)</f>
        <v>1.4803109339894698E-2</v>
      </c>
      <c r="AI283" s="5">
        <f>STDEV(AC242:AC251)</f>
        <v>1.5734053267006842E-2</v>
      </c>
    </row>
    <row r="284" spans="1:35" x14ac:dyDescent="0.2">
      <c r="A284">
        <f>COUNT(AG238:AG241)</f>
        <v>4</v>
      </c>
      <c r="G284" s="5">
        <v>0.17499999999999999</v>
      </c>
      <c r="H284" s="5">
        <f>AVERAGE(AG238:AG241)</f>
        <v>0.18567895543870236</v>
      </c>
      <c r="I284" s="5">
        <f>STDEV(AG238:AG241)</f>
        <v>1.8946442545409652E-2</v>
      </c>
      <c r="N284" s="27"/>
      <c r="T284" s="5">
        <f>AVERAGE(U238:U241)</f>
        <v>0.30770515636004597</v>
      </c>
      <c r="U284" s="5">
        <f>AVERAGE(V238:V241)</f>
        <v>0.20211889410957454</v>
      </c>
      <c r="V284"/>
      <c r="W284" s="5">
        <f>2*STDEV(U238:U241)</f>
        <v>6.8787649293680767E-2</v>
      </c>
      <c r="X284" s="5">
        <f>2*STDEV(V238:V241)</f>
        <v>4.1120245370846714E-2</v>
      </c>
      <c r="Z284" s="17"/>
      <c r="AA284" s="5">
        <f t="shared" ref="AA284:AF284" si="15">AVERAGE(AB238:AB241)</f>
        <v>0.13142030082729386</v>
      </c>
      <c r="AB284" s="5">
        <f>AVERAGE(AC238:AC241)</f>
        <v>2.6196214074713155E-2</v>
      </c>
      <c r="AC284" s="5">
        <f t="shared" si="15"/>
        <v>0.10183252451814728</v>
      </c>
      <c r="AD284" s="5">
        <f t="shared" si="15"/>
        <v>0.12825497924898405</v>
      </c>
      <c r="AE284" s="5">
        <f t="shared" si="15"/>
        <v>4.7565297000000006E-2</v>
      </c>
      <c r="AF284" s="5">
        <f t="shared" si="15"/>
        <v>0.18567895543870236</v>
      </c>
      <c r="AG284" s="5">
        <f>STDEV(AG238:AG241)</f>
        <v>1.8946442545409652E-2</v>
      </c>
      <c r="AI284" s="5">
        <f>STDEV(AC238:AC241)</f>
        <v>1.7489027786189205E-2</v>
      </c>
    </row>
    <row r="285" spans="1:35" x14ac:dyDescent="0.2">
      <c r="A285">
        <f>COUNT(AG231:AG237)</f>
        <v>7</v>
      </c>
      <c r="G285" s="5">
        <v>0.125</v>
      </c>
      <c r="H285" s="5">
        <f>AVERAGE(AG231:AG237)</f>
        <v>0.12476093808030221</v>
      </c>
      <c r="I285" s="5">
        <f>STDEV(AG231:AG237)</f>
        <v>7.3254511364740458E-3</v>
      </c>
      <c r="N285" s="27"/>
      <c r="T285" s="5">
        <f>AVERAGE(U231:U237)</f>
        <v>0.20775577556273567</v>
      </c>
      <c r="U285" s="5">
        <f>AVERAGE(V231:V237)</f>
        <v>0.23234042850049982</v>
      </c>
      <c r="V285"/>
      <c r="W285" s="5">
        <f>2*STDEV(U231:U237)</f>
        <v>0.11569116178309202</v>
      </c>
      <c r="X285" s="5">
        <f>2*STDEV(V231:V237)</f>
        <v>4.9177484650975357E-2</v>
      </c>
      <c r="Z285" s="17"/>
      <c r="AA285" s="5">
        <f t="shared" ref="AA285:AF285" si="16">AVERAGE(AB231:AB237)</f>
        <v>8.5284064818681143E-2</v>
      </c>
      <c r="AB285" s="5">
        <f>AVERAGE(AC231:AC237)</f>
        <v>5.7625453383384935E-2</v>
      </c>
      <c r="AC285" s="5">
        <f t="shared" si="16"/>
        <v>-2.380654773760054E-2</v>
      </c>
      <c r="AD285" s="5">
        <f t="shared" si="16"/>
        <v>4.0926224870446899E-2</v>
      </c>
      <c r="AE285" s="5">
        <f t="shared" si="16"/>
        <v>5.5934559571428573E-2</v>
      </c>
      <c r="AF285" s="5">
        <f t="shared" si="16"/>
        <v>0.12476093808030221</v>
      </c>
      <c r="AG285" s="5">
        <f>STDEV(AG231:AG237)</f>
        <v>7.3254511364740458E-3</v>
      </c>
      <c r="AI285" s="5">
        <f>STDEV(AC231:AC237)</f>
        <v>1.6760608761873318E-2</v>
      </c>
    </row>
    <row r="286" spans="1:35" x14ac:dyDescent="0.2">
      <c r="A286">
        <f>COUNT(AG226:AG230)</f>
        <v>5</v>
      </c>
      <c r="G286" s="5">
        <v>7.4999999999999997E-2</v>
      </c>
      <c r="H286" s="5">
        <f>AVERAGE(AG226:AG230)</f>
        <v>8.5237548793151791E-2</v>
      </c>
      <c r="I286" s="5">
        <f>STDEV(AG226:AG230)</f>
        <v>3.1278451961130752E-3</v>
      </c>
      <c r="N286" s="27"/>
      <c r="T286" s="5">
        <f>AVERAGE(U226:U230)</f>
        <v>0.26972507948020608</v>
      </c>
      <c r="U286" s="5">
        <f>AVERAGE(V226:V230)</f>
        <v>0.20629889781746216</v>
      </c>
      <c r="V286"/>
      <c r="W286" s="5">
        <f>2*STDEV(U226:U230)</f>
        <v>0.21564741692559861</v>
      </c>
      <c r="X286" s="5">
        <f>2*STDEV(V226:V230)</f>
        <v>5.8733084140302351E-2</v>
      </c>
      <c r="Z286" s="17"/>
      <c r="AA286" s="5">
        <f t="shared" ref="AA286:AF286" si="17">AVERAGE(AB226:AB230)</f>
        <v>0.10527904007213562</v>
      </c>
      <c r="AB286" s="5">
        <f t="shared" si="17"/>
        <v>4.8406571434188639E-2</v>
      </c>
      <c r="AC286" s="5">
        <f t="shared" si="17"/>
        <v>6.5394746753300037E-2</v>
      </c>
      <c r="AD286" s="5">
        <f t="shared" si="17"/>
        <v>0.12295777935757216</v>
      </c>
      <c r="AE286" s="5">
        <f t="shared" si="17"/>
        <v>6.9147754399999997E-2</v>
      </c>
      <c r="AF286" s="5">
        <f t="shared" si="17"/>
        <v>8.5237548793151791E-2</v>
      </c>
      <c r="AG286" s="5">
        <f>STDEV(AG226:AG230)</f>
        <v>3.1278451961130752E-3</v>
      </c>
      <c r="AI286" s="5">
        <f>STDEV(AC226:AC230)</f>
        <v>1.7372387635640949E-2</v>
      </c>
    </row>
    <row r="287" spans="1:35" x14ac:dyDescent="0.2">
      <c r="A287">
        <f>COUNT(AG221:AG225)</f>
        <v>5</v>
      </c>
      <c r="G287" s="5"/>
      <c r="H287" s="5">
        <f>AVERAGE(AG221:AG225)</f>
        <v>6.7154905170414197E-2</v>
      </c>
      <c r="I287" s="5">
        <f>STDEV(AG221:AG225)</f>
        <v>1.5881416553701889E-2</v>
      </c>
      <c r="N287" s="27"/>
      <c r="T287" s="5">
        <f>AVERAGE(U221:U225)</f>
        <v>0.25174900789166627</v>
      </c>
      <c r="U287" s="5">
        <f>AVERAGE(V221:V225)</f>
        <v>0.22648857499953934</v>
      </c>
      <c r="V287"/>
      <c r="W287" s="5">
        <f>2*STDEV(U221:U225)</f>
        <v>0.1554728402231226</v>
      </c>
      <c r="X287" s="5">
        <f>2*STDEV(V221:V225)</f>
        <v>7.1168538414560722E-2</v>
      </c>
      <c r="Z287" s="17"/>
      <c r="AA287" s="5">
        <f t="shared" ref="AA287:AF287" si="18">AVERAGE(AB221:AB225)</f>
        <v>0.19175180244333759</v>
      </c>
      <c r="AB287" s="5">
        <f t="shared" si="18"/>
        <v>6.4653075005189381E-2</v>
      </c>
      <c r="AC287" s="5">
        <f t="shared" si="18"/>
        <v>2.5402550470854379E-2</v>
      </c>
      <c r="AD287" s="5">
        <f t="shared" si="18"/>
        <v>0.2569420790975343</v>
      </c>
      <c r="AE287" s="5">
        <f t="shared" si="18"/>
        <v>7.5317334600000008E-2</v>
      </c>
      <c r="AF287" s="5">
        <f t="shared" si="18"/>
        <v>6.7154905170414197E-2</v>
      </c>
      <c r="AG287" s="5">
        <f>STDEV(AG221:AG225)</f>
        <v>1.5881416553701889E-2</v>
      </c>
      <c r="AI287" s="5">
        <f>STDEV(AC221:AC225)</f>
        <v>4.0477384378846668E-2</v>
      </c>
    </row>
    <row r="288" spans="1:35" x14ac:dyDescent="0.2">
      <c r="A288">
        <f>COUNT(AG213:AG220)</f>
        <v>8</v>
      </c>
      <c r="G288" s="5">
        <v>2.5000000000000001E-2</v>
      </c>
      <c r="H288" s="5">
        <f>AVERAGE(AG213:AG220)</f>
        <v>2.8412527966485024E-2</v>
      </c>
      <c r="I288" s="5">
        <f>STDEV(AG213:AG220)</f>
        <v>3.8522097733962486E-3</v>
      </c>
      <c r="N288" s="27"/>
      <c r="T288" s="5">
        <f>AVERAGE(U213:U220)</f>
        <v>0.18843537256951759</v>
      </c>
      <c r="U288" s="5">
        <f>AVERAGE(V213:V220)</f>
        <v>0.20811080007880159</v>
      </c>
      <c r="V288"/>
      <c r="W288" s="5">
        <f>2*STDEV(U213:U220)</f>
        <v>0.12301252977312783</v>
      </c>
      <c r="X288" s="5">
        <f>2*STDEV(V213:V220)</f>
        <v>0.11310978584828751</v>
      </c>
      <c r="Z288" s="17"/>
      <c r="AA288" s="5">
        <f t="shared" ref="AA288:AF288" si="19">AVERAGE(AB213:AB220)</f>
        <v>0.12137858759982519</v>
      </c>
      <c r="AB288" s="5">
        <f t="shared" si="19"/>
        <v>0.14787786516028587</v>
      </c>
      <c r="AC288" s="5">
        <f t="shared" si="19"/>
        <v>-1.6638724109042935E-2</v>
      </c>
      <c r="AD288" s="5">
        <f t="shared" si="19"/>
        <v>0.11080973846008926</v>
      </c>
      <c r="AE288" s="5">
        <f t="shared" si="19"/>
        <v>0.126032073125</v>
      </c>
      <c r="AF288" s="5">
        <f t="shared" si="19"/>
        <v>2.8412527966485024E-2</v>
      </c>
      <c r="AG288" s="5">
        <f>STDEV(AG213:AG220)</f>
        <v>3.8522097733962486E-3</v>
      </c>
      <c r="AI288" s="5">
        <f>STDEV(AC213:AC220)</f>
        <v>9.7875023625591293E-2</v>
      </c>
    </row>
    <row r="289" spans="1:34" x14ac:dyDescent="0.2">
      <c r="V289"/>
      <c r="AH289" s="5"/>
    </row>
    <row r="290" spans="1:34" x14ac:dyDescent="0.2">
      <c r="A290" t="s">
        <v>154</v>
      </c>
      <c r="V2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workbookViewId="0">
      <pane xSplit="3" ySplit="2" topLeftCell="AB14" activePane="bottomRight" state="frozen"/>
      <selection pane="topRight" activeCell="D1" sqref="D1"/>
      <selection pane="bottomLeft" activeCell="A3" sqref="A3"/>
      <selection pane="bottomRight" activeCell="AI1" sqref="AI1:AI5"/>
    </sheetView>
  </sheetViews>
  <sheetFormatPr baseColWidth="10" defaultRowHeight="16" x14ac:dyDescent="0.2"/>
  <cols>
    <col min="4" max="10" width="9.5" customWidth="1"/>
    <col min="13" max="13" width="10.83203125" customWidth="1"/>
    <col min="16" max="16" width="11" customWidth="1"/>
    <col min="21" max="21" width="10.83203125" style="57"/>
    <col min="24" max="24" width="12" customWidth="1"/>
  </cols>
  <sheetData>
    <row r="1" spans="1:35" s="2" customFormat="1" ht="52" customHeight="1" x14ac:dyDescent="0.2">
      <c r="A1" s="1" t="s">
        <v>26</v>
      </c>
      <c r="B1" s="1" t="s">
        <v>27</v>
      </c>
      <c r="C1" s="1" t="s">
        <v>0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28" t="s">
        <v>39</v>
      </c>
      <c r="N1" s="3"/>
      <c r="O1" s="3"/>
      <c r="P1" s="20" t="s">
        <v>40</v>
      </c>
      <c r="Q1" s="2" t="s">
        <v>42</v>
      </c>
      <c r="R1" s="2" t="s">
        <v>44</v>
      </c>
      <c r="S1" s="2" t="s">
        <v>43</v>
      </c>
      <c r="T1" s="1" t="s">
        <v>45</v>
      </c>
      <c r="U1" s="53" t="s">
        <v>137</v>
      </c>
      <c r="V1" s="1" t="s">
        <v>47</v>
      </c>
      <c r="W1" s="1" t="s">
        <v>48</v>
      </c>
      <c r="X1" s="1" t="s">
        <v>49</v>
      </c>
      <c r="Y1" s="2" t="s">
        <v>1</v>
      </c>
      <c r="Z1" s="2" t="s">
        <v>50</v>
      </c>
      <c r="AA1" s="1" t="s">
        <v>55</v>
      </c>
      <c r="AB1" s="1" t="s">
        <v>54</v>
      </c>
      <c r="AC1" s="1" t="s">
        <v>52</v>
      </c>
      <c r="AD1" s="1" t="s">
        <v>53</v>
      </c>
      <c r="AE1" s="35" t="s">
        <v>56</v>
      </c>
      <c r="AF1" s="19" t="s">
        <v>57</v>
      </c>
      <c r="AG1" s="1" t="s">
        <v>58</v>
      </c>
      <c r="AI1" s="1" t="s">
        <v>128</v>
      </c>
    </row>
    <row r="2" spans="1:35" s="2" customFormat="1" ht="16" customHeight="1" x14ac:dyDescent="0.15">
      <c r="A2" s="1"/>
      <c r="B2" s="1"/>
      <c r="C2" s="1"/>
      <c r="D2" s="3"/>
      <c r="E2" s="3"/>
      <c r="F2" s="3"/>
      <c r="G2" s="3"/>
      <c r="H2" s="3"/>
      <c r="I2" s="3"/>
      <c r="J2" s="3"/>
      <c r="K2" s="3"/>
      <c r="L2" s="3"/>
      <c r="M2" s="28"/>
      <c r="N2" s="3"/>
      <c r="O2" s="3"/>
      <c r="P2" s="20" t="s">
        <v>41</v>
      </c>
      <c r="Q2" s="2" t="s">
        <v>51</v>
      </c>
      <c r="R2" s="2" t="s">
        <v>51</v>
      </c>
      <c r="S2" s="2" t="s">
        <v>51</v>
      </c>
      <c r="T2" s="2" t="s">
        <v>51</v>
      </c>
      <c r="U2" s="54" t="s">
        <v>51</v>
      </c>
      <c r="AA2" s="2" t="s">
        <v>51</v>
      </c>
      <c r="AB2" s="2" t="s">
        <v>51</v>
      </c>
      <c r="AC2" s="2" t="s">
        <v>51</v>
      </c>
      <c r="AD2" s="2" t="s">
        <v>51</v>
      </c>
      <c r="AE2" s="2" t="s">
        <v>51</v>
      </c>
      <c r="AF2" s="33"/>
      <c r="AG2" s="2" t="s">
        <v>51</v>
      </c>
      <c r="AI2" s="2" t="s">
        <v>51</v>
      </c>
    </row>
    <row r="3" spans="1:35" x14ac:dyDescent="0.2">
      <c r="A3">
        <v>14</v>
      </c>
      <c r="B3" t="s">
        <v>3</v>
      </c>
      <c r="D3" s="29">
        <v>0.79339850000000001</v>
      </c>
      <c r="E3" s="29">
        <v>1.7157802</v>
      </c>
      <c r="F3" s="29">
        <v>0.1292806</v>
      </c>
      <c r="G3" s="29">
        <v>1.6237359</v>
      </c>
      <c r="H3" s="29">
        <v>0.22082706999999999</v>
      </c>
      <c r="I3" s="30">
        <v>1.1469273E-5</v>
      </c>
      <c r="J3" s="30">
        <v>1.0080070999999999E-5</v>
      </c>
      <c r="K3" s="31">
        <v>0.94638584999999997</v>
      </c>
      <c r="L3" s="31">
        <v>1.7081841</v>
      </c>
      <c r="M3" s="31">
        <v>1.6745817000000001</v>
      </c>
      <c r="N3" s="29"/>
      <c r="O3" s="29"/>
      <c r="P3" s="32">
        <v>2.5149025E-3</v>
      </c>
      <c r="Q3" s="9">
        <v>-5.8989371643058952E-2</v>
      </c>
      <c r="R3" s="33"/>
      <c r="S3" s="33"/>
      <c r="T3" s="33"/>
      <c r="U3" s="55"/>
      <c r="V3" s="33"/>
      <c r="W3" s="33"/>
      <c r="X3" s="33"/>
      <c r="Y3" s="33"/>
      <c r="Z3" s="33"/>
    </row>
    <row r="4" spans="1:35" s="10" customFormat="1" ht="14" x14ac:dyDescent="0.15">
      <c r="A4" s="10">
        <v>15</v>
      </c>
      <c r="B4" s="10" t="s">
        <v>4</v>
      </c>
      <c r="D4" s="29">
        <v>0.58153482999999995</v>
      </c>
      <c r="E4" s="29">
        <v>1.2576248000000001</v>
      </c>
      <c r="F4" s="29">
        <v>0.13315293</v>
      </c>
      <c r="G4" s="29">
        <v>1.1902846</v>
      </c>
      <c r="H4" s="29">
        <v>0.22745649000000001</v>
      </c>
      <c r="I4" s="30">
        <v>1.3131201999999999E-5</v>
      </c>
      <c r="J4" s="30">
        <v>9.6500147000000003E-6</v>
      </c>
      <c r="K4" s="31">
        <v>0.94645422999999995</v>
      </c>
      <c r="L4" s="31">
        <v>1.7082337999999999</v>
      </c>
      <c r="M4" s="31">
        <v>1.6745015000000001</v>
      </c>
      <c r="N4" s="29"/>
      <c r="O4" s="29"/>
      <c r="P4" s="32">
        <v>1.9149448000000001E-3</v>
      </c>
      <c r="Q4" s="9">
        <v>1.7285867903726881E-2</v>
      </c>
      <c r="R4" s="9">
        <v>2.5407003809485573E-2</v>
      </c>
      <c r="S4" s="9">
        <v>-3.0456732746930726E-3</v>
      </c>
      <c r="T4" s="33"/>
      <c r="U4" s="55"/>
      <c r="V4" s="9">
        <v>1.0303533807412222</v>
      </c>
      <c r="W4" s="9">
        <v>0.73485634894342433</v>
      </c>
      <c r="X4" s="9">
        <v>0.7132080727631317</v>
      </c>
      <c r="Y4" s="33"/>
      <c r="Z4" s="33"/>
      <c r="AA4" s="33"/>
      <c r="AB4" s="33"/>
      <c r="AC4" s="33"/>
      <c r="AD4" s="33"/>
      <c r="AE4" s="33"/>
      <c r="AF4" s="33"/>
      <c r="AG4" s="33"/>
    </row>
    <row r="5" spans="1:35" s="12" customFormat="1" x14ac:dyDescent="0.2">
      <c r="A5" s="12">
        <v>16</v>
      </c>
      <c r="B5" s="12" t="s">
        <v>3</v>
      </c>
      <c r="D5" s="29">
        <v>0.78935485000000005</v>
      </c>
      <c r="E5" s="29">
        <v>1.7071312999999999</v>
      </c>
      <c r="F5" s="29">
        <v>0.12919148</v>
      </c>
      <c r="G5" s="29">
        <v>1.6157668999999999</v>
      </c>
      <c r="H5" s="29">
        <v>0.22068454000000001</v>
      </c>
      <c r="I5" s="30">
        <v>1.4894511E-5</v>
      </c>
      <c r="J5" s="30">
        <v>9.5000791999999998E-6</v>
      </c>
      <c r="K5" s="31">
        <v>0.94648988999999994</v>
      </c>
      <c r="L5" s="31">
        <v>1.7081967</v>
      </c>
      <c r="M5" s="31">
        <v>1.6744315000000001</v>
      </c>
      <c r="N5" s="29"/>
      <c r="O5" s="29"/>
      <c r="P5" s="32">
        <v>1.5753150000000001E-3</v>
      </c>
      <c r="Q5" s="9">
        <v>9.8628544988876854E-3</v>
      </c>
      <c r="R5" s="9">
        <v>6.2580614984097949E-2</v>
      </c>
      <c r="S5" s="9">
        <v>6.4798112075603598E-2</v>
      </c>
      <c r="T5" s="9">
        <v>6.5498135870016114E-2</v>
      </c>
      <c r="U5" s="56">
        <v>3.6897507239045758E-2</v>
      </c>
      <c r="V5" s="9">
        <v>1.0266991673982055</v>
      </c>
      <c r="W5" s="9">
        <v>0.73200666778487644</v>
      </c>
      <c r="X5" s="9">
        <v>0.71297009035410408</v>
      </c>
      <c r="Y5" s="33"/>
      <c r="Z5" s="34">
        <v>2</v>
      </c>
      <c r="AA5" s="9">
        <f>2*STDEV(R4:R6)</f>
        <v>8.3253288539044998E-2</v>
      </c>
      <c r="AB5" s="9">
        <f>2*STDEV(S4:S6)</f>
        <v>7.0977814121590294E-2</v>
      </c>
      <c r="AC5" s="9">
        <f>AVERAGE(Q4,Q6)</f>
        <v>3.5746688927362769E-2</v>
      </c>
      <c r="AD5" s="9">
        <v>5.2215086928336457E-2</v>
      </c>
      <c r="AE5" s="9">
        <v>4.0173739999999999E-2</v>
      </c>
      <c r="AF5" s="9">
        <f>AVERAGE(H5,H7)</f>
        <v>0.22067998</v>
      </c>
      <c r="AG5" s="9">
        <v>2.8600628630970355E-2</v>
      </c>
      <c r="AI5" s="9">
        <f>0.0198*AF5^-0.47363</f>
        <v>4.0502212780296504E-2</v>
      </c>
    </row>
    <row r="6" spans="1:35" s="10" customFormat="1" ht="14" x14ac:dyDescent="0.15">
      <c r="A6" s="10">
        <v>17</v>
      </c>
      <c r="B6" s="10" t="s">
        <v>4</v>
      </c>
      <c r="D6" s="29">
        <v>0.57590185000000005</v>
      </c>
      <c r="E6" s="29">
        <v>1.2454985999999999</v>
      </c>
      <c r="F6" s="29">
        <v>0.13215218000000001</v>
      </c>
      <c r="G6" s="29">
        <v>1.1788491000000001</v>
      </c>
      <c r="H6" s="29">
        <v>0.22576553999999999</v>
      </c>
      <c r="I6" s="30">
        <v>1.2968395000000001E-5</v>
      </c>
      <c r="J6" s="30">
        <v>1.0897216999999999E-5</v>
      </c>
      <c r="K6" s="31">
        <v>0.94650688000000005</v>
      </c>
      <c r="L6" s="31">
        <v>1.7083733999999999</v>
      </c>
      <c r="M6" s="31">
        <v>1.6745785</v>
      </c>
      <c r="N6" s="29"/>
      <c r="O6" s="29"/>
      <c r="P6" s="32">
        <v>2.1024291999999999E-3</v>
      </c>
      <c r="Q6" s="9">
        <v>5.4207509950998656E-2</v>
      </c>
      <c r="R6" s="9">
        <v>0.10850678881646481</v>
      </c>
      <c r="S6" s="9">
        <v>4.8940082916226757E-2</v>
      </c>
      <c r="T6" s="9"/>
      <c r="U6" s="56"/>
      <c r="V6" s="9">
        <v>1.0230449540551889</v>
      </c>
      <c r="W6" s="9">
        <v>0.72915698662632855</v>
      </c>
      <c r="X6" s="9">
        <v>0.71273210794507635</v>
      </c>
      <c r="Y6" s="33"/>
      <c r="Z6" s="33"/>
      <c r="AA6" s="33"/>
      <c r="AB6" s="33"/>
      <c r="AC6" s="33"/>
      <c r="AD6" s="33"/>
      <c r="AE6" s="33"/>
      <c r="AF6" s="33"/>
      <c r="AG6" s="33"/>
      <c r="AI6" s="11"/>
    </row>
    <row r="7" spans="1:35" s="12" customFormat="1" x14ac:dyDescent="0.2">
      <c r="A7" s="12">
        <v>18</v>
      </c>
      <c r="B7" s="12" t="s">
        <v>3</v>
      </c>
      <c r="D7" s="29">
        <v>0.79037637000000005</v>
      </c>
      <c r="E7" s="29">
        <v>1.7092947999999999</v>
      </c>
      <c r="F7" s="29">
        <v>0.12918737999999999</v>
      </c>
      <c r="G7" s="29">
        <v>1.6176907</v>
      </c>
      <c r="H7" s="29">
        <v>0.22067542000000001</v>
      </c>
      <c r="I7" s="30">
        <v>1.0142001999999999E-5</v>
      </c>
      <c r="J7" s="30">
        <v>1.2792946999999999E-5</v>
      </c>
      <c r="K7" s="31">
        <v>0.94642126000000004</v>
      </c>
      <c r="L7" s="31">
        <v>1.7081793999999999</v>
      </c>
      <c r="M7" s="31">
        <v>1.6745616000000001</v>
      </c>
      <c r="N7" s="29"/>
      <c r="O7" s="29"/>
      <c r="P7" s="32">
        <v>2.5243890000000001E-3</v>
      </c>
      <c r="Q7" s="9">
        <v>-6.3318743819928969E-2</v>
      </c>
      <c r="R7" s="33"/>
      <c r="S7" s="33"/>
      <c r="T7" s="9"/>
      <c r="U7" s="56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I7" s="15"/>
    </row>
    <row r="8" spans="1:35" s="10" customFormat="1" ht="14" x14ac:dyDescent="0.15">
      <c r="A8" s="10">
        <v>19</v>
      </c>
      <c r="B8" s="10" t="s">
        <v>5</v>
      </c>
      <c r="D8" s="29">
        <v>0.73306125</v>
      </c>
      <c r="E8" s="29">
        <v>1.5853287</v>
      </c>
      <c r="F8" s="29">
        <v>0.13140684999999999</v>
      </c>
      <c r="G8" s="29">
        <v>1.5004055000000001</v>
      </c>
      <c r="H8" s="29">
        <v>0.22447011</v>
      </c>
      <c r="I8" s="30">
        <v>1.0893811000000001E-5</v>
      </c>
      <c r="J8" s="30">
        <v>1.2503856E-5</v>
      </c>
      <c r="K8" s="31">
        <v>0.94645550000000001</v>
      </c>
      <c r="L8" s="31">
        <v>1.7082339</v>
      </c>
      <c r="M8" s="31">
        <v>1.6745270000000001</v>
      </c>
      <c r="N8" s="29"/>
      <c r="O8" s="29"/>
      <c r="P8" s="32">
        <v>1.9717423E-3</v>
      </c>
      <c r="Q8" s="9">
        <v>3.4313408636688081E-2</v>
      </c>
      <c r="R8" s="9">
        <v>4.1126036138372513E-2</v>
      </c>
      <c r="S8" s="9">
        <v>-3.4337936954953463E-3</v>
      </c>
      <c r="T8" s="9"/>
      <c r="U8" s="56"/>
      <c r="V8" s="9">
        <v>1.0163422658019197</v>
      </c>
      <c r="W8" s="9">
        <v>0.92657626385119607</v>
      </c>
      <c r="X8" s="9">
        <v>0.91167738962435463</v>
      </c>
      <c r="Y8" s="33"/>
      <c r="Z8" s="33"/>
      <c r="AA8" s="33"/>
      <c r="AB8" s="33"/>
      <c r="AC8" s="33"/>
      <c r="AD8" s="33"/>
      <c r="AE8" s="33"/>
      <c r="AF8" s="33"/>
      <c r="AG8" s="33"/>
      <c r="AI8" s="11"/>
    </row>
    <row r="9" spans="1:35" s="12" customFormat="1" x14ac:dyDescent="0.2">
      <c r="A9" s="12">
        <v>20</v>
      </c>
      <c r="B9" s="12" t="s">
        <v>3</v>
      </c>
      <c r="D9" s="29">
        <v>0.79196796999999997</v>
      </c>
      <c r="E9" s="29">
        <v>1.7126878999999999</v>
      </c>
      <c r="F9" s="29">
        <v>0.12940674999999999</v>
      </c>
      <c r="G9" s="29">
        <v>1.6209104999999999</v>
      </c>
      <c r="H9" s="29">
        <v>0.22104607000000001</v>
      </c>
      <c r="I9" s="30">
        <v>1.0156717E-5</v>
      </c>
      <c r="J9" s="30">
        <v>1.0239019999999999E-5</v>
      </c>
      <c r="K9" s="31">
        <v>0.94642479000000002</v>
      </c>
      <c r="L9" s="31">
        <v>1.7081478999999999</v>
      </c>
      <c r="M9" s="31">
        <v>1.6745038999999999</v>
      </c>
      <c r="N9" s="29"/>
      <c r="O9" s="29"/>
      <c r="P9" s="32">
        <v>2.0530152000000001E-3</v>
      </c>
      <c r="Q9" s="9">
        <v>-2.9246053951270667E-2</v>
      </c>
      <c r="R9" s="9">
        <v>6.735365245602587E-2</v>
      </c>
      <c r="S9" s="9">
        <v>2.3768233684107187E-2</v>
      </c>
      <c r="T9" s="9">
        <v>4.1486939483655526E-2</v>
      </c>
      <c r="U9" s="56">
        <v>8.788636683187967E-3</v>
      </c>
      <c r="V9" s="9">
        <v>1.0164756724726838</v>
      </c>
      <c r="W9" s="9">
        <v>0.92746902910555673</v>
      </c>
      <c r="X9" s="9">
        <v>0.91243593233739984</v>
      </c>
      <c r="Y9" s="33"/>
      <c r="Z9" s="34">
        <v>2</v>
      </c>
      <c r="AA9" s="9">
        <f>2*STDEV(R8:R10)</f>
        <v>5.137632559755221E-2</v>
      </c>
      <c r="AB9" s="9">
        <f>2*STDEV(S8:S10)</f>
        <v>2.7618041149019987E-2</v>
      </c>
      <c r="AC9" s="9">
        <f>AVERAGE(Q8,Q10)</f>
        <v>1.1440669288986793E-2</v>
      </c>
      <c r="AD9" s="9">
        <v>6.4693876388287802E-2</v>
      </c>
      <c r="AE9" s="9">
        <v>3.9801947000000004E-2</v>
      </c>
      <c r="AF9" s="9">
        <f>AVERAGE(H9,H11)</f>
        <v>0.22063083500000003</v>
      </c>
      <c r="AG9" s="9">
        <v>3.2698302800467559E-2</v>
      </c>
      <c r="AI9" s="9">
        <f>0.0198*AF9^-0.47363</f>
        <v>4.0506485512036824E-2</v>
      </c>
    </row>
    <row r="10" spans="1:35" s="10" customFormat="1" ht="14" x14ac:dyDescent="0.15">
      <c r="A10" s="10">
        <v>21</v>
      </c>
      <c r="B10" s="10" t="s">
        <v>5</v>
      </c>
      <c r="D10" s="29">
        <v>0.73280968999999996</v>
      </c>
      <c r="E10" s="29">
        <v>1.5847937000000001</v>
      </c>
      <c r="F10" s="29">
        <v>0.13129806999999999</v>
      </c>
      <c r="G10" s="29">
        <v>1.4999275999999999</v>
      </c>
      <c r="H10" s="29">
        <v>0.22429531</v>
      </c>
      <c r="I10" s="30">
        <v>1.6133913E-5</v>
      </c>
      <c r="J10" s="30">
        <v>9.0027054999999994E-6</v>
      </c>
      <c r="K10" s="31">
        <v>0.94644943999999998</v>
      </c>
      <c r="L10" s="31">
        <v>1.7082919999999999</v>
      </c>
      <c r="M10" s="31">
        <v>1.6745604000000001</v>
      </c>
      <c r="N10" s="29"/>
      <c r="O10" s="29"/>
      <c r="P10" s="32">
        <v>2.0084524000000001E-3</v>
      </c>
      <c r="Q10" s="9">
        <v>-1.1432070058714494E-2</v>
      </c>
      <c r="R10" s="9">
        <v>1.5981129856568188E-2</v>
      </c>
      <c r="S10" s="9">
        <v>6.03147006095206E-3</v>
      </c>
      <c r="T10" s="9"/>
      <c r="U10" s="56"/>
      <c r="V10" s="9">
        <v>1.0166090791434479</v>
      </c>
      <c r="W10" s="9">
        <v>0.92836179435991739</v>
      </c>
      <c r="X10" s="9">
        <v>0.91319447505044515</v>
      </c>
      <c r="Y10" s="33"/>
      <c r="Z10" s="33"/>
      <c r="AA10" s="33"/>
      <c r="AB10" s="33"/>
      <c r="AC10" s="33"/>
      <c r="AD10" s="33"/>
      <c r="AE10" s="33"/>
      <c r="AF10" s="33"/>
      <c r="AG10" s="33"/>
      <c r="AI10" s="11"/>
    </row>
    <row r="11" spans="1:35" s="12" customFormat="1" x14ac:dyDescent="0.2">
      <c r="A11" s="12">
        <v>22</v>
      </c>
      <c r="B11" s="12" t="s">
        <v>3</v>
      </c>
      <c r="D11" s="29">
        <v>0.78673548999999998</v>
      </c>
      <c r="E11" s="29">
        <v>1.7014681</v>
      </c>
      <c r="F11" s="29">
        <v>0.12890302000000001</v>
      </c>
      <c r="G11" s="29">
        <v>1.6104323</v>
      </c>
      <c r="H11" s="29">
        <v>0.22021560000000001</v>
      </c>
      <c r="I11" s="30">
        <v>1.3265269999999999E-5</v>
      </c>
      <c r="J11" s="30">
        <v>5.0618910000000002E-6</v>
      </c>
      <c r="K11" s="31">
        <v>0.94649572999999998</v>
      </c>
      <c r="L11" s="31">
        <v>1.7083815</v>
      </c>
      <c r="M11" s="31">
        <v>1.6745966999999999</v>
      </c>
      <c r="N11" s="29"/>
      <c r="O11" s="29"/>
      <c r="P11" s="32">
        <v>1.5605693E-3</v>
      </c>
      <c r="Q11" s="9">
        <v>4.6473579062400461E-2</v>
      </c>
      <c r="R11" s="33"/>
      <c r="S11" s="33"/>
      <c r="T11" s="9"/>
      <c r="U11" s="56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I11" s="15"/>
    </row>
    <row r="12" spans="1:35" s="10" customFormat="1" ht="14" x14ac:dyDescent="0.15">
      <c r="A12" s="10">
        <v>23</v>
      </c>
      <c r="B12" s="10" t="s">
        <v>6</v>
      </c>
      <c r="D12" s="29">
        <v>0.87501850000000003</v>
      </c>
      <c r="E12" s="29">
        <v>1.8923337</v>
      </c>
      <c r="F12" s="29">
        <v>0.12960767000000001</v>
      </c>
      <c r="G12" s="29">
        <v>1.7909868</v>
      </c>
      <c r="H12" s="29">
        <v>0.22140144</v>
      </c>
      <c r="I12" s="30">
        <v>1.361373E-5</v>
      </c>
      <c r="J12" s="30">
        <v>9.1905318000000005E-6</v>
      </c>
      <c r="K12" s="31">
        <v>0.94645405000000005</v>
      </c>
      <c r="L12" s="31">
        <v>1.7082705</v>
      </c>
      <c r="M12" s="31">
        <v>1.6745232999999999</v>
      </c>
      <c r="N12" s="29"/>
      <c r="O12" s="29"/>
      <c r="P12" s="32">
        <v>2.0002754999999999E-3</v>
      </c>
      <c r="Q12" s="9">
        <v>-4.5050342436958601E-2</v>
      </c>
      <c r="R12" s="9">
        <v>-6.3247106444785928E-2</v>
      </c>
      <c r="S12" s="9">
        <v>-4.5145138934388207E-2</v>
      </c>
      <c r="T12" s="9"/>
      <c r="U12" s="56"/>
      <c r="V12" s="9">
        <v>1.004962161310039</v>
      </c>
      <c r="W12" s="9">
        <v>1.11124190481296</v>
      </c>
      <c r="X12" s="9">
        <v>1.1057549702810481</v>
      </c>
      <c r="Y12" s="33"/>
      <c r="Z12" s="33"/>
      <c r="AA12" s="33"/>
      <c r="AB12" s="33"/>
      <c r="AC12" s="33"/>
      <c r="AD12" s="33"/>
      <c r="AE12" s="33"/>
      <c r="AF12" s="33"/>
      <c r="AG12" s="33"/>
      <c r="AI12" s="11"/>
    </row>
    <row r="13" spans="1:35" s="12" customFormat="1" x14ac:dyDescent="0.2">
      <c r="A13" s="12">
        <v>24</v>
      </c>
      <c r="B13" s="12" t="s">
        <v>3</v>
      </c>
      <c r="D13" s="29">
        <v>0.78795901999999995</v>
      </c>
      <c r="E13" s="29">
        <v>1.70414</v>
      </c>
      <c r="F13" s="29">
        <v>0.12901254000000001</v>
      </c>
      <c r="G13" s="29">
        <v>1.6129644999999999</v>
      </c>
      <c r="H13" s="29">
        <v>0.22040087</v>
      </c>
      <c r="I13" s="30">
        <v>1.5628017E-5</v>
      </c>
      <c r="J13" s="30">
        <v>5.7302763999999999E-6</v>
      </c>
      <c r="K13" s="31">
        <v>0.94649764999999997</v>
      </c>
      <c r="L13" s="31">
        <v>1.7083756000000001</v>
      </c>
      <c r="M13" s="31">
        <v>1.6746011000000001</v>
      </c>
      <c r="N13" s="29"/>
      <c r="O13" s="29"/>
      <c r="P13" s="32">
        <v>2.1251107000000002E-3</v>
      </c>
      <c r="Q13" s="9">
        <v>-7.6491945013579254E-3</v>
      </c>
      <c r="R13" s="9">
        <v>-3.8164909402893521E-2</v>
      </c>
      <c r="S13" s="9">
        <v>-6.1775905915828488E-2</v>
      </c>
      <c r="T13" s="9">
        <v>-3.3696689240655019E-2</v>
      </c>
      <c r="U13" s="56">
        <v>-4.9176403956407988E-2</v>
      </c>
      <c r="V13" s="9">
        <v>1.0049671035399437</v>
      </c>
      <c r="W13" s="9">
        <v>1.1096138550932668</v>
      </c>
      <c r="X13" s="9">
        <v>1.1041295373927897</v>
      </c>
      <c r="Y13" s="33"/>
      <c r="Z13" s="34">
        <v>2</v>
      </c>
      <c r="AA13" s="9">
        <f>2*STDEV(R12:R14)</f>
        <v>6.4038423413150594E-2</v>
      </c>
      <c r="AB13" s="9">
        <f>2*STDEV(S12:S14)</f>
        <v>2.2289604371484011E-2</v>
      </c>
      <c r="AC13" s="9">
        <f>AVERAGE(Q12,Q14)</f>
        <v>3.8261192492061724E-4</v>
      </c>
      <c r="AD13" s="9">
        <v>0.12850380047449492</v>
      </c>
      <c r="AE13" s="9">
        <v>4.2365568999999999E-2</v>
      </c>
      <c r="AF13" s="9">
        <f>AVERAGE(H13,H15)</f>
        <v>0.21992557000000001</v>
      </c>
      <c r="AG13" s="9">
        <v>1.5479714715752969E-2</v>
      </c>
      <c r="AI13" s="9">
        <f>0.0198*AF13^-0.47363</f>
        <v>4.0567957077676492E-2</v>
      </c>
    </row>
    <row r="14" spans="1:35" s="10" customFormat="1" ht="14" x14ac:dyDescent="0.15">
      <c r="A14" s="10">
        <v>25</v>
      </c>
      <c r="B14" s="10" t="s">
        <v>6</v>
      </c>
      <c r="D14" s="29">
        <v>0.87114610999999997</v>
      </c>
      <c r="E14" s="29">
        <v>1.8840535</v>
      </c>
      <c r="F14" s="29">
        <v>0.12937570000000001</v>
      </c>
      <c r="G14" s="29">
        <v>1.7833616000000001</v>
      </c>
      <c r="H14" s="29">
        <v>0.22101904999999999</v>
      </c>
      <c r="I14" s="30">
        <v>1.5642104000000002E-5</v>
      </c>
      <c r="J14" s="30">
        <v>7.5247063999999996E-6</v>
      </c>
      <c r="K14" s="31">
        <v>0.94655573000000004</v>
      </c>
      <c r="L14" s="31">
        <v>1.7083503</v>
      </c>
      <c r="M14" s="31">
        <v>1.674472</v>
      </c>
      <c r="N14" s="29"/>
      <c r="O14" s="29"/>
      <c r="P14" s="32">
        <v>2.2362813999999998E-3</v>
      </c>
      <c r="Q14" s="9">
        <v>4.5815566286799836E-2</v>
      </c>
      <c r="R14" s="9">
        <v>3.2194812571439968E-4</v>
      </c>
      <c r="S14" s="9">
        <v>-4.0608167019007269E-2</v>
      </c>
      <c r="T14" s="9"/>
      <c r="U14" s="56"/>
      <c r="V14" s="9">
        <v>1.0049720457698483</v>
      </c>
      <c r="W14" s="9">
        <v>1.1079858053735736</v>
      </c>
      <c r="X14" s="9">
        <v>1.1025041045045314</v>
      </c>
      <c r="Y14" s="33"/>
      <c r="Z14" s="33"/>
      <c r="AA14" s="33"/>
      <c r="AB14" s="33"/>
      <c r="AC14" s="33"/>
      <c r="AD14" s="33"/>
      <c r="AE14" s="33"/>
      <c r="AF14" s="33"/>
      <c r="AG14" s="33"/>
      <c r="AI14" s="11"/>
    </row>
    <row r="15" spans="1:35" s="12" customFormat="1" x14ac:dyDescent="0.2">
      <c r="A15" s="12">
        <v>26</v>
      </c>
      <c r="B15" s="12" t="s">
        <v>3</v>
      </c>
      <c r="D15" s="29">
        <v>0.78463291999999996</v>
      </c>
      <c r="E15" s="29">
        <v>1.6969075</v>
      </c>
      <c r="F15" s="29">
        <v>0.12846168999999999</v>
      </c>
      <c r="G15" s="29">
        <v>1.606141</v>
      </c>
      <c r="H15" s="29">
        <v>0.21945027</v>
      </c>
      <c r="I15" s="30">
        <v>1.3495273000000001E-5</v>
      </c>
      <c r="J15" s="30">
        <v>5.3584760999999997E-6</v>
      </c>
      <c r="K15" s="31">
        <v>0.94652707999999997</v>
      </c>
      <c r="L15" s="31">
        <v>1.7083238999999999</v>
      </c>
      <c r="M15" s="31">
        <v>1.6744789</v>
      </c>
      <c r="N15" s="29"/>
      <c r="O15" s="29"/>
      <c r="P15" s="32">
        <v>1.9636591E-3</v>
      </c>
      <c r="Q15" s="9">
        <v>-2.8989349710295542E-2</v>
      </c>
      <c r="R15" s="33"/>
      <c r="S15" s="33"/>
      <c r="T15" s="9"/>
      <c r="U15" s="56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I15" s="15"/>
    </row>
    <row r="16" spans="1:35" s="10" customFormat="1" ht="14" x14ac:dyDescent="0.15">
      <c r="A16" s="10">
        <v>27</v>
      </c>
      <c r="B16" s="10" t="s">
        <v>7</v>
      </c>
      <c r="D16" s="29">
        <v>1.0005107</v>
      </c>
      <c r="E16" s="29">
        <v>2.1638674999999998</v>
      </c>
      <c r="F16" s="29">
        <v>0.12642981</v>
      </c>
      <c r="G16" s="29">
        <v>2.0482152</v>
      </c>
      <c r="H16" s="29">
        <v>0.21599304999999999</v>
      </c>
      <c r="I16" s="30">
        <v>1.8109270000000001E-5</v>
      </c>
      <c r="J16" s="30">
        <v>1.0628828000000001E-5</v>
      </c>
      <c r="K16" s="31">
        <v>0.94655330999999998</v>
      </c>
      <c r="L16" s="31">
        <v>1.7084028</v>
      </c>
      <c r="M16" s="31">
        <v>1.6744862</v>
      </c>
      <c r="N16" s="29"/>
      <c r="O16" s="29"/>
      <c r="P16" s="32">
        <v>1.5756157000000001E-3</v>
      </c>
      <c r="Q16" s="9">
        <v>1.1040176247201217E-2</v>
      </c>
      <c r="R16" s="9">
        <v>4.7998278618344159E-3</v>
      </c>
      <c r="S16" s="9">
        <v>-1.9378703246974993E-2</v>
      </c>
      <c r="T16" s="9"/>
      <c r="U16" s="56"/>
      <c r="V16" s="9">
        <v>0.98488030138854132</v>
      </c>
      <c r="W16" s="9">
        <v>1.276507145383001</v>
      </c>
      <c r="X16" s="9">
        <v>1.2961038448868429</v>
      </c>
      <c r="Y16" s="33"/>
      <c r="Z16" s="33"/>
      <c r="AA16" s="33"/>
      <c r="AB16" s="33"/>
      <c r="AC16" s="33"/>
      <c r="AD16" s="33"/>
      <c r="AE16" s="33"/>
      <c r="AF16" s="33"/>
      <c r="AG16" s="33"/>
      <c r="AI16" s="11"/>
    </row>
    <row r="17" spans="1:35" s="12" customFormat="1" x14ac:dyDescent="0.2">
      <c r="A17" s="12">
        <v>28</v>
      </c>
      <c r="B17" s="12" t="s">
        <v>3</v>
      </c>
      <c r="D17" s="29">
        <v>0.78303308000000005</v>
      </c>
      <c r="E17" s="29">
        <v>1.6934811999999999</v>
      </c>
      <c r="F17" s="29">
        <v>0.12828545999999999</v>
      </c>
      <c r="G17" s="29">
        <v>1.6029522</v>
      </c>
      <c r="H17" s="29">
        <v>0.21916759999999999</v>
      </c>
      <c r="I17" s="30">
        <v>1.2828022E-5</v>
      </c>
      <c r="J17" s="30">
        <v>1.0370328E-5</v>
      </c>
      <c r="K17" s="31">
        <v>0.94655864000000001</v>
      </c>
      <c r="L17" s="31">
        <v>1.7084653000000001</v>
      </c>
      <c r="M17" s="31">
        <v>1.6745584</v>
      </c>
      <c r="N17" s="29"/>
      <c r="O17" s="29"/>
      <c r="P17" s="32">
        <v>2.1150227000000001E-3</v>
      </c>
      <c r="Q17" s="9">
        <v>3.0247324118048979E-2</v>
      </c>
      <c r="R17" s="9">
        <v>-6.5907103878659612E-2</v>
      </c>
      <c r="S17" s="9">
        <v>-4.816195123447109E-2</v>
      </c>
      <c r="T17" s="9">
        <v>-3.3393207663046098E-2</v>
      </c>
      <c r="U17" s="56">
        <v>-4.0378951144356044E-2</v>
      </c>
      <c r="V17" s="9">
        <v>0.98666726533871119</v>
      </c>
      <c r="W17" s="9">
        <v>1.278978644241505</v>
      </c>
      <c r="X17" s="9">
        <v>1.2962610681627518</v>
      </c>
      <c r="Y17" s="33"/>
      <c r="Z17" s="34">
        <v>2</v>
      </c>
      <c r="AA17" s="9">
        <f>2*STDEV(R16:R18)</f>
        <v>7.1387870580632021E-2</v>
      </c>
      <c r="AB17" s="9">
        <f>2*STDEV(S16:S18)</f>
        <v>3.6777197874576208E-2</v>
      </c>
      <c r="AC17" s="9">
        <f>AVERAGE(Q16,Q18)</f>
        <v>1.1012467227011769E-3</v>
      </c>
      <c r="AD17" s="9">
        <v>2.8111537858036665E-2</v>
      </c>
      <c r="AE17" s="9">
        <v>3.4472185000000002E-2</v>
      </c>
      <c r="AF17" s="9">
        <f>AVERAGE(H17,H19)</f>
        <v>0.21957130999999999</v>
      </c>
      <c r="AG17" s="9">
        <v>6.9857434813099459E-3</v>
      </c>
      <c r="AI17" s="9">
        <f>0.0198*AF17^-0.47363</f>
        <v>4.0598944436800233E-2</v>
      </c>
    </row>
    <row r="18" spans="1:35" s="10" customFormat="1" ht="14" x14ac:dyDescent="0.15">
      <c r="A18" s="10">
        <v>29</v>
      </c>
      <c r="B18" s="10" t="s">
        <v>7</v>
      </c>
      <c r="D18" s="29">
        <v>1.006818</v>
      </c>
      <c r="E18" s="29">
        <v>2.1774152999999998</v>
      </c>
      <c r="F18" s="29">
        <v>0.12705009</v>
      </c>
      <c r="G18" s="29">
        <v>2.0609093000000001</v>
      </c>
      <c r="H18" s="29">
        <v>0.21703618999999999</v>
      </c>
      <c r="I18" s="30">
        <v>1.6220881000000001E-5</v>
      </c>
      <c r="J18" s="30">
        <v>9.2505931999999999E-6</v>
      </c>
      <c r="K18" s="31">
        <v>0.94650670999999997</v>
      </c>
      <c r="L18" s="31">
        <v>1.7083025999999999</v>
      </c>
      <c r="M18" s="31">
        <v>1.6744692999999999</v>
      </c>
      <c r="N18" s="29"/>
      <c r="O18" s="29"/>
      <c r="P18" s="32">
        <v>1.8716028E-3</v>
      </c>
      <c r="Q18" s="9">
        <v>-8.8376828017988629E-3</v>
      </c>
      <c r="R18" s="9">
        <v>-3.9072346972313099E-2</v>
      </c>
      <c r="S18" s="9">
        <v>-5.3596198951622043E-2</v>
      </c>
      <c r="T18" s="9"/>
      <c r="U18" s="55"/>
      <c r="V18" s="9">
        <v>0.98845422928888116</v>
      </c>
      <c r="W18" s="9">
        <v>1.2814501431000092</v>
      </c>
      <c r="X18" s="9">
        <v>1.2964182914386604</v>
      </c>
      <c r="Y18" s="33"/>
      <c r="Z18" s="33"/>
      <c r="AA18" s="33"/>
      <c r="AB18" s="33"/>
      <c r="AC18" s="33"/>
      <c r="AD18" s="33"/>
      <c r="AE18" s="33"/>
      <c r="AF18" s="33"/>
      <c r="AG18" s="33"/>
      <c r="AI18" s="11"/>
    </row>
    <row r="19" spans="1:35" s="12" customFormat="1" x14ac:dyDescent="0.2">
      <c r="A19" s="12">
        <v>30</v>
      </c>
      <c r="B19" s="12" t="s">
        <v>3</v>
      </c>
      <c r="D19" s="29">
        <v>0.78833151000000001</v>
      </c>
      <c r="E19" s="29">
        <v>1.7048809</v>
      </c>
      <c r="F19" s="29">
        <v>0.12877256000000001</v>
      </c>
      <c r="G19" s="29">
        <v>1.6135744999999999</v>
      </c>
      <c r="H19" s="29">
        <v>0.21997501999999999</v>
      </c>
      <c r="I19" s="30">
        <v>1.5341335000000001E-5</v>
      </c>
      <c r="J19" s="30">
        <v>6.6204289000000004E-6</v>
      </c>
      <c r="K19" s="31">
        <v>0.94647150999999996</v>
      </c>
      <c r="L19" s="31">
        <v>1.7082733999999999</v>
      </c>
      <c r="M19" s="31">
        <v>1.6745597000000001</v>
      </c>
      <c r="N19" s="29"/>
      <c r="O19" s="29"/>
      <c r="P19" s="32">
        <v>1.5818175000000001E-3</v>
      </c>
      <c r="Q19" s="9">
        <v>-3.7189382418700845E-2</v>
      </c>
      <c r="R19" s="33"/>
      <c r="S19" s="33"/>
      <c r="T19" s="33"/>
      <c r="U19" s="55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I19" s="15"/>
    </row>
    <row r="20" spans="1:35" x14ac:dyDescent="0.2">
      <c r="A20" s="6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55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I20" s="16"/>
    </row>
    <row r="21" spans="1:35" x14ac:dyDescent="0.2">
      <c r="A21">
        <v>3</v>
      </c>
      <c r="B21" t="s">
        <v>3</v>
      </c>
      <c r="D21" s="29">
        <v>0.73746590999999995</v>
      </c>
      <c r="E21" s="29">
        <v>1.594919</v>
      </c>
      <c r="F21" s="29">
        <v>0.13133924</v>
      </c>
      <c r="G21" s="29">
        <v>1.5096255000000001</v>
      </c>
      <c r="H21" s="29">
        <v>0.22437778999999999</v>
      </c>
      <c r="I21" s="30">
        <v>8.1622642999999994E-6</v>
      </c>
      <c r="J21" s="30">
        <v>4.5618698E-6</v>
      </c>
      <c r="K21" s="31">
        <v>0.94654108999999997</v>
      </c>
      <c r="L21" s="31">
        <v>1.7083809000000001</v>
      </c>
      <c r="M21" s="31">
        <v>1.6745345</v>
      </c>
      <c r="N21" s="29"/>
      <c r="O21" s="29"/>
      <c r="P21" s="32">
        <v>1.6918503000000001E-3</v>
      </c>
      <c r="Q21" s="9">
        <f t="shared" ref="Q21:Q49" si="0">(K21/AVERAGE(K20,K22)-1)*1000</f>
        <v>-0.11041090656938035</v>
      </c>
      <c r="R21" s="9"/>
      <c r="S21" s="9"/>
      <c r="T21" s="33"/>
      <c r="U21" s="55"/>
      <c r="V21" s="9"/>
      <c r="W21" s="9"/>
      <c r="X21" s="9"/>
      <c r="Y21" s="33"/>
      <c r="Z21" s="33"/>
      <c r="AA21" s="33"/>
      <c r="AB21" s="33"/>
      <c r="AC21" s="33"/>
      <c r="AD21" s="33"/>
      <c r="AE21" s="33"/>
      <c r="AF21" s="33"/>
      <c r="AG21" s="33"/>
      <c r="AI21" s="16"/>
    </row>
    <row r="22" spans="1:35" x14ac:dyDescent="0.2">
      <c r="A22">
        <v>4</v>
      </c>
      <c r="B22" t="s">
        <v>8</v>
      </c>
      <c r="D22" s="29">
        <v>0.35683538999999997</v>
      </c>
      <c r="E22" s="29">
        <v>0.77177646</v>
      </c>
      <c r="F22" s="29">
        <v>0.12694848</v>
      </c>
      <c r="G22" s="29">
        <v>0.73058325999999996</v>
      </c>
      <c r="H22" s="29">
        <v>0.2169085</v>
      </c>
      <c r="I22" s="30">
        <v>1.0499798E-5</v>
      </c>
      <c r="J22" s="30">
        <v>8.0978707E-6</v>
      </c>
      <c r="K22" s="31">
        <v>0.94664561000000003</v>
      </c>
      <c r="L22" s="31">
        <v>1.7087209000000001</v>
      </c>
      <c r="M22" s="31">
        <v>1.6745869</v>
      </c>
      <c r="N22" s="29"/>
      <c r="O22" s="29"/>
      <c r="P22" s="32">
        <v>2.2230031999999999E-3</v>
      </c>
      <c r="Q22" s="9">
        <f t="shared" si="0"/>
        <v>0.10247756847903133</v>
      </c>
      <c r="R22" s="9">
        <f>(L22/AVERAGE(L21,L23)-1)*1000</f>
        <v>0.20308785438927224</v>
      </c>
      <c r="S22" s="9">
        <f>(M22/AVERAGE(M21,M23)-1)*1000</f>
        <v>4.2669059876487836E-2</v>
      </c>
      <c r="T22" s="33"/>
      <c r="U22" s="55"/>
      <c r="V22" s="9">
        <f>H22/AVERAGE(H21,H23)</f>
        <v>0.96405545212773347</v>
      </c>
      <c r="W22" s="9">
        <f>G22/AVERAGE(G21,G23)</f>
        <v>0.48293218339165039</v>
      </c>
      <c r="X22" s="9">
        <f>W22/V22</f>
        <v>0.50093817977564203</v>
      </c>
      <c r="Y22" s="33"/>
      <c r="Z22" s="33"/>
      <c r="AA22" s="33"/>
      <c r="AB22" s="33"/>
      <c r="AC22" s="33"/>
      <c r="AD22" s="33"/>
      <c r="AE22" s="33"/>
      <c r="AF22" s="33"/>
      <c r="AG22" s="33"/>
      <c r="AI22" s="16"/>
    </row>
    <row r="23" spans="1:35" x14ac:dyDescent="0.2">
      <c r="A23">
        <v>5</v>
      </c>
      <c r="B23" t="s">
        <v>3</v>
      </c>
      <c r="D23" s="29">
        <v>0.74054692</v>
      </c>
      <c r="E23" s="29">
        <v>1.6016082</v>
      </c>
      <c r="F23" s="29">
        <v>0.13206398</v>
      </c>
      <c r="G23" s="29">
        <v>1.5159887999999999</v>
      </c>
      <c r="H23" s="29">
        <v>0.22561396</v>
      </c>
      <c r="I23" s="30">
        <v>9.3620609999999997E-6</v>
      </c>
      <c r="J23" s="30">
        <v>6.3657138E-6</v>
      </c>
      <c r="K23" s="31">
        <v>0.94655613000000005</v>
      </c>
      <c r="L23" s="31">
        <v>1.708367</v>
      </c>
      <c r="M23" s="31">
        <v>1.6744964</v>
      </c>
      <c r="N23" s="29"/>
      <c r="O23" s="29"/>
      <c r="P23" s="32">
        <v>2.2911694000000002E-3</v>
      </c>
      <c r="Q23" s="9">
        <f t="shared" si="0"/>
        <v>-1.8994814890871403E-2</v>
      </c>
      <c r="R23" s="9">
        <f>(AVERAGE(L22,L24)/L23-1)*1000</f>
        <v>0.12880721765284875</v>
      </c>
      <c r="S23" s="9">
        <f>(AVERAGE(M22,M24)/M23-1)*1000</f>
        <v>6.4855320083267998E-2</v>
      </c>
      <c r="T23" s="9">
        <f>AVERAGE(R22:R24)</f>
        <v>0.1277435635986072</v>
      </c>
      <c r="U23" s="56">
        <f>AVERAGE(S22:S24)</f>
        <v>5.5518690698530548E-2</v>
      </c>
      <c r="V23" s="9">
        <f>AVERAGE(V22,V24)</f>
        <v>0.97063685429686575</v>
      </c>
      <c r="W23" s="9">
        <f t="shared" ref="W23:X23" si="1">AVERAGE(W22,W24)</f>
        <v>0.48735694263168444</v>
      </c>
      <c r="X23" s="9">
        <f t="shared" si="1"/>
        <v>0.50209235757532444</v>
      </c>
      <c r="Y23" s="33"/>
      <c r="Z23" s="34">
        <f>COUNT(S22,S24)</f>
        <v>2</v>
      </c>
      <c r="AA23" s="9">
        <f>2*STDEV(R22:R24)</f>
        <v>0.15176341818842698</v>
      </c>
      <c r="AB23" s="9">
        <f>2*STDEV(S22:S24)</f>
        <v>2.3005514105502764E-2</v>
      </c>
      <c r="AC23" s="9">
        <f>AVERAGE(Q22,Q24)</f>
        <v>3.0624265787815297E-2</v>
      </c>
      <c r="AD23" s="9">
        <f>2*STDEV(Q22,Q24)</f>
        <v>0.20323183033443387</v>
      </c>
      <c r="AE23" s="9">
        <f>AVERAGE(P22,P24)*10*2</f>
        <v>4.4628332000000007E-2</v>
      </c>
      <c r="AF23" s="9">
        <f>AVERAGE(H23,H25)</f>
        <v>0.22477427999999999</v>
      </c>
      <c r="AG23" s="9">
        <f>T23-U23</f>
        <v>7.2224872900076648E-2</v>
      </c>
      <c r="AI23" s="9">
        <f>0.0198*AF23^-0.47363</f>
        <v>4.0151099350336387E-2</v>
      </c>
    </row>
    <row r="24" spans="1:35" x14ac:dyDescent="0.2">
      <c r="A24">
        <v>6</v>
      </c>
      <c r="B24" t="s">
        <v>8</v>
      </c>
      <c r="D24" s="29">
        <v>0.36296967000000002</v>
      </c>
      <c r="E24" s="29">
        <v>0.78498838000000004</v>
      </c>
      <c r="F24" s="29">
        <v>0.12857076000000001</v>
      </c>
      <c r="G24" s="29">
        <v>0.74299367999999999</v>
      </c>
      <c r="H24" s="29">
        <v>0.21965353000000001</v>
      </c>
      <c r="I24" s="30">
        <v>1.1191629000000001E-5</v>
      </c>
      <c r="J24" s="30">
        <v>4.3812692E-6</v>
      </c>
      <c r="K24" s="31">
        <v>0.94650261000000002</v>
      </c>
      <c r="L24" s="31">
        <v>1.7084531999999999</v>
      </c>
      <c r="M24" s="31">
        <v>1.6746231</v>
      </c>
      <c r="N24" s="29"/>
      <c r="O24" s="29"/>
      <c r="P24" s="32">
        <v>2.2398299999999999E-3</v>
      </c>
      <c r="Q24" s="9">
        <f t="shared" si="0"/>
        <v>-4.122903690340074E-2</v>
      </c>
      <c r="R24" s="9">
        <f>(L24/AVERAGE(L23,L25)-1)*1000</f>
        <v>5.1335618753700629E-2</v>
      </c>
      <c r="S24" s="9">
        <f>(M24/AVERAGE(M23,M25)-1)*1000</f>
        <v>5.9031692135835812E-2</v>
      </c>
      <c r="T24" s="33"/>
      <c r="U24" s="55"/>
      <c r="V24" s="9">
        <f>H24/AVERAGE(H23,H25)</f>
        <v>0.97721825646599791</v>
      </c>
      <c r="W24" s="9">
        <f>G24/AVERAGE(G23,G25)</f>
        <v>0.49178170187171849</v>
      </c>
      <c r="X24" s="9">
        <f>W24/V24</f>
        <v>0.50324653537500696</v>
      </c>
      <c r="Y24" s="33"/>
      <c r="Z24" s="33"/>
      <c r="AA24" s="33"/>
      <c r="AB24" s="33"/>
      <c r="AC24" s="33"/>
      <c r="AD24" s="33"/>
      <c r="AE24" s="33"/>
      <c r="AF24" s="33"/>
      <c r="AG24" s="33"/>
      <c r="AI24" s="16"/>
    </row>
    <row r="25" spans="1:35" x14ac:dyDescent="0.2">
      <c r="A25">
        <v>7</v>
      </c>
      <c r="B25" t="s">
        <v>3</v>
      </c>
      <c r="D25" s="29">
        <v>0.73555552999999996</v>
      </c>
      <c r="E25" s="29">
        <v>1.5907693000000001</v>
      </c>
      <c r="F25" s="29">
        <v>0.13108449</v>
      </c>
      <c r="G25" s="29">
        <v>1.5056514000000001</v>
      </c>
      <c r="H25" s="29">
        <v>0.22393460000000001</v>
      </c>
      <c r="I25" s="30">
        <v>5.9041554000000002E-6</v>
      </c>
      <c r="J25" s="30">
        <v>8.6358290000000006E-6</v>
      </c>
      <c r="K25" s="31">
        <v>0.94652714000000004</v>
      </c>
      <c r="L25" s="31">
        <v>1.708364</v>
      </c>
      <c r="M25" s="31">
        <v>1.6745521000000001</v>
      </c>
      <c r="N25" s="29"/>
      <c r="O25" s="29"/>
      <c r="P25" s="32">
        <v>2.0694059000000002E-3</v>
      </c>
      <c r="Q25" s="9">
        <f t="shared" si="0"/>
        <v>-8.2484227162837875E-2</v>
      </c>
      <c r="R25" s="9"/>
      <c r="S25" s="9"/>
      <c r="T25" s="33"/>
      <c r="U25" s="55"/>
      <c r="V25" s="9"/>
      <c r="W25" s="9"/>
      <c r="X25" s="9"/>
      <c r="Y25" s="33"/>
      <c r="Z25" s="33"/>
      <c r="AA25" s="33"/>
      <c r="AB25" s="33"/>
      <c r="AC25" s="33"/>
      <c r="AD25" s="33"/>
      <c r="AE25" s="33"/>
      <c r="AF25" s="33"/>
      <c r="AG25" s="33"/>
      <c r="AI25" s="16"/>
    </row>
    <row r="26" spans="1:35" x14ac:dyDescent="0.2">
      <c r="A26">
        <v>8</v>
      </c>
      <c r="B26" t="s">
        <v>9</v>
      </c>
      <c r="D26" s="29">
        <v>0.56823003999999999</v>
      </c>
      <c r="E26" s="29">
        <v>1.2290184</v>
      </c>
      <c r="F26" s="29">
        <v>0.12834316000000001</v>
      </c>
      <c r="G26" s="29">
        <v>1.1634802</v>
      </c>
      <c r="H26" s="29">
        <v>0.21929696000000001</v>
      </c>
      <c r="I26" s="30">
        <v>1.089985E-5</v>
      </c>
      <c r="J26" s="30">
        <v>9.4481505E-6</v>
      </c>
      <c r="K26" s="31">
        <v>0.94670783000000003</v>
      </c>
      <c r="L26" s="31">
        <v>1.7086774</v>
      </c>
      <c r="M26" s="31">
        <v>1.6745619</v>
      </c>
      <c r="N26" s="29"/>
      <c r="O26" s="29"/>
      <c r="P26" s="32">
        <v>2.8579298000000002E-3</v>
      </c>
      <c r="Q26" s="9">
        <f t="shared" si="0"/>
        <v>0.16277997947811151</v>
      </c>
      <c r="R26" s="9">
        <f>(L26/AVERAGE(L25,L27)-1)*1000</f>
        <v>0.16228633555193106</v>
      </c>
      <c r="S26" s="9">
        <f>(M26/AVERAGE(M25,M27)-1)*1000</f>
        <v>2.8754616078874307E-2</v>
      </c>
      <c r="T26" s="33"/>
      <c r="U26" s="55"/>
      <c r="V26" s="9">
        <f>H26/AVERAGE(H25,H27)</f>
        <v>0.9801968877669287</v>
      </c>
      <c r="W26" s="9">
        <f>G26/AVERAGE(G25,G27)</f>
        <v>0.77364528979975711</v>
      </c>
      <c r="X26" s="9">
        <f>W26/V26</f>
        <v>0.78927539911115752</v>
      </c>
      <c r="Y26" s="33"/>
      <c r="Z26" s="33"/>
      <c r="AA26" s="33"/>
      <c r="AB26" s="33"/>
      <c r="AC26" s="33"/>
      <c r="AD26" s="33"/>
      <c r="AE26" s="33"/>
      <c r="AF26" s="33"/>
      <c r="AG26" s="33"/>
      <c r="AI26" s="16"/>
    </row>
    <row r="27" spans="1:35" x14ac:dyDescent="0.2">
      <c r="A27">
        <v>9</v>
      </c>
      <c r="B27" t="s">
        <v>3</v>
      </c>
      <c r="D27" s="29">
        <v>0.73376207999999998</v>
      </c>
      <c r="E27" s="29">
        <v>1.5869447999999999</v>
      </c>
      <c r="F27" s="29">
        <v>0.13083621000000001</v>
      </c>
      <c r="G27" s="29">
        <v>1.5021358</v>
      </c>
      <c r="H27" s="29">
        <v>0.22352031999999999</v>
      </c>
      <c r="I27" s="30">
        <v>9.4643237999999993E-6</v>
      </c>
      <c r="J27" s="30">
        <v>6.8916249000000003E-6</v>
      </c>
      <c r="K27" s="31">
        <v>0.94658036000000001</v>
      </c>
      <c r="L27" s="31">
        <v>1.7084363</v>
      </c>
      <c r="M27" s="31">
        <v>1.6744753999999999</v>
      </c>
      <c r="N27" s="29"/>
      <c r="O27" s="29"/>
      <c r="P27" s="32">
        <v>2.2232332999999999E-3</v>
      </c>
      <c r="Q27" s="9">
        <f t="shared" si="0"/>
        <v>-0.10474505670088341</v>
      </c>
      <c r="R27" s="9">
        <f>(AVERAGE(L26,L28)/L27-1)*1000</f>
        <v>0.11484185860477503</v>
      </c>
      <c r="S27" s="9">
        <f>(AVERAGE(M26,M28)/M27-1)*1000</f>
        <v>5.0762167064455355E-2</v>
      </c>
      <c r="T27" s="9">
        <f>AVERAGE(R26:R28)</f>
        <v>0.11072556331666779</v>
      </c>
      <c r="U27" s="56">
        <f>AVERAGE(S26:S28)</f>
        <v>3.7424250166617767E-2</v>
      </c>
      <c r="V27" s="9">
        <f>AVERAGE(V26,V28)</f>
        <v>0.97744672542704225</v>
      </c>
      <c r="W27" s="9">
        <f t="shared" ref="W27:X27" si="2">AVERAGE(W26,W28)</f>
        <v>0.77246374201675083</v>
      </c>
      <c r="X27" s="9">
        <f t="shared" si="2"/>
        <v>0.79029016384193218</v>
      </c>
      <c r="Y27" s="33"/>
      <c r="Z27" s="34">
        <f>COUNT(S26,S28)</f>
        <v>2</v>
      </c>
      <c r="AA27" s="9">
        <f>2*STDEV(R26:R28)</f>
        <v>0.10747458274771333</v>
      </c>
      <c r="AB27" s="9">
        <f>2*STDEV(S26:S28)</f>
        <v>2.3445914219070482E-2</v>
      </c>
      <c r="AC27" s="9">
        <f>AVERAGE(Q26,Q28)</f>
        <v>0.10800099535168695</v>
      </c>
      <c r="AD27" s="9">
        <f>2*STDEV(Q26,Q28)</f>
        <v>0.15493836456922022</v>
      </c>
      <c r="AE27" s="9">
        <f>AVERAGE(P26,P28)*10*2</f>
        <v>5.2520047E-2</v>
      </c>
      <c r="AF27" s="9">
        <f>AVERAGE(H27,H29)</f>
        <v>0.22390239000000001</v>
      </c>
      <c r="AG27" s="9">
        <f>T27-U27</f>
        <v>7.3301313150050021E-2</v>
      </c>
      <c r="AI27" s="9">
        <f>0.0198*AF27^-0.47363</f>
        <v>4.0225076087609286E-2</v>
      </c>
    </row>
    <row r="28" spans="1:35" x14ac:dyDescent="0.2">
      <c r="A28">
        <v>10</v>
      </c>
      <c r="B28" t="s">
        <v>9</v>
      </c>
      <c r="D28" s="29">
        <v>0.56651775000000004</v>
      </c>
      <c r="E28" s="29">
        <v>1.2252761000000001</v>
      </c>
      <c r="F28" s="29">
        <v>0.12773195000000001</v>
      </c>
      <c r="G28" s="29">
        <v>1.1598736000000001</v>
      </c>
      <c r="H28" s="29">
        <v>0.21823688999999999</v>
      </c>
      <c r="I28" s="30">
        <v>9.3194897000000006E-6</v>
      </c>
      <c r="J28" s="30">
        <v>3.4116420999999999E-6</v>
      </c>
      <c r="K28" s="31">
        <v>0.94665120999999997</v>
      </c>
      <c r="L28" s="31">
        <v>1.7085876</v>
      </c>
      <c r="M28" s="31">
        <v>1.6745589000000001</v>
      </c>
      <c r="N28" s="29"/>
      <c r="O28" s="29"/>
      <c r="P28" s="32">
        <v>2.3940748999999998E-3</v>
      </c>
      <c r="Q28" s="9">
        <f t="shared" si="0"/>
        <v>5.3222011225262378E-2</v>
      </c>
      <c r="R28" s="9">
        <f>(L28/AVERAGE(L27,L29)-1)*1000</f>
        <v>5.5048495793297292E-2</v>
      </c>
      <c r="S28" s="9">
        <f>(M28/AVERAGE(M27,M29)-1)*1000</f>
        <v>3.2755967356523641E-2</v>
      </c>
      <c r="T28" s="33"/>
      <c r="U28" s="55"/>
      <c r="V28" s="9">
        <f>H28/AVERAGE(H27,H29)</f>
        <v>0.97469656308715591</v>
      </c>
      <c r="W28" s="9">
        <f>G28/AVERAGE(G27,G29)</f>
        <v>0.77128219423374467</v>
      </c>
      <c r="X28" s="9">
        <f>W28/V28</f>
        <v>0.79130492857270673</v>
      </c>
      <c r="Y28" s="33"/>
      <c r="Z28" s="33"/>
      <c r="AA28" s="33"/>
      <c r="AB28" s="33"/>
      <c r="AC28" s="33"/>
      <c r="AD28" s="33"/>
      <c r="AE28" s="33"/>
      <c r="AF28" s="33"/>
      <c r="AG28" s="33"/>
      <c r="AI28" s="16"/>
    </row>
    <row r="29" spans="1:35" x14ac:dyDescent="0.2">
      <c r="A29">
        <v>11</v>
      </c>
      <c r="B29" t="s">
        <v>3</v>
      </c>
      <c r="D29" s="29">
        <v>0.73535625999999998</v>
      </c>
      <c r="E29" s="29">
        <v>1.5904353</v>
      </c>
      <c r="F29" s="29">
        <v>0.13127409000000001</v>
      </c>
      <c r="G29" s="29">
        <v>1.5055145999999999</v>
      </c>
      <c r="H29" s="29">
        <v>0.22428445999999999</v>
      </c>
      <c r="I29" s="30">
        <v>7.0407271999999998E-6</v>
      </c>
      <c r="J29" s="30">
        <v>7.0773112999999999E-6</v>
      </c>
      <c r="K29" s="31">
        <v>0.9466213</v>
      </c>
      <c r="L29" s="31">
        <v>1.7085508</v>
      </c>
      <c r="M29" s="31">
        <v>1.6745327000000001</v>
      </c>
      <c r="N29" s="29"/>
      <c r="O29" s="29"/>
      <c r="P29" s="32">
        <v>1.9461211999999999E-3</v>
      </c>
      <c r="Q29" s="9">
        <f t="shared" si="0"/>
        <v>-2.7349154229194816E-2</v>
      </c>
      <c r="R29" s="9"/>
      <c r="S29" s="9"/>
      <c r="T29" s="33"/>
      <c r="U29" s="55"/>
      <c r="V29" s="9"/>
      <c r="W29" s="9"/>
      <c r="X29" s="9"/>
      <c r="Y29" s="33"/>
      <c r="Z29" s="33"/>
      <c r="AA29" s="33"/>
      <c r="AB29" s="33"/>
      <c r="AC29" s="33"/>
      <c r="AD29" s="33"/>
      <c r="AE29" s="33"/>
      <c r="AF29" s="33"/>
      <c r="AG29" s="33"/>
      <c r="AI29" s="16"/>
    </row>
    <row r="30" spans="1:35" x14ac:dyDescent="0.2">
      <c r="A30">
        <v>12</v>
      </c>
      <c r="B30" t="s">
        <v>10</v>
      </c>
      <c r="D30" s="29">
        <v>0.73756010000000005</v>
      </c>
      <c r="E30" s="29">
        <v>1.5951835000000001</v>
      </c>
      <c r="F30" s="29">
        <v>0.13182241</v>
      </c>
      <c r="G30" s="29">
        <v>1.5100453</v>
      </c>
      <c r="H30" s="29">
        <v>0.22522732000000001</v>
      </c>
      <c r="I30" s="30">
        <v>9.4274468999999992E-6</v>
      </c>
      <c r="J30" s="30">
        <v>4.4852681999999999E-6</v>
      </c>
      <c r="K30" s="31">
        <v>0.94664316999999998</v>
      </c>
      <c r="L30" s="31">
        <v>1.7086037000000001</v>
      </c>
      <c r="M30" s="31">
        <v>1.6745235000000001</v>
      </c>
      <c r="N30" s="29"/>
      <c r="O30" s="29"/>
      <c r="P30" s="32">
        <v>2.1386914E-3</v>
      </c>
      <c r="Q30" s="9">
        <f t="shared" si="0"/>
        <v>2.5416769792396821E-2</v>
      </c>
      <c r="R30" s="9">
        <f>(L30/AVERAGE(L29,L31)-1)*1000</f>
        <v>2.6952558492832068E-2</v>
      </c>
      <c r="S30" s="9">
        <f>(M30/AVERAGE(M29,M31)-1)*1000</f>
        <v>9.5549661072169556E-4</v>
      </c>
      <c r="T30" s="33"/>
      <c r="U30" s="55"/>
      <c r="V30" s="9">
        <f>H30/AVERAGE(H29,H31)</f>
        <v>1.0068161725040878</v>
      </c>
      <c r="W30" s="9">
        <f>G30/AVERAGE(G29,G31)</f>
        <v>1.0053662644157126</v>
      </c>
      <c r="X30" s="9">
        <f>W30/V30</f>
        <v>0.99855990782828896</v>
      </c>
      <c r="Y30" s="33"/>
      <c r="Z30" s="33"/>
      <c r="AA30" s="33"/>
      <c r="AB30" s="33"/>
      <c r="AC30" s="33"/>
      <c r="AD30" s="33"/>
      <c r="AE30" s="33"/>
      <c r="AF30" s="33"/>
      <c r="AG30" s="33"/>
      <c r="AI30" s="16"/>
    </row>
    <row r="31" spans="1:35" x14ac:dyDescent="0.2">
      <c r="A31">
        <v>13</v>
      </c>
      <c r="B31" t="s">
        <v>3</v>
      </c>
      <c r="D31" s="29">
        <v>0.73191742000000004</v>
      </c>
      <c r="E31" s="29">
        <v>1.582986</v>
      </c>
      <c r="F31" s="29">
        <v>0.13059503</v>
      </c>
      <c r="G31" s="29">
        <v>1.4984559</v>
      </c>
      <c r="H31" s="29">
        <v>0.22312059000000001</v>
      </c>
      <c r="I31" s="30">
        <v>8.1769489000000004E-6</v>
      </c>
      <c r="J31" s="30">
        <v>9.3192257000000001E-6</v>
      </c>
      <c r="K31" s="31">
        <v>0.94661691999999997</v>
      </c>
      <c r="L31" s="31">
        <v>1.7085645</v>
      </c>
      <c r="M31" s="31">
        <v>1.6745110999999999</v>
      </c>
      <c r="N31" s="29"/>
      <c r="O31" s="29"/>
      <c r="P31" s="32">
        <v>3.0412387000000002E-3</v>
      </c>
      <c r="Q31" s="9">
        <f t="shared" si="0"/>
        <v>-1.9976002809896087E-2</v>
      </c>
      <c r="R31" s="9">
        <f>(AVERAGE(L30,L32)/L31-1)*1000</f>
        <v>9.2767934720683343E-3</v>
      </c>
      <c r="S31" s="9">
        <f>(AVERAGE(M30,M32)/M31-1)*1000</f>
        <v>1.6960174226365865E-2</v>
      </c>
      <c r="T31" s="9">
        <f>AVERAGE(R30:R32)</f>
        <v>6.4187508572362733E-3</v>
      </c>
      <c r="U31" s="56">
        <f>AVERAGE(S30:S32)</f>
        <v>1.509894029834887E-2</v>
      </c>
      <c r="V31" s="9">
        <f>AVERAGE(V30,V32)</f>
        <v>1.0074080266025733</v>
      </c>
      <c r="W31" s="9">
        <f t="shared" ref="W31:X31" si="3">AVERAGE(W30,W32)</f>
        <v>1.0063931004180442</v>
      </c>
      <c r="X31" s="9">
        <f t="shared" si="3"/>
        <v>0.99899228310594979</v>
      </c>
      <c r="Y31" s="33"/>
      <c r="Z31" s="34">
        <f>COUNT(S30,S32)</f>
        <v>2</v>
      </c>
      <c r="AA31" s="9">
        <f>2*STDEV(R30:R32)</f>
        <v>4.4203717530141962E-2</v>
      </c>
      <c r="AB31" s="9">
        <f>2*STDEV(S30:S32)</f>
        <v>2.662156523042724E-2</v>
      </c>
      <c r="AC31" s="9">
        <f>AVERAGE(Q30,Q32)</f>
        <v>1.9335346769788764E-3</v>
      </c>
      <c r="AD31" s="9">
        <f>2*STDEV(Q30,Q32)</f>
        <v>6.6420619177240348E-2</v>
      </c>
      <c r="AE31" s="9">
        <f>AVERAGE(P30,P32)*10*2</f>
        <v>3.6792424999999997E-2</v>
      </c>
      <c r="AF31" s="9">
        <f>AVERAGE(H31,H33)</f>
        <v>0.22330458</v>
      </c>
      <c r="AG31" s="9">
        <f>T31-U31</f>
        <v>-8.6801894411125957E-3</v>
      </c>
      <c r="AI31" s="9">
        <f>0.0198*AF31^-0.47363</f>
        <v>4.0276043893505746E-2</v>
      </c>
    </row>
    <row r="32" spans="1:35" x14ac:dyDescent="0.2">
      <c r="A32">
        <v>14</v>
      </c>
      <c r="B32" t="s">
        <v>10</v>
      </c>
      <c r="D32" s="29">
        <v>0.73729999000000002</v>
      </c>
      <c r="E32" s="29">
        <v>1.5946454000000001</v>
      </c>
      <c r="F32" s="29">
        <v>0.13174511</v>
      </c>
      <c r="G32" s="29">
        <v>1.5095068</v>
      </c>
      <c r="H32" s="29">
        <v>0.22509098999999999</v>
      </c>
      <c r="I32" s="30">
        <v>5.5038228000000003E-6</v>
      </c>
      <c r="J32" s="30">
        <v>9.9665330000000005E-6</v>
      </c>
      <c r="K32" s="31">
        <v>0.94662849000000004</v>
      </c>
      <c r="L32" s="31">
        <v>1.7085570000000001</v>
      </c>
      <c r="M32" s="31">
        <v>1.6745555000000001</v>
      </c>
      <c r="N32" s="29"/>
      <c r="O32" s="29"/>
      <c r="P32" s="32">
        <v>1.5405511000000001E-3</v>
      </c>
      <c r="Q32" s="9">
        <f t="shared" si="0"/>
        <v>-2.1549700438439068E-2</v>
      </c>
      <c r="R32" s="9">
        <f>(L32/AVERAGE(L31,L33)-1)*1000</f>
        <v>-1.6973099393191582E-2</v>
      </c>
      <c r="S32" s="9">
        <f>(M32/AVERAGE(M31,M33)-1)*1000</f>
        <v>2.7381150057959047E-2</v>
      </c>
      <c r="T32" s="33"/>
      <c r="U32" s="55"/>
      <c r="V32" s="9">
        <f>H32/AVERAGE(H31,H33)</f>
        <v>1.0079998807010586</v>
      </c>
      <c r="W32" s="9">
        <f>G32/AVERAGE(G31,G33)</f>
        <v>1.0074199364203758</v>
      </c>
      <c r="X32" s="9">
        <f>W32/V32</f>
        <v>0.99942465838361061</v>
      </c>
      <c r="Y32" s="33"/>
      <c r="Z32" s="33"/>
      <c r="AA32" s="33"/>
      <c r="AB32" s="33"/>
      <c r="AC32" s="33"/>
      <c r="AD32" s="33"/>
      <c r="AE32" s="33"/>
      <c r="AF32" s="33"/>
      <c r="AG32" s="33"/>
      <c r="AI32" s="16"/>
    </row>
    <row r="33" spans="1:35" x14ac:dyDescent="0.2">
      <c r="A33">
        <v>15</v>
      </c>
      <c r="B33" t="s">
        <v>3</v>
      </c>
      <c r="D33" s="29">
        <v>0.73177923</v>
      </c>
      <c r="E33" s="29">
        <v>1.5827376</v>
      </c>
      <c r="F33" s="29">
        <v>0.13080347000000001</v>
      </c>
      <c r="G33" s="29">
        <v>1.4983218</v>
      </c>
      <c r="H33" s="29">
        <v>0.22348857</v>
      </c>
      <c r="I33" s="30">
        <v>7.9526478000000005E-6</v>
      </c>
      <c r="J33" s="30">
        <v>8.7301993000000003E-6</v>
      </c>
      <c r="K33" s="31">
        <v>0.94668085999999996</v>
      </c>
      <c r="L33" s="31">
        <v>1.7086075000000001</v>
      </c>
      <c r="M33" s="31">
        <v>1.6745082</v>
      </c>
      <c r="N33" s="29"/>
      <c r="O33" s="29"/>
      <c r="P33" s="32">
        <v>1.7447560000000001E-3</v>
      </c>
      <c r="Q33" s="9">
        <f t="shared" si="0"/>
        <v>4.5355250266165825E-2</v>
      </c>
      <c r="R33" s="9"/>
      <c r="S33" s="9"/>
      <c r="T33" s="33"/>
      <c r="U33" s="55"/>
      <c r="V33" s="9"/>
      <c r="W33" s="9"/>
      <c r="X33" s="9"/>
      <c r="Y33" s="33"/>
      <c r="Z33" s="33"/>
      <c r="AA33" s="33"/>
      <c r="AB33" s="33"/>
      <c r="AC33" s="33"/>
      <c r="AD33" s="33"/>
      <c r="AE33" s="33"/>
      <c r="AF33" s="33"/>
      <c r="AG33" s="33"/>
      <c r="AI33" s="16"/>
    </row>
    <row r="34" spans="1:35" x14ac:dyDescent="0.2">
      <c r="A34">
        <v>16</v>
      </c>
      <c r="B34" t="s">
        <v>11</v>
      </c>
      <c r="D34" s="29">
        <v>0.87154767</v>
      </c>
      <c r="E34" s="29">
        <v>1.8850089999999999</v>
      </c>
      <c r="F34" s="29">
        <v>0.13191717</v>
      </c>
      <c r="G34" s="29">
        <v>1.7844082000000001</v>
      </c>
      <c r="H34" s="29">
        <v>0.22538501999999999</v>
      </c>
      <c r="I34" s="30">
        <v>9.4031604000000004E-6</v>
      </c>
      <c r="J34" s="30">
        <v>7.9797996999999996E-6</v>
      </c>
      <c r="K34" s="31">
        <v>0.94664736000000005</v>
      </c>
      <c r="L34" s="31">
        <v>1.7085657000000001</v>
      </c>
      <c r="M34" s="31">
        <v>1.674499</v>
      </c>
      <c r="N34" s="29"/>
      <c r="O34" s="29"/>
      <c r="P34" s="32">
        <v>1.8866632000000001E-3</v>
      </c>
      <c r="Q34" s="9">
        <f t="shared" si="0"/>
        <v>-3.0010274795433389E-2</v>
      </c>
      <c r="R34" s="9">
        <f>(L34/AVERAGE(L33,L35)-1)*1000</f>
        <v>-2.6922442354804232E-2</v>
      </c>
      <c r="S34" s="9">
        <f>(M34/AVERAGE(M33,M35)-1)*1000</f>
        <v>-7.554441320167804E-3</v>
      </c>
      <c r="T34" s="33"/>
      <c r="U34" s="55"/>
      <c r="V34" s="9">
        <f>H34/AVERAGE(H33,H35)</f>
        <v>1.0090704404171122</v>
      </c>
      <c r="W34" s="9">
        <f>G34/AVERAGE(G33,G35)</f>
        <v>1.1916080832113116</v>
      </c>
      <c r="X34" s="9">
        <f>W34/V34</f>
        <v>1.180896828886143</v>
      </c>
      <c r="Y34" s="33"/>
      <c r="Z34" s="33"/>
      <c r="AA34" s="33"/>
      <c r="AB34" s="33"/>
      <c r="AC34" s="33"/>
      <c r="AD34" s="33"/>
      <c r="AE34" s="33"/>
      <c r="AF34" s="33"/>
      <c r="AG34" s="33"/>
      <c r="AI34" s="16"/>
    </row>
    <row r="35" spans="1:35" x14ac:dyDescent="0.2">
      <c r="A35">
        <v>17</v>
      </c>
      <c r="B35" t="s">
        <v>3</v>
      </c>
      <c r="D35" s="29">
        <v>0.73093646999999995</v>
      </c>
      <c r="E35" s="29">
        <v>1.5809473000000001</v>
      </c>
      <c r="F35" s="29">
        <v>0.13064722000000001</v>
      </c>
      <c r="G35" s="29">
        <v>1.4966364000000001</v>
      </c>
      <c r="H35" s="29">
        <v>0.22322954</v>
      </c>
      <c r="I35" s="30">
        <v>7.3804594E-6</v>
      </c>
      <c r="J35" s="30">
        <v>7.7432821999999999E-6</v>
      </c>
      <c r="K35" s="31">
        <v>0.94667067999999999</v>
      </c>
      <c r="L35" s="31">
        <v>1.7086159000000001</v>
      </c>
      <c r="M35" s="31">
        <v>1.6745151</v>
      </c>
      <c r="N35" s="29"/>
      <c r="O35" s="29"/>
      <c r="P35" s="32">
        <v>2.1783343000000002E-3</v>
      </c>
      <c r="Q35" s="9">
        <f t="shared" si="0"/>
        <v>3.3275614051753166E-2</v>
      </c>
      <c r="R35" s="9">
        <f>(AVERAGE(L34,L36)/L35-1)*1000</f>
        <v>-5.4488548304032491E-2</v>
      </c>
      <c r="S35" s="9">
        <f>(AVERAGE(M34,M36)/M35-1)*1000</f>
        <v>-1.9319025549524582E-2</v>
      </c>
      <c r="T35" s="9">
        <f>AVERAGE(R34:R36)</f>
        <v>-6.398829695486441E-2</v>
      </c>
      <c r="U35" s="56">
        <f>AVERAGE(S34:S36)</f>
        <v>-2.1269746818782426E-2</v>
      </c>
      <c r="V35" s="9">
        <f>AVERAGE(V34,V36)</f>
        <v>1.0124505775106425</v>
      </c>
      <c r="W35" s="9">
        <f t="shared" ref="W35:X35" si="4">AVERAGE(W34,W36)</f>
        <v>1.1959379351090194</v>
      </c>
      <c r="X35" s="9">
        <f t="shared" si="4"/>
        <v>1.181229816182052</v>
      </c>
      <c r="Y35" s="33"/>
      <c r="Z35" s="34">
        <f>COUNT(S34,S36)</f>
        <v>2</v>
      </c>
      <c r="AA35" s="9">
        <f>2*STDEV(R34:R36)</f>
        <v>8.5234713676779345E-2</v>
      </c>
      <c r="AB35" s="9">
        <f>2*STDEV(S34:S36)</f>
        <v>2.9574966207330154E-2</v>
      </c>
      <c r="AC35" s="9">
        <f>AVERAGE(Q34,Q36)</f>
        <v>-4.8252418633654148E-2</v>
      </c>
      <c r="AD35" s="9">
        <f>2*STDEV(Q34,Q36)</f>
        <v>5.1596574445545149E-2</v>
      </c>
      <c r="AE35" s="9">
        <f>AVERAGE(P34,P36)*10*2</f>
        <v>4.1639989000000002E-2</v>
      </c>
      <c r="AF35" s="9">
        <f>AVERAGE(H35,H37)</f>
        <v>0.22241068</v>
      </c>
      <c r="AG35" s="9">
        <f>T35-U35</f>
        <v>-4.2718550136081987E-2</v>
      </c>
      <c r="AI35" s="9">
        <f>0.0198*AF35^-0.47363</f>
        <v>4.0352631873598596E-2</v>
      </c>
    </row>
    <row r="36" spans="1:35" x14ac:dyDescent="0.2">
      <c r="A36">
        <v>18</v>
      </c>
      <c r="B36" t="s">
        <v>11</v>
      </c>
      <c r="D36" s="29">
        <v>0.87360497999999998</v>
      </c>
      <c r="E36" s="29">
        <v>1.8894962</v>
      </c>
      <c r="F36" s="29">
        <v>0.13224121999999999</v>
      </c>
      <c r="G36" s="29">
        <v>1.7886561000000001</v>
      </c>
      <c r="H36" s="29">
        <v>0.22593160000000001</v>
      </c>
      <c r="I36" s="30">
        <v>8.6360676999999995E-6</v>
      </c>
      <c r="J36" s="30">
        <v>8.8326961999999999E-6</v>
      </c>
      <c r="K36" s="31">
        <v>0.946631</v>
      </c>
      <c r="L36" s="31">
        <v>1.7084798999999999</v>
      </c>
      <c r="M36" s="31">
        <v>1.6744665000000001</v>
      </c>
      <c r="N36" s="29"/>
      <c r="O36" s="29"/>
      <c r="P36" s="32">
        <v>2.2773356999999999E-3</v>
      </c>
      <c r="Q36" s="9">
        <f t="shared" si="0"/>
        <v>-6.6494562471874907E-2</v>
      </c>
      <c r="R36" s="9">
        <f>(L36/AVERAGE(L35,L37)-1)*1000</f>
        <v>-0.11055390020575651</v>
      </c>
      <c r="S36" s="9">
        <f>(M36/AVERAGE(M35,M37)-1)*1000</f>
        <v>-3.6935773586654896E-2</v>
      </c>
      <c r="T36" s="33"/>
      <c r="U36" s="55"/>
      <c r="V36" s="9">
        <f>H36/AVERAGE(H35,H37)</f>
        <v>1.0158307146041727</v>
      </c>
      <c r="W36" s="9">
        <f>G36/AVERAGE(G35,G37)</f>
        <v>1.2002677870067269</v>
      </c>
      <c r="X36" s="9">
        <f>W36/V36</f>
        <v>1.1815628034779611</v>
      </c>
      <c r="Y36" s="33"/>
      <c r="Z36" s="33"/>
      <c r="AA36" s="33"/>
      <c r="AB36" s="33"/>
      <c r="AC36" s="33"/>
      <c r="AD36" s="33"/>
      <c r="AE36" s="33"/>
      <c r="AF36" s="33"/>
      <c r="AG36" s="33"/>
      <c r="AI36" s="16"/>
    </row>
    <row r="37" spans="1:35" x14ac:dyDescent="0.2">
      <c r="A37">
        <v>19</v>
      </c>
      <c r="B37" t="s">
        <v>3</v>
      </c>
      <c r="D37" s="29">
        <v>0.72461936000000005</v>
      </c>
      <c r="E37" s="29">
        <v>1.5673237</v>
      </c>
      <c r="F37" s="29">
        <v>0.12968276000000001</v>
      </c>
      <c r="G37" s="29">
        <v>1.483792</v>
      </c>
      <c r="H37" s="29">
        <v>0.22159181999999999</v>
      </c>
      <c r="I37" s="30">
        <v>1.0208338000000001E-5</v>
      </c>
      <c r="J37" s="30">
        <v>5.2931222000000003E-6</v>
      </c>
      <c r="K37" s="31">
        <v>0.94671722000000003</v>
      </c>
      <c r="L37" s="31">
        <v>1.7087216999999999</v>
      </c>
      <c r="M37" s="31">
        <v>1.6745416</v>
      </c>
      <c r="N37" s="29"/>
      <c r="O37" s="29"/>
      <c r="P37" s="32">
        <v>2.2427190999999998E-3</v>
      </c>
      <c r="Q37" s="9">
        <f t="shared" si="0"/>
        <v>7.0696645164014527E-2</v>
      </c>
      <c r="R37" s="9"/>
      <c r="S37" s="9"/>
      <c r="T37" s="33"/>
      <c r="U37" s="55"/>
      <c r="V37" s="9"/>
      <c r="W37" s="9"/>
      <c r="X37" s="9"/>
      <c r="Y37" s="33"/>
      <c r="Z37" s="33"/>
      <c r="AA37" s="33"/>
      <c r="AB37" s="33"/>
      <c r="AC37" s="33"/>
      <c r="AD37" s="33"/>
      <c r="AE37" s="33"/>
      <c r="AF37" s="33"/>
      <c r="AG37" s="33"/>
      <c r="AI37" s="16"/>
    </row>
    <row r="38" spans="1:35" x14ac:dyDescent="0.2">
      <c r="A38">
        <v>20</v>
      </c>
      <c r="B38" t="s">
        <v>12</v>
      </c>
      <c r="D38" s="29">
        <v>1.0637015999999999</v>
      </c>
      <c r="E38" s="29">
        <v>2.3006503999999999</v>
      </c>
      <c r="F38" s="29">
        <v>0.12892624</v>
      </c>
      <c r="G38" s="29">
        <v>2.1779164999999998</v>
      </c>
      <c r="H38" s="29">
        <v>0.22026555</v>
      </c>
      <c r="I38" s="30">
        <v>5.5290245000000003E-6</v>
      </c>
      <c r="J38" s="30">
        <v>1.0280615000000001E-5</v>
      </c>
      <c r="K38" s="31">
        <v>0.94666958999999995</v>
      </c>
      <c r="L38" s="31">
        <v>1.7084592000000001</v>
      </c>
      <c r="M38" s="31">
        <v>1.6743706</v>
      </c>
      <c r="N38" s="29"/>
      <c r="O38" s="29"/>
      <c r="P38" s="32">
        <v>1.8300301000000001E-3</v>
      </c>
      <c r="Q38" s="9">
        <f t="shared" si="0"/>
        <v>-3.8850483281338555E-2</v>
      </c>
      <c r="R38" s="9">
        <f>(L38/AVERAGE(L37,L39)-1)*1000</f>
        <v>-0.13144620438254595</v>
      </c>
      <c r="S38" s="9">
        <f>(M38/AVERAGE(M37,M39)-1)*1000</f>
        <v>-9.5370027045738048E-2</v>
      </c>
      <c r="T38" s="33"/>
      <c r="U38" s="55"/>
      <c r="V38" s="9">
        <f>H38/AVERAGE(H37,H39)</f>
        <v>0.9901450993974813</v>
      </c>
      <c r="W38" s="9">
        <f>G38/AVERAGE(G37,G39)</f>
        <v>1.460954477884792</v>
      </c>
      <c r="X38" s="9">
        <f>W38/V38</f>
        <v>1.4754953377780746</v>
      </c>
      <c r="Y38" s="33"/>
      <c r="Z38" s="33"/>
      <c r="AA38" s="33"/>
      <c r="AB38" s="33"/>
      <c r="AC38" s="33"/>
      <c r="AD38" s="33"/>
      <c r="AE38" s="33"/>
      <c r="AF38" s="33"/>
      <c r="AG38" s="33"/>
      <c r="AI38" s="16"/>
    </row>
    <row r="39" spans="1:35" x14ac:dyDescent="0.2">
      <c r="A39">
        <v>21</v>
      </c>
      <c r="B39" t="s">
        <v>3</v>
      </c>
      <c r="D39" s="29">
        <v>0.73146275000000005</v>
      </c>
      <c r="E39" s="29">
        <v>1.5820708999999999</v>
      </c>
      <c r="F39" s="29">
        <v>0.13070492</v>
      </c>
      <c r="G39" s="29">
        <v>1.4977061</v>
      </c>
      <c r="H39" s="29">
        <v>0.22332388</v>
      </c>
      <c r="I39" s="30">
        <v>8.4684356000000005E-6</v>
      </c>
      <c r="J39" s="30">
        <v>6.3410710999999999E-6</v>
      </c>
      <c r="K39" s="31">
        <v>0.94669552000000001</v>
      </c>
      <c r="L39" s="31">
        <v>1.7086459000000001</v>
      </c>
      <c r="M39" s="31">
        <v>1.6745190000000001</v>
      </c>
      <c r="N39" s="29"/>
      <c r="O39" s="29"/>
      <c r="P39" s="32">
        <v>2.2573225000000001E-3</v>
      </c>
      <c r="Q39" s="9">
        <f t="shared" si="0"/>
        <v>1.9594857155968981E-2</v>
      </c>
      <c r="R39" s="9">
        <f>(AVERAGE(L38,L40)/L39-1)*1000</f>
        <v>-7.9975611096405608E-2</v>
      </c>
      <c r="S39" s="9">
        <f>(AVERAGE(M38,M40)/M39-1)*1000</f>
        <v>-6.9213905605103321E-2</v>
      </c>
      <c r="T39" s="9">
        <f>AVERAGE(R38:R40)</f>
        <v>-9.5951547585978084E-2</v>
      </c>
      <c r="U39" s="56">
        <f>AVERAGE(S38:S40)</f>
        <v>-6.6835064773451691E-2</v>
      </c>
      <c r="V39" s="9">
        <f>AVERAGE(V38,V40)</f>
        <v>0.9912844746203382</v>
      </c>
      <c r="W39" s="9">
        <f t="shared" ref="W39:X39" si="5">AVERAGE(W38,W40)</f>
        <v>1.4626101362841597</v>
      </c>
      <c r="X39" s="9">
        <f t="shared" si="5"/>
        <v>1.4754696588003458</v>
      </c>
      <c r="Y39" s="33"/>
      <c r="Z39" s="34">
        <f>COUNT(S38,S40)</f>
        <v>2</v>
      </c>
      <c r="AA39" s="9">
        <f>2*STDEV(R38:R40)</f>
        <v>6.1580543197469563E-2</v>
      </c>
      <c r="AB39" s="9">
        <f>2*STDEV(S38:S40)</f>
        <v>5.9591378200746212E-2</v>
      </c>
      <c r="AC39" s="9">
        <f>AVERAGE(Q38,Q40)</f>
        <v>-4.3222960146138689E-2</v>
      </c>
      <c r="AD39" s="9">
        <f>2*STDEV(Q38,Q40)</f>
        <v>1.236723216672588E-2</v>
      </c>
      <c r="AE39" s="9">
        <f>AVERAGE(P38,P40)*10*2</f>
        <v>3.8540947000000006E-2</v>
      </c>
      <c r="AF39" s="9">
        <f>AVERAGE(H39,H41)</f>
        <v>0.22269094</v>
      </c>
      <c r="AG39" s="9">
        <f>T39-U39</f>
        <v>-2.9116482812526392E-2</v>
      </c>
      <c r="AI39" s="9">
        <f>0.0198*AF39^-0.47363</f>
        <v>4.0328570880190831E-2</v>
      </c>
    </row>
    <row r="40" spans="1:35" x14ac:dyDescent="0.2">
      <c r="A40">
        <v>22</v>
      </c>
      <c r="B40" t="s">
        <v>12</v>
      </c>
      <c r="D40" s="29">
        <v>1.0667728000000001</v>
      </c>
      <c r="E40" s="29">
        <v>2.3073165000000002</v>
      </c>
      <c r="F40" s="29">
        <v>0.12935288</v>
      </c>
      <c r="G40" s="29">
        <v>2.1842611000000001</v>
      </c>
      <c r="H40" s="29">
        <v>0.2210038</v>
      </c>
      <c r="I40" s="30">
        <v>6.1233935000000002E-6</v>
      </c>
      <c r="J40" s="30">
        <v>8.9652567999999995E-6</v>
      </c>
      <c r="K40" s="31">
        <v>0.94668434999999995</v>
      </c>
      <c r="L40" s="31">
        <v>1.7085592999999999</v>
      </c>
      <c r="M40" s="31">
        <v>1.6744356</v>
      </c>
      <c r="N40" s="29"/>
      <c r="O40" s="29"/>
      <c r="P40" s="32">
        <v>2.0240646000000001E-3</v>
      </c>
      <c r="Q40" s="9">
        <f t="shared" si="0"/>
        <v>-4.7595437010938824E-2</v>
      </c>
      <c r="R40" s="9">
        <f>(L40/AVERAGE(L39,L41)-1)*1000</f>
        <v>-7.6432827278982707E-2</v>
      </c>
      <c r="S40" s="9">
        <f>(M40/AVERAGE(M39,M41)-1)*1000</f>
        <v>-3.5921261669513704E-2</v>
      </c>
      <c r="T40" s="33"/>
      <c r="U40" s="55"/>
      <c r="V40" s="9">
        <f>H40/AVERAGE(H39,H41)</f>
        <v>0.9924238498431952</v>
      </c>
      <c r="W40" s="9">
        <f>G40/AVERAGE(G39,G41)</f>
        <v>1.4642657946835274</v>
      </c>
      <c r="X40" s="9">
        <f>W40/V40</f>
        <v>1.4754439798226171</v>
      </c>
      <c r="Y40" s="33"/>
      <c r="Z40" s="33"/>
      <c r="AA40" s="33"/>
      <c r="AB40" s="33"/>
      <c r="AC40" s="33"/>
      <c r="AD40" s="33"/>
      <c r="AE40" s="33"/>
      <c r="AF40" s="33"/>
      <c r="AG40" s="33"/>
      <c r="AI40" s="16"/>
    </row>
    <row r="41" spans="1:35" x14ac:dyDescent="0.2">
      <c r="A41">
        <v>23</v>
      </c>
      <c r="B41" t="s">
        <v>3</v>
      </c>
      <c r="D41" s="29">
        <v>0.72552373000000003</v>
      </c>
      <c r="E41" s="29">
        <v>1.5692861</v>
      </c>
      <c r="F41" s="29">
        <v>0.12995476</v>
      </c>
      <c r="G41" s="29">
        <v>1.4857155</v>
      </c>
      <c r="H41" s="29">
        <v>0.22205800000000001</v>
      </c>
      <c r="I41" s="30">
        <v>7.7889042000000001E-6</v>
      </c>
      <c r="J41" s="30">
        <v>9.8069760000000005E-6</v>
      </c>
      <c r="K41" s="31">
        <v>0.94676329999999997</v>
      </c>
      <c r="L41" s="31">
        <v>1.7087338999999999</v>
      </c>
      <c r="M41" s="31">
        <v>1.6744725</v>
      </c>
      <c r="N41" s="29"/>
      <c r="O41" s="29"/>
      <c r="P41" s="32">
        <v>1.8783482E-3</v>
      </c>
      <c r="Q41" s="9">
        <f t="shared" si="0"/>
        <v>7.0239802381077965E-3</v>
      </c>
      <c r="R41" s="9"/>
      <c r="S41" s="9"/>
      <c r="T41" s="33"/>
      <c r="U41" s="55"/>
      <c r="V41" s="9"/>
      <c r="W41" s="9"/>
      <c r="X41" s="9"/>
      <c r="Y41" s="33"/>
      <c r="Z41" s="33"/>
      <c r="AA41" s="33"/>
      <c r="AB41" s="33"/>
      <c r="AC41" s="33"/>
      <c r="AD41" s="33"/>
      <c r="AE41" s="33"/>
      <c r="AF41" s="33"/>
      <c r="AG41" s="33"/>
      <c r="AI41" s="16"/>
    </row>
    <row r="42" spans="1:35" x14ac:dyDescent="0.2">
      <c r="A42">
        <v>24</v>
      </c>
      <c r="B42" t="s">
        <v>3</v>
      </c>
      <c r="D42" s="29">
        <v>0.79366305000000004</v>
      </c>
      <c r="E42" s="29">
        <v>1.7167482000000001</v>
      </c>
      <c r="F42" s="29">
        <v>0.13105348999999999</v>
      </c>
      <c r="G42" s="29">
        <v>1.6254652000000001</v>
      </c>
      <c r="H42" s="29">
        <v>0.22396216999999999</v>
      </c>
      <c r="I42" s="30">
        <v>7.0841899000000001E-6</v>
      </c>
      <c r="J42" s="30">
        <v>8.5147314999999995E-6</v>
      </c>
      <c r="K42" s="31">
        <v>0.94682895</v>
      </c>
      <c r="L42" s="31">
        <v>1.7089114000000001</v>
      </c>
      <c r="M42" s="31">
        <v>1.6745497</v>
      </c>
      <c r="N42" s="29"/>
      <c r="O42" s="29"/>
      <c r="P42" s="32">
        <v>1.8174229000000001E-3</v>
      </c>
      <c r="Q42" s="9">
        <f t="shared" si="0"/>
        <v>0.12732537149418022</v>
      </c>
      <c r="R42" s="9"/>
      <c r="S42" s="9"/>
      <c r="T42" s="33"/>
      <c r="U42" s="55"/>
      <c r="V42" s="9"/>
      <c r="W42" s="9"/>
      <c r="X42" s="9"/>
      <c r="Y42" s="33"/>
      <c r="Z42" s="33"/>
      <c r="AA42" s="33"/>
      <c r="AB42" s="33"/>
      <c r="AC42" s="33"/>
      <c r="AD42" s="33"/>
      <c r="AE42" s="33"/>
      <c r="AF42" s="33"/>
      <c r="AG42" s="33"/>
      <c r="AI42" s="16"/>
    </row>
    <row r="43" spans="1:35" x14ac:dyDescent="0.2">
      <c r="A43">
        <v>25</v>
      </c>
      <c r="B43" t="s">
        <v>13</v>
      </c>
      <c r="D43" s="29">
        <v>0.82720048999999995</v>
      </c>
      <c r="E43" s="29">
        <v>1.7891212000000001</v>
      </c>
      <c r="F43" s="29">
        <v>0.10326665</v>
      </c>
      <c r="G43" s="29">
        <v>1.6935830000000001</v>
      </c>
      <c r="H43" s="29">
        <v>0.17642696999999999</v>
      </c>
      <c r="I43" s="30">
        <v>3.5807176000000002E-6</v>
      </c>
      <c r="J43" s="30">
        <v>8.8200630999999992E-6</v>
      </c>
      <c r="K43" s="31">
        <v>0.94665352000000003</v>
      </c>
      <c r="L43" s="31">
        <v>1.7085182999999999</v>
      </c>
      <c r="M43" s="31">
        <v>1.6744968</v>
      </c>
      <c r="N43" s="29"/>
      <c r="O43" s="29"/>
      <c r="P43" s="32">
        <v>2.5150937000000002E-3</v>
      </c>
      <c r="Q43" s="9">
        <f t="shared" si="0"/>
        <v>-0.10089262937096333</v>
      </c>
      <c r="R43" s="9">
        <f>(L43/AVERAGE(L42,L44)-1)*1000</f>
        <v>-0.14036509496684335</v>
      </c>
      <c r="S43" s="9">
        <f>(M43/AVERAGE(M42,M44)-1)*1000</f>
        <v>-3.4009060622897103E-2</v>
      </c>
      <c r="T43" s="33"/>
      <c r="U43" s="55"/>
      <c r="V43" s="9">
        <f>H43/AVERAGE(H42,H44)</f>
        <v>0.78000078651319538</v>
      </c>
      <c r="W43" s="9">
        <f>G43/AVERAGE(G42,G44)</f>
        <v>1.0278248938034604</v>
      </c>
      <c r="X43" s="9">
        <f>W43/V43</f>
        <v>1.3177228940987389</v>
      </c>
      <c r="Y43" s="33"/>
      <c r="Z43" s="33"/>
      <c r="AA43" s="33"/>
      <c r="AB43" s="33"/>
      <c r="AC43" s="33"/>
      <c r="AD43" s="33"/>
      <c r="AE43" s="33"/>
      <c r="AF43" s="33"/>
      <c r="AG43" s="33"/>
      <c r="AI43" s="16"/>
    </row>
    <row r="44" spans="1:35" x14ac:dyDescent="0.2">
      <c r="A44">
        <v>26</v>
      </c>
      <c r="B44" t="s">
        <v>3</v>
      </c>
      <c r="D44" s="29">
        <v>0.81571061</v>
      </c>
      <c r="E44" s="29">
        <v>1.7642277</v>
      </c>
      <c r="F44" s="29">
        <v>0.13369248</v>
      </c>
      <c r="G44" s="29">
        <v>1.6700047</v>
      </c>
      <c r="H44" s="29">
        <v>0.22841422</v>
      </c>
      <c r="I44" s="30">
        <v>5.4021715000000001E-6</v>
      </c>
      <c r="J44" s="30">
        <v>8.5517025E-6</v>
      </c>
      <c r="K44" s="31">
        <v>0.94666912999999997</v>
      </c>
      <c r="L44" s="31">
        <v>1.7086049000000001</v>
      </c>
      <c r="M44" s="31">
        <v>1.6745578000000001</v>
      </c>
      <c r="N44" s="29"/>
      <c r="O44" s="29"/>
      <c r="P44" s="32">
        <v>2.5150019000000001E-3</v>
      </c>
      <c r="Q44" s="9">
        <f t="shared" si="0"/>
        <v>3.6170228207010879E-2</v>
      </c>
      <c r="R44" s="9">
        <f>(AVERAGE(L43,L45)/L44-1)*1000</f>
        <v>-9.0951395492422371E-2</v>
      </c>
      <c r="S44" s="9">
        <f>(AVERAGE(M43,M45)/M44-1)*1000</f>
        <v>-6.2135806838115037E-2</v>
      </c>
      <c r="T44" s="9">
        <f>AVERAGE(R43:R45)</f>
        <v>-0.12798412368993559</v>
      </c>
      <c r="U44" s="56">
        <f>AVERAGE(S43:S45)</f>
        <v>-6.4544116923322584E-2</v>
      </c>
      <c r="V44" s="9">
        <f>AVERAGE(V43,V45)</f>
        <v>0.77709747052053935</v>
      </c>
      <c r="W44" s="9">
        <f t="shared" ref="W44:X44" si="6">AVERAGE(W43,W45)</f>
        <v>1.0226262304035063</v>
      </c>
      <c r="X44" s="9">
        <f t="shared" si="6"/>
        <v>1.315949569617278</v>
      </c>
      <c r="Y44" s="33"/>
      <c r="Z44" s="34">
        <f>COUNT(S43,S45)</f>
        <v>2</v>
      </c>
      <c r="AA44" s="9">
        <f>2*STDEV(R43:R45)</f>
        <v>6.5305750539797439E-2</v>
      </c>
      <c r="AB44" s="9">
        <f>2*STDEV(S43:S45)</f>
        <v>6.3615328491720038E-2</v>
      </c>
      <c r="AC44" s="9">
        <f>AVERAGE(Q43,Q45)</f>
        <v>-8.0770914131000904E-2</v>
      </c>
      <c r="AD44" s="9">
        <f>2*STDEV(Q43,Q45)</f>
        <v>5.6912805181128491E-2</v>
      </c>
      <c r="AE44" s="9">
        <f>AVERAGE(P43,P45)*10*2</f>
        <v>4.6530842000000003E-2</v>
      </c>
      <c r="AF44" s="9">
        <f>AVERAGE(H44,H46)</f>
        <v>0.22830850499999999</v>
      </c>
      <c r="AG44" s="9">
        <f>T44-U44</f>
        <v>-6.3440006766613002E-2</v>
      </c>
      <c r="AI44" s="9">
        <f>0.0198*AF44^-0.47363</f>
        <v>3.9855510168523303E-2</v>
      </c>
    </row>
    <row r="45" spans="1:35" x14ac:dyDescent="0.2">
      <c r="A45">
        <v>27</v>
      </c>
      <c r="B45" t="s">
        <v>13</v>
      </c>
      <c r="D45" s="29">
        <v>0.82864979999999999</v>
      </c>
      <c r="E45" s="29">
        <v>1.7922015</v>
      </c>
      <c r="F45" s="29">
        <v>0.1034634</v>
      </c>
      <c r="G45" s="29">
        <v>1.6964952</v>
      </c>
      <c r="H45" s="29">
        <v>0.17675510999999999</v>
      </c>
      <c r="I45" s="30">
        <v>5.4954393999999997E-6</v>
      </c>
      <c r="J45" s="30">
        <v>4.9354952999999999E-6</v>
      </c>
      <c r="K45" s="31">
        <v>0.94661625999999999</v>
      </c>
      <c r="L45" s="31">
        <v>1.7083807</v>
      </c>
      <c r="M45" s="31">
        <v>1.6744106999999999</v>
      </c>
      <c r="N45" s="29"/>
      <c r="O45" s="29"/>
      <c r="P45" s="32">
        <v>2.1379904999999999E-3</v>
      </c>
      <c r="Q45" s="9">
        <f t="shared" si="0"/>
        <v>-6.064919889103848E-2</v>
      </c>
      <c r="R45" s="9">
        <f>(L45/AVERAGE(L44,L46)-1)*1000</f>
        <v>-0.15263588061054101</v>
      </c>
      <c r="S45" s="9">
        <f>(M45/AVERAGE(M44,M46)-1)*1000</f>
        <v>-9.7487483308955625E-2</v>
      </c>
      <c r="T45" s="33"/>
      <c r="U45" s="55"/>
      <c r="V45" s="9">
        <f>H45/AVERAGE(H44,H46)</f>
        <v>0.7741941545278832</v>
      </c>
      <c r="W45" s="9">
        <f>G45/AVERAGE(G44,G46)</f>
        <v>1.0174275670035522</v>
      </c>
      <c r="X45" s="9">
        <f>W45/V45</f>
        <v>1.3141762451358172</v>
      </c>
      <c r="Y45" s="33"/>
      <c r="Z45" s="33"/>
      <c r="AA45" s="33"/>
      <c r="AB45" s="33"/>
      <c r="AC45" s="33"/>
      <c r="AD45" s="33"/>
      <c r="AE45" s="33"/>
      <c r="AF45" s="33"/>
      <c r="AG45" s="33"/>
      <c r="AI45" s="16"/>
    </row>
    <row r="46" spans="1:35" x14ac:dyDescent="0.2">
      <c r="A46">
        <v>28</v>
      </c>
      <c r="B46" t="s">
        <v>3</v>
      </c>
      <c r="D46" s="29">
        <v>0.81311807999999997</v>
      </c>
      <c r="E46" s="29">
        <v>1.7586913</v>
      </c>
      <c r="F46" s="29">
        <v>0.13355822000000001</v>
      </c>
      <c r="G46" s="29">
        <v>1.6648670000000001</v>
      </c>
      <c r="H46" s="29">
        <v>0.22820278999999999</v>
      </c>
      <c r="I46" s="30">
        <v>1.0183746E-5</v>
      </c>
      <c r="J46" s="30">
        <v>8.5231339999999994E-6</v>
      </c>
      <c r="K46" s="31">
        <v>0.94667822000000001</v>
      </c>
      <c r="L46" s="31">
        <v>1.7086781</v>
      </c>
      <c r="M46" s="31">
        <v>1.6745901000000001</v>
      </c>
      <c r="N46" s="29"/>
      <c r="O46" s="29"/>
      <c r="P46" s="32">
        <v>2.7598058E-3</v>
      </c>
      <c r="Q46" s="9">
        <f t="shared" si="0"/>
        <v>6.5459471747519871E-2</v>
      </c>
      <c r="R46" s="9"/>
      <c r="S46" s="9"/>
      <c r="T46" s="33"/>
      <c r="U46" s="55"/>
      <c r="V46" s="9"/>
      <c r="W46" s="9"/>
      <c r="X46" s="9"/>
      <c r="Y46" s="33"/>
      <c r="Z46" s="33"/>
      <c r="AA46" s="33"/>
      <c r="AB46" s="33"/>
      <c r="AC46" s="33"/>
      <c r="AD46" s="33"/>
      <c r="AE46" s="33"/>
      <c r="AF46" s="33"/>
      <c r="AG46" s="33"/>
      <c r="AI46" s="16"/>
    </row>
    <row r="47" spans="1:35" x14ac:dyDescent="0.2">
      <c r="A47">
        <v>29</v>
      </c>
      <c r="B47" t="s">
        <v>14</v>
      </c>
      <c r="D47" s="29">
        <v>0.82837826000000003</v>
      </c>
      <c r="E47" s="29">
        <v>1.7916335999999999</v>
      </c>
      <c r="F47" s="29">
        <v>0.13217781000000001</v>
      </c>
      <c r="G47" s="29">
        <v>1.6959633999999999</v>
      </c>
      <c r="H47" s="29">
        <v>0.22582441</v>
      </c>
      <c r="I47" s="30">
        <v>1.2394462000000001E-5</v>
      </c>
      <c r="J47" s="30">
        <v>1.3543366E-5</v>
      </c>
      <c r="K47" s="31">
        <v>0.94661625000000005</v>
      </c>
      <c r="L47" s="31">
        <v>1.7085889000000001</v>
      </c>
      <c r="M47" s="31">
        <v>1.6744857</v>
      </c>
      <c r="N47" s="29"/>
      <c r="O47" s="29"/>
      <c r="P47" s="32">
        <v>2.4142631999999999E-3</v>
      </c>
      <c r="Q47" s="9">
        <f t="shared" si="0"/>
        <v>-4.5951039959191142E-2</v>
      </c>
      <c r="R47" s="9">
        <f>(L47/AVERAGE(L46,L48)-1)*1000</f>
        <v>-1.9079708408198393E-2</v>
      </c>
      <c r="S47" s="9">
        <f>(M47/AVERAGE(M46,M48)-1)*1000</f>
        <v>-5.0042712470332873E-2</v>
      </c>
      <c r="T47" s="33"/>
      <c r="U47" s="55"/>
      <c r="V47" s="9">
        <f>H47/AVERAGE(H46,H48)</f>
        <v>0.98471201442495138</v>
      </c>
      <c r="W47" s="9">
        <f>G47/AVERAGE(G46,G48)</f>
        <v>1.0129850039146504</v>
      </c>
      <c r="X47" s="9">
        <f>W47/V47</f>
        <v>1.028711937171001</v>
      </c>
      <c r="Y47" s="33"/>
      <c r="Z47" s="33"/>
      <c r="AA47" s="33"/>
      <c r="AB47" s="33"/>
      <c r="AC47" s="33"/>
      <c r="AD47" s="33"/>
      <c r="AE47" s="33"/>
      <c r="AF47" s="33"/>
      <c r="AG47" s="33"/>
      <c r="AI47" s="16"/>
    </row>
    <row r="48" spans="1:35" x14ac:dyDescent="0.2">
      <c r="A48">
        <v>30</v>
      </c>
      <c r="B48" t="s">
        <v>3</v>
      </c>
      <c r="D48" s="29">
        <v>0.82232088000000003</v>
      </c>
      <c r="E48" s="29">
        <v>1.778538</v>
      </c>
      <c r="F48" s="29">
        <v>0.13488674</v>
      </c>
      <c r="G48" s="29">
        <v>1.6835802</v>
      </c>
      <c r="H48" s="29">
        <v>0.23045803000000001</v>
      </c>
      <c r="I48" s="30">
        <v>1.2243922E-5</v>
      </c>
      <c r="J48" s="30">
        <v>9.0309556000000003E-6</v>
      </c>
      <c r="K48" s="31">
        <v>0.94664128000000003</v>
      </c>
      <c r="L48" s="31">
        <v>1.7085649000000001</v>
      </c>
      <c r="M48" s="31">
        <v>1.6745489</v>
      </c>
      <c r="N48" s="29"/>
      <c r="O48" s="29"/>
      <c r="P48" s="32">
        <v>1.6680269000000001E-3</v>
      </c>
      <c r="Q48" s="9">
        <f t="shared" si="0"/>
        <v>2.3356805673113712E-2</v>
      </c>
      <c r="R48" s="9">
        <f>(AVERAGE(L47,L49)/L48-1)*1000</f>
        <v>-9.6572275363193683E-3</v>
      </c>
      <c r="S48" s="9">
        <f>(AVERAGE(M47,M49)/M48-1)*1000</f>
        <v>-2.6096580398426994E-2</v>
      </c>
      <c r="T48" s="9">
        <f>AVERAGE(R47:R49)</f>
        <v>-2.3889097057786895E-2</v>
      </c>
      <c r="U48" s="56">
        <f>AVERAGE(S47:S49)</f>
        <v>-2.3389137791429704E-2</v>
      </c>
      <c r="V48" s="9">
        <f>AVERAGE(V47,V49)</f>
        <v>0.98079847184365332</v>
      </c>
      <c r="W48" s="9">
        <f t="shared" ref="W48:X48" si="7">AVERAGE(W47,W49)</f>
        <v>1.0087298541394238</v>
      </c>
      <c r="X48" s="9">
        <f t="shared" si="7"/>
        <v>1.0284772710416017</v>
      </c>
      <c r="Y48" s="33"/>
      <c r="Z48" s="34">
        <f>COUNT(S47,S49)</f>
        <v>2</v>
      </c>
      <c r="AA48" s="9">
        <f>2*STDEV(R47:R49)</f>
        <v>3.430002454797007E-2</v>
      </c>
      <c r="AB48" s="9">
        <f>2*STDEV(S47:S49)</f>
        <v>5.6210543934336686E-2</v>
      </c>
      <c r="AC48" s="9">
        <f>AVERAGE(Q47,Q49)</f>
        <v>-4.1635913514581624E-2</v>
      </c>
      <c r="AD48" s="9">
        <f>2*STDEV(Q47,Q49)</f>
        <v>1.2205020682643149E-2</v>
      </c>
      <c r="AE48" s="9">
        <f>AVERAGE(P47,P49)*10*2</f>
        <v>3.8341058999999997E-2</v>
      </c>
      <c r="AF48" s="9">
        <f>AVERAGE(H48,H50)</f>
        <v>0.23003628500000001</v>
      </c>
      <c r="AG48" s="9">
        <f>T48-U48</f>
        <v>-4.9995926635719098E-4</v>
      </c>
      <c r="AI48" s="9">
        <f>0.0198*AF48^-0.47363</f>
        <v>3.9713447290103454E-2</v>
      </c>
    </row>
    <row r="49" spans="1:35" x14ac:dyDescent="0.2">
      <c r="A49">
        <v>31</v>
      </c>
      <c r="B49" t="s">
        <v>14</v>
      </c>
      <c r="D49" s="29">
        <v>0.82363987999999999</v>
      </c>
      <c r="E49" s="29">
        <v>1.7813991</v>
      </c>
      <c r="F49" s="29">
        <v>0.13153181999999999</v>
      </c>
      <c r="G49" s="29">
        <v>1.6862709</v>
      </c>
      <c r="H49" s="29">
        <v>0.22471898000000001</v>
      </c>
      <c r="I49" s="30">
        <v>1.2268552999999999E-5</v>
      </c>
      <c r="J49" s="30">
        <v>1.1829523E-5</v>
      </c>
      <c r="K49" s="31">
        <v>0.94662208999999997</v>
      </c>
      <c r="L49" s="31">
        <v>1.7085079000000001</v>
      </c>
      <c r="M49" s="31">
        <v>1.6745247000000001</v>
      </c>
      <c r="N49" s="29"/>
      <c r="O49" s="29"/>
      <c r="P49" s="32">
        <v>1.4198427E-3</v>
      </c>
      <c r="Q49" s="9">
        <f t="shared" si="0"/>
        <v>-3.7320787069972106E-2</v>
      </c>
      <c r="R49" s="9">
        <f>(L49/AVERAGE(L48,L50)-1)*1000</f>
        <v>-4.293035522884292E-2</v>
      </c>
      <c r="S49" s="9">
        <f>(M49/AVERAGE(M48,M50)-1)*1000</f>
        <v>5.9718794944707554E-3</v>
      </c>
      <c r="T49" s="33"/>
      <c r="U49" s="55"/>
      <c r="V49" s="9">
        <f>H49/AVERAGE(H48,H50)</f>
        <v>0.97688492926235526</v>
      </c>
      <c r="W49" s="9">
        <f>G49/AVERAGE(G48,G50)</f>
        <v>1.0044747043641971</v>
      </c>
      <c r="X49" s="9">
        <f>W49/V49</f>
        <v>1.0282426049122027</v>
      </c>
      <c r="Y49" s="33"/>
      <c r="Z49" s="33"/>
      <c r="AA49" s="33"/>
      <c r="AB49" s="33"/>
      <c r="AC49" s="33"/>
      <c r="AD49" s="33"/>
      <c r="AE49" s="33"/>
      <c r="AF49" s="33"/>
      <c r="AG49" s="33"/>
      <c r="AI49" s="16"/>
    </row>
    <row r="50" spans="1:35" x14ac:dyDescent="0.2">
      <c r="A50">
        <v>32</v>
      </c>
      <c r="B50" t="s">
        <v>3</v>
      </c>
      <c r="D50" s="29">
        <v>0.81754802999999998</v>
      </c>
      <c r="E50" s="29">
        <v>1.7682602000000001</v>
      </c>
      <c r="F50" s="29">
        <v>0.13438987999999999</v>
      </c>
      <c r="G50" s="29">
        <v>1.6739377</v>
      </c>
      <c r="H50" s="29">
        <v>0.22961454000000001</v>
      </c>
      <c r="I50" s="30">
        <v>5.8330950999999997E-6</v>
      </c>
      <c r="J50" s="30">
        <v>1.4211782000000001E-5</v>
      </c>
      <c r="K50" s="31">
        <v>0.94667356000000003</v>
      </c>
      <c r="L50" s="31">
        <v>1.7085976</v>
      </c>
      <c r="M50" s="31">
        <v>1.6744805</v>
      </c>
      <c r="N50" s="29"/>
      <c r="O50" s="29"/>
      <c r="P50" s="32">
        <v>1.7649752999999999E-3</v>
      </c>
      <c r="Q50" s="9"/>
      <c r="R50" s="9"/>
      <c r="S50" s="9"/>
      <c r="T50" s="33"/>
      <c r="U50" s="55"/>
      <c r="V50" s="9"/>
      <c r="W50" s="9"/>
      <c r="X50" s="9"/>
      <c r="Y50" s="33"/>
      <c r="Z50" s="33"/>
      <c r="AA50" s="33"/>
      <c r="AB50" s="33"/>
      <c r="AC50" s="33"/>
      <c r="AD50" s="33"/>
      <c r="AE50" s="33"/>
      <c r="AF50" s="33"/>
      <c r="AG50" s="33"/>
      <c r="AI50" s="16"/>
    </row>
    <row r="51" spans="1:35" x14ac:dyDescent="0.2">
      <c r="D51" s="29"/>
      <c r="E51" s="29"/>
      <c r="F51" s="29"/>
      <c r="G51" s="29"/>
      <c r="H51" s="29"/>
      <c r="I51" s="30"/>
      <c r="J51" s="30"/>
      <c r="K51" s="31"/>
      <c r="L51" s="31"/>
      <c r="M51" s="31"/>
      <c r="N51" s="29"/>
      <c r="O51" s="29"/>
      <c r="P51" s="32"/>
      <c r="Q51" s="9"/>
      <c r="R51" s="9"/>
      <c r="S51" s="9"/>
      <c r="T51" s="33"/>
      <c r="U51" s="55"/>
      <c r="V51" s="9"/>
      <c r="W51" s="9"/>
      <c r="X51" s="9"/>
      <c r="Y51" s="33"/>
      <c r="Z51" s="33"/>
      <c r="AA51" s="33"/>
      <c r="AB51" s="33"/>
      <c r="AC51" s="33"/>
      <c r="AD51" s="33"/>
      <c r="AE51" s="33"/>
      <c r="AF51" s="33"/>
      <c r="AG51" s="33"/>
      <c r="AI51" s="16"/>
    </row>
    <row r="52" spans="1:35" x14ac:dyDescent="0.2">
      <c r="A52">
        <v>36</v>
      </c>
      <c r="B52" t="s">
        <v>3</v>
      </c>
      <c r="D52" s="29">
        <v>0.82298574999999996</v>
      </c>
      <c r="E52" s="29">
        <v>1.7800122</v>
      </c>
      <c r="F52" s="29">
        <v>0.13530297999999999</v>
      </c>
      <c r="G52" s="29">
        <v>1.6850357</v>
      </c>
      <c r="H52" s="29">
        <v>0.23117538000000001</v>
      </c>
      <c r="I52" s="30">
        <v>3.9966476999999998E-6</v>
      </c>
      <c r="J52" s="30">
        <v>4.8506936999999996E-6</v>
      </c>
      <c r="K52" s="31">
        <v>0.94666488000000004</v>
      </c>
      <c r="L52" s="31">
        <v>1.7085771000000001</v>
      </c>
      <c r="M52" s="31">
        <v>1.6745235999999999</v>
      </c>
      <c r="N52" s="29"/>
      <c r="O52" s="29"/>
      <c r="P52" s="32">
        <v>2.2180764E-3</v>
      </c>
      <c r="Q52" s="9"/>
      <c r="R52" s="9"/>
      <c r="S52" s="9"/>
      <c r="T52" s="33"/>
      <c r="U52" s="55"/>
      <c r="V52" s="9"/>
      <c r="W52" s="9"/>
      <c r="X52" s="9"/>
      <c r="Y52" s="33"/>
      <c r="Z52" s="33"/>
      <c r="AA52" s="33"/>
      <c r="AB52" s="33"/>
      <c r="AC52" s="33"/>
      <c r="AD52" s="33"/>
      <c r="AE52" s="33"/>
      <c r="AF52" s="33"/>
      <c r="AG52" s="33"/>
      <c r="AI52" s="16"/>
    </row>
    <row r="53" spans="1:35" x14ac:dyDescent="0.2">
      <c r="A53">
        <v>37</v>
      </c>
      <c r="B53" t="s">
        <v>15</v>
      </c>
      <c r="D53" s="29">
        <v>0.82166114999999995</v>
      </c>
      <c r="E53" s="29">
        <v>1.7772539000000001</v>
      </c>
      <c r="F53" s="29">
        <v>0.16053427000000001</v>
      </c>
      <c r="G53" s="29">
        <v>1.6826722999999999</v>
      </c>
      <c r="H53" s="29">
        <v>0.27433220000000003</v>
      </c>
      <c r="I53" s="30">
        <v>3.2118678000000002E-6</v>
      </c>
      <c r="J53" s="30">
        <v>4.1255459999999997E-6</v>
      </c>
      <c r="K53" s="31">
        <v>0.94679648000000005</v>
      </c>
      <c r="L53" s="31">
        <v>1.7089018</v>
      </c>
      <c r="M53" s="31">
        <v>1.6745535</v>
      </c>
      <c r="N53" s="29"/>
      <c r="O53" s="29"/>
      <c r="P53" s="32">
        <v>1.8697695E-3</v>
      </c>
      <c r="Q53" s="9">
        <f t="shared" ref="Q53:Q60" si="8">(K53/AVERAGE(K52,K54)-1)*1000</f>
        <v>0.13916753749154687</v>
      </c>
      <c r="R53" s="9">
        <f>(L53/AVERAGE(L52,L54)-1)*1000</f>
        <v>0.18951432126601553</v>
      </c>
      <c r="S53" s="9">
        <f>(M53/AVERAGE(M52,M54)-1)*1000</f>
        <v>2.2603551062649885E-2</v>
      </c>
      <c r="T53" s="33"/>
      <c r="U53" s="55"/>
      <c r="V53" s="9">
        <f>H53/AVERAGE(H52,H54)</f>
        <v>1.1870666976805349</v>
      </c>
      <c r="W53" s="9">
        <f>G53/AVERAGE(G52,G54)</f>
        <v>0.99927685300108682</v>
      </c>
      <c r="X53" s="9">
        <f>W53/V53</f>
        <v>0.84180345969912274</v>
      </c>
      <c r="Y53" s="33"/>
      <c r="Z53" s="33"/>
      <c r="AA53" s="33"/>
      <c r="AB53" s="33"/>
      <c r="AC53" s="33"/>
      <c r="AD53" s="33"/>
      <c r="AE53" s="33"/>
      <c r="AF53" s="33"/>
      <c r="AG53" s="33"/>
      <c r="AI53" s="16"/>
    </row>
    <row r="54" spans="1:35" x14ac:dyDescent="0.2">
      <c r="A54">
        <v>38</v>
      </c>
      <c r="B54" t="s">
        <v>3</v>
      </c>
      <c r="D54" s="29">
        <v>0.82184734999999998</v>
      </c>
      <c r="E54" s="29">
        <v>1.7775508</v>
      </c>
      <c r="F54" s="29">
        <v>0.13521542</v>
      </c>
      <c r="G54" s="29">
        <v>1.6827443</v>
      </c>
      <c r="H54" s="29">
        <v>0.23102644999999999</v>
      </c>
      <c r="I54" s="30">
        <v>4.8378009E-6</v>
      </c>
      <c r="J54" s="30">
        <v>4.5471640000000001E-6</v>
      </c>
      <c r="K54" s="31">
        <v>0.94666459000000003</v>
      </c>
      <c r="L54" s="31">
        <v>1.7085789</v>
      </c>
      <c r="M54" s="31">
        <v>1.6745076999999999</v>
      </c>
      <c r="N54" s="29"/>
      <c r="O54" s="29"/>
      <c r="P54" s="32">
        <v>1.9486702000000001E-3</v>
      </c>
      <c r="Q54" s="9">
        <f t="shared" si="8"/>
        <v>-0.11839117118939146</v>
      </c>
      <c r="R54" s="9">
        <f>(AVERAGE(L53,L55)/L54-1)*1000</f>
        <v>0.12220682346009148</v>
      </c>
      <c r="S54" s="9">
        <f>(AVERAGE(M53,M55)/M54-1)*1000</f>
        <v>-5.7927473250396488E-3</v>
      </c>
      <c r="T54" s="9">
        <f>AVERAGE(R53:R55)</f>
        <v>0.11043270550229838</v>
      </c>
      <c r="U54" s="56">
        <f>AVERAGE(S53:S55)</f>
        <v>-4.4292869198307256E-3</v>
      </c>
      <c r="V54" s="9">
        <f>AVERAGE(V53,V55)</f>
        <v>1.1923506030333102</v>
      </c>
      <c r="W54" s="9">
        <f t="shared" ref="W54:X54" si="9">AVERAGE(W53,W55)</f>
        <v>1.0051990637911314</v>
      </c>
      <c r="X54" s="9">
        <f t="shared" si="9"/>
        <v>0.8430343869753768</v>
      </c>
      <c r="Y54" s="33"/>
      <c r="Z54" s="34">
        <f>COUNT(S53,S55)</f>
        <v>2</v>
      </c>
      <c r="AA54" s="9">
        <f>2*STDEV(R53:R55)</f>
        <v>0.17115663092943964</v>
      </c>
      <c r="AB54" s="9">
        <f>2*STDEV(S53:S55)</f>
        <v>5.275510020591672E-2</v>
      </c>
      <c r="AC54" s="9">
        <f>AVERAGE(Q53,Q55)</f>
        <v>9.5357289132347312E-2</v>
      </c>
      <c r="AD54" s="9">
        <f>2*STDEV(Q53,Q55)</f>
        <v>0.12391409480102723</v>
      </c>
      <c r="AE54" s="9">
        <f>AVERAGE(P53,P55)*10*2</f>
        <v>3.6102364000000005E-2</v>
      </c>
      <c r="AF54" s="9">
        <f>AVERAGE(H54,H56)</f>
        <v>0.230099315</v>
      </c>
      <c r="AG54" s="9">
        <f>T54-U54</f>
        <v>0.11486199242212911</v>
      </c>
      <c r="AI54" s="9">
        <f>0.0198*AF54^-0.47363</f>
        <v>3.9708294528090556E-2</v>
      </c>
    </row>
    <row r="55" spans="1:35" x14ac:dyDescent="0.2">
      <c r="A55">
        <v>39</v>
      </c>
      <c r="B55" t="s">
        <v>15</v>
      </c>
      <c r="D55" s="29">
        <v>0.82667259000000004</v>
      </c>
      <c r="E55" s="29">
        <v>1.7880313999999999</v>
      </c>
      <c r="F55" s="29">
        <v>0.16127997999999999</v>
      </c>
      <c r="G55" s="29">
        <v>1.6928067</v>
      </c>
      <c r="H55" s="29">
        <v>0.27557488000000002</v>
      </c>
      <c r="I55" s="30">
        <v>7.9205463000000005E-6</v>
      </c>
      <c r="J55" s="30">
        <v>7.1095143000000001E-6</v>
      </c>
      <c r="K55" s="31">
        <v>0.94675688000000002</v>
      </c>
      <c r="L55" s="31">
        <v>1.7086736</v>
      </c>
      <c r="M55" s="31">
        <v>1.6744425000000001</v>
      </c>
      <c r="N55" s="29"/>
      <c r="O55" s="29"/>
      <c r="P55" s="32">
        <v>1.7404669000000001E-3</v>
      </c>
      <c r="Q55" s="9">
        <f t="shared" si="8"/>
        <v>5.1547040773147756E-2</v>
      </c>
      <c r="R55" s="9">
        <f>(L55/AVERAGE(L54,L56)-1)*1000</f>
        <v>1.9576971780788099E-2</v>
      </c>
      <c r="S55" s="9">
        <f>(M55/AVERAGE(M54,M56)-1)*1000</f>
        <v>-3.0098664497102412E-2</v>
      </c>
      <c r="T55" s="33"/>
      <c r="U55" s="55"/>
      <c r="V55" s="9">
        <f>H55/AVERAGE(H54,H56)</f>
        <v>1.1976345083860855</v>
      </c>
      <c r="W55" s="9">
        <f>G55/AVERAGE(G54,G56)</f>
        <v>1.011121274581176</v>
      </c>
      <c r="X55" s="9">
        <f>W55/V55</f>
        <v>0.84426531425163087</v>
      </c>
      <c r="Y55" s="33"/>
      <c r="Z55" s="33"/>
      <c r="AA55" s="33"/>
      <c r="AB55" s="33"/>
      <c r="AC55" s="33"/>
      <c r="AD55" s="33"/>
      <c r="AE55" s="33"/>
      <c r="AF55" s="33"/>
      <c r="AG55" s="33"/>
      <c r="AI55" s="16"/>
    </row>
    <row r="56" spans="1:35" x14ac:dyDescent="0.2">
      <c r="A56">
        <v>40</v>
      </c>
      <c r="B56" t="s">
        <v>3</v>
      </c>
      <c r="D56" s="29">
        <v>0.81340078999999998</v>
      </c>
      <c r="E56" s="29">
        <v>1.7593357999999999</v>
      </c>
      <c r="F56" s="29">
        <v>0.13412064000000001</v>
      </c>
      <c r="G56" s="29">
        <v>1.6656309</v>
      </c>
      <c r="H56" s="29">
        <v>0.22917218</v>
      </c>
      <c r="I56" s="30">
        <v>5.0839960999999998E-6</v>
      </c>
      <c r="J56" s="30">
        <v>5.1269037000000003E-6</v>
      </c>
      <c r="K56" s="31">
        <v>0.94675156999999999</v>
      </c>
      <c r="L56" s="31">
        <v>1.7087014</v>
      </c>
      <c r="M56" s="31">
        <v>1.6744781</v>
      </c>
      <c r="N56" s="29"/>
      <c r="O56" s="29"/>
      <c r="P56" s="32">
        <v>1.9847738999999999E-3</v>
      </c>
      <c r="Q56" s="9">
        <f t="shared" si="8"/>
        <v>7.6314160608603743E-3</v>
      </c>
      <c r="R56" s="9"/>
      <c r="S56" s="9"/>
      <c r="T56" s="33"/>
      <c r="U56" s="55"/>
      <c r="V56" s="9"/>
      <c r="W56" s="9"/>
      <c r="X56" s="9"/>
      <c r="Y56" s="33"/>
      <c r="Z56" s="33"/>
      <c r="AA56" s="33"/>
      <c r="AB56" s="33"/>
      <c r="AC56" s="33"/>
      <c r="AD56" s="33"/>
      <c r="AE56" s="33"/>
      <c r="AF56" s="33"/>
      <c r="AG56" s="33"/>
      <c r="AI56" s="16"/>
    </row>
    <row r="57" spans="1:35" x14ac:dyDescent="0.2">
      <c r="A57">
        <v>41</v>
      </c>
      <c r="B57" t="s">
        <v>16</v>
      </c>
      <c r="D57" s="29">
        <v>0.82674789999999998</v>
      </c>
      <c r="E57" s="29">
        <v>1.7882225</v>
      </c>
      <c r="F57" s="29">
        <v>0.19118867000000001</v>
      </c>
      <c r="G57" s="29">
        <v>1.6929452</v>
      </c>
      <c r="H57" s="29">
        <v>0.32669031999999998</v>
      </c>
      <c r="I57" s="30">
        <v>7.8021091000000006E-6</v>
      </c>
      <c r="J57" s="30">
        <v>9.6888782999999993E-6</v>
      </c>
      <c r="K57" s="31">
        <v>0.94673180999999995</v>
      </c>
      <c r="L57" s="31">
        <v>1.7087645</v>
      </c>
      <c r="M57" s="31">
        <v>1.6745406</v>
      </c>
      <c r="N57" s="29"/>
      <c r="O57" s="29"/>
      <c r="P57" s="32">
        <v>1.5641968E-3</v>
      </c>
      <c r="Q57" s="9">
        <f t="shared" si="8"/>
        <v>-9.5485475248846541E-3</v>
      </c>
      <c r="R57" s="9">
        <f>(L57/AVERAGE(L56,L58)-1)*1000</f>
        <v>3.4821692451281194E-2</v>
      </c>
      <c r="S57" s="9">
        <f>(M57/AVERAGE(M56,M58)-1)*1000</f>
        <v>2.1857218615251028E-2</v>
      </c>
      <c r="T57" s="33"/>
      <c r="U57" s="55"/>
      <c r="V57" s="9">
        <f>H57/AVERAGE(H56,H58)</f>
        <v>1.4224035723198156</v>
      </c>
      <c r="W57" s="9">
        <f>G57/AVERAGE(G56,G58)</f>
        <v>1.0139801726020217</v>
      </c>
      <c r="X57" s="9">
        <f>W57/V57</f>
        <v>0.71286391030944107</v>
      </c>
      <c r="Y57" s="33"/>
      <c r="Z57" s="33"/>
      <c r="AA57" s="33"/>
      <c r="AB57" s="33"/>
      <c r="AC57" s="33"/>
      <c r="AD57" s="33"/>
      <c r="AE57" s="33"/>
      <c r="AF57" s="33"/>
      <c r="AG57" s="33"/>
      <c r="AI57" s="16"/>
    </row>
    <row r="58" spans="1:35" x14ac:dyDescent="0.2">
      <c r="A58">
        <v>42</v>
      </c>
      <c r="B58" t="s">
        <v>3</v>
      </c>
      <c r="D58" s="29">
        <v>0.81731372000000002</v>
      </c>
      <c r="E58" s="29">
        <v>1.7677765999999999</v>
      </c>
      <c r="F58" s="29">
        <v>0.13470842999999999</v>
      </c>
      <c r="G58" s="29">
        <v>1.6735768</v>
      </c>
      <c r="H58" s="29">
        <v>0.23017751</v>
      </c>
      <c r="I58" s="30">
        <v>7.5082121999999997E-6</v>
      </c>
      <c r="J58" s="30">
        <v>1.1317755000000001E-5</v>
      </c>
      <c r="K58" s="31">
        <v>0.94673012999999995</v>
      </c>
      <c r="L58" s="31">
        <v>1.7087086</v>
      </c>
      <c r="M58" s="31">
        <v>1.6745299</v>
      </c>
      <c r="N58" s="29"/>
      <c r="O58" s="29"/>
      <c r="P58" s="32">
        <v>1.8466572999999999E-3</v>
      </c>
      <c r="Q58" s="9">
        <f t="shared" si="8"/>
        <v>-2.074993891609811E-2</v>
      </c>
      <c r="R58" s="9">
        <f>(AVERAGE(L57,L59)/L58-1)*1000</f>
        <v>5.3402903221755338E-2</v>
      </c>
      <c r="S58" s="9">
        <f>(AVERAGE(M57,M59)/M58-1)*1000</f>
        <v>1.5825337009500728E-2</v>
      </c>
      <c r="T58" s="9">
        <f>AVERAGE(R57:R59)</f>
        <v>3.9542114995979226E-2</v>
      </c>
      <c r="U58" s="56">
        <f>AVERAGE(S57:S59)</f>
        <v>2.0861686049089556E-2</v>
      </c>
      <c r="V58" s="9">
        <f>AVERAGE(V57,V59)</f>
        <v>1.4176610973845722</v>
      </c>
      <c r="W58" s="9">
        <f t="shared" ref="W58:X58" si="10">AVERAGE(W57,W59)</f>
        <v>1.0101512925176592</v>
      </c>
      <c r="X58" s="9">
        <f t="shared" si="10"/>
        <v>0.71254673644651656</v>
      </c>
      <c r="Y58" s="33"/>
      <c r="Z58" s="34">
        <f>COUNT(S57,S59)</f>
        <v>2</v>
      </c>
      <c r="AA58" s="9">
        <f>2*STDEV(R57:R59)</f>
        <v>2.441106814640184E-2</v>
      </c>
      <c r="AB58" s="9">
        <f>2*STDEV(S57:S59)</f>
        <v>9.2394907338854259E-3</v>
      </c>
      <c r="AC58" s="9">
        <f>AVERAGE(Q57,Q59)</f>
        <v>5.2627082252065804E-3</v>
      </c>
      <c r="AD58" s="9">
        <f>2*STDEV(Q57,Q59)</f>
        <v>4.189255751511102E-2</v>
      </c>
      <c r="AE58" s="9">
        <f>AVERAGE(P57,P59)*10*2</f>
        <v>2.9968379E-2</v>
      </c>
      <c r="AF58" s="9">
        <f>AVERAGE(H58,H60)</f>
        <v>0.23020728499999998</v>
      </c>
      <c r="AG58" s="9">
        <f>T58-U58</f>
        <v>1.868042894688967E-2</v>
      </c>
      <c r="AI58" s="9">
        <f>0.0198*AF58^-0.47363</f>
        <v>3.9699472710096162E-2</v>
      </c>
    </row>
    <row r="59" spans="1:35" x14ac:dyDescent="0.2">
      <c r="A59">
        <v>43</v>
      </c>
      <c r="B59" t="s">
        <v>16</v>
      </c>
      <c r="D59" s="29">
        <v>0.82220495999999998</v>
      </c>
      <c r="E59" s="29">
        <v>1.7784352000000001</v>
      </c>
      <c r="F59" s="29">
        <v>0.19034259000000001</v>
      </c>
      <c r="G59" s="29">
        <v>1.6837371999999999</v>
      </c>
      <c r="H59" s="29">
        <v>0.32526416000000002</v>
      </c>
      <c r="I59" s="30">
        <v>5.2249443999999999E-6</v>
      </c>
      <c r="J59" s="30">
        <v>1.2353905000000001E-5</v>
      </c>
      <c r="K59" s="31">
        <v>0.94676773999999997</v>
      </c>
      <c r="L59" s="31">
        <v>1.7088352</v>
      </c>
      <c r="M59" s="31">
        <v>1.6745722000000001</v>
      </c>
      <c r="N59" s="29"/>
      <c r="O59" s="29"/>
      <c r="P59" s="32">
        <v>1.4326410999999999E-3</v>
      </c>
      <c r="Q59" s="9">
        <f t="shared" si="8"/>
        <v>2.0073963975297815E-2</v>
      </c>
      <c r="R59" s="9">
        <f>(L59/AVERAGE(L58,L60)-1)*1000</f>
        <v>3.0401749314901139E-2</v>
      </c>
      <c r="S59" s="9">
        <f>(M59/AVERAGE(M58,M60)-1)*1000</f>
        <v>2.4902502522516912E-2</v>
      </c>
      <c r="T59" s="33"/>
      <c r="U59" s="55"/>
      <c r="V59" s="9">
        <f>H59/AVERAGE(H58,H60)</f>
        <v>1.4129186224493289</v>
      </c>
      <c r="W59" s="9">
        <f>G59/AVERAGE(G58,G60)</f>
        <v>1.0063224124332968</v>
      </c>
      <c r="X59" s="9">
        <f>W59/V59</f>
        <v>0.71222956258359194</v>
      </c>
      <c r="Y59" s="33"/>
      <c r="Z59" s="33"/>
      <c r="AA59" s="33"/>
      <c r="AB59" s="33"/>
      <c r="AC59" s="33"/>
      <c r="AD59" s="33"/>
      <c r="AE59" s="33"/>
      <c r="AF59" s="33"/>
      <c r="AG59" s="33"/>
    </row>
    <row r="60" spans="1:35" x14ac:dyDescent="0.2">
      <c r="A60">
        <v>44</v>
      </c>
      <c r="B60" t="s">
        <v>3</v>
      </c>
      <c r="D60" s="29">
        <v>0.81684966999999997</v>
      </c>
      <c r="E60" s="29">
        <v>1.7668242000000001</v>
      </c>
      <c r="F60" s="29">
        <v>0.13473524000000001</v>
      </c>
      <c r="G60" s="29">
        <v>1.6727407999999999</v>
      </c>
      <c r="H60" s="29">
        <v>0.23023705999999999</v>
      </c>
      <c r="I60" s="30">
        <v>9.0258982000000005E-6</v>
      </c>
      <c r="J60" s="30">
        <v>1.4637601E-5</v>
      </c>
      <c r="K60" s="31">
        <v>0.94676733999999996</v>
      </c>
      <c r="L60" s="31">
        <v>1.7088578999999999</v>
      </c>
      <c r="M60" s="31">
        <v>1.6745311000000001</v>
      </c>
      <c r="N60" s="29"/>
      <c r="O60" s="29"/>
      <c r="P60" s="32">
        <v>2.4391626000000001E-3</v>
      </c>
      <c r="Q60" s="9">
        <f t="shared" si="8"/>
        <v>-4.2249010301365075E-4</v>
      </c>
      <c r="R60" s="9"/>
      <c r="S60" s="9"/>
      <c r="T60" s="33"/>
      <c r="U60" s="55"/>
      <c r="V60" s="9"/>
      <c r="W60" s="9"/>
      <c r="X60" s="9"/>
      <c r="Y60" s="33"/>
      <c r="Z60" s="33"/>
      <c r="AA60" s="33"/>
      <c r="AB60" s="33"/>
      <c r="AC60" s="33"/>
      <c r="AD60" s="33"/>
      <c r="AE60" s="33"/>
      <c r="AF60" s="33"/>
      <c r="AG60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workbookViewId="0">
      <pane xSplit="3" ySplit="1" topLeftCell="Z12" activePane="bottomRight" state="frozen"/>
      <selection pane="topRight" activeCell="E1" sqref="E1"/>
      <selection pane="bottomLeft" activeCell="A2" sqref="A2"/>
      <selection pane="bottomRight" activeCell="AI37" sqref="AI37"/>
    </sheetView>
  </sheetViews>
  <sheetFormatPr baseColWidth="10" defaultRowHeight="16" x14ac:dyDescent="0.2"/>
  <cols>
    <col min="21" max="21" width="10.83203125" style="57"/>
    <col min="24" max="24" width="11.83203125" customWidth="1"/>
  </cols>
  <sheetData>
    <row r="1" spans="1:37" s="2" customFormat="1" ht="48" customHeight="1" x14ac:dyDescent="0.2">
      <c r="A1" s="1" t="s">
        <v>26</v>
      </c>
      <c r="B1" s="1" t="s">
        <v>27</v>
      </c>
      <c r="C1" s="1" t="s">
        <v>0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28" t="s">
        <v>39</v>
      </c>
      <c r="N1" s="3"/>
      <c r="O1" s="20"/>
      <c r="P1" s="20" t="s">
        <v>40</v>
      </c>
      <c r="Q1" s="2" t="s">
        <v>42</v>
      </c>
      <c r="R1" s="2" t="s">
        <v>44</v>
      </c>
      <c r="S1" s="2" t="s">
        <v>43</v>
      </c>
      <c r="T1" s="1" t="s">
        <v>45</v>
      </c>
      <c r="U1" s="53" t="s">
        <v>137</v>
      </c>
      <c r="V1" s="1" t="s">
        <v>47</v>
      </c>
      <c r="W1" s="1" t="s">
        <v>48</v>
      </c>
      <c r="X1" s="1" t="s">
        <v>49</v>
      </c>
      <c r="Y1" s="2" t="s">
        <v>1</v>
      </c>
      <c r="Z1" s="2" t="s">
        <v>50</v>
      </c>
      <c r="AA1" s="1" t="s">
        <v>55</v>
      </c>
      <c r="AB1" s="1" t="s">
        <v>54</v>
      </c>
      <c r="AC1" s="1" t="s">
        <v>52</v>
      </c>
      <c r="AD1" s="1" t="s">
        <v>53</v>
      </c>
      <c r="AE1" s="35" t="s">
        <v>56</v>
      </c>
      <c r="AF1" s="19" t="s">
        <v>57</v>
      </c>
      <c r="AG1" s="1" t="s">
        <v>58</v>
      </c>
      <c r="AI1" s="1" t="s">
        <v>128</v>
      </c>
      <c r="AK1" s="1" t="s">
        <v>138</v>
      </c>
    </row>
    <row r="2" spans="1:37" x14ac:dyDescent="0.2">
      <c r="A2">
        <v>12</v>
      </c>
      <c r="B2" t="s">
        <v>17</v>
      </c>
      <c r="D2" s="29">
        <v>0.64401025000000001</v>
      </c>
      <c r="E2" s="29">
        <v>1.3912525</v>
      </c>
      <c r="F2" s="29">
        <v>0.10676628000000001</v>
      </c>
      <c r="G2" s="29">
        <v>1.3138616999999999</v>
      </c>
      <c r="H2" s="29">
        <v>0.18198708999999999</v>
      </c>
      <c r="I2" s="30">
        <v>-1.153572E-5</v>
      </c>
      <c r="J2" s="30">
        <v>8.6513005999999993E-6</v>
      </c>
      <c r="K2" s="31">
        <v>0.94437855999999998</v>
      </c>
      <c r="L2" s="31">
        <v>1.7045033000000001</v>
      </c>
      <c r="M2" s="31">
        <v>1.6745169</v>
      </c>
      <c r="N2" s="29"/>
      <c r="O2" s="29"/>
      <c r="P2" s="32">
        <v>1.7826503999999999E-3</v>
      </c>
      <c r="Q2" s="9">
        <v>1.7323861543738772E-2</v>
      </c>
      <c r="R2" s="9"/>
      <c r="S2" s="9"/>
      <c r="T2" s="9"/>
      <c r="U2" s="56"/>
      <c r="V2" s="9"/>
      <c r="W2" s="9"/>
      <c r="X2" s="9"/>
      <c r="Y2" s="33"/>
      <c r="Z2" s="34"/>
      <c r="AA2" s="9"/>
      <c r="AB2" s="9"/>
      <c r="AC2" s="9"/>
      <c r="AD2" s="9"/>
      <c r="AE2" s="9"/>
      <c r="AF2" s="9"/>
      <c r="AG2" s="29"/>
      <c r="AH2" s="29"/>
      <c r="AI2" s="2" t="s">
        <v>51</v>
      </c>
      <c r="AJ2" s="29"/>
    </row>
    <row r="3" spans="1:37" x14ac:dyDescent="0.2">
      <c r="A3">
        <v>13</v>
      </c>
      <c r="B3" t="s">
        <v>20</v>
      </c>
      <c r="C3" t="s">
        <v>139</v>
      </c>
      <c r="D3" s="29">
        <v>0.61669156000000003</v>
      </c>
      <c r="E3" s="29">
        <v>1.3322312999999999</v>
      </c>
      <c r="F3" s="29">
        <v>0.1112416</v>
      </c>
      <c r="G3" s="29">
        <v>1.2581017000000001</v>
      </c>
      <c r="H3" s="29">
        <v>0.18967466999999999</v>
      </c>
      <c r="I3" s="30">
        <v>-1.0946452E-5</v>
      </c>
      <c r="J3" s="30">
        <v>1.1544501E-5</v>
      </c>
      <c r="K3" s="31">
        <v>0.94435650999999998</v>
      </c>
      <c r="L3" s="31">
        <v>1.7050689999999999</v>
      </c>
      <c r="M3" s="31">
        <v>1.6751023</v>
      </c>
      <c r="N3" s="29"/>
      <c r="O3" s="29"/>
      <c r="P3" s="32">
        <v>2.0630262E-3</v>
      </c>
      <c r="Q3" s="9">
        <v>-3.2614695001376148E-3</v>
      </c>
      <c r="R3" s="9">
        <v>0.3467337214091426</v>
      </c>
      <c r="S3" s="9">
        <v>0.33797415027758682</v>
      </c>
      <c r="T3" s="9"/>
      <c r="U3" s="56"/>
      <c r="V3" s="9">
        <v>1.0560291897164542</v>
      </c>
      <c r="W3" s="9">
        <v>0.97815808828002826</v>
      </c>
      <c r="X3" s="9">
        <v>0.92626046496183079</v>
      </c>
      <c r="Y3" s="33"/>
      <c r="Z3" s="34"/>
      <c r="AA3" s="9"/>
      <c r="AB3" s="9"/>
      <c r="AC3" s="9"/>
      <c r="AD3" s="9"/>
      <c r="AE3" s="9"/>
      <c r="AF3" s="9"/>
      <c r="AG3" s="29"/>
      <c r="AH3" s="29"/>
      <c r="AJ3" s="29"/>
      <c r="AK3" s="29"/>
    </row>
    <row r="4" spans="1:37" x14ac:dyDescent="0.2">
      <c r="A4">
        <v>14</v>
      </c>
      <c r="B4" t="s">
        <v>17</v>
      </c>
      <c r="D4" s="29">
        <v>0.61691781000000001</v>
      </c>
      <c r="E4" s="29">
        <v>1.3327096</v>
      </c>
      <c r="F4" s="29">
        <v>0.10398238</v>
      </c>
      <c r="G4" s="29">
        <v>1.2585276000000001</v>
      </c>
      <c r="H4" s="29">
        <v>0.17723531000000001</v>
      </c>
      <c r="I4" s="30">
        <v>-9.9109621999999997E-6</v>
      </c>
      <c r="J4" s="30">
        <v>7.1510344000000001E-6</v>
      </c>
      <c r="K4" s="31">
        <v>0.94434061999999996</v>
      </c>
      <c r="L4" s="31">
        <v>1.7044527</v>
      </c>
      <c r="M4" s="31">
        <v>1.6745558</v>
      </c>
      <c r="N4" s="29"/>
      <c r="O4" s="29"/>
      <c r="P4" s="32">
        <v>2.8149452000000002E-3</v>
      </c>
      <c r="Q4" s="9">
        <v>4.6222942058360417E-3</v>
      </c>
      <c r="R4" s="9">
        <v>0.33919979122920552</v>
      </c>
      <c r="S4" s="9">
        <v>0.32805714805084207</v>
      </c>
      <c r="T4" s="9">
        <v>0.34233967136435933</v>
      </c>
      <c r="U4" s="56">
        <v>0.33035706260771863</v>
      </c>
      <c r="V4" s="9">
        <v>1.0632771541020101</v>
      </c>
      <c r="W4" s="9">
        <v>0.99050268730446434</v>
      </c>
      <c r="X4" s="9">
        <v>0.93152059017084965</v>
      </c>
      <c r="Y4" s="33"/>
      <c r="Z4" s="34">
        <v>2</v>
      </c>
      <c r="AA4" s="9">
        <v>7.8408501097028387E-3</v>
      </c>
      <c r="AB4" s="9">
        <v>1.3533806667224936E-2</v>
      </c>
      <c r="AC4" s="9">
        <v>2.7666666711501087E-3</v>
      </c>
      <c r="AD4" s="9">
        <v>1.7050143858533841E-2</v>
      </c>
      <c r="AE4" s="9">
        <v>4.6932619000000009E-2</v>
      </c>
      <c r="AF4" s="9">
        <v>0.18766996</v>
      </c>
      <c r="AG4" s="9">
        <f>T4-U4</f>
        <v>1.19826087566407E-2</v>
      </c>
      <c r="AH4" s="29"/>
      <c r="AI4" s="9">
        <f>0.0198*AF4^-0.47363</f>
        <v>4.3732794500974954E-2</v>
      </c>
      <c r="AJ4" s="29"/>
      <c r="AK4" s="9">
        <v>4.3130350642714781</v>
      </c>
    </row>
    <row r="5" spans="1:37" x14ac:dyDescent="0.2">
      <c r="A5">
        <v>15</v>
      </c>
      <c r="B5" t="s">
        <v>20</v>
      </c>
      <c r="C5" t="s">
        <v>139</v>
      </c>
      <c r="D5" s="29">
        <v>0.60599775</v>
      </c>
      <c r="E5" s="29">
        <v>1.3091104</v>
      </c>
      <c r="F5" s="29">
        <v>0.10889507</v>
      </c>
      <c r="G5" s="29">
        <v>1.2362099</v>
      </c>
      <c r="H5" s="29">
        <v>0.18566525</v>
      </c>
      <c r="I5" s="30">
        <v>-5.6010076999999998E-6</v>
      </c>
      <c r="J5" s="30">
        <v>8.0589034999999996E-6</v>
      </c>
      <c r="K5" s="31">
        <v>0.94431600000000004</v>
      </c>
      <c r="L5" s="31">
        <v>1.7049927</v>
      </c>
      <c r="M5" s="31">
        <v>1.675108</v>
      </c>
      <c r="N5" s="29"/>
      <c r="O5" s="29"/>
      <c r="P5" s="32">
        <v>2.6302357000000001E-3</v>
      </c>
      <c r="Q5" s="9">
        <v>8.7948028424378322E-3</v>
      </c>
      <c r="R5" s="9">
        <v>0.34108550145472982</v>
      </c>
      <c r="S5" s="9">
        <v>0.32503988949472706</v>
      </c>
      <c r="T5" s="9"/>
      <c r="U5" s="56"/>
      <c r="V5" s="9">
        <v>1.0705251184875659</v>
      </c>
      <c r="W5" s="9">
        <v>1.0028472863289004</v>
      </c>
      <c r="X5" s="9">
        <v>0.9367807153798684</v>
      </c>
      <c r="Y5" s="33"/>
      <c r="Z5" s="34"/>
      <c r="AA5" s="9"/>
      <c r="AB5" s="9"/>
      <c r="AC5" s="9"/>
      <c r="AD5" s="9"/>
      <c r="AE5" s="9"/>
      <c r="AF5" s="9"/>
      <c r="AG5" s="9"/>
      <c r="AH5" s="29"/>
      <c r="AI5" s="9"/>
      <c r="AJ5" s="29"/>
      <c r="AK5" s="9"/>
    </row>
    <row r="6" spans="1:37" x14ac:dyDescent="0.2">
      <c r="A6">
        <v>16</v>
      </c>
      <c r="B6" t="s">
        <v>17</v>
      </c>
      <c r="D6" s="29">
        <v>0.59166848000000005</v>
      </c>
      <c r="E6" s="29">
        <v>1.2780996</v>
      </c>
      <c r="F6" s="29">
        <v>9.9527866000000006E-2</v>
      </c>
      <c r="G6" s="29">
        <v>1.2068725</v>
      </c>
      <c r="H6" s="29">
        <v>0.16963231000000001</v>
      </c>
      <c r="I6" s="30">
        <v>-4.3061103999999998E-6</v>
      </c>
      <c r="J6" s="30">
        <v>5.8693487999999999E-6</v>
      </c>
      <c r="K6" s="31">
        <v>0.94427477000000004</v>
      </c>
      <c r="L6" s="31">
        <v>1.7043699999999999</v>
      </c>
      <c r="M6" s="31">
        <v>1.6745715999999999</v>
      </c>
      <c r="N6" s="29"/>
      <c r="O6" s="29"/>
      <c r="P6" s="32">
        <v>2.716628E-3</v>
      </c>
      <c r="Q6" s="9">
        <v>-2.7178850129372378E-2</v>
      </c>
      <c r="R6" s="9"/>
      <c r="S6" s="9"/>
      <c r="T6" s="9"/>
      <c r="U6" s="56"/>
      <c r="V6" s="9"/>
      <c r="W6" s="9"/>
      <c r="X6" s="9"/>
      <c r="Y6" s="33"/>
      <c r="Z6" s="34"/>
      <c r="AA6" s="9"/>
      <c r="AB6" s="9"/>
      <c r="AC6" s="9"/>
      <c r="AD6" s="9"/>
      <c r="AE6" s="9"/>
      <c r="AF6" s="9"/>
      <c r="AG6" s="9"/>
      <c r="AH6" s="29"/>
      <c r="AI6" s="29"/>
      <c r="AJ6" s="29"/>
      <c r="AK6" s="9"/>
    </row>
    <row r="7" spans="1:37" x14ac:dyDescent="0.2">
      <c r="A7">
        <v>18</v>
      </c>
      <c r="B7" t="s">
        <v>17</v>
      </c>
      <c r="D7" s="29">
        <v>1.7776069000000001</v>
      </c>
      <c r="E7" s="29">
        <v>3.8399964999999998</v>
      </c>
      <c r="F7" s="29">
        <v>0.27205436999999999</v>
      </c>
      <c r="G7" s="29">
        <v>3.6260303</v>
      </c>
      <c r="H7" s="29">
        <v>0.46367983000000002</v>
      </c>
      <c r="I7" s="30">
        <v>-1.0037728E-6</v>
      </c>
      <c r="J7" s="30">
        <v>1.0083039E-5</v>
      </c>
      <c r="K7" s="31">
        <v>0.94427963999999998</v>
      </c>
      <c r="L7" s="31">
        <v>1.7043874999999999</v>
      </c>
      <c r="M7" s="31">
        <v>1.6745645</v>
      </c>
      <c r="N7" s="29"/>
      <c r="O7" s="29"/>
      <c r="P7" s="32">
        <v>1.2997649E-3</v>
      </c>
      <c r="Q7" s="9">
        <v>-3.8865454480285777E-3</v>
      </c>
      <c r="R7" s="9"/>
      <c r="S7" s="9"/>
      <c r="T7" s="9"/>
      <c r="U7" s="56"/>
      <c r="V7" s="9"/>
      <c r="W7" s="9"/>
      <c r="X7" s="9"/>
      <c r="Y7" s="33"/>
      <c r="Z7" s="34"/>
      <c r="AA7" s="9"/>
      <c r="AB7" s="9"/>
      <c r="AC7" s="9"/>
      <c r="AD7" s="9"/>
      <c r="AE7" s="9"/>
      <c r="AF7" s="9"/>
      <c r="AG7" s="9"/>
      <c r="AH7" s="29"/>
      <c r="AI7" s="29"/>
      <c r="AJ7" s="29"/>
      <c r="AK7" s="9"/>
    </row>
    <row r="8" spans="1:37" x14ac:dyDescent="0.2">
      <c r="A8">
        <v>19</v>
      </c>
      <c r="B8" t="s">
        <v>21</v>
      </c>
      <c r="C8" t="s">
        <v>140</v>
      </c>
      <c r="D8" s="29">
        <v>1.6721473</v>
      </c>
      <c r="E8" s="29">
        <v>3.6121634</v>
      </c>
      <c r="F8" s="29">
        <v>0.27196482</v>
      </c>
      <c r="G8" s="29">
        <v>3.4109007</v>
      </c>
      <c r="H8" s="29">
        <v>0.46362782000000002</v>
      </c>
      <c r="I8" s="30">
        <v>1.2318888E-6</v>
      </c>
      <c r="J8" s="30">
        <v>7.1946606000000001E-6</v>
      </c>
      <c r="K8" s="31">
        <v>0.94428175000000003</v>
      </c>
      <c r="L8" s="31">
        <v>1.7047437000000001</v>
      </c>
      <c r="M8" s="31">
        <v>1.6749145999999999</v>
      </c>
      <c r="N8" s="29"/>
      <c r="O8" s="29"/>
      <c r="P8" s="32">
        <v>1.1768602999999999E-3</v>
      </c>
      <c r="Q8" s="9">
        <v>1.2803545970108132E-2</v>
      </c>
      <c r="R8" s="9">
        <v>0.21389020160222927</v>
      </c>
      <c r="S8" s="9">
        <v>0.20291718231990608</v>
      </c>
      <c r="T8" s="9"/>
      <c r="U8" s="56"/>
      <c r="V8" s="9">
        <v>1.0053899088698879</v>
      </c>
      <c r="W8" s="9">
        <v>0.94634172231938551</v>
      </c>
      <c r="X8" s="9">
        <v>0.94126837157449128</v>
      </c>
      <c r="Y8" s="33"/>
      <c r="Z8" s="34"/>
      <c r="AA8" s="9"/>
      <c r="AB8" s="9"/>
      <c r="AC8" s="9"/>
      <c r="AD8" s="9"/>
      <c r="AE8" s="9"/>
      <c r="AF8" s="9"/>
      <c r="AG8" s="9"/>
      <c r="AH8" s="29"/>
      <c r="AI8" s="29"/>
      <c r="AJ8" s="29"/>
      <c r="AK8" s="9"/>
    </row>
    <row r="9" spans="1:37" x14ac:dyDescent="0.2">
      <c r="A9">
        <v>20</v>
      </c>
      <c r="B9" t="s">
        <v>17</v>
      </c>
      <c r="D9" s="29">
        <v>1.7563476</v>
      </c>
      <c r="E9" s="29">
        <v>3.7940635999999999</v>
      </c>
      <c r="F9" s="29">
        <v>0.26907806000000001</v>
      </c>
      <c r="G9" s="29">
        <v>3.5825722999999998</v>
      </c>
      <c r="H9" s="29">
        <v>0.45860477999999999</v>
      </c>
      <c r="I9" s="30">
        <v>1.3266334E-6</v>
      </c>
      <c r="J9" s="30">
        <v>8.7309848000000007E-6</v>
      </c>
      <c r="K9" s="31">
        <v>0.94425968000000005</v>
      </c>
      <c r="L9" s="31">
        <v>1.7043708</v>
      </c>
      <c r="M9" s="31">
        <v>1.6745851</v>
      </c>
      <c r="N9" s="29"/>
      <c r="O9" s="29"/>
      <c r="P9" s="32">
        <v>1.7405601E-3</v>
      </c>
      <c r="Q9" s="9">
        <v>-1.2438160987393587E-2</v>
      </c>
      <c r="R9" s="9">
        <v>0.20767194556503554</v>
      </c>
      <c r="S9" s="9">
        <v>0.19993012000396604</v>
      </c>
      <c r="T9" s="9">
        <v>0.21370678663331275</v>
      </c>
      <c r="U9" s="56">
        <v>0.2063111612783016</v>
      </c>
      <c r="V9" s="9">
        <v>1.0050257208554374</v>
      </c>
      <c r="W9" s="9">
        <v>0.94642793342928278</v>
      </c>
      <c r="X9" s="9">
        <v>0.9416953907796487</v>
      </c>
      <c r="Y9" s="33"/>
      <c r="Z9" s="34">
        <v>2</v>
      </c>
      <c r="AA9" s="9">
        <v>1.1890511777586934E-2</v>
      </c>
      <c r="AB9" s="9">
        <v>1.7192312320633715E-2</v>
      </c>
      <c r="AC9" s="9">
        <v>1.3534435843842729E-2</v>
      </c>
      <c r="AD9" s="9">
        <v>2.0672687440732519E-3</v>
      </c>
      <c r="AE9" s="9">
        <v>2.7990758000000001E-2</v>
      </c>
      <c r="AF9" s="9">
        <v>0.46086553500000005</v>
      </c>
      <c r="AG9" s="9">
        <f>T9-U9</f>
        <v>7.3956253550111484E-3</v>
      </c>
      <c r="AH9" s="29"/>
      <c r="AI9" s="9">
        <f>0.0198*AF9^-0.47363</f>
        <v>2.857633490612407E-2</v>
      </c>
      <c r="AJ9" s="29"/>
      <c r="AK9" s="9">
        <v>14.763948285356889</v>
      </c>
    </row>
    <row r="10" spans="1:37" x14ac:dyDescent="0.2">
      <c r="A10">
        <v>21</v>
      </c>
      <c r="B10" t="s">
        <v>21</v>
      </c>
      <c r="C10" t="s">
        <v>140</v>
      </c>
      <c r="D10" s="29">
        <v>1.6540925</v>
      </c>
      <c r="E10" s="29">
        <v>3.5731226999999999</v>
      </c>
      <c r="F10" s="29">
        <v>0.26872859999999998</v>
      </c>
      <c r="G10" s="29">
        <v>3.3739544000000001</v>
      </c>
      <c r="H10" s="29">
        <v>0.45810325000000002</v>
      </c>
      <c r="I10" s="30">
        <v>-2.1889313999999999E-6</v>
      </c>
      <c r="J10" s="30">
        <v>9.7642224000000004E-6</v>
      </c>
      <c r="K10" s="31">
        <v>0.94426109999999996</v>
      </c>
      <c r="L10" s="31">
        <v>1.7047057999999999</v>
      </c>
      <c r="M10" s="31">
        <v>1.6749251999999999</v>
      </c>
      <c r="N10" s="29"/>
      <c r="O10" s="29"/>
      <c r="P10" s="32">
        <v>1.6222154999999999E-3</v>
      </c>
      <c r="Q10" s="9">
        <v>1.4265325717577326E-2</v>
      </c>
      <c r="R10" s="9">
        <v>0.2195582127326734</v>
      </c>
      <c r="S10" s="9">
        <v>0.21608618151103265</v>
      </c>
      <c r="T10" s="9"/>
      <c r="U10" s="56"/>
      <c r="V10" s="9">
        <v>1.0046615328409869</v>
      </c>
      <c r="W10" s="9">
        <v>0.94651414453918004</v>
      </c>
      <c r="X10" s="9">
        <v>0.94212240998480612</v>
      </c>
      <c r="Y10" s="33"/>
      <c r="Z10" s="34"/>
      <c r="AA10" s="9"/>
      <c r="AB10" s="9"/>
      <c r="AC10" s="9"/>
      <c r="AD10" s="9"/>
      <c r="AE10" s="9"/>
      <c r="AF10" s="9"/>
      <c r="AG10" s="9"/>
      <c r="AH10" s="29"/>
      <c r="AI10" s="29"/>
      <c r="AJ10" s="29"/>
      <c r="AK10" s="9"/>
    </row>
    <row r="11" spans="1:37" x14ac:dyDescent="0.2">
      <c r="A11">
        <v>22</v>
      </c>
      <c r="B11" t="s">
        <v>17</v>
      </c>
      <c r="D11" s="29">
        <v>1.7388273999999999</v>
      </c>
      <c r="E11" s="29">
        <v>3.7560977000000002</v>
      </c>
      <c r="F11" s="29">
        <v>0.26600766999999997</v>
      </c>
      <c r="G11" s="29">
        <v>3.5466489999999999</v>
      </c>
      <c r="H11" s="29">
        <v>0.45335060999999999</v>
      </c>
      <c r="I11" s="30">
        <v>3.3312458999999998E-7</v>
      </c>
      <c r="J11" s="30">
        <v>7.0272233999999996E-6</v>
      </c>
      <c r="K11" s="31">
        <v>0.94423557999999996</v>
      </c>
      <c r="L11" s="31">
        <v>1.7042923999999999</v>
      </c>
      <c r="M11" s="31">
        <v>1.6745416</v>
      </c>
      <c r="N11" s="29"/>
      <c r="O11" s="29"/>
      <c r="P11" s="32">
        <v>1.4618649000000001E-3</v>
      </c>
      <c r="Q11" s="9">
        <v>-1.6256272048376097E-2</v>
      </c>
      <c r="R11" s="9"/>
      <c r="S11" s="9"/>
      <c r="T11" s="9"/>
      <c r="U11" s="56"/>
      <c r="V11" s="9"/>
      <c r="W11" s="9"/>
      <c r="X11" s="9"/>
      <c r="Y11" s="33"/>
      <c r="Z11" s="34"/>
      <c r="AA11" s="9"/>
      <c r="AB11" s="9"/>
      <c r="AC11" s="9"/>
      <c r="AD11" s="9"/>
      <c r="AE11" s="9"/>
      <c r="AF11" s="9"/>
      <c r="AG11" s="9"/>
      <c r="AH11" s="29"/>
      <c r="AI11" s="29"/>
      <c r="AJ11" s="29"/>
      <c r="AK11" s="9"/>
    </row>
    <row r="12" spans="1:37" x14ac:dyDescent="0.2">
      <c r="A12">
        <v>23</v>
      </c>
      <c r="B12" t="s">
        <v>17</v>
      </c>
      <c r="D12" s="29">
        <v>1.7606444000000001</v>
      </c>
      <c r="E12" s="29">
        <v>3.8032819</v>
      </c>
      <c r="F12" s="29">
        <v>0.26900749000000002</v>
      </c>
      <c r="G12" s="29">
        <v>3.5912223999999999</v>
      </c>
      <c r="H12" s="29">
        <v>0.45845135999999997</v>
      </c>
      <c r="I12" s="30">
        <v>-2.4026003999999999E-7</v>
      </c>
      <c r="J12" s="30">
        <v>9.1553172999999999E-6</v>
      </c>
      <c r="K12" s="31">
        <v>0.94424076000000001</v>
      </c>
      <c r="L12" s="31">
        <v>1.7042473</v>
      </c>
      <c r="M12" s="31">
        <v>1.6745026000000001</v>
      </c>
      <c r="N12" s="29"/>
      <c r="O12" s="29"/>
      <c r="P12" s="32">
        <v>1.3444310000000001E-3</v>
      </c>
      <c r="Q12" s="9">
        <v>-2.2377266544082453E-2</v>
      </c>
      <c r="R12" s="9"/>
      <c r="S12" s="9"/>
      <c r="T12" s="9"/>
      <c r="U12" s="56"/>
      <c r="V12" s="9"/>
      <c r="W12" s="9"/>
      <c r="X12" s="9"/>
      <c r="Y12" s="33"/>
      <c r="Z12" s="34"/>
      <c r="AA12" s="9"/>
      <c r="AB12" s="9"/>
      <c r="AC12" s="9"/>
      <c r="AD12" s="9"/>
      <c r="AE12" s="9"/>
      <c r="AF12" s="9"/>
      <c r="AG12" s="9"/>
      <c r="AH12" s="29"/>
      <c r="AI12" s="29"/>
      <c r="AJ12" s="29"/>
      <c r="AK12" s="9"/>
    </row>
    <row r="13" spans="1:37" x14ac:dyDescent="0.2">
      <c r="A13">
        <v>24</v>
      </c>
      <c r="B13" t="s">
        <v>22</v>
      </c>
      <c r="C13" t="s">
        <v>141</v>
      </c>
      <c r="D13" s="29">
        <v>1.7333350999999999</v>
      </c>
      <c r="E13" s="29">
        <v>3.7443683999999999</v>
      </c>
      <c r="F13" s="29">
        <v>0.2802154</v>
      </c>
      <c r="G13" s="29">
        <v>3.5357560000000001</v>
      </c>
      <c r="H13" s="29">
        <v>0.47758942999999998</v>
      </c>
      <c r="I13" s="30">
        <v>-2.6684325999999998E-6</v>
      </c>
      <c r="J13" s="30">
        <v>3.7409609999999998E-6</v>
      </c>
      <c r="K13" s="31">
        <v>0.94428820000000002</v>
      </c>
      <c r="L13" s="31">
        <v>1.7043653999999999</v>
      </c>
      <c r="M13" s="31">
        <v>1.6745456000000001</v>
      </c>
      <c r="N13" s="29"/>
      <c r="O13" s="29"/>
      <c r="P13" s="32">
        <v>1.4715071E-3</v>
      </c>
      <c r="Q13" s="9">
        <v>5.4356063990734782E-2</v>
      </c>
      <c r="R13" s="9">
        <v>7.1791403227328132E-2</v>
      </c>
      <c r="S13" s="9">
        <v>2.1170370331891064E-2</v>
      </c>
      <c r="T13" s="9"/>
      <c r="U13" s="56"/>
      <c r="V13" s="9">
        <v>1.039713617868858</v>
      </c>
      <c r="W13" s="9">
        <v>0.98380602246863624</v>
      </c>
      <c r="X13" s="9">
        <v>0.94622788964251736</v>
      </c>
      <c r="Y13" s="33"/>
      <c r="Z13" s="34"/>
      <c r="AA13" s="9"/>
      <c r="AB13" s="9"/>
      <c r="AC13" s="9"/>
      <c r="AD13" s="9"/>
      <c r="AE13" s="9"/>
      <c r="AF13" s="9"/>
      <c r="AG13" s="9"/>
      <c r="AH13" s="29"/>
      <c r="AI13" s="29"/>
      <c r="AJ13" s="29"/>
      <c r="AK13" s="9"/>
    </row>
    <row r="14" spans="1:37" x14ac:dyDescent="0.2">
      <c r="A14">
        <v>25</v>
      </c>
      <c r="B14" t="s">
        <v>17</v>
      </c>
      <c r="D14" s="29">
        <v>1.7633737</v>
      </c>
      <c r="E14" s="29">
        <v>3.8091202000000002</v>
      </c>
      <c r="F14" s="29">
        <v>0.27005763999999999</v>
      </c>
      <c r="G14" s="29">
        <v>3.5966904999999998</v>
      </c>
      <c r="H14" s="29">
        <v>0.46024282999999999</v>
      </c>
      <c r="I14" s="30">
        <v>-1.1648224999999999E-6</v>
      </c>
      <c r="J14" s="30">
        <v>5.6468763000000001E-6</v>
      </c>
      <c r="K14" s="31">
        <v>0.94423299000000005</v>
      </c>
      <c r="L14" s="31">
        <v>1.7042387999999999</v>
      </c>
      <c r="M14" s="31">
        <v>1.6745177</v>
      </c>
      <c r="N14" s="29"/>
      <c r="O14" s="29"/>
      <c r="P14" s="32">
        <v>1.3489482000000001E-3</v>
      </c>
      <c r="Q14" s="9">
        <v>-5.5491698330634165E-2</v>
      </c>
      <c r="R14" s="9">
        <v>8.4553878247461967E-2</v>
      </c>
      <c r="S14" s="9">
        <v>2.4514521405283318E-2</v>
      </c>
      <c r="T14" s="9">
        <v>8.0700421786798301E-2</v>
      </c>
      <c r="U14" s="56">
        <v>2.1438955487636708E-2</v>
      </c>
      <c r="V14" s="9">
        <v>1.0383795286755899</v>
      </c>
      <c r="W14" s="9">
        <v>0.98262824312903008</v>
      </c>
      <c r="X14" s="9">
        <v>0.94630944157757724</v>
      </c>
      <c r="Y14" s="33"/>
      <c r="Z14" s="34">
        <v>2</v>
      </c>
      <c r="AA14" s="9">
        <v>1.5477625562217425E-2</v>
      </c>
      <c r="AB14" s="9">
        <v>5.9009125899912229E-3</v>
      </c>
      <c r="AC14" s="9">
        <v>5.7316484120550903E-2</v>
      </c>
      <c r="AD14" s="9">
        <v>8.3733325958165548E-3</v>
      </c>
      <c r="AE14" s="9">
        <v>3.3075715000000006E-2</v>
      </c>
      <c r="AF14" s="9">
        <v>0.47768458499999999</v>
      </c>
      <c r="AG14" s="9">
        <f>T14-U14</f>
        <v>5.9261466299161597E-2</v>
      </c>
      <c r="AH14" s="29"/>
      <c r="AI14" s="9">
        <f>0.0198*AF14^-0.47363</f>
        <v>2.8095290763527413E-2</v>
      </c>
      <c r="AJ14" s="29"/>
      <c r="AK14" s="9">
        <v>78.398230989445366</v>
      </c>
    </row>
    <row r="15" spans="1:37" x14ac:dyDescent="0.2">
      <c r="A15">
        <v>26</v>
      </c>
      <c r="B15" t="s">
        <v>22</v>
      </c>
      <c r="C15" t="s">
        <v>141</v>
      </c>
      <c r="D15" s="29">
        <v>1.7328648</v>
      </c>
      <c r="E15" s="29">
        <v>3.7433814999999999</v>
      </c>
      <c r="F15" s="29">
        <v>0.28032130999999999</v>
      </c>
      <c r="G15" s="29">
        <v>3.5348099999999998</v>
      </c>
      <c r="H15" s="29">
        <v>0.47777974000000001</v>
      </c>
      <c r="I15" s="30">
        <v>-1.3252488E-6</v>
      </c>
      <c r="J15" s="30">
        <v>4.1403666000000002E-6</v>
      </c>
      <c r="K15" s="31">
        <v>0.94428257999999998</v>
      </c>
      <c r="L15" s="31">
        <v>1.7044003999999999</v>
      </c>
      <c r="M15" s="31">
        <v>1.6745718999999999</v>
      </c>
      <c r="N15" s="29"/>
      <c r="O15" s="29"/>
      <c r="P15" s="32">
        <v>1.8360644E-3</v>
      </c>
      <c r="Q15" s="9">
        <v>6.0276904250367025E-2</v>
      </c>
      <c r="R15" s="9">
        <v>8.5755983885604792E-2</v>
      </c>
      <c r="S15" s="9">
        <v>1.8631974725735745E-2</v>
      </c>
      <c r="T15" s="9"/>
      <c r="U15" s="56"/>
      <c r="V15" s="9">
        <v>1.0370454394823219</v>
      </c>
      <c r="W15" s="9">
        <v>0.98145046378942402</v>
      </c>
      <c r="X15" s="9">
        <v>0.94639099351263711</v>
      </c>
      <c r="Y15" s="33"/>
      <c r="Z15" s="34"/>
      <c r="AA15" s="9"/>
      <c r="AB15" s="9"/>
      <c r="AC15" s="9"/>
      <c r="AD15" s="9"/>
      <c r="AE15" s="9"/>
      <c r="AF15" s="9"/>
      <c r="AG15" s="9"/>
      <c r="AH15" s="29"/>
      <c r="AI15" s="29"/>
      <c r="AJ15" s="29"/>
      <c r="AK15" s="29"/>
    </row>
    <row r="16" spans="1:37" x14ac:dyDescent="0.2">
      <c r="A16">
        <v>27</v>
      </c>
      <c r="B16" t="s">
        <v>17</v>
      </c>
      <c r="D16" s="29">
        <v>1.7682059999999999</v>
      </c>
      <c r="E16" s="29">
        <v>3.8196183000000001</v>
      </c>
      <c r="F16" s="29">
        <v>0.27060578000000002</v>
      </c>
      <c r="G16" s="29">
        <v>3.6065461999999999</v>
      </c>
      <c r="H16" s="29">
        <v>0.46118206</v>
      </c>
      <c r="I16" s="30">
        <v>-1.0172631E-6</v>
      </c>
      <c r="J16" s="30">
        <v>4.3158403000000003E-6</v>
      </c>
      <c r="K16" s="31">
        <v>0.94421834000000004</v>
      </c>
      <c r="L16" s="31">
        <v>1.7042697</v>
      </c>
      <c r="M16" s="31">
        <v>1.6745637</v>
      </c>
      <c r="N16" s="29"/>
      <c r="O16" s="29"/>
      <c r="P16" s="32">
        <v>1.102205E-3</v>
      </c>
      <c r="Q16" s="9">
        <v>-4.3144938569050773E-2</v>
      </c>
      <c r="R16" s="9"/>
      <c r="S16" s="9"/>
      <c r="T16" s="9"/>
      <c r="U16" s="56"/>
      <c r="V16" s="9"/>
      <c r="W16" s="9"/>
      <c r="X16" s="9"/>
      <c r="Y16" s="33"/>
      <c r="Z16" s="34"/>
      <c r="AA16" s="9"/>
      <c r="AB16" s="9"/>
      <c r="AC16" s="9"/>
      <c r="AD16" s="9"/>
      <c r="AE16" s="9"/>
      <c r="AF16" s="9"/>
      <c r="AG16" s="9"/>
      <c r="AH16" s="29"/>
      <c r="AI16" s="29"/>
      <c r="AJ16" s="29"/>
      <c r="AK16" s="29"/>
    </row>
    <row r="17" spans="1:37" x14ac:dyDescent="0.2">
      <c r="D17" s="29"/>
      <c r="E17" s="29"/>
      <c r="F17" s="29"/>
      <c r="G17" s="29"/>
      <c r="H17" s="29"/>
      <c r="I17" s="30"/>
      <c r="J17" s="30"/>
      <c r="K17" s="31"/>
      <c r="L17" s="31"/>
      <c r="M17" s="31"/>
      <c r="N17" s="29"/>
      <c r="O17" s="29"/>
      <c r="P17" s="32"/>
      <c r="Q17" s="9"/>
      <c r="R17" s="9"/>
      <c r="S17" s="9"/>
      <c r="T17" s="9"/>
      <c r="U17" s="56"/>
      <c r="V17" s="9"/>
      <c r="W17" s="9"/>
      <c r="X17" s="9"/>
      <c r="Y17" s="33"/>
      <c r="Z17" s="34"/>
      <c r="AA17" s="9"/>
      <c r="AB17" s="9"/>
      <c r="AC17" s="9"/>
      <c r="AD17" s="9"/>
      <c r="AE17" s="9"/>
      <c r="AF17" s="9"/>
      <c r="AG17" s="9"/>
      <c r="AH17" s="29"/>
      <c r="AI17" s="29"/>
      <c r="AJ17" s="29"/>
      <c r="AK17" s="29"/>
    </row>
    <row r="18" spans="1:37" x14ac:dyDescent="0.2">
      <c r="A18" s="59" t="s">
        <v>147</v>
      </c>
      <c r="AG18" s="9"/>
    </row>
    <row r="19" spans="1:37" x14ac:dyDescent="0.2">
      <c r="A19">
        <v>17</v>
      </c>
      <c r="B19" t="s">
        <v>17</v>
      </c>
      <c r="D19" s="29">
        <v>0.79119700999999998</v>
      </c>
      <c r="E19" s="29">
        <v>1.7120689</v>
      </c>
      <c r="F19" s="29">
        <v>0.11079967</v>
      </c>
      <c r="G19" s="29">
        <v>1.6222799999999999</v>
      </c>
      <c r="H19" s="29">
        <v>0.18948718000000001</v>
      </c>
      <c r="I19" s="30">
        <v>1.973577E-5</v>
      </c>
      <c r="J19" s="30">
        <v>5.4209260000000003E-6</v>
      </c>
      <c r="K19" s="31">
        <v>0.94762511000000005</v>
      </c>
      <c r="L19" s="31">
        <v>1.7102782000000001</v>
      </c>
      <c r="M19" s="31">
        <v>1.6744395999999999</v>
      </c>
      <c r="N19" s="29"/>
      <c r="O19" s="29"/>
      <c r="P19" s="32">
        <v>2.6681573000000001E-3</v>
      </c>
      <c r="Q19" s="9">
        <v>9.7727517549772713E-2</v>
      </c>
      <c r="R19" s="9"/>
      <c r="S19" s="9"/>
      <c r="T19" s="9"/>
      <c r="U19" s="56"/>
      <c r="V19" s="9"/>
      <c r="W19" s="9"/>
      <c r="X19" s="9"/>
      <c r="Y19" s="33"/>
      <c r="Z19" s="34"/>
      <c r="AA19" s="9"/>
      <c r="AB19" s="9"/>
      <c r="AC19" s="9"/>
      <c r="AD19" s="9"/>
      <c r="AE19" s="9"/>
      <c r="AF19" s="9"/>
      <c r="AG19" s="9"/>
      <c r="AH19" s="29"/>
      <c r="AI19" s="29"/>
      <c r="AJ19" s="29"/>
      <c r="AK19" s="9"/>
    </row>
    <row r="20" spans="1:37" x14ac:dyDescent="0.2">
      <c r="A20">
        <v>18</v>
      </c>
      <c r="B20" t="s">
        <v>129</v>
      </c>
      <c r="C20" t="s">
        <v>146</v>
      </c>
      <c r="D20" s="29">
        <v>0.74409871999999999</v>
      </c>
      <c r="E20" s="29">
        <v>1.6101095000000001</v>
      </c>
      <c r="F20" s="29">
        <v>0.10664999</v>
      </c>
      <c r="G20" s="29">
        <v>1.5255167999999999</v>
      </c>
      <c r="H20" s="29">
        <v>0.1823707</v>
      </c>
      <c r="I20" s="30">
        <v>1.8805858000000001E-5</v>
      </c>
      <c r="J20" s="30">
        <v>5.1816556999999997E-6</v>
      </c>
      <c r="K20" s="31">
        <v>0.94750254</v>
      </c>
      <c r="L20" s="31">
        <v>1.7100464</v>
      </c>
      <c r="M20" s="31">
        <v>1.6744386</v>
      </c>
      <c r="N20" s="29"/>
      <c r="O20" s="29"/>
      <c r="P20" s="32">
        <v>2.8514562000000001E-3</v>
      </c>
      <c r="Q20" s="9">
        <v>-8.3006079494851726E-2</v>
      </c>
      <c r="R20" s="9">
        <v>-6.7332820106957847E-2</v>
      </c>
      <c r="S20" s="9">
        <v>-2.2663799024269515E-2</v>
      </c>
      <c r="T20" s="9"/>
      <c r="U20" s="56"/>
      <c r="V20" s="9">
        <v>0.96952975887259607</v>
      </c>
      <c r="W20" s="9">
        <v>0.9491484760470662</v>
      </c>
      <c r="X20" s="9">
        <v>0.97897817716371083</v>
      </c>
      <c r="Y20" s="33"/>
      <c r="Z20" s="34"/>
      <c r="AA20" s="9"/>
      <c r="AB20" s="9"/>
      <c r="AC20" s="9"/>
      <c r="AD20" s="9"/>
      <c r="AE20" s="9"/>
      <c r="AF20" s="9"/>
      <c r="AG20" s="9"/>
      <c r="AH20" s="29"/>
      <c r="AI20" s="29"/>
      <c r="AJ20" s="29"/>
      <c r="AK20" s="9"/>
    </row>
    <row r="21" spans="1:37" x14ac:dyDescent="0.2">
      <c r="A21">
        <v>19</v>
      </c>
      <c r="B21" t="s">
        <v>17</v>
      </c>
      <c r="D21" s="29">
        <v>0.77665519999999999</v>
      </c>
      <c r="E21" s="29">
        <v>1.6805281000000001</v>
      </c>
      <c r="F21" s="29">
        <v>0.10919192</v>
      </c>
      <c r="G21" s="29">
        <v>1.5922156000000001</v>
      </c>
      <c r="H21" s="29">
        <v>0.18671726</v>
      </c>
      <c r="I21" s="30">
        <v>1.7358326000000001E-5</v>
      </c>
      <c r="J21" s="30">
        <v>6.4502548000000003E-6</v>
      </c>
      <c r="K21" s="31">
        <v>0.94753728000000004</v>
      </c>
      <c r="L21" s="31">
        <v>1.7100449</v>
      </c>
      <c r="M21" s="31">
        <v>1.6745135</v>
      </c>
      <c r="N21" s="29"/>
      <c r="O21" s="29"/>
      <c r="P21" s="32">
        <v>3.1298049999999998E-3</v>
      </c>
      <c r="Q21" s="9">
        <v>0.10641874657446593</v>
      </c>
      <c r="R21" s="9">
        <v>-3.1899747193753214E-2</v>
      </c>
      <c r="S21" s="9">
        <v>-1.4302661638709857E-2</v>
      </c>
      <c r="T21" s="9">
        <v>-4.5406974796417345E-2</v>
      </c>
      <c r="U21" s="56">
        <v>-6.4497924092687953E-3</v>
      </c>
      <c r="V21" s="9"/>
      <c r="W21" s="9"/>
      <c r="X21" s="9"/>
      <c r="Y21" s="33"/>
      <c r="Z21" s="34">
        <v>2</v>
      </c>
      <c r="AA21" s="9">
        <v>3.8316080545987279E-2</v>
      </c>
      <c r="AB21" s="9">
        <v>4.2515316735448762E-2</v>
      </c>
      <c r="AC21" s="9">
        <v>-9.8322298587472101E-2</v>
      </c>
      <c r="AD21" s="9">
        <v>4.3320809530122899E-2</v>
      </c>
      <c r="AE21" s="9">
        <v>5.1703049000000001E-2</v>
      </c>
      <c r="AF21" s="9">
        <v>0.18275898499999998</v>
      </c>
      <c r="AG21" s="9">
        <f>T21-U21</f>
        <v>-3.8957182387148549E-2</v>
      </c>
      <c r="AH21" s="29"/>
      <c r="AI21" s="9">
        <f>0.0198*AF21^-0.47363</f>
        <v>4.4285501169237011E-2</v>
      </c>
      <c r="AJ21" s="29"/>
      <c r="AK21" s="9">
        <v>68.202495925176422</v>
      </c>
    </row>
    <row r="22" spans="1:37" x14ac:dyDescent="0.2">
      <c r="A22">
        <v>20</v>
      </c>
      <c r="B22" t="s">
        <v>129</v>
      </c>
      <c r="C22" t="s">
        <v>146</v>
      </c>
      <c r="D22" s="29">
        <v>0.74869785</v>
      </c>
      <c r="E22" s="29">
        <v>1.6199357999999999</v>
      </c>
      <c r="F22" s="29">
        <v>0.1071131</v>
      </c>
      <c r="G22" s="29">
        <v>1.5346065</v>
      </c>
      <c r="H22" s="29">
        <v>0.18314727</v>
      </c>
      <c r="I22" s="30">
        <v>1.9547145000000001E-5</v>
      </c>
      <c r="J22" s="30">
        <v>5.7861033000000001E-6</v>
      </c>
      <c r="K22" s="31">
        <v>0.94737037000000002</v>
      </c>
      <c r="L22" s="31">
        <v>1.7099343</v>
      </c>
      <c r="M22" s="31">
        <v>1.6745405</v>
      </c>
      <c r="N22" s="29"/>
      <c r="O22" s="29"/>
      <c r="P22" s="32">
        <v>2.3188486999999999E-3</v>
      </c>
      <c r="Q22" s="9">
        <v>-0.11363851768009248</v>
      </c>
      <c r="R22" s="9">
        <v>-3.698835708854098E-2</v>
      </c>
      <c r="S22" s="9">
        <v>1.7617083435172987E-2</v>
      </c>
      <c r="T22" s="9"/>
      <c r="U22" s="56"/>
      <c r="V22" s="9">
        <v>0.97518896464723581</v>
      </c>
      <c r="W22" s="9">
        <v>0.95758014668835201</v>
      </c>
      <c r="X22" s="9">
        <v>0.98194317347996896</v>
      </c>
      <c r="Y22" s="33"/>
      <c r="Z22" s="34"/>
      <c r="AA22" s="9"/>
      <c r="AB22" s="9"/>
      <c r="AC22" s="9"/>
      <c r="AD22" s="9"/>
      <c r="AE22" s="9"/>
      <c r="AF22" s="9"/>
      <c r="AG22" s="9"/>
      <c r="AH22" s="29"/>
      <c r="AI22" s="9"/>
      <c r="AJ22" s="29"/>
      <c r="AK22" s="9"/>
    </row>
    <row r="23" spans="1:37" x14ac:dyDescent="0.2">
      <c r="A23">
        <v>21</v>
      </c>
      <c r="B23" t="s">
        <v>17</v>
      </c>
      <c r="D23" s="29">
        <v>0.78685748</v>
      </c>
      <c r="E23" s="29">
        <v>1.7025486999999999</v>
      </c>
      <c r="F23" s="29">
        <v>0.11047467</v>
      </c>
      <c r="G23" s="29">
        <v>1.6129605</v>
      </c>
      <c r="H23" s="29">
        <v>0.18889665</v>
      </c>
      <c r="I23" s="30">
        <v>1.9176198999999998E-5</v>
      </c>
      <c r="J23" s="30">
        <v>2.7065283E-6</v>
      </c>
      <c r="K23" s="31">
        <v>0.94741880000000001</v>
      </c>
      <c r="L23" s="31">
        <v>1.7099502</v>
      </c>
      <c r="M23" s="31">
        <v>1.6745085</v>
      </c>
      <c r="N23" s="29"/>
      <c r="O23" s="29"/>
      <c r="P23" s="32">
        <v>2.4947123000000002E-3</v>
      </c>
      <c r="Q23" s="9"/>
      <c r="R23" s="9"/>
      <c r="S23" s="9"/>
      <c r="T23" s="9"/>
      <c r="U23" s="56"/>
      <c r="V23" s="9"/>
      <c r="W23" s="9"/>
      <c r="X23" s="9"/>
      <c r="Y23" s="33"/>
      <c r="Z23" s="34"/>
      <c r="AA23" s="9"/>
      <c r="AB23" s="9"/>
      <c r="AC23" s="9"/>
      <c r="AD23" s="9"/>
      <c r="AE23" s="9"/>
      <c r="AF23" s="9"/>
      <c r="AG23" s="9"/>
      <c r="AH23" s="29"/>
      <c r="AI23" s="29"/>
      <c r="AJ23" s="29"/>
      <c r="AK23" s="9"/>
    </row>
    <row r="24" spans="1:37" x14ac:dyDescent="0.2">
      <c r="A24">
        <v>11</v>
      </c>
      <c r="B24" t="s">
        <v>17</v>
      </c>
      <c r="D24" s="29">
        <v>0.23104983000000001</v>
      </c>
      <c r="E24" s="29">
        <v>0.49999281000000001</v>
      </c>
      <c r="F24" s="29">
        <v>3.2516778000000003E-2</v>
      </c>
      <c r="G24" s="29">
        <v>0.47380584999999997</v>
      </c>
      <c r="H24" s="29">
        <v>5.5616708000000001E-2</v>
      </c>
      <c r="I24" s="30">
        <v>1.7697194000000001E-5</v>
      </c>
      <c r="J24" s="30">
        <v>1.0629691E-6</v>
      </c>
      <c r="K24" s="31">
        <v>0.94762606000000005</v>
      </c>
      <c r="L24" s="31">
        <v>1.7104512000000001</v>
      </c>
      <c r="M24" s="31">
        <v>1.6745485</v>
      </c>
      <c r="N24" s="29"/>
      <c r="O24" s="29"/>
      <c r="P24" s="32">
        <v>4.1475927999999997E-3</v>
      </c>
      <c r="Q24" s="9">
        <v>6.6032514612901494E-2</v>
      </c>
      <c r="R24" s="9"/>
      <c r="S24" s="9"/>
      <c r="T24" s="9"/>
      <c r="U24" s="56"/>
      <c r="V24" s="9"/>
      <c r="W24" s="9"/>
      <c r="X24" s="9"/>
      <c r="Y24" s="33"/>
      <c r="Z24" s="34"/>
      <c r="AA24" s="9"/>
      <c r="AB24" s="9"/>
      <c r="AC24" s="9"/>
      <c r="AD24" s="9"/>
      <c r="AE24" s="9"/>
      <c r="AF24" s="9"/>
      <c r="AG24" s="9"/>
      <c r="AH24" s="29"/>
      <c r="AI24" s="29"/>
      <c r="AJ24" s="29"/>
      <c r="AK24" s="9"/>
    </row>
    <row r="25" spans="1:37" x14ac:dyDescent="0.2">
      <c r="A25">
        <v>12</v>
      </c>
      <c r="B25" t="s">
        <v>130</v>
      </c>
      <c r="C25" t="s">
        <v>145</v>
      </c>
      <c r="D25" s="29">
        <v>0.21873047000000001</v>
      </c>
      <c r="E25" s="29">
        <v>0.47328097000000002</v>
      </c>
      <c r="F25" s="29">
        <v>3.1756816E-2</v>
      </c>
      <c r="G25" s="29">
        <v>0.44840973000000001</v>
      </c>
      <c r="H25" s="29">
        <v>5.4310366999999998E-2</v>
      </c>
      <c r="I25" s="30">
        <v>1.6979281999999999E-5</v>
      </c>
      <c r="J25" s="30">
        <v>1.9119512000000001E-6</v>
      </c>
      <c r="K25" s="31">
        <v>0.94749720999999998</v>
      </c>
      <c r="L25" s="31">
        <v>1.7101762</v>
      </c>
      <c r="M25" s="31">
        <v>1.6746357000000001</v>
      </c>
      <c r="N25" s="29"/>
      <c r="O25" s="29"/>
      <c r="P25" s="32">
        <v>5.4218518000000004E-3</v>
      </c>
      <c r="Q25" s="9">
        <v>-9.5642848266130898E-2</v>
      </c>
      <c r="R25" s="9">
        <v>-8.2382383945089899E-2</v>
      </c>
      <c r="S25" s="9">
        <v>5.7508351251733814E-2</v>
      </c>
      <c r="T25" s="9"/>
      <c r="U25" s="56"/>
      <c r="V25" s="9">
        <v>0.97504880260426574</v>
      </c>
      <c r="W25" s="9">
        <v>0.94928832494585935</v>
      </c>
      <c r="X25" s="9">
        <v>0.97358031968286862</v>
      </c>
      <c r="Y25" s="33"/>
      <c r="Z25" s="34"/>
      <c r="AA25" s="9"/>
      <c r="AB25" s="9"/>
      <c r="AC25" s="9"/>
      <c r="AD25" s="9"/>
      <c r="AE25" s="9"/>
      <c r="AF25" s="9"/>
      <c r="AG25" s="9"/>
      <c r="AH25" s="29"/>
      <c r="AI25" s="29"/>
      <c r="AJ25" s="29"/>
      <c r="AK25" s="9"/>
    </row>
    <row r="26" spans="1:37" x14ac:dyDescent="0.2">
      <c r="A26">
        <v>13</v>
      </c>
      <c r="B26" t="s">
        <v>17</v>
      </c>
      <c r="D26" s="29">
        <v>0.22970215999999999</v>
      </c>
      <c r="E26" s="29">
        <v>0.49701961</v>
      </c>
      <c r="F26" s="29">
        <v>3.2619910000000002E-2</v>
      </c>
      <c r="G26" s="29">
        <v>0.47092235999999998</v>
      </c>
      <c r="H26" s="29">
        <v>5.5783596999999997E-2</v>
      </c>
      <c r="I26" s="30">
        <v>1.7460302000000002E-5</v>
      </c>
      <c r="J26" s="30">
        <v>1.8139682E-6</v>
      </c>
      <c r="K26" s="31">
        <v>0.94754961999999998</v>
      </c>
      <c r="L26" s="31">
        <v>1.710183</v>
      </c>
      <c r="M26" s="31">
        <v>1.6745303</v>
      </c>
      <c r="N26" s="29"/>
      <c r="O26" s="29"/>
      <c r="P26" s="32">
        <v>3.5542322000000001E-3</v>
      </c>
      <c r="Q26" s="9">
        <v>0.13868743130829309</v>
      </c>
      <c r="R26" s="9">
        <v>-0.10615822985027279</v>
      </c>
      <c r="S26" s="9">
        <v>5.7777395846558832E-2</v>
      </c>
      <c r="T26" s="9">
        <v>-0.12949721790393257</v>
      </c>
      <c r="U26" s="56">
        <v>5.4701740675344723E-2</v>
      </c>
      <c r="V26" s="9"/>
      <c r="W26" s="9"/>
      <c r="X26" s="9"/>
      <c r="Y26" s="33"/>
      <c r="Z26" s="34">
        <v>2</v>
      </c>
      <c r="AA26" s="9">
        <v>0.12432422916316484</v>
      </c>
      <c r="AB26" s="9">
        <v>1.0191934849197282E-2</v>
      </c>
      <c r="AC26" s="9">
        <v>-0.13530381024218219</v>
      </c>
      <c r="AD26" s="9">
        <v>0.11217814064659083</v>
      </c>
      <c r="AE26" s="9">
        <v>0.11525396699999998</v>
      </c>
      <c r="AF26" s="9">
        <v>5.4668946499999996E-2</v>
      </c>
      <c r="AG26" s="9">
        <f>T26-U26</f>
        <v>-0.18419895857927729</v>
      </c>
      <c r="AH26" s="29"/>
      <c r="AI26" s="9">
        <f>0.0198*AF26^-0.47363</f>
        <v>7.8434848170958429E-2</v>
      </c>
      <c r="AJ26" s="29"/>
      <c r="AK26" s="9">
        <v>23.277543814641056</v>
      </c>
    </row>
    <row r="27" spans="1:37" x14ac:dyDescent="0.2">
      <c r="A27">
        <v>14</v>
      </c>
      <c r="B27" t="s">
        <v>130</v>
      </c>
      <c r="C27" t="s">
        <v>145</v>
      </c>
      <c r="D27" s="29">
        <v>0.22210141999999999</v>
      </c>
      <c r="E27" s="29">
        <v>0.48052992999999999</v>
      </c>
      <c r="F27" s="29">
        <v>3.2182464000000001E-2</v>
      </c>
      <c r="G27" s="29">
        <v>0.45518892</v>
      </c>
      <c r="H27" s="29">
        <v>5.5027526E-2</v>
      </c>
      <c r="I27" s="30">
        <v>1.9253865999999999E-5</v>
      </c>
      <c r="J27" s="30">
        <v>3.9450285999999999E-6</v>
      </c>
      <c r="K27" s="31">
        <v>0.94733924000000003</v>
      </c>
      <c r="L27" s="31">
        <v>1.7098267</v>
      </c>
      <c r="M27" s="31">
        <v>1.6746184</v>
      </c>
      <c r="N27" s="29"/>
      <c r="O27" s="29"/>
      <c r="P27" s="32">
        <v>6.1035448999999997E-3</v>
      </c>
      <c r="Q27" s="9">
        <v>-0.17496477221823348</v>
      </c>
      <c r="R27" s="9">
        <v>-0.19995103991643504</v>
      </c>
      <c r="S27" s="9">
        <v>4.8819474927741524E-2</v>
      </c>
      <c r="T27" s="9"/>
      <c r="U27" s="56"/>
      <c r="V27" s="9">
        <v>0.98582005275368689</v>
      </c>
      <c r="W27" s="9">
        <v>0.96692748180687071</v>
      </c>
      <c r="X27" s="9">
        <v>0.98083568000666688</v>
      </c>
      <c r="Y27" s="33"/>
      <c r="Z27" s="34"/>
      <c r="AA27" s="9"/>
      <c r="AB27" s="9"/>
      <c r="AC27" s="9"/>
      <c r="AD27" s="9"/>
      <c r="AE27" s="9"/>
      <c r="AF27" s="9"/>
      <c r="AG27" s="9"/>
      <c r="AH27" s="29"/>
      <c r="AI27" s="9"/>
      <c r="AJ27" s="29"/>
      <c r="AK27" s="9"/>
    </row>
    <row r="28" spans="1:37" x14ac:dyDescent="0.2">
      <c r="A28">
        <v>15</v>
      </c>
      <c r="B28" t="s">
        <v>17</v>
      </c>
      <c r="D28" s="29">
        <v>0.22956167999999999</v>
      </c>
      <c r="E28" s="29">
        <v>0.49670847000000001</v>
      </c>
      <c r="F28" s="29">
        <v>3.2662404999999999E-2</v>
      </c>
      <c r="G28" s="29">
        <v>0.47059379000000001</v>
      </c>
      <c r="H28" s="29">
        <v>5.5854477E-2</v>
      </c>
      <c r="I28" s="30">
        <v>1.6693206000000001E-5</v>
      </c>
      <c r="J28" s="30">
        <v>8.2371329999999997E-6</v>
      </c>
      <c r="K28" s="31">
        <v>0.94746041999999997</v>
      </c>
      <c r="L28" s="31">
        <v>1.7101542999999999</v>
      </c>
      <c r="M28" s="31">
        <v>1.6745429999999999</v>
      </c>
      <c r="N28" s="29"/>
      <c r="O28" s="29"/>
      <c r="P28" s="32">
        <v>2.8963726000000001E-3</v>
      </c>
      <c r="Q28" s="9">
        <v>-5.9159921203533195E-2</v>
      </c>
      <c r="R28" s="9"/>
      <c r="S28" s="9"/>
      <c r="T28" s="9"/>
      <c r="U28" s="56"/>
      <c r="V28" s="9"/>
      <c r="W28" s="9"/>
      <c r="X28" s="9"/>
      <c r="Y28" s="33"/>
      <c r="Z28" s="34"/>
      <c r="AA28" s="9"/>
      <c r="AB28" s="9"/>
      <c r="AC28" s="9"/>
      <c r="AD28" s="9"/>
      <c r="AE28" s="9"/>
      <c r="AF28" s="9"/>
      <c r="AG28" s="9"/>
      <c r="AH28" s="29"/>
      <c r="AI28" s="9"/>
      <c r="AJ28" s="29"/>
      <c r="AK28" s="9"/>
    </row>
    <row r="29" spans="1:37" x14ac:dyDescent="0.2">
      <c r="D29" s="29"/>
      <c r="E29" s="29"/>
      <c r="F29" s="29"/>
      <c r="G29" s="29"/>
      <c r="H29" s="29"/>
      <c r="I29" s="30"/>
      <c r="J29" s="30"/>
      <c r="K29" s="31"/>
      <c r="L29" s="31"/>
      <c r="M29" s="31"/>
      <c r="N29" s="29"/>
      <c r="O29" s="29"/>
      <c r="P29" s="32"/>
      <c r="Q29" s="9"/>
      <c r="R29" s="9"/>
      <c r="S29" s="9"/>
      <c r="T29" s="9"/>
      <c r="U29" s="56"/>
      <c r="V29" s="9"/>
      <c r="W29" s="9"/>
      <c r="X29" s="9"/>
      <c r="Y29" s="33"/>
      <c r="Z29" s="34"/>
      <c r="AA29" s="9"/>
      <c r="AB29" s="9"/>
      <c r="AC29" s="9"/>
      <c r="AD29" s="9"/>
      <c r="AE29" s="9"/>
      <c r="AF29" s="9"/>
      <c r="AG29" s="9"/>
      <c r="AH29" s="29"/>
      <c r="AI29" s="9"/>
      <c r="AJ29" s="29"/>
      <c r="AK29" s="9"/>
    </row>
    <row r="30" spans="1:37" x14ac:dyDescent="0.2">
      <c r="A30">
        <v>7</v>
      </c>
      <c r="B30" t="s">
        <v>17</v>
      </c>
      <c r="D30" s="29">
        <v>0.53658380999999999</v>
      </c>
      <c r="E30" s="29">
        <v>1.15801</v>
      </c>
      <c r="F30" s="29">
        <v>7.6396516999999997E-2</v>
      </c>
      <c r="G30" s="29">
        <v>1.0915900000000001</v>
      </c>
      <c r="H30" s="29">
        <v>0.1299717</v>
      </c>
      <c r="I30" s="30">
        <v>3.4168297000000001E-5</v>
      </c>
      <c r="J30" s="30">
        <v>2.8816003000000001E-5</v>
      </c>
      <c r="K30" s="31">
        <v>0.94264269000000001</v>
      </c>
      <c r="L30" s="31">
        <v>1.7012773000000001</v>
      </c>
      <c r="M30" s="31">
        <v>1.6743454</v>
      </c>
      <c r="N30" s="29"/>
      <c r="O30" s="29"/>
      <c r="P30" s="32">
        <v>2.6985906E-3</v>
      </c>
      <c r="Q30" s="9">
        <v>-4.763508105776193E-2</v>
      </c>
      <c r="R30" s="9"/>
      <c r="S30" s="9"/>
      <c r="T30" s="9"/>
      <c r="U30" s="56"/>
      <c r="V30" s="9"/>
      <c r="W30" s="9"/>
      <c r="X30" s="9"/>
      <c r="Y30" s="33"/>
      <c r="Z30" s="34"/>
      <c r="AA30" s="9"/>
      <c r="AB30" s="9"/>
      <c r="AC30" s="9"/>
      <c r="AD30" s="9"/>
      <c r="AE30" s="9"/>
      <c r="AF30" s="9"/>
      <c r="AG30" s="9"/>
      <c r="AH30" s="29"/>
      <c r="AI30" s="9"/>
      <c r="AJ30" s="29"/>
      <c r="AK30" s="9"/>
    </row>
    <row r="31" spans="1:37" x14ac:dyDescent="0.2">
      <c r="A31">
        <v>8</v>
      </c>
      <c r="B31" t="s">
        <v>131</v>
      </c>
      <c r="C31" t="s">
        <v>142</v>
      </c>
      <c r="D31" s="29">
        <v>0.50200666999999999</v>
      </c>
      <c r="E31" s="29">
        <v>1.0834269000000001</v>
      </c>
      <c r="F31" s="29">
        <v>6.8669048999999996E-2</v>
      </c>
      <c r="G31" s="29">
        <v>1.0213877</v>
      </c>
      <c r="H31" s="29">
        <v>0.11683734</v>
      </c>
      <c r="I31" s="30">
        <v>3.74059E-5</v>
      </c>
      <c r="J31" s="30">
        <v>2.6573364E-5</v>
      </c>
      <c r="K31" s="31">
        <v>0.94273799000000003</v>
      </c>
      <c r="L31" s="31">
        <v>1.7014085999999999</v>
      </c>
      <c r="M31" s="31">
        <v>1.6743272</v>
      </c>
      <c r="N31" s="29"/>
      <c r="O31" s="29"/>
      <c r="P31" s="32">
        <v>2.4121975000000002E-3</v>
      </c>
      <c r="Q31" s="9">
        <v>0.13280638596890881</v>
      </c>
      <c r="R31" s="9">
        <v>0.11312495475657158</v>
      </c>
      <c r="S31" s="9">
        <v>-1.4423496000448566E-2</v>
      </c>
      <c r="T31" s="9"/>
      <c r="U31" s="56"/>
      <c r="V31" s="9">
        <v>0.90434107531109698</v>
      </c>
      <c r="W31" s="9">
        <v>0.94358710333516416</v>
      </c>
      <c r="X31" s="9">
        <v>1.0433973741716491</v>
      </c>
      <c r="Y31" s="33"/>
      <c r="Z31" s="34"/>
      <c r="AA31" s="9"/>
      <c r="AB31" s="9"/>
      <c r="AC31" s="9"/>
      <c r="AD31" s="9"/>
      <c r="AE31" s="9"/>
      <c r="AF31" s="9"/>
      <c r="AG31" s="9"/>
      <c r="AH31" s="29"/>
      <c r="AI31" s="9"/>
      <c r="AJ31" s="29"/>
      <c r="AK31" s="9"/>
    </row>
    <row r="32" spans="1:37" x14ac:dyDescent="0.2">
      <c r="A32">
        <v>9</v>
      </c>
      <c r="B32" t="s">
        <v>17</v>
      </c>
      <c r="D32" s="29">
        <v>0.52768037000000001</v>
      </c>
      <c r="E32" s="29">
        <v>1.1387187999999999</v>
      </c>
      <c r="F32" s="29">
        <v>7.5491500000000003E-2</v>
      </c>
      <c r="G32" s="29">
        <v>1.0733139</v>
      </c>
      <c r="H32" s="29">
        <v>0.12842049999999999</v>
      </c>
      <c r="I32" s="30">
        <v>3.2312004000000003E-5</v>
      </c>
      <c r="J32" s="30">
        <v>2.7933015999999999E-5</v>
      </c>
      <c r="K32" s="31">
        <v>0.94258291999999999</v>
      </c>
      <c r="L32" s="31">
        <v>1.701155</v>
      </c>
      <c r="M32" s="31">
        <v>1.6743573</v>
      </c>
      <c r="N32" s="29"/>
      <c r="O32" s="29"/>
      <c r="P32" s="32">
        <v>3.0904282000000002E-3</v>
      </c>
      <c r="Q32" s="9">
        <v>-0.13817564320051101</v>
      </c>
      <c r="R32" s="9">
        <v>0.1327921324041359</v>
      </c>
      <c r="S32" s="9">
        <v>4.8078149150754257E-3</v>
      </c>
      <c r="T32" s="9">
        <v>0.12945114032351471</v>
      </c>
      <c r="U32" s="56">
        <v>6.1814645599955753E-3</v>
      </c>
      <c r="V32" s="9">
        <v>0.90273647068189433</v>
      </c>
      <c r="W32" s="9">
        <v>0.94404015038490974</v>
      </c>
      <c r="X32" s="9">
        <v>1.0457580578702044</v>
      </c>
      <c r="Y32" s="33"/>
      <c r="Z32" s="34">
        <v>2</v>
      </c>
      <c r="AA32" s="9">
        <v>2.9877142203572744E-2</v>
      </c>
      <c r="AB32" s="9">
        <v>4.264998521931259E-2</v>
      </c>
      <c r="AC32" s="9">
        <v>0.1329557799094605</v>
      </c>
      <c r="AD32" s="9">
        <v>4.2254987372911909E-4</v>
      </c>
      <c r="AE32" s="9">
        <v>5.3627147999999999E-2</v>
      </c>
      <c r="AF32" s="9">
        <v>0.11680968999999999</v>
      </c>
      <c r="AG32" s="9">
        <f>T32-U32</f>
        <v>0.12326967576351913</v>
      </c>
      <c r="AH32" s="29"/>
      <c r="AI32" s="9">
        <f>0.0198*AF32^-0.47363</f>
        <v>5.4743829252958738E-2</v>
      </c>
      <c r="AJ32" s="29"/>
      <c r="AK32" s="9">
        <v>33.772347136766214</v>
      </c>
    </row>
    <row r="33" spans="1:37" x14ac:dyDescent="0.2">
      <c r="A33">
        <v>10</v>
      </c>
      <c r="B33" t="s">
        <v>131</v>
      </c>
      <c r="C33" t="s">
        <v>142</v>
      </c>
      <c r="D33" s="29">
        <v>0.50290782000000001</v>
      </c>
      <c r="E33" s="29">
        <v>1.085329</v>
      </c>
      <c r="F33" s="29">
        <v>6.8640507000000003E-2</v>
      </c>
      <c r="G33" s="29">
        <v>1.0231113000000001</v>
      </c>
      <c r="H33" s="29">
        <v>0.11678204</v>
      </c>
      <c r="I33" s="30">
        <v>4.026295E-5</v>
      </c>
      <c r="J33" s="30">
        <v>2.9560458000000001E-5</v>
      </c>
      <c r="K33" s="31">
        <v>0.94268837000000005</v>
      </c>
      <c r="L33" s="31">
        <v>1.7013532</v>
      </c>
      <c r="M33" s="31">
        <v>1.6744034999999999</v>
      </c>
      <c r="N33" s="29"/>
      <c r="O33" s="29"/>
      <c r="P33" s="32">
        <v>2.9505172999999998E-3</v>
      </c>
      <c r="Q33" s="9">
        <v>0.13310517385001219</v>
      </c>
      <c r="R33" s="9">
        <v>0.14243633380983667</v>
      </c>
      <c r="S33" s="9">
        <v>2.8160074765359866E-2</v>
      </c>
      <c r="T33" s="9"/>
      <c r="U33" s="56"/>
      <c r="V33" s="9">
        <v>0.90113186605269169</v>
      </c>
      <c r="W33" s="9">
        <v>0.94449319743465532</v>
      </c>
      <c r="X33" s="9">
        <v>1.0481187415687596</v>
      </c>
      <c r="Y33" s="33"/>
      <c r="Z33" s="34"/>
      <c r="AA33" s="9"/>
      <c r="AB33" s="9"/>
      <c r="AC33" s="9"/>
      <c r="AD33" s="9"/>
      <c r="AE33" s="9"/>
      <c r="AF33" s="9"/>
      <c r="AG33" s="9"/>
      <c r="AH33" s="29"/>
      <c r="AI33" s="9"/>
      <c r="AJ33" s="29"/>
      <c r="AK33" s="9"/>
    </row>
    <row r="34" spans="1:37" x14ac:dyDescent="0.2">
      <c r="A34">
        <v>11</v>
      </c>
      <c r="B34" t="s">
        <v>17</v>
      </c>
      <c r="D34" s="29">
        <v>0.53744407000000005</v>
      </c>
      <c r="E34" s="29">
        <v>1.1598183</v>
      </c>
      <c r="F34" s="29">
        <v>7.6874952999999996E-2</v>
      </c>
      <c r="G34" s="29">
        <v>1.0931629</v>
      </c>
      <c r="H34" s="29">
        <v>0.13076918000000001</v>
      </c>
      <c r="I34" s="30">
        <v>3.9953168000000001E-5</v>
      </c>
      <c r="J34" s="30">
        <v>2.9563148999999999E-5</v>
      </c>
      <c r="K34" s="31">
        <v>0.94254289999999996</v>
      </c>
      <c r="L34" s="31">
        <v>1.7010668</v>
      </c>
      <c r="M34" s="31">
        <v>1.6743554</v>
      </c>
      <c r="N34" s="29"/>
      <c r="O34" s="29"/>
      <c r="P34" s="32">
        <v>2.3230121000000002E-3</v>
      </c>
      <c r="Q34" s="9">
        <v>-1.8885046383365633E-3</v>
      </c>
      <c r="R34" s="9"/>
      <c r="S34" s="9"/>
      <c r="T34" s="9"/>
      <c r="U34" s="56"/>
      <c r="V34" s="9"/>
      <c r="W34" s="9"/>
      <c r="X34" s="9"/>
      <c r="Y34" s="33"/>
      <c r="Z34" s="34"/>
      <c r="AA34" s="9"/>
      <c r="AB34" s="9"/>
      <c r="AC34" s="9"/>
      <c r="AD34" s="9"/>
      <c r="AE34" s="9"/>
      <c r="AF34" s="9"/>
      <c r="AG34" s="9"/>
      <c r="AH34" s="29"/>
      <c r="AI34" s="9"/>
      <c r="AJ34" s="29"/>
      <c r="AK34" s="9"/>
    </row>
    <row r="35" spans="1:37" x14ac:dyDescent="0.2">
      <c r="D35" s="29"/>
      <c r="E35" s="29"/>
      <c r="F35" s="29"/>
      <c r="G35" s="29"/>
      <c r="H35" s="29"/>
      <c r="I35" s="30"/>
      <c r="J35" s="30"/>
      <c r="K35" s="31"/>
      <c r="L35" s="31"/>
      <c r="M35" s="31"/>
      <c r="N35" s="29"/>
      <c r="O35" s="29"/>
      <c r="P35" s="32"/>
      <c r="Q35" s="9"/>
      <c r="R35" s="9"/>
      <c r="S35" s="9"/>
      <c r="T35" s="9"/>
      <c r="U35" s="56"/>
      <c r="V35" s="9"/>
      <c r="W35" s="9"/>
      <c r="X35" s="9"/>
      <c r="Y35" s="33"/>
      <c r="Z35" s="34"/>
      <c r="AA35" s="9"/>
      <c r="AB35" s="9"/>
      <c r="AC35" s="9"/>
      <c r="AD35" s="9"/>
      <c r="AE35" s="9"/>
      <c r="AF35" s="9"/>
      <c r="AG35" s="9"/>
      <c r="AH35" s="29"/>
      <c r="AI35" s="9"/>
      <c r="AJ35" s="29"/>
      <c r="AK35" s="9"/>
    </row>
    <row r="36" spans="1:37" x14ac:dyDescent="0.2">
      <c r="A36">
        <v>23</v>
      </c>
      <c r="B36" t="s">
        <v>17</v>
      </c>
      <c r="D36" s="29">
        <v>0.22706371</v>
      </c>
      <c r="E36" s="29">
        <v>0.48997827999999999</v>
      </c>
      <c r="F36" s="29">
        <v>3.2182641999999997E-2</v>
      </c>
      <c r="G36" s="29">
        <v>0.46174081</v>
      </c>
      <c r="H36" s="29">
        <v>5.4740199000000003E-2</v>
      </c>
      <c r="I36" s="30">
        <v>4.2647637999999999E-5</v>
      </c>
      <c r="J36" s="30">
        <v>3.8220877999999998E-5</v>
      </c>
      <c r="K36" s="31">
        <v>0.94238379999999999</v>
      </c>
      <c r="L36" s="31">
        <v>1.7009458</v>
      </c>
      <c r="M36" s="31">
        <v>1.6743716</v>
      </c>
      <c r="N36" s="29"/>
      <c r="O36" s="29"/>
      <c r="P36" s="32">
        <v>3.5083338E-3</v>
      </c>
      <c r="Q36" s="9">
        <v>-0.19318543343427308</v>
      </c>
      <c r="R36" s="9"/>
      <c r="S36" s="9"/>
      <c r="T36" s="9"/>
      <c r="U36" s="56"/>
      <c r="V36" s="9"/>
      <c r="W36" s="9"/>
      <c r="X36" s="9"/>
      <c r="Y36" s="33"/>
      <c r="Z36" s="34"/>
      <c r="AA36" s="9"/>
      <c r="AB36" s="9"/>
      <c r="AC36" s="9"/>
      <c r="AD36" s="9"/>
      <c r="AE36" s="9"/>
      <c r="AF36" s="9"/>
      <c r="AG36" s="9"/>
      <c r="AH36" s="29"/>
      <c r="AI36" s="9"/>
      <c r="AJ36" s="29"/>
      <c r="AK36" s="9"/>
    </row>
    <row r="37" spans="1:37" x14ac:dyDescent="0.2">
      <c r="A37">
        <v>24</v>
      </c>
      <c r="B37" t="s">
        <v>132</v>
      </c>
      <c r="C37" t="s">
        <v>142</v>
      </c>
      <c r="D37" s="29">
        <v>0.20813520999999999</v>
      </c>
      <c r="E37" s="29">
        <v>0.44920450000000001</v>
      </c>
      <c r="F37" s="29">
        <v>2.9175797999999999E-2</v>
      </c>
      <c r="G37" s="29">
        <v>0.42349673999999998</v>
      </c>
      <c r="H37" s="29">
        <v>4.9649258000000002E-2</v>
      </c>
      <c r="I37" s="30">
        <v>4.7029217E-5</v>
      </c>
      <c r="J37" s="30">
        <v>4.1094377999999997E-5</v>
      </c>
      <c r="K37" s="31">
        <v>0.94276446999999997</v>
      </c>
      <c r="L37" s="31">
        <v>1.7017842999999999</v>
      </c>
      <c r="M37" s="31">
        <v>1.6744687</v>
      </c>
      <c r="N37" s="29"/>
      <c r="O37" s="29"/>
      <c r="P37" s="32">
        <v>3.3574042000000001E-3</v>
      </c>
      <c r="Q37" s="9">
        <v>0.41728778158889313</v>
      </c>
      <c r="R37" s="9">
        <v>0.53807785678494646</v>
      </c>
      <c r="S37" s="9">
        <v>8.1525040251939629E-2</v>
      </c>
      <c r="T37" s="9">
        <v>0.53807785678494646</v>
      </c>
      <c r="U37" s="56">
        <v>8.1525040251939629E-2</v>
      </c>
      <c r="V37" s="9">
        <v>0.88980743239925275</v>
      </c>
      <c r="W37" s="9">
        <v>0.90647523360565641</v>
      </c>
      <c r="X37" s="9">
        <v>1.0187319195137099</v>
      </c>
      <c r="Y37" s="33"/>
      <c r="Z37" s="34">
        <v>1</v>
      </c>
      <c r="AA37" s="9"/>
      <c r="AB37" s="9"/>
      <c r="AC37" s="9">
        <v>0.41728778158889313</v>
      </c>
      <c r="AD37" s="9"/>
      <c r="AE37" s="9">
        <v>6.7148083999999997E-2</v>
      </c>
      <c r="AF37" s="9">
        <v>4.9649258000000002E-2</v>
      </c>
      <c r="AG37" s="9">
        <f>T37-U37</f>
        <v>0.45655281653300683</v>
      </c>
      <c r="AH37" s="29"/>
      <c r="AI37" s="9">
        <f>0.0206*AF37^-0.579</f>
        <v>0.1172016513694855</v>
      </c>
      <c r="AJ37" s="29"/>
      <c r="AK37" s="9">
        <v>6.2163864754160914</v>
      </c>
    </row>
    <row r="38" spans="1:37" x14ac:dyDescent="0.2">
      <c r="A38">
        <v>25</v>
      </c>
      <c r="B38" t="s">
        <v>17</v>
      </c>
      <c r="D38" s="29">
        <v>0.23243166000000001</v>
      </c>
      <c r="E38" s="29">
        <v>0.50154308000000003</v>
      </c>
      <c r="F38" s="29">
        <v>3.3427843999999998E-2</v>
      </c>
      <c r="G38" s="29">
        <v>0.47264045999999998</v>
      </c>
      <c r="H38" s="29">
        <v>5.6855312999999998E-2</v>
      </c>
      <c r="I38" s="30">
        <v>4.1256732000000002E-5</v>
      </c>
      <c r="J38" s="30">
        <v>3.4589426999999998E-5</v>
      </c>
      <c r="K38" s="31">
        <v>0.94235866000000001</v>
      </c>
      <c r="L38" s="31">
        <v>1.7007924000000001</v>
      </c>
      <c r="M38" s="31">
        <v>1.6742927999999999</v>
      </c>
      <c r="N38" s="29"/>
      <c r="O38" s="29"/>
      <c r="P38" s="32">
        <v>5.1965094000000003E-3</v>
      </c>
      <c r="Q38" s="9">
        <v>-0.4304468538148809</v>
      </c>
      <c r="R38" s="9"/>
      <c r="S38" s="9"/>
      <c r="T38" s="9"/>
      <c r="U38" s="56"/>
      <c r="V38" s="9"/>
      <c r="W38" s="9"/>
      <c r="X38" s="9"/>
      <c r="Y38" s="33"/>
      <c r="Z38" s="34"/>
      <c r="AA38" s="9"/>
      <c r="AB38" s="9"/>
      <c r="AC38" s="9"/>
      <c r="AD38" s="9"/>
      <c r="AE38" s="9"/>
      <c r="AF38" s="9"/>
      <c r="AG38" s="9"/>
      <c r="AH38" s="29"/>
      <c r="AI38" s="9"/>
      <c r="AJ38" s="29"/>
      <c r="AK38" s="9"/>
    </row>
    <row r="39" spans="1:37" x14ac:dyDescent="0.2">
      <c r="D39" s="29"/>
      <c r="E39" s="29"/>
      <c r="F39" s="29"/>
      <c r="G39" s="29"/>
      <c r="H39" s="29"/>
      <c r="I39" s="30"/>
      <c r="J39" s="30"/>
      <c r="K39" s="31"/>
      <c r="L39" s="31"/>
      <c r="M39" s="31"/>
      <c r="N39" s="29"/>
      <c r="O39" s="29"/>
      <c r="P39" s="32"/>
      <c r="Q39" s="9"/>
      <c r="R39" s="9"/>
      <c r="S39" s="9"/>
      <c r="T39" s="9"/>
      <c r="U39" s="56"/>
      <c r="V39" s="9"/>
      <c r="W39" s="9"/>
      <c r="X39" s="9"/>
      <c r="Y39" s="33"/>
      <c r="Z39" s="34"/>
      <c r="AA39" s="9"/>
      <c r="AB39" s="9"/>
      <c r="AC39" s="9"/>
      <c r="AD39" s="9"/>
      <c r="AE39" s="9"/>
      <c r="AF39" s="9"/>
      <c r="AG39" s="9"/>
      <c r="AH39" s="29"/>
      <c r="AI39" s="9"/>
      <c r="AJ39" s="29"/>
      <c r="AK39" s="9"/>
    </row>
    <row r="40" spans="1:37" x14ac:dyDescent="0.2">
      <c r="A40">
        <v>6</v>
      </c>
      <c r="B40" t="s">
        <v>17</v>
      </c>
      <c r="D40" s="29">
        <v>1.6160003999999999</v>
      </c>
      <c r="E40" s="29">
        <v>3.4855621000000001</v>
      </c>
      <c r="F40" s="29">
        <v>0.23101831</v>
      </c>
      <c r="G40" s="29">
        <v>3.2821410000000002</v>
      </c>
      <c r="H40" s="29">
        <v>0.39261857999999999</v>
      </c>
      <c r="I40" s="30">
        <v>5.4822189000000002E-5</v>
      </c>
      <c r="J40" s="30">
        <v>6.2632375999999994E-5</v>
      </c>
      <c r="K40" s="31">
        <v>0.94164201000000003</v>
      </c>
      <c r="L40" s="31">
        <v>1.6994954</v>
      </c>
      <c r="M40" s="31">
        <v>1.6743999000000001</v>
      </c>
      <c r="N40" s="29"/>
      <c r="O40" s="29"/>
      <c r="P40" s="32">
        <v>2.0108514999999999E-3</v>
      </c>
      <c r="Q40" s="9">
        <v>-5.909540010962111E-2</v>
      </c>
      <c r="R40" s="9"/>
      <c r="S40" s="9"/>
      <c r="T40" s="9"/>
      <c r="U40" s="56"/>
      <c r="V40" s="9"/>
      <c r="W40" s="9"/>
      <c r="X40" s="9"/>
      <c r="Y40" s="33"/>
      <c r="Z40" s="34"/>
      <c r="AA40" s="9"/>
      <c r="AB40" s="9"/>
      <c r="AC40" s="9"/>
      <c r="AD40" s="9"/>
      <c r="AE40" s="9"/>
      <c r="AF40" s="9"/>
      <c r="AG40" s="9"/>
      <c r="AH40" s="29"/>
      <c r="AI40" s="9"/>
      <c r="AJ40" s="29"/>
      <c r="AK40" s="9"/>
    </row>
    <row r="41" spans="1:37" x14ac:dyDescent="0.2">
      <c r="A41">
        <v>7</v>
      </c>
      <c r="B41" t="s">
        <v>133</v>
      </c>
      <c r="C41" t="s">
        <v>143</v>
      </c>
      <c r="D41" s="29">
        <v>1.5260681</v>
      </c>
      <c r="E41" s="29">
        <v>3.2919008000000001</v>
      </c>
      <c r="F41" s="29">
        <v>0.22353945</v>
      </c>
      <c r="G41" s="29">
        <v>3.1003365000000001</v>
      </c>
      <c r="H41" s="29">
        <v>0.37997624000000002</v>
      </c>
      <c r="I41" s="30">
        <v>5.0121952000000001E-5</v>
      </c>
      <c r="J41" s="30">
        <v>5.8316780000000002E-5</v>
      </c>
      <c r="K41" s="31">
        <v>0.94180719999999996</v>
      </c>
      <c r="L41" s="31">
        <v>1.6998354</v>
      </c>
      <c r="M41" s="31">
        <v>1.6744351</v>
      </c>
      <c r="N41" s="29"/>
      <c r="O41" s="29"/>
      <c r="P41" s="32">
        <v>2.4852834000000002E-3</v>
      </c>
      <c r="Q41" s="9">
        <v>0.19036180903508892</v>
      </c>
      <c r="R41" s="9">
        <v>0.19064302834337354</v>
      </c>
      <c r="S41" s="9">
        <v>5.7034485647644573E-3</v>
      </c>
      <c r="T41" s="9"/>
      <c r="U41" s="56">
        <v>5.7034485647644573E-3</v>
      </c>
      <c r="V41" s="9">
        <v>0.98300612445935809</v>
      </c>
      <c r="W41" s="9">
        <v>0.96583962384941269</v>
      </c>
      <c r="X41" s="9">
        <v>0.98253673076616199</v>
      </c>
      <c r="Y41" s="33" t="s">
        <v>148</v>
      </c>
      <c r="Z41" s="34">
        <v>1</v>
      </c>
      <c r="AA41" s="9"/>
      <c r="AB41" s="9"/>
      <c r="AC41" s="9">
        <v>0.19036180903508892</v>
      </c>
      <c r="AD41" s="9"/>
      <c r="AE41" s="9">
        <v>4.9705668000000001E-2</v>
      </c>
      <c r="AF41" s="9">
        <v>0.37997624000000002</v>
      </c>
      <c r="AG41" s="9">
        <f>T41-U41</f>
        <v>-5.7034485647644573E-3</v>
      </c>
      <c r="AH41" s="29"/>
      <c r="AI41" s="9">
        <f>0.0206*AF41^-0.579</f>
        <v>3.6073496649344977E-2</v>
      </c>
      <c r="AJ41" s="29"/>
      <c r="AK41" s="9">
        <v>90.709877295197856</v>
      </c>
    </row>
    <row r="42" spans="1:37" x14ac:dyDescent="0.2">
      <c r="A42">
        <v>8</v>
      </c>
      <c r="B42" t="s">
        <v>17</v>
      </c>
      <c r="D42" s="29">
        <v>1.5449785</v>
      </c>
      <c r="E42" s="29">
        <v>3.3323960000000001</v>
      </c>
      <c r="F42" s="29">
        <v>0.22387127000000001</v>
      </c>
      <c r="G42" s="29">
        <v>3.1378409999999999</v>
      </c>
      <c r="H42" s="29">
        <v>0.38047170000000002</v>
      </c>
      <c r="I42" s="30">
        <v>5.5657047000000001E-5</v>
      </c>
      <c r="J42" s="30">
        <v>6.1305446000000003E-5</v>
      </c>
      <c r="K42" s="31">
        <v>0.94161388999999995</v>
      </c>
      <c r="L42" s="31">
        <v>1.6995274</v>
      </c>
      <c r="M42" s="31">
        <v>1.6744512</v>
      </c>
      <c r="N42" s="29"/>
      <c r="O42" s="29"/>
      <c r="P42" s="32"/>
      <c r="Q42" s="9">
        <v>-0.22886840196423286</v>
      </c>
      <c r="R42" s="9"/>
      <c r="S42" s="9"/>
      <c r="T42" s="9"/>
      <c r="U42" s="56"/>
      <c r="V42" s="9"/>
      <c r="W42" s="9"/>
      <c r="X42" s="9"/>
      <c r="Y42" s="33"/>
      <c r="Z42" s="34"/>
      <c r="AA42" s="9"/>
      <c r="AB42" s="9"/>
      <c r="AC42" s="9"/>
      <c r="AD42" s="9"/>
      <c r="AE42" s="9"/>
      <c r="AF42" s="9"/>
      <c r="AG42" s="9"/>
      <c r="AH42" s="29"/>
      <c r="AI42" s="9"/>
      <c r="AJ42" s="29"/>
      <c r="AK42" s="9"/>
    </row>
    <row r="43" spans="1:37" x14ac:dyDescent="0.2">
      <c r="D43" s="29"/>
      <c r="E43" s="29"/>
      <c r="F43" s="29"/>
      <c r="G43" s="29"/>
      <c r="H43" s="29"/>
      <c r="I43" s="30"/>
      <c r="J43" s="30"/>
      <c r="K43" s="31"/>
      <c r="L43" s="31"/>
      <c r="M43" s="31"/>
      <c r="N43" s="29"/>
      <c r="O43" s="29"/>
      <c r="P43" s="32"/>
      <c r="Q43" s="9"/>
      <c r="R43" s="9"/>
      <c r="S43" s="9"/>
      <c r="T43" s="9"/>
      <c r="U43" s="56"/>
      <c r="V43" s="9"/>
      <c r="W43" s="9"/>
      <c r="X43" s="9"/>
      <c r="Y43" s="33"/>
      <c r="Z43" s="34"/>
      <c r="AA43" s="9"/>
      <c r="AB43" s="9"/>
      <c r="AC43" s="9"/>
      <c r="AD43" s="9"/>
      <c r="AE43" s="9"/>
      <c r="AF43" s="9"/>
      <c r="AG43" s="9"/>
      <c r="AH43" s="29"/>
      <c r="AI43" s="9"/>
      <c r="AJ43" s="29"/>
      <c r="AK43" s="9"/>
    </row>
    <row r="44" spans="1:37" x14ac:dyDescent="0.2">
      <c r="A44">
        <v>43</v>
      </c>
      <c r="B44" t="s">
        <v>17</v>
      </c>
      <c r="D44" s="29">
        <v>0.77834221999999997</v>
      </c>
      <c r="E44" s="29">
        <v>1.6792722</v>
      </c>
      <c r="F44" s="29">
        <v>0.11469016999999999</v>
      </c>
      <c r="G44" s="29">
        <v>1.5821299</v>
      </c>
      <c r="H44" s="29">
        <v>0.1950181</v>
      </c>
      <c r="I44" s="30">
        <v>4.5663332000000001E-5</v>
      </c>
      <c r="J44" s="30">
        <v>5.4406994E-5</v>
      </c>
      <c r="K44" s="31">
        <v>0.94214871</v>
      </c>
      <c r="L44" s="31">
        <v>1.7003923000000001</v>
      </c>
      <c r="M44" s="31">
        <v>1.6743276</v>
      </c>
      <c r="N44" s="29"/>
      <c r="O44" s="29"/>
      <c r="P44" s="32">
        <v>2.5698167000000002E-3</v>
      </c>
      <c r="Q44" s="9">
        <v>7.785455765629834E-3</v>
      </c>
      <c r="R44" s="9"/>
      <c r="S44" s="9"/>
      <c r="T44" s="9"/>
      <c r="U44" s="56"/>
      <c r="V44" s="9"/>
      <c r="W44" s="9"/>
      <c r="X44" s="9"/>
      <c r="Y44" s="33"/>
      <c r="Z44" s="34"/>
      <c r="AA44" s="9"/>
      <c r="AB44" s="9"/>
      <c r="AC44" s="9"/>
      <c r="AD44" s="9"/>
      <c r="AE44" s="9"/>
      <c r="AF44" s="9"/>
      <c r="AG44" s="9"/>
      <c r="AH44" s="29"/>
      <c r="AI44" s="9"/>
      <c r="AJ44" s="29"/>
      <c r="AK44" s="9"/>
    </row>
    <row r="45" spans="1:37" x14ac:dyDescent="0.2">
      <c r="A45">
        <v>44</v>
      </c>
      <c r="B45" t="s">
        <v>134</v>
      </c>
      <c r="C45" t="s">
        <v>144</v>
      </c>
      <c r="D45" s="29">
        <v>0.78969531000000004</v>
      </c>
      <c r="E45" s="29">
        <v>1.7037563</v>
      </c>
      <c r="F45" s="29">
        <v>0.10894747</v>
      </c>
      <c r="G45" s="29">
        <v>1.6051960000000001</v>
      </c>
      <c r="H45" s="29">
        <v>0.18525164</v>
      </c>
      <c r="I45" s="30">
        <v>4.9957411000000001E-5</v>
      </c>
      <c r="J45" s="30">
        <v>5.9420787000000003E-5</v>
      </c>
      <c r="K45" s="31">
        <v>0.94215426000000002</v>
      </c>
      <c r="L45" s="31">
        <v>1.7003773</v>
      </c>
      <c r="M45" s="31">
        <v>1.6743025</v>
      </c>
      <c r="N45" s="29"/>
      <c r="O45" s="29"/>
      <c r="P45" s="32">
        <v>2.7377805000000002E-3</v>
      </c>
      <c r="Q45" s="9">
        <v>-2.016654487846381E-4</v>
      </c>
      <c r="R45" s="9">
        <v>-2.5229058088105383E-2</v>
      </c>
      <c r="S45" s="9">
        <v>-3.5834534038992061E-2</v>
      </c>
      <c r="T45" s="9"/>
      <c r="U45" s="56"/>
      <c r="V45" s="9">
        <v>0.95539421240461009</v>
      </c>
      <c r="W45" s="9">
        <v>1.0228988574690889</v>
      </c>
      <c r="X45" s="9">
        <v>1.0706563261405759</v>
      </c>
      <c r="Y45" s="33"/>
      <c r="Z45" s="34"/>
      <c r="AA45" s="9"/>
      <c r="AB45" s="9"/>
      <c r="AC45" s="9"/>
      <c r="AD45" s="9"/>
      <c r="AE45" s="9"/>
      <c r="AF45" s="9"/>
      <c r="AG45" s="9"/>
      <c r="AH45" s="29"/>
      <c r="AI45" s="9"/>
      <c r="AJ45" s="29"/>
      <c r="AK45" s="9"/>
    </row>
    <row r="46" spans="1:37" x14ac:dyDescent="0.2">
      <c r="A46">
        <v>45</v>
      </c>
      <c r="B46" t="s">
        <v>17</v>
      </c>
      <c r="D46" s="29">
        <v>0.76567527999999996</v>
      </c>
      <c r="E46" s="29">
        <v>1.6519484</v>
      </c>
      <c r="F46" s="29">
        <v>0.11337339</v>
      </c>
      <c r="G46" s="29">
        <v>1.5563935</v>
      </c>
      <c r="H46" s="29">
        <v>0.19278337000000001</v>
      </c>
      <c r="I46" s="30">
        <v>4.5013565000000003E-5</v>
      </c>
      <c r="J46" s="30">
        <v>5.3886160000000003E-5</v>
      </c>
      <c r="K46" s="31">
        <v>0.94216018999999995</v>
      </c>
      <c r="L46" s="31">
        <v>1.7004481</v>
      </c>
      <c r="M46" s="31">
        <v>1.6743973999999999</v>
      </c>
      <c r="N46" s="29"/>
      <c r="O46" s="29"/>
      <c r="P46" s="32">
        <v>2.3442020000000001E-3</v>
      </c>
      <c r="Q46" s="9">
        <v>7.82781718888792E-3</v>
      </c>
      <c r="R46" s="9">
        <v>1.8995353959994077E-2</v>
      </c>
      <c r="S46" s="9">
        <v>-3.5027526917974505E-2</v>
      </c>
      <c r="T46" s="9">
        <v>8.5470489910403433E-3</v>
      </c>
      <c r="U46" s="56">
        <v>-1.7658156542273613E-2</v>
      </c>
      <c r="V46" s="9">
        <v>0.95595072980637319</v>
      </c>
      <c r="W46" s="9">
        <v>1.0243212212339374</v>
      </c>
      <c r="X46" s="9">
        <v>1.0715204334334962</v>
      </c>
      <c r="Y46" s="33"/>
      <c r="Z46" s="34">
        <v>2</v>
      </c>
      <c r="AA46" s="9">
        <v>5.9902902057220223E-2</v>
      </c>
      <c r="AB46" s="9">
        <v>6.1572330116069059E-2</v>
      </c>
      <c r="AC46" s="9">
        <v>-5.2220380146739132E-3</v>
      </c>
      <c r="AD46" s="9">
        <v>1.4199757941692856E-2</v>
      </c>
      <c r="AE46" s="9">
        <v>5.3437050000000007E-2</v>
      </c>
      <c r="AF46" s="9">
        <v>0.18471405499999999</v>
      </c>
      <c r="AG46" s="9">
        <f>T46-U46</f>
        <v>2.6205205533313958E-2</v>
      </c>
      <c r="AH46" s="29"/>
      <c r="AI46" s="9">
        <f>0.0198*AF46^-0.47363</f>
        <v>4.4062874197596233E-2</v>
      </c>
      <c r="AJ46" s="29"/>
      <c r="AK46" s="9">
        <v>49.469541158675462</v>
      </c>
    </row>
    <row r="47" spans="1:37" x14ac:dyDescent="0.2">
      <c r="A47">
        <v>46</v>
      </c>
      <c r="B47" t="s">
        <v>134</v>
      </c>
      <c r="C47" t="s">
        <v>144</v>
      </c>
      <c r="D47" s="29">
        <v>0.78427734999999998</v>
      </c>
      <c r="E47" s="29">
        <v>1.6920866000000001</v>
      </c>
      <c r="F47" s="29">
        <v>0.10831169</v>
      </c>
      <c r="G47" s="29">
        <v>1.5942075</v>
      </c>
      <c r="H47" s="29">
        <v>0.18417647000000001</v>
      </c>
      <c r="I47" s="30">
        <v>5.2913381999999998E-5</v>
      </c>
      <c r="J47" s="30">
        <v>5.7965203E-5</v>
      </c>
      <c r="K47" s="31">
        <v>0.94215137000000004</v>
      </c>
      <c r="L47" s="31">
        <v>1.7004543000000001</v>
      </c>
      <c r="M47" s="31">
        <v>1.6743749999999999</v>
      </c>
      <c r="N47" s="29"/>
      <c r="O47" s="29"/>
      <c r="P47" s="32">
        <v>2.6059245000000001E-3</v>
      </c>
      <c r="Q47" s="9">
        <v>-1.0242410580563188E-2</v>
      </c>
      <c r="R47" s="9">
        <v>3.1874851101232338E-2</v>
      </c>
      <c r="S47" s="9">
        <v>1.7887591330145725E-2</v>
      </c>
      <c r="T47" s="9"/>
      <c r="U47" s="56"/>
      <c r="V47" s="9">
        <v>0.9565072472081364</v>
      </c>
      <c r="W47" s="9">
        <v>1.0257435849987862</v>
      </c>
      <c r="X47" s="9">
        <v>1.0723845407264163</v>
      </c>
      <c r="Y47" s="33"/>
      <c r="Z47" s="34"/>
      <c r="AA47" s="9"/>
      <c r="AB47" s="9"/>
      <c r="AC47" s="9"/>
      <c r="AD47" s="9"/>
      <c r="AE47" s="9"/>
      <c r="AF47" s="9"/>
      <c r="AG47" s="9"/>
      <c r="AH47" s="29"/>
      <c r="AI47" s="9"/>
      <c r="AJ47" s="29"/>
      <c r="AK47" s="9"/>
    </row>
    <row r="48" spans="1:37" x14ac:dyDescent="0.2">
      <c r="A48">
        <v>47</v>
      </c>
      <c r="B48" t="s">
        <v>17</v>
      </c>
      <c r="D48" s="29">
        <v>0.76351321000000005</v>
      </c>
      <c r="E48" s="29">
        <v>1.6472757</v>
      </c>
      <c r="F48" s="29">
        <v>0.11310302999999999</v>
      </c>
      <c r="G48" s="29">
        <v>1.5520003</v>
      </c>
      <c r="H48" s="29">
        <v>0.19231872</v>
      </c>
      <c r="I48" s="30">
        <v>4.2208625999999999E-5</v>
      </c>
      <c r="J48" s="30">
        <v>5.5841528000000001E-5</v>
      </c>
      <c r="K48" s="31">
        <v>0.94216184999999997</v>
      </c>
      <c r="L48" s="31">
        <v>1.7003520999999999</v>
      </c>
      <c r="M48" s="31">
        <v>1.6742927000000001</v>
      </c>
      <c r="N48" s="29"/>
      <c r="O48" s="29"/>
      <c r="P48" s="32">
        <v>1.5620959E-3</v>
      </c>
      <c r="Q48" s="9">
        <v>-1.1770662825538736E-2</v>
      </c>
      <c r="R48" s="9"/>
      <c r="S48" s="9"/>
      <c r="T48" s="9"/>
      <c r="U48" s="56"/>
      <c r="V48" s="9"/>
      <c r="W48" s="9"/>
      <c r="X48" s="9"/>
      <c r="Y48" s="33"/>
      <c r="Z48" s="34"/>
      <c r="AA48" s="9"/>
      <c r="AB48" s="9"/>
      <c r="AC48" s="9"/>
      <c r="AD48" s="9"/>
      <c r="AE48" s="9"/>
      <c r="AF48" s="9"/>
      <c r="AG48" s="9"/>
      <c r="AH48" s="29"/>
      <c r="AI48" s="9"/>
      <c r="AJ48" s="29"/>
      <c r="AK48" s="9"/>
    </row>
    <row r="49" spans="35:35" x14ac:dyDescent="0.2">
      <c r="AI49" s="9"/>
    </row>
    <row r="50" spans="35:35" x14ac:dyDescent="0.2">
      <c r="AI50" s="9"/>
    </row>
    <row r="51" spans="35:35" x14ac:dyDescent="0.2">
      <c r="AI51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8"/>
  <sheetViews>
    <sheetView workbookViewId="0">
      <pane xSplit="3" ySplit="2" topLeftCell="D39" activePane="bottomRight" state="frozen"/>
      <selection pane="topRight" activeCell="D1" sqref="D1"/>
      <selection pane="bottomLeft" activeCell="A3" sqref="A3"/>
      <selection pane="bottomRight" activeCell="K22" sqref="K22"/>
    </sheetView>
  </sheetViews>
  <sheetFormatPr baseColWidth="10" defaultRowHeight="16" x14ac:dyDescent="0.2"/>
  <cols>
    <col min="1" max="1" width="10.83203125" style="17"/>
    <col min="22" max="23" width="12" customWidth="1"/>
    <col min="24" max="24" width="12.83203125" customWidth="1"/>
  </cols>
  <sheetData>
    <row r="1" spans="1:35" s="2" customFormat="1" ht="48" customHeight="1" x14ac:dyDescent="0.2">
      <c r="A1" s="1" t="s">
        <v>26</v>
      </c>
      <c r="B1" s="1" t="s">
        <v>27</v>
      </c>
      <c r="C1" s="1" t="s">
        <v>0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28" t="s">
        <v>39</v>
      </c>
      <c r="P1" s="20" t="s">
        <v>40</v>
      </c>
      <c r="Q1" s="2" t="s">
        <v>42</v>
      </c>
      <c r="R1" s="2" t="s">
        <v>44</v>
      </c>
      <c r="S1" s="2" t="s">
        <v>43</v>
      </c>
      <c r="T1" s="1" t="s">
        <v>45</v>
      </c>
      <c r="U1" s="1" t="s">
        <v>46</v>
      </c>
      <c r="V1" s="1" t="s">
        <v>47</v>
      </c>
      <c r="W1" s="1" t="s">
        <v>48</v>
      </c>
      <c r="X1" s="1" t="s">
        <v>49</v>
      </c>
      <c r="Y1" s="2" t="s">
        <v>1</v>
      </c>
      <c r="Z1" s="2" t="s">
        <v>50</v>
      </c>
      <c r="AA1" s="1" t="s">
        <v>55</v>
      </c>
      <c r="AB1" s="1" t="s">
        <v>54</v>
      </c>
      <c r="AC1" s="1" t="s">
        <v>52</v>
      </c>
      <c r="AD1" s="1" t="s">
        <v>53</v>
      </c>
      <c r="AE1" s="35" t="s">
        <v>56</v>
      </c>
      <c r="AF1" s="19" t="s">
        <v>57</v>
      </c>
      <c r="AG1" s="1" t="s">
        <v>58</v>
      </c>
      <c r="AI1" s="1" t="s">
        <v>128</v>
      </c>
    </row>
    <row r="2" spans="1:35" s="2" customFormat="1" ht="16" customHeight="1" x14ac:dyDescent="0.2">
      <c r="A2" s="1"/>
      <c r="B2" s="1"/>
      <c r="C2" s="1"/>
      <c r="D2" s="3"/>
      <c r="E2" s="3"/>
      <c r="F2" s="3"/>
      <c r="G2" s="3"/>
      <c r="H2" s="3"/>
      <c r="I2" s="3"/>
      <c r="J2" s="3"/>
      <c r="K2" s="3"/>
      <c r="L2" s="3"/>
      <c r="M2" s="28"/>
      <c r="P2" s="20" t="s">
        <v>41</v>
      </c>
      <c r="Q2" s="2" t="s">
        <v>51</v>
      </c>
      <c r="R2" s="2" t="s">
        <v>51</v>
      </c>
      <c r="S2" s="2" t="s">
        <v>51</v>
      </c>
      <c r="T2" s="2" t="s">
        <v>51</v>
      </c>
      <c r="U2" s="2" t="s">
        <v>51</v>
      </c>
      <c r="AA2" s="1"/>
      <c r="AB2" s="1"/>
      <c r="AD2" s="1"/>
      <c r="AE2" s="4"/>
      <c r="AI2" s="2" t="s">
        <v>51</v>
      </c>
    </row>
    <row r="3" spans="1:35" x14ac:dyDescent="0.2">
      <c r="A3" s="34">
        <v>14</v>
      </c>
      <c r="B3" s="33" t="s">
        <v>17</v>
      </c>
      <c r="C3" s="33"/>
      <c r="D3" s="29">
        <v>0.77625767000000001</v>
      </c>
      <c r="E3" s="29">
        <v>1.6786865</v>
      </c>
      <c r="F3" s="29">
        <v>0.12764366999999999</v>
      </c>
      <c r="G3" s="29">
        <v>1.5884845000000001</v>
      </c>
      <c r="H3" s="29">
        <v>0.21799513000000001</v>
      </c>
      <c r="I3" s="30">
        <v>7.8877151E-6</v>
      </c>
      <c r="J3" s="30">
        <v>8.2919140999999992E-6</v>
      </c>
      <c r="K3" s="31">
        <v>0.94627240000000001</v>
      </c>
      <c r="L3" s="31">
        <v>1.7078572999999999</v>
      </c>
      <c r="M3" s="31">
        <v>1.6744494000000001</v>
      </c>
      <c r="N3" s="31"/>
      <c r="O3" s="36"/>
      <c r="P3" s="23"/>
      <c r="Q3" s="9">
        <v>-4.103829539758852E-2</v>
      </c>
      <c r="V3" s="16"/>
      <c r="W3" s="16"/>
      <c r="Z3" s="16"/>
    </row>
    <row r="4" spans="1:35" x14ac:dyDescent="0.2">
      <c r="A4" s="34">
        <v>15</v>
      </c>
      <c r="B4" s="33" t="s">
        <v>60</v>
      </c>
      <c r="C4" s="33"/>
      <c r="D4" s="29">
        <v>0.78511677000000002</v>
      </c>
      <c r="E4" s="29">
        <v>1.6977888000000001</v>
      </c>
      <c r="F4" s="29">
        <v>0.12914745999999999</v>
      </c>
      <c r="G4" s="29">
        <v>1.6065362999999999</v>
      </c>
      <c r="H4" s="29">
        <v>0.22056859000000001</v>
      </c>
      <c r="I4" s="30">
        <v>1.2674189E-5</v>
      </c>
      <c r="J4" s="30">
        <v>9.4309193999999998E-6</v>
      </c>
      <c r="K4" s="31">
        <v>0.94625186999999999</v>
      </c>
      <c r="L4" s="31">
        <v>1.7078983000000001</v>
      </c>
      <c r="M4" s="31">
        <v>1.6745471999999999</v>
      </c>
      <c r="N4" s="31"/>
      <c r="O4" s="36"/>
      <c r="P4" s="32"/>
      <c r="Q4" s="9">
        <v>7.6069043931648039E-2</v>
      </c>
      <c r="R4" s="9">
        <v>0.13143610531951566</v>
      </c>
      <c r="S4" s="9">
        <v>5.9512165669239891E-2</v>
      </c>
      <c r="T4" s="9"/>
      <c r="U4" s="9"/>
      <c r="V4" s="9">
        <v>1.0207927042636291</v>
      </c>
      <c r="W4" s="9">
        <v>1.0204068177641286</v>
      </c>
      <c r="X4" s="9">
        <v>0.9996219736897719</v>
      </c>
      <c r="Y4" s="33"/>
      <c r="Z4" s="34"/>
      <c r="AA4" s="9"/>
      <c r="AB4" s="9"/>
      <c r="AC4" s="9"/>
      <c r="AD4" s="9"/>
      <c r="AE4" s="9"/>
      <c r="AF4" s="9"/>
      <c r="AG4" s="9"/>
      <c r="AI4" s="9"/>
    </row>
    <row r="5" spans="1:35" x14ac:dyDescent="0.2">
      <c r="A5" s="34">
        <v>16</v>
      </c>
      <c r="B5" s="33" t="s">
        <v>17</v>
      </c>
      <c r="C5" s="9" t="s">
        <v>61</v>
      </c>
      <c r="D5" s="29">
        <v>0.76274553</v>
      </c>
      <c r="E5" s="29">
        <v>1.6492454999999999</v>
      </c>
      <c r="F5" s="29">
        <v>0.12542132</v>
      </c>
      <c r="G5" s="29">
        <v>1.5603308</v>
      </c>
      <c r="H5" s="29">
        <v>0.21415645</v>
      </c>
      <c r="I5" s="30">
        <v>1.290276E-5</v>
      </c>
      <c r="J5" s="30">
        <v>4.6338186000000001E-6</v>
      </c>
      <c r="K5" s="31">
        <v>0.94608738999999997</v>
      </c>
      <c r="L5" s="31">
        <v>1.7074904</v>
      </c>
      <c r="M5" s="31">
        <v>1.6744456999999999</v>
      </c>
      <c r="N5" s="31"/>
      <c r="O5" s="36"/>
      <c r="P5" s="32"/>
      <c r="Q5" s="9">
        <v>-0.13100138849009291</v>
      </c>
      <c r="R5" s="9">
        <v>0.17885898509306664</v>
      </c>
      <c r="S5" s="9">
        <v>4.5806203210929652E-2</v>
      </c>
      <c r="T5" s="9">
        <v>0.11743753238691035</v>
      </c>
      <c r="U5" s="9">
        <v>4.6174486828975958E-2</v>
      </c>
      <c r="V5" s="9">
        <v>1.0141349088138458</v>
      </c>
      <c r="W5" s="9">
        <v>1.0127058944114964</v>
      </c>
      <c r="X5" s="9">
        <v>0.99858408934398701</v>
      </c>
      <c r="Y5" s="33"/>
      <c r="Z5" s="34">
        <v>2</v>
      </c>
      <c r="AA5" s="9">
        <v>0.13897291220979374</v>
      </c>
      <c r="AB5" s="9">
        <v>2.6314806558263966E-2</v>
      </c>
      <c r="AC5" s="9">
        <v>4.3340174140427123E-2</v>
      </c>
      <c r="AD5" s="9">
        <v>9.2571223079775417E-2</v>
      </c>
      <c r="AE5" s="9"/>
      <c r="AF5" s="9">
        <f>AVERAGE(H4,H6)</f>
        <v>0.218086215</v>
      </c>
      <c r="AG5" s="9">
        <f>T5-U5</f>
        <v>7.126304555793439E-2</v>
      </c>
      <c r="AI5" s="9">
        <f>0.0198*AF5^-0.47363</f>
        <v>4.0729652871525468E-2</v>
      </c>
    </row>
    <row r="6" spans="1:35" x14ac:dyDescent="0.2">
      <c r="A6" s="34">
        <v>17</v>
      </c>
      <c r="B6" s="33" t="s">
        <v>60</v>
      </c>
      <c r="D6" s="29">
        <v>0.76477861999999996</v>
      </c>
      <c r="E6" s="29">
        <v>1.6537758</v>
      </c>
      <c r="F6" s="29">
        <v>0.12625333</v>
      </c>
      <c r="G6" s="29">
        <v>1.5647546000000001</v>
      </c>
      <c r="H6" s="29">
        <v>0.21560383999999999</v>
      </c>
      <c r="I6" s="30">
        <v>1.5504074999999999E-6</v>
      </c>
      <c r="J6" s="30">
        <v>-6.4430700999999997E-6</v>
      </c>
      <c r="K6" s="31">
        <v>0.94617081999999997</v>
      </c>
      <c r="L6" s="31">
        <v>1.7076933000000001</v>
      </c>
      <c r="M6" s="31">
        <v>1.6744976</v>
      </c>
      <c r="N6" s="31"/>
      <c r="O6" s="36"/>
      <c r="P6" s="32"/>
      <c r="Q6" s="9">
        <v>1.0611304349206208E-2</v>
      </c>
      <c r="R6" s="9">
        <v>4.2017506748148747E-2</v>
      </c>
      <c r="S6" s="9">
        <v>3.320509160675833E-2</v>
      </c>
      <c r="T6" s="9"/>
      <c r="U6" s="9"/>
      <c r="V6" s="9">
        <v>1.0074771133640625</v>
      </c>
      <c r="W6" s="9">
        <v>1.0050049710588642</v>
      </c>
      <c r="X6" s="9">
        <v>0.99754620499820224</v>
      </c>
      <c r="Y6" s="33"/>
      <c r="Z6" s="34"/>
      <c r="AA6" s="9"/>
      <c r="AB6" s="9"/>
      <c r="AC6" s="9"/>
      <c r="AD6" s="9"/>
      <c r="AE6" s="9"/>
      <c r="AF6" s="9"/>
      <c r="AG6" s="9"/>
    </row>
    <row r="7" spans="1:35" x14ac:dyDescent="0.2">
      <c r="A7" s="34">
        <v>18</v>
      </c>
      <c r="B7" s="33" t="s">
        <v>17</v>
      </c>
      <c r="D7" s="29">
        <v>0.75926039999999995</v>
      </c>
      <c r="E7" s="29">
        <v>1.6418697</v>
      </c>
      <c r="F7" s="29">
        <v>0.12522198000000001</v>
      </c>
      <c r="G7" s="29">
        <v>1.5535933</v>
      </c>
      <c r="H7" s="29">
        <v>0.21385097</v>
      </c>
      <c r="I7" s="30">
        <v>8.1530478999999994E-6</v>
      </c>
      <c r="J7" s="30">
        <v>1.0192433000000001E-6</v>
      </c>
      <c r="K7" s="31">
        <v>0.94623416999999999</v>
      </c>
      <c r="L7" s="31">
        <v>1.7077526999999999</v>
      </c>
      <c r="M7" s="31">
        <v>1.6744383</v>
      </c>
      <c r="N7" s="31"/>
      <c r="O7" s="36"/>
      <c r="P7" s="32"/>
      <c r="Q7" s="9">
        <v>5.2347076781922297E-2</v>
      </c>
      <c r="R7" s="9"/>
      <c r="S7" s="9"/>
      <c r="T7" s="9"/>
      <c r="U7" s="9"/>
      <c r="V7" s="9"/>
      <c r="W7" s="9"/>
      <c r="X7" s="9"/>
      <c r="Y7" s="33"/>
      <c r="Z7" s="34"/>
      <c r="AA7" s="9"/>
      <c r="AB7" s="9"/>
      <c r="AC7" s="9"/>
      <c r="AD7" s="9"/>
      <c r="AE7" s="9"/>
      <c r="AF7" s="9"/>
      <c r="AG7" s="9"/>
    </row>
    <row r="8" spans="1:35" x14ac:dyDescent="0.2">
      <c r="A8" s="34">
        <v>19</v>
      </c>
      <c r="B8" s="33" t="s">
        <v>62</v>
      </c>
      <c r="D8" s="29">
        <v>0.76068674999999997</v>
      </c>
      <c r="E8" s="29">
        <v>1.6449260999999999</v>
      </c>
      <c r="F8" s="29">
        <v>0.12563423000000001</v>
      </c>
      <c r="G8" s="29">
        <v>1.5564148</v>
      </c>
      <c r="H8" s="29">
        <v>0.21455518000000001</v>
      </c>
      <c r="I8" s="30">
        <v>8.4847386000000005E-6</v>
      </c>
      <c r="J8" s="30">
        <v>8.2744158000000005E-6</v>
      </c>
      <c r="K8" s="31">
        <v>0.94619845999999996</v>
      </c>
      <c r="L8" s="31">
        <v>1.7077979000000001</v>
      </c>
      <c r="M8" s="31">
        <v>1.67455</v>
      </c>
      <c r="N8" s="31"/>
      <c r="O8" s="36"/>
      <c r="P8" s="32"/>
      <c r="Q8" s="9">
        <v>-1.3881673052273946E-2</v>
      </c>
      <c r="R8" s="9">
        <v>3.2967516865767266E-2</v>
      </c>
      <c r="S8" s="9">
        <v>4.664157099321109E-2</v>
      </c>
      <c r="T8" s="9"/>
      <c r="U8" s="9"/>
      <c r="V8" s="9">
        <v>0.99959290459450367</v>
      </c>
      <c r="W8" s="9">
        <v>0.99824804772175491</v>
      </c>
      <c r="X8" s="9">
        <v>0.99865459541922785</v>
      </c>
      <c r="Y8" s="33"/>
      <c r="Z8" s="34"/>
      <c r="AA8" s="9"/>
      <c r="AB8" s="9"/>
      <c r="AC8" s="9"/>
      <c r="AD8" s="9"/>
      <c r="AE8" s="9"/>
      <c r="AF8" s="9"/>
      <c r="AG8" s="9"/>
    </row>
    <row r="9" spans="1:35" x14ac:dyDescent="0.2">
      <c r="A9" s="34">
        <v>20</v>
      </c>
      <c r="B9" s="33" t="s">
        <v>17</v>
      </c>
      <c r="C9" s="9" t="s">
        <v>63</v>
      </c>
      <c r="D9" s="29">
        <v>0.76472622999999995</v>
      </c>
      <c r="E9" s="29">
        <v>1.6536941999999999</v>
      </c>
      <c r="F9" s="29">
        <v>0.12615228000000001</v>
      </c>
      <c r="G9" s="29">
        <v>1.5646994000000001</v>
      </c>
      <c r="H9" s="29">
        <v>0.21543414999999999</v>
      </c>
      <c r="I9" s="30">
        <v>5.7677611999999999E-6</v>
      </c>
      <c r="J9" s="30">
        <v>2.0130177999999998E-6</v>
      </c>
      <c r="K9" s="31">
        <v>0.94618902000000005</v>
      </c>
      <c r="L9" s="31">
        <v>1.7077305</v>
      </c>
      <c r="M9" s="31">
        <v>1.6745055</v>
      </c>
      <c r="N9" s="31"/>
      <c r="O9" s="36"/>
      <c r="P9" s="32"/>
      <c r="Q9" s="9">
        <v>-1.5023199534947018E-2</v>
      </c>
      <c r="R9" s="9">
        <v>4.4796295434190725E-2</v>
      </c>
      <c r="S9" s="9">
        <v>2.1916918158781939E-2</v>
      </c>
      <c r="T9" s="9">
        <v>3.969186244915749E-2</v>
      </c>
      <c r="U9" s="9">
        <v>2.2763252602790256E-2</v>
      </c>
      <c r="V9" s="9">
        <v>1.0006064082897159</v>
      </c>
      <c r="W9" s="9">
        <v>0.99887053780980295</v>
      </c>
      <c r="X9" s="9">
        <v>0.99826557556250617</v>
      </c>
      <c r="Y9" s="33"/>
      <c r="Z9" s="34">
        <v>2</v>
      </c>
      <c r="AA9" s="9">
        <v>1.2156987821814303E-2</v>
      </c>
      <c r="AB9" s="9">
        <v>4.6933200522726516E-2</v>
      </c>
      <c r="AC9" s="9">
        <v>5.6624182144804358E-3</v>
      </c>
      <c r="AD9" s="9">
        <v>5.5279037867403222E-2</v>
      </c>
      <c r="AE9" s="9"/>
      <c r="AF9" s="9">
        <f>AVERAGE(H8,H10)</f>
        <v>0.21599790000000002</v>
      </c>
      <c r="AG9" s="9">
        <f>T9-U9</f>
        <v>1.6928609846367234E-2</v>
      </c>
      <c r="AI9" s="9">
        <f>0.0198*AF9^-0.47363</f>
        <v>4.091568815650172E-2</v>
      </c>
    </row>
    <row r="10" spans="1:35" x14ac:dyDescent="0.2">
      <c r="A10" s="34">
        <v>21</v>
      </c>
      <c r="B10" s="33" t="s">
        <v>62</v>
      </c>
      <c r="D10" s="29">
        <v>0.77082724999999996</v>
      </c>
      <c r="E10" s="29">
        <v>1.6668712000000001</v>
      </c>
      <c r="F10" s="29">
        <v>0.12732207000000001</v>
      </c>
      <c r="G10" s="29">
        <v>1.5771961000000001</v>
      </c>
      <c r="H10" s="29">
        <v>0.21744062</v>
      </c>
      <c r="I10" s="30">
        <v>-1.1819298999999999E-5</v>
      </c>
      <c r="J10" s="30">
        <v>1.1118643999999999E-5</v>
      </c>
      <c r="K10" s="31">
        <v>0.94620800999999999</v>
      </c>
      <c r="L10" s="31">
        <v>1.7078161000000001</v>
      </c>
      <c r="M10" s="31">
        <v>1.6745344</v>
      </c>
      <c r="N10" s="31"/>
      <c r="O10" s="36"/>
      <c r="P10" s="32"/>
      <c r="Q10" s="9">
        <v>2.5206509481234818E-2</v>
      </c>
      <c r="R10" s="9">
        <v>4.1311775047514487E-2</v>
      </c>
      <c r="S10" s="9">
        <v>-2.6873134362226381E-4</v>
      </c>
      <c r="T10" s="9"/>
      <c r="U10" s="9"/>
      <c r="V10" s="9">
        <v>1.0016199119849281</v>
      </c>
      <c r="W10" s="9">
        <v>0.99949302789785099</v>
      </c>
      <c r="X10" s="9">
        <v>0.99787655570578448</v>
      </c>
      <c r="Y10" s="33"/>
      <c r="Z10" s="34"/>
      <c r="AA10" s="9"/>
      <c r="AB10" s="9"/>
      <c r="AC10" s="9"/>
      <c r="AD10" s="9"/>
      <c r="AE10" s="9"/>
      <c r="AF10" s="9"/>
      <c r="AG10" s="9"/>
    </row>
    <row r="11" spans="1:35" x14ac:dyDescent="0.2">
      <c r="A11" s="34">
        <v>22</v>
      </c>
      <c r="B11" s="33" t="s">
        <v>17</v>
      </c>
      <c r="D11" s="29">
        <v>0.77777719999999995</v>
      </c>
      <c r="E11" s="29">
        <v>1.6818223000000001</v>
      </c>
      <c r="F11" s="29">
        <v>0.12808713999999999</v>
      </c>
      <c r="G11" s="29">
        <v>1.5912928</v>
      </c>
      <c r="H11" s="29">
        <v>0.21874376000000001</v>
      </c>
      <c r="I11" s="30">
        <v>6.9758734999999996E-6</v>
      </c>
      <c r="J11" s="30">
        <v>7.6352554999999995E-6</v>
      </c>
      <c r="K11" s="31">
        <v>0.94617929999999995</v>
      </c>
      <c r="L11" s="31">
        <v>1.7077606000000001</v>
      </c>
      <c r="M11" s="31">
        <v>1.6745642000000001</v>
      </c>
      <c r="N11" s="31"/>
      <c r="O11" s="36"/>
      <c r="P11" s="32"/>
      <c r="Q11" s="9">
        <v>6.4024734316436849E-2</v>
      </c>
      <c r="R11" s="9"/>
      <c r="S11" s="9"/>
      <c r="T11" s="9"/>
      <c r="U11" s="9"/>
      <c r="V11" s="9"/>
      <c r="W11" s="9"/>
      <c r="X11" s="9"/>
      <c r="Y11" s="33"/>
      <c r="Z11" s="34"/>
      <c r="AA11" s="9"/>
      <c r="AB11" s="9"/>
      <c r="AC11" s="9"/>
      <c r="AD11" s="9"/>
      <c r="AE11" s="9"/>
      <c r="AF11" s="9"/>
      <c r="AG11" s="9"/>
    </row>
    <row r="12" spans="1:35" x14ac:dyDescent="0.2">
      <c r="A12" s="34">
        <v>23</v>
      </c>
      <c r="B12" s="33" t="s">
        <v>64</v>
      </c>
      <c r="D12" s="29">
        <v>0.79404381999999996</v>
      </c>
      <c r="E12" s="29">
        <v>1.7169441000000001</v>
      </c>
      <c r="F12" s="29">
        <v>0.13136853000000001</v>
      </c>
      <c r="G12" s="29">
        <v>1.6242789</v>
      </c>
      <c r="H12" s="29">
        <v>0.22430432</v>
      </c>
      <c r="I12" s="30">
        <v>9.0058677000000006E-6</v>
      </c>
      <c r="J12" s="30">
        <v>-4.2460221E-7</v>
      </c>
      <c r="K12" s="31">
        <v>0.94602944</v>
      </c>
      <c r="L12" s="31">
        <v>1.7074229000000001</v>
      </c>
      <c r="M12" s="31">
        <v>1.6744994</v>
      </c>
      <c r="N12" s="31"/>
      <c r="O12" s="36"/>
      <c r="P12" s="32"/>
      <c r="Q12" s="9">
        <v>0.13276719334243126</v>
      </c>
      <c r="R12" s="9">
        <v>0.10294350176542899</v>
      </c>
      <c r="S12" s="9">
        <v>-2.6007096443847466E-2</v>
      </c>
      <c r="T12" s="9"/>
      <c r="U12" s="9"/>
      <c r="V12" s="9">
        <v>1.0241331670735612</v>
      </c>
      <c r="W12" s="9">
        <v>1.020517262519083</v>
      </c>
      <c r="X12" s="9">
        <v>0.99646930236151754</v>
      </c>
      <c r="Y12" s="33"/>
      <c r="Z12" s="34"/>
      <c r="AA12" s="9"/>
      <c r="AB12" s="9"/>
      <c r="AC12" s="9"/>
      <c r="AD12" s="9"/>
      <c r="AE12" s="9"/>
      <c r="AF12" s="9"/>
      <c r="AG12" s="9"/>
    </row>
    <row r="13" spans="1:35" x14ac:dyDescent="0.2">
      <c r="A13" s="34">
        <v>24</v>
      </c>
      <c r="B13" s="33" t="s">
        <v>17</v>
      </c>
      <c r="C13" s="9" t="s">
        <v>65</v>
      </c>
      <c r="D13" s="29">
        <v>0.7787811</v>
      </c>
      <c r="E13" s="29">
        <v>1.6835040999999999</v>
      </c>
      <c r="F13" s="29">
        <v>0.12848735</v>
      </c>
      <c r="G13" s="29">
        <v>1.5919535</v>
      </c>
      <c r="H13" s="29">
        <v>0.21929365000000001</v>
      </c>
      <c r="I13" s="30">
        <v>5.7076877000000003E-6</v>
      </c>
      <c r="J13" s="30">
        <v>2.4546704000000002E-6</v>
      </c>
      <c r="K13" s="31">
        <v>0.94562840999999997</v>
      </c>
      <c r="L13" s="31">
        <v>1.7067337</v>
      </c>
      <c r="M13" s="31">
        <v>1.6745216999999999</v>
      </c>
      <c r="N13" s="31"/>
      <c r="O13" s="36"/>
      <c r="P13" s="32"/>
      <c r="Q13" s="9">
        <v>-0.10758354215745225</v>
      </c>
      <c r="R13" s="9">
        <v>0.1047029187974946</v>
      </c>
      <c r="S13" s="9">
        <v>-1.7915563589321337E-3</v>
      </c>
      <c r="T13" s="9">
        <v>6.9313144951991632E-2</v>
      </c>
      <c r="U13" s="9">
        <v>-1.9306995970117906E-3</v>
      </c>
      <c r="V13" s="9">
        <v>1.0135444727538738</v>
      </c>
      <c r="W13" s="9">
        <v>1.0101843726982294</v>
      </c>
      <c r="X13" s="9">
        <v>0.99668707768671227</v>
      </c>
      <c r="Y13" s="33"/>
      <c r="Z13" s="34">
        <v>2</v>
      </c>
      <c r="AA13" s="9">
        <v>0.11955931940599321</v>
      </c>
      <c r="AB13" s="9">
        <v>4.8014255306042711E-2</v>
      </c>
      <c r="AC13" s="9">
        <v>5.2406233547630521E-2</v>
      </c>
      <c r="AD13" s="9">
        <v>0.22729511845425243</v>
      </c>
      <c r="AE13" s="9"/>
      <c r="AF13" s="9">
        <f>AVERAGE(H12,H14)</f>
        <v>0.223329625</v>
      </c>
      <c r="AG13" s="9">
        <f>T13-U13</f>
        <v>7.1243844549003427E-2</v>
      </c>
      <c r="AI13" s="9">
        <f>0.0198*AF13^-0.47363</f>
        <v>4.0273904584465454E-2</v>
      </c>
    </row>
    <row r="14" spans="1:35" x14ac:dyDescent="0.2">
      <c r="A14" s="34">
        <v>25</v>
      </c>
      <c r="B14" s="33" t="s">
        <v>64</v>
      </c>
      <c r="D14" s="29">
        <v>0.78653110999999998</v>
      </c>
      <c r="E14" s="29">
        <v>1.7001048999999999</v>
      </c>
      <c r="F14" s="29">
        <v>0.13030631000000001</v>
      </c>
      <c r="G14" s="29">
        <v>1.6073200000000001</v>
      </c>
      <c r="H14" s="29">
        <v>0.22235493000000001</v>
      </c>
      <c r="I14" s="30">
        <v>1.6560161000000001E-5</v>
      </c>
      <c r="J14" s="30">
        <v>4.7412456999999998E-6</v>
      </c>
      <c r="K14" s="31">
        <v>0.94543087000000003</v>
      </c>
      <c r="L14" s="31">
        <v>1.7064018999999999</v>
      </c>
      <c r="M14" s="31">
        <v>1.6745380000000001</v>
      </c>
      <c r="N14" s="31"/>
      <c r="O14" s="36"/>
      <c r="P14" s="32"/>
      <c r="Q14" s="9">
        <v>-2.7954726247170214E-2</v>
      </c>
      <c r="R14" s="9">
        <v>2.9301429305128579E-4</v>
      </c>
      <c r="S14" s="9">
        <v>2.2006554011744228E-2</v>
      </c>
      <c r="T14" s="9"/>
      <c r="U14" s="9"/>
      <c r="V14" s="9">
        <v>1.0029557784341865</v>
      </c>
      <c r="W14" s="9">
        <v>0.99985148287737546</v>
      </c>
      <c r="X14" s="9">
        <v>0.99690485301190701</v>
      </c>
      <c r="Y14" s="33"/>
      <c r="Z14" s="34"/>
      <c r="AA14" s="9"/>
      <c r="AB14" s="9"/>
      <c r="AC14" s="9"/>
      <c r="AD14" s="9"/>
      <c r="AE14" s="9"/>
      <c r="AF14" s="9"/>
      <c r="AG14" s="9"/>
    </row>
    <row r="15" spans="1:35" x14ac:dyDescent="0.2">
      <c r="A15" s="34">
        <v>26</v>
      </c>
      <c r="B15" s="33" t="s">
        <v>17</v>
      </c>
      <c r="D15" s="29">
        <v>0.79447279999999998</v>
      </c>
      <c r="E15" s="29">
        <v>1.7171133000000001</v>
      </c>
      <c r="F15" s="29">
        <v>0.13135810000000001</v>
      </c>
      <c r="G15" s="29">
        <v>1.6231640000000001</v>
      </c>
      <c r="H15" s="29">
        <v>0.22410562000000001</v>
      </c>
      <c r="I15" s="30">
        <v>-6.7649717999999998E-6</v>
      </c>
      <c r="J15" s="30">
        <v>-1.0590976E-5</v>
      </c>
      <c r="K15" s="31">
        <v>0.94528619000000003</v>
      </c>
      <c r="L15" s="31">
        <v>1.7060690999999999</v>
      </c>
      <c r="M15" s="31">
        <v>1.6744806000000001</v>
      </c>
      <c r="N15" s="31"/>
      <c r="O15" s="36"/>
      <c r="P15" s="32"/>
      <c r="Q15" s="9">
        <v>-8.1450177894071274E-2</v>
      </c>
      <c r="R15" s="9"/>
      <c r="S15" s="9"/>
      <c r="T15" s="9"/>
      <c r="U15" s="9"/>
      <c r="V15" s="9"/>
      <c r="W15" s="9"/>
      <c r="X15" s="9"/>
      <c r="Y15" s="33"/>
      <c r="Z15" s="34"/>
      <c r="AA15" s="9"/>
      <c r="AB15" s="9"/>
      <c r="AC15" s="9"/>
      <c r="AD15" s="9"/>
      <c r="AE15" s="9"/>
      <c r="AF15" s="9"/>
      <c r="AG15" s="9"/>
    </row>
    <row r="16" spans="1:35" x14ac:dyDescent="0.2">
      <c r="A16" s="34">
        <v>27</v>
      </c>
      <c r="B16" s="33" t="s">
        <v>66</v>
      </c>
      <c r="D16" s="29">
        <v>0.81836697999999997</v>
      </c>
      <c r="E16" s="29">
        <v>1.7688216000000001</v>
      </c>
      <c r="F16" s="29">
        <v>0.13551469999999999</v>
      </c>
      <c r="G16" s="29">
        <v>1.6720596999999999</v>
      </c>
      <c r="H16" s="29">
        <v>0.23120623000000001</v>
      </c>
      <c r="I16" s="30">
        <v>4.7764161000000001E-6</v>
      </c>
      <c r="J16" s="30">
        <v>-1.0305340000000001E-5</v>
      </c>
      <c r="K16" s="31">
        <v>0.94529551000000001</v>
      </c>
      <c r="L16" s="31">
        <v>1.7061339</v>
      </c>
      <c r="M16" s="31">
        <v>1.6744973999999999</v>
      </c>
      <c r="N16" s="31"/>
      <c r="O16" s="36"/>
      <c r="P16" s="32"/>
      <c r="Q16" s="9">
        <v>1.2588671853830391E-3</v>
      </c>
      <c r="R16" s="9">
        <v>4.273000789534187E-2</v>
      </c>
      <c r="S16" s="9">
        <v>3.1234227983789609E-2</v>
      </c>
      <c r="T16" s="9"/>
      <c r="U16" s="9"/>
      <c r="V16" s="9">
        <v>1.0280191931169389</v>
      </c>
      <c r="W16" s="9">
        <v>1.0262495062271233</v>
      </c>
      <c r="X16" s="9">
        <v>0.99827854683875117</v>
      </c>
      <c r="Y16" s="33"/>
      <c r="Z16" s="34"/>
      <c r="AA16" s="9"/>
      <c r="AB16" s="9"/>
      <c r="AC16" s="9"/>
      <c r="AD16" s="9"/>
      <c r="AE16" s="9"/>
      <c r="AF16" s="9"/>
      <c r="AG16" s="9"/>
    </row>
    <row r="17" spans="1:35" x14ac:dyDescent="0.2">
      <c r="A17" s="34">
        <v>28</v>
      </c>
      <c r="B17" s="33" t="s">
        <v>17</v>
      </c>
      <c r="C17" s="9" t="s">
        <v>67</v>
      </c>
      <c r="D17" s="29">
        <v>0.80044921000000002</v>
      </c>
      <c r="E17" s="29">
        <v>1.7300736999999999</v>
      </c>
      <c r="F17" s="29">
        <v>0.13229574999999999</v>
      </c>
      <c r="G17" s="29">
        <v>1.6354192000000001</v>
      </c>
      <c r="H17" s="29">
        <v>0.22570355</v>
      </c>
      <c r="I17" s="30">
        <v>9.6601238E-6</v>
      </c>
      <c r="J17" s="30">
        <v>-9.5226243999999997E-6</v>
      </c>
      <c r="K17" s="31">
        <v>0.94530245000000002</v>
      </c>
      <c r="L17" s="31">
        <v>1.7060529</v>
      </c>
      <c r="M17" s="31">
        <v>1.6744095999999999</v>
      </c>
      <c r="N17" s="31"/>
      <c r="O17" s="36"/>
      <c r="P17" s="32"/>
      <c r="Q17" s="9">
        <v>0.12996471644144414</v>
      </c>
      <c r="R17" s="9">
        <v>-6.6879520558837946E-2</v>
      </c>
      <c r="S17" s="9">
        <v>7.211497115156007E-2</v>
      </c>
      <c r="T17" s="9">
        <v>-6.8462188582215269E-2</v>
      </c>
      <c r="U17" s="9">
        <v>6.5047582778735943E-2</v>
      </c>
      <c r="V17" s="9">
        <v>1.0286474256931908</v>
      </c>
      <c r="W17" s="9">
        <v>1.0272103465809734</v>
      </c>
      <c r="X17" s="9">
        <v>0.99860274497544266</v>
      </c>
      <c r="Y17" s="33"/>
      <c r="Z17" s="34">
        <v>2</v>
      </c>
      <c r="AA17" s="9">
        <v>0.22398383628637145</v>
      </c>
      <c r="AB17" s="9">
        <v>6.1784102498208024E-2</v>
      </c>
      <c r="AC17" s="9">
        <v>-0.125647611389057</v>
      </c>
      <c r="AD17" s="9">
        <v>0.35894572630596738</v>
      </c>
      <c r="AE17" s="9"/>
      <c r="AF17" s="9">
        <f>AVERAGE(H16,H18)</f>
        <v>0.23175870000000001</v>
      </c>
      <c r="AG17" s="9">
        <f>T17-U17</f>
        <v>-0.13350977136095121</v>
      </c>
      <c r="AI17" s="9">
        <f>0.0198*AF17^-0.47363</f>
        <v>3.9573382039471604E-2</v>
      </c>
    </row>
    <row r="18" spans="1:35" x14ac:dyDescent="0.2">
      <c r="A18" s="34">
        <v>29</v>
      </c>
      <c r="B18" s="33" t="s">
        <v>66</v>
      </c>
      <c r="C18" s="33"/>
      <c r="D18" s="29">
        <v>0.82329277000000001</v>
      </c>
      <c r="E18" s="29">
        <v>1.7792494000000001</v>
      </c>
      <c r="F18" s="29">
        <v>0.13619350999999999</v>
      </c>
      <c r="G18" s="29">
        <v>1.6814909</v>
      </c>
      <c r="H18" s="29">
        <v>0.23231117000000001</v>
      </c>
      <c r="I18" s="30">
        <v>5.9798009000000002E-6</v>
      </c>
      <c r="J18" s="30">
        <v>-1.9072159999999999E-6</v>
      </c>
      <c r="K18" s="31">
        <v>0.94506371</v>
      </c>
      <c r="L18" s="31">
        <v>1.7057437</v>
      </c>
      <c r="M18" s="31">
        <v>1.6745633</v>
      </c>
      <c r="N18" s="31"/>
      <c r="O18" s="36"/>
      <c r="P18" s="32"/>
      <c r="Q18" s="9">
        <v>-0.25255408996349704</v>
      </c>
      <c r="R18" s="9">
        <v>-0.18123705308314975</v>
      </c>
      <c r="S18" s="9">
        <v>9.1793549200858138E-2</v>
      </c>
      <c r="T18" s="9"/>
      <c r="U18" s="9"/>
      <c r="V18" s="9">
        <v>1.0292756582694425</v>
      </c>
      <c r="W18" s="9">
        <v>1.0281711869348238</v>
      </c>
      <c r="X18" s="9">
        <v>0.99892694311213415</v>
      </c>
      <c r="Y18" s="33"/>
      <c r="Z18" s="34"/>
      <c r="AA18" s="9"/>
      <c r="AB18" s="9"/>
      <c r="AC18" s="9"/>
      <c r="AD18" s="9"/>
      <c r="AE18" s="9"/>
      <c r="AF18" s="9"/>
      <c r="AG18" s="9"/>
    </row>
    <row r="19" spans="1:35" x14ac:dyDescent="0.2">
      <c r="A19" s="34">
        <v>30</v>
      </c>
      <c r="B19" s="33" t="s">
        <v>17</v>
      </c>
      <c r="C19" s="33"/>
      <c r="D19" s="29"/>
      <c r="E19" s="29"/>
      <c r="F19" s="29"/>
      <c r="G19" s="29"/>
      <c r="H19" s="29"/>
      <c r="I19" s="30"/>
      <c r="J19" s="30"/>
      <c r="K19" s="31"/>
      <c r="L19" s="31"/>
      <c r="M19" s="31"/>
      <c r="N19" s="31"/>
      <c r="O19" s="36"/>
      <c r="P19" s="32"/>
      <c r="Q19" s="9"/>
      <c r="R19" s="9"/>
      <c r="S19" s="9"/>
      <c r="T19" s="9"/>
      <c r="U19" s="9"/>
      <c r="V19" s="9"/>
      <c r="W19" s="9"/>
      <c r="X19" s="9"/>
      <c r="Y19" s="33"/>
      <c r="Z19" s="34"/>
      <c r="AA19" s="9"/>
      <c r="AB19" s="9"/>
      <c r="AC19" s="9"/>
      <c r="AD19" s="9"/>
      <c r="AE19" s="9"/>
      <c r="AF19" s="9"/>
      <c r="AG19" s="9"/>
    </row>
    <row r="20" spans="1:35" x14ac:dyDescent="0.2">
      <c r="A20" s="34"/>
      <c r="B20" s="33"/>
      <c r="C20" s="33"/>
      <c r="D20" s="29"/>
      <c r="E20" s="29"/>
      <c r="F20" s="29"/>
      <c r="G20" s="29"/>
      <c r="H20" s="29"/>
      <c r="I20" s="30"/>
      <c r="J20" s="30"/>
      <c r="K20" s="31"/>
      <c r="L20" s="31"/>
      <c r="M20" s="31"/>
      <c r="N20" s="31"/>
      <c r="O20" s="36"/>
    </row>
    <row r="21" spans="1:35" x14ac:dyDescent="0.2">
      <c r="A21" s="34">
        <v>23</v>
      </c>
      <c r="B21" s="33" t="s">
        <v>3</v>
      </c>
      <c r="C21" s="9"/>
      <c r="D21" s="29">
        <v>0.82586313</v>
      </c>
      <c r="E21" s="29">
        <v>1.7864720000000001</v>
      </c>
      <c r="F21" s="29">
        <v>0.13542348000000001</v>
      </c>
      <c r="G21" s="29">
        <v>1.6916150000000001</v>
      </c>
      <c r="H21" s="29">
        <v>0.23144381999999999</v>
      </c>
      <c r="I21" s="30">
        <v>6.8232900999999996E-6</v>
      </c>
      <c r="J21" s="30">
        <v>6.3590712000000004E-6</v>
      </c>
      <c r="K21" s="31">
        <v>0.94691572000000002</v>
      </c>
      <c r="L21" s="31">
        <v>1.7090593000000001</v>
      </c>
      <c r="M21" s="31">
        <v>1.6745156999999999</v>
      </c>
      <c r="N21" s="5"/>
      <c r="O21" s="5"/>
      <c r="P21" s="32">
        <v>1.8363584999999999E-3</v>
      </c>
      <c r="Q21" s="9">
        <f>(K21/AVERAGE(K147,K22)-1)*1000</f>
        <v>0.102601493638943</v>
      </c>
      <c r="R21" s="9"/>
      <c r="S21" s="9"/>
      <c r="T21" s="9"/>
      <c r="U21" s="9"/>
      <c r="V21" s="9"/>
      <c r="W21" s="9"/>
      <c r="X21" s="9"/>
      <c r="Y21" s="33"/>
      <c r="Z21" s="34"/>
      <c r="AA21" s="9"/>
      <c r="AB21" s="9"/>
      <c r="AC21" s="9"/>
      <c r="AD21" s="9"/>
      <c r="AE21" s="9"/>
      <c r="AF21" s="9"/>
      <c r="AG21" s="9"/>
      <c r="AH21" s="32"/>
    </row>
    <row r="22" spans="1:35" s="39" customFormat="1" ht="14" x14ac:dyDescent="0.15">
      <c r="A22" s="34">
        <v>24</v>
      </c>
      <c r="B22" s="33" t="s">
        <v>105</v>
      </c>
      <c r="C22" s="9"/>
      <c r="D22" s="29">
        <v>0.81617704000000002</v>
      </c>
      <c r="E22" s="29">
        <v>1.7654213999999999</v>
      </c>
      <c r="F22" s="29">
        <v>0.13363654</v>
      </c>
      <c r="G22" s="29">
        <v>1.6715118</v>
      </c>
      <c r="H22" s="29">
        <v>0.22836823000000001</v>
      </c>
      <c r="I22" s="30">
        <v>1.1389558E-5</v>
      </c>
      <c r="J22" s="30">
        <v>9.2539878000000005E-6</v>
      </c>
      <c r="K22" s="31">
        <v>0.94682085000000005</v>
      </c>
      <c r="L22" s="31">
        <v>1.7089361999999999</v>
      </c>
      <c r="M22" s="31">
        <v>1.6745129000000001</v>
      </c>
      <c r="N22" s="40"/>
      <c r="O22" s="40"/>
      <c r="P22" s="32">
        <v>1.68782E-3</v>
      </c>
      <c r="Q22" s="9">
        <f>(K22/AVERAGE(K21,K23)-1)*1000</f>
        <v>-6.0715297384494882E-2</v>
      </c>
      <c r="R22" s="9">
        <f>(L22/AVERAGE(L21,L23)-1)*1000</f>
        <v>-1.9631710859835394E-2</v>
      </c>
      <c r="S22" s="9">
        <f>(M22/AVERAGE(M21,M23)-1)*1000</f>
        <v>-6.6287494235872657E-3</v>
      </c>
      <c r="T22" s="9"/>
      <c r="U22" s="9"/>
      <c r="V22" s="9">
        <f>H22/AVERAGE(H21,H23)</f>
        <v>0.98562447554537613</v>
      </c>
      <c r="W22" s="9">
        <f>G22/AVERAGE(G21,G23)</f>
        <v>0.98610114553585015</v>
      </c>
      <c r="X22" s="9">
        <f>W22/V22</f>
        <v>1.0004836223148885</v>
      </c>
      <c r="Y22" s="33"/>
      <c r="Z22" s="34"/>
      <c r="AA22" s="9"/>
      <c r="AB22" s="9"/>
      <c r="AC22" s="9"/>
      <c r="AD22" s="9"/>
      <c r="AE22" s="9"/>
      <c r="AF22" s="9"/>
      <c r="AG22" s="9"/>
      <c r="AH22" s="32"/>
    </row>
    <row r="23" spans="1:35" x14ac:dyDescent="0.2">
      <c r="A23" s="34">
        <v>25</v>
      </c>
      <c r="B23" s="33" t="s">
        <v>3</v>
      </c>
      <c r="C23" s="9" t="s">
        <v>105</v>
      </c>
      <c r="D23" s="29">
        <v>0.82937698000000004</v>
      </c>
      <c r="E23" s="29">
        <v>1.79396</v>
      </c>
      <c r="F23" s="29">
        <v>0.13573679</v>
      </c>
      <c r="G23" s="29">
        <v>1.6985277000000001</v>
      </c>
      <c r="H23" s="29">
        <v>0.23195423000000001</v>
      </c>
      <c r="I23" s="30">
        <v>1.1000014E-5</v>
      </c>
      <c r="J23" s="30">
        <v>7.7727439999999997E-6</v>
      </c>
      <c r="K23" s="31">
        <v>0.94684095999999995</v>
      </c>
      <c r="L23" s="31">
        <v>1.7088802000000001</v>
      </c>
      <c r="M23" s="31">
        <v>1.6745323000000001</v>
      </c>
      <c r="N23" s="5"/>
      <c r="O23" s="5"/>
      <c r="P23" s="32">
        <v>2.2225711E-3</v>
      </c>
      <c r="Q23" s="9">
        <f t="shared" ref="Q23:Q28" si="0">(K23/AVERAGE(K22,K24)-1)*1000</f>
        <v>-1.0999614379891831E-2</v>
      </c>
      <c r="R23" s="9">
        <f>(AVERAGE(L22,L24)/L23-1)*1000</f>
        <v>5.3280504976216392E-2</v>
      </c>
      <c r="S23" s="9">
        <f>(AVERAGE(M22,M24)/M23-1)*1000</f>
        <v>-5.0760442185104893E-3</v>
      </c>
      <c r="T23" s="9">
        <f>AVERAGE(R22:R24)</f>
        <v>3.1297369155710207E-2</v>
      </c>
      <c r="U23" s="9">
        <f>AVERAGE(S22:S24)</f>
        <v>-5.7030836087731034E-3</v>
      </c>
      <c r="V23" s="9"/>
      <c r="W23" s="9"/>
      <c r="X23" s="9"/>
      <c r="Y23" s="33"/>
      <c r="Z23" s="34">
        <f>COUNT(S22,S24)</f>
        <v>2</v>
      </c>
      <c r="AA23" s="9">
        <f>2*STDEV(R22:R24)</f>
        <v>8.8486124754958109E-2</v>
      </c>
      <c r="AB23" s="9">
        <f>2*STDEV(S22:S24)</f>
        <v>1.6365899542016742E-3</v>
      </c>
      <c r="AC23" s="9">
        <f>AVERAGE(Q22,Q24)</f>
        <v>-9.567496817630694E-3</v>
      </c>
      <c r="AD23" s="9">
        <f>2*STDEV(Q22,Q24)</f>
        <v>0.14466782649442722</v>
      </c>
      <c r="AE23" s="9">
        <f>AVERAGE(P22,P24)*10*2</f>
        <v>3.4315876000000002E-2</v>
      </c>
      <c r="AF23" s="9">
        <f>AVERAGE(H22,H24)</f>
        <v>0.22890884</v>
      </c>
      <c r="AG23" s="9">
        <f>T23-U23</f>
        <v>3.7000452764483313E-2</v>
      </c>
      <c r="AH23" s="32"/>
      <c r="AI23" s="9">
        <f>0.0198*AF23^-0.47363</f>
        <v>3.980596985692423E-2</v>
      </c>
    </row>
    <row r="24" spans="1:35" s="39" customFormat="1" ht="14" x14ac:dyDescent="0.15">
      <c r="A24" s="34">
        <v>26</v>
      </c>
      <c r="B24" s="33" t="s">
        <v>105</v>
      </c>
      <c r="C24" s="9"/>
      <c r="D24" s="29">
        <v>0.81716736000000001</v>
      </c>
      <c r="E24" s="29">
        <v>1.7676413</v>
      </c>
      <c r="F24" s="29">
        <v>0.13425703</v>
      </c>
      <c r="G24" s="29">
        <v>1.6737470999999999</v>
      </c>
      <c r="H24" s="29">
        <v>0.22944945</v>
      </c>
      <c r="I24" s="30">
        <v>3.9492690999999998E-6</v>
      </c>
      <c r="J24" s="30">
        <v>5.5903478000000003E-6</v>
      </c>
      <c r="K24" s="31">
        <v>0.94688190000000005</v>
      </c>
      <c r="L24" s="31">
        <v>1.7090063</v>
      </c>
      <c r="M24" s="31">
        <v>1.6745346999999999</v>
      </c>
      <c r="N24" s="40"/>
      <c r="O24" s="40"/>
      <c r="P24" s="32">
        <v>1.7437676E-3</v>
      </c>
      <c r="Q24" s="9">
        <f t="shared" si="0"/>
        <v>4.1580303749233494E-2</v>
      </c>
      <c r="R24" s="9">
        <f>(L24/AVERAGE(L23,L25)-1)*1000</f>
        <v>6.0243313350749617E-2</v>
      </c>
      <c r="S24" s="9">
        <f>(M24/AVERAGE(M23,M25)-1)*1000</f>
        <v>-5.4044571842215561E-3</v>
      </c>
      <c r="T24" s="9"/>
      <c r="U24" s="9"/>
      <c r="V24" s="9">
        <f>H24/AVERAGE(H23,H25)</f>
        <v>0.98570943432944846</v>
      </c>
      <c r="W24" s="9">
        <f>G24/AVERAGE(G23,G25)</f>
        <v>0.98329089925170754</v>
      </c>
      <c r="X24" s="9">
        <f>W24/V24</f>
        <v>0.99754640161338604</v>
      </c>
      <c r="Y24" s="33"/>
      <c r="Z24" s="34"/>
      <c r="AA24" s="9"/>
      <c r="AB24" s="9"/>
      <c r="AC24" s="9"/>
      <c r="AD24" s="9"/>
      <c r="AE24" s="9"/>
      <c r="AF24" s="9"/>
      <c r="AG24" s="9"/>
      <c r="AH24" s="32"/>
    </row>
    <row r="25" spans="1:35" x14ac:dyDescent="0.2">
      <c r="A25" s="34">
        <v>27</v>
      </c>
      <c r="B25" s="33" t="s">
        <v>3</v>
      </c>
      <c r="C25" s="9"/>
      <c r="D25" s="29">
        <v>0.83290003999999995</v>
      </c>
      <c r="E25" s="29">
        <v>1.8016433999999999</v>
      </c>
      <c r="F25" s="29">
        <v>0.13669260999999999</v>
      </c>
      <c r="G25" s="29">
        <v>1.7058506</v>
      </c>
      <c r="H25" s="29">
        <v>0.23359767000000001</v>
      </c>
      <c r="I25" s="30">
        <v>6.9534423999999999E-6</v>
      </c>
      <c r="J25" s="30">
        <v>6.7013325000000003E-6</v>
      </c>
      <c r="K25" s="31">
        <v>0.94684409999999997</v>
      </c>
      <c r="L25" s="31">
        <v>1.7089265</v>
      </c>
      <c r="M25" s="31">
        <v>1.6745551999999999</v>
      </c>
      <c r="N25" s="5"/>
      <c r="O25" s="5"/>
      <c r="P25" s="32">
        <v>1.6133139E-3</v>
      </c>
      <c r="Q25" s="9">
        <f t="shared" si="0"/>
        <v>6.9283269017450522E-3</v>
      </c>
      <c r="R25" s="9"/>
      <c r="S25" s="9"/>
      <c r="T25" s="9"/>
      <c r="U25" s="9"/>
      <c r="V25" s="9"/>
      <c r="W25" s="9"/>
      <c r="X25" s="9"/>
      <c r="Y25" s="33"/>
      <c r="Z25" s="34"/>
      <c r="AA25" s="9"/>
      <c r="AB25" s="9"/>
      <c r="AC25" s="9"/>
      <c r="AD25" s="9"/>
      <c r="AE25" s="9"/>
      <c r="AF25" s="9"/>
      <c r="AG25" s="9"/>
      <c r="AH25" s="32"/>
    </row>
    <row r="26" spans="1:35" s="39" customFormat="1" ht="14" x14ac:dyDescent="0.15">
      <c r="A26" s="34">
        <v>28</v>
      </c>
      <c r="B26" s="33" t="s">
        <v>106</v>
      </c>
      <c r="C26" s="9"/>
      <c r="D26" s="29">
        <v>0.82212112999999998</v>
      </c>
      <c r="E26" s="29">
        <v>1.7782658</v>
      </c>
      <c r="F26" s="29">
        <v>0.13484388999999999</v>
      </c>
      <c r="G26" s="29">
        <v>1.6836271</v>
      </c>
      <c r="H26" s="29">
        <v>0.23043014000000001</v>
      </c>
      <c r="I26" s="30">
        <v>8.2969002E-6</v>
      </c>
      <c r="J26" s="30">
        <v>2.9868409000000001E-6</v>
      </c>
      <c r="K26" s="31">
        <v>0.94679318000000001</v>
      </c>
      <c r="L26" s="31">
        <v>1.7088934</v>
      </c>
      <c r="M26" s="31">
        <v>1.6745683</v>
      </c>
      <c r="N26" s="40"/>
      <c r="O26" s="40"/>
      <c r="P26" s="32">
        <v>1.9184092999999999E-3</v>
      </c>
      <c r="Q26" s="9">
        <f t="shared" si="0"/>
        <v>-2.0891137780698621E-2</v>
      </c>
      <c r="R26" s="9">
        <f>(L26/AVERAGE(L25,L27)-1)*1000</f>
        <v>2.9258701239598395E-5</v>
      </c>
      <c r="S26" s="9">
        <f>(M26/AVERAGE(M25,M27)-1)*1000</f>
        <v>2.2125594849375929E-2</v>
      </c>
      <c r="T26" s="9"/>
      <c r="U26" s="9"/>
      <c r="V26" s="9">
        <f>H26/AVERAGE(H25,H27)</f>
        <v>0.98365248090788815</v>
      </c>
      <c r="W26" s="9">
        <f>G26/AVERAGE(G25,G27)</f>
        <v>0.98362135557386399</v>
      </c>
      <c r="X26" s="9">
        <f>W26/V26</f>
        <v>0.99996835738776824</v>
      </c>
      <c r="Y26" s="33"/>
      <c r="Z26" s="34"/>
      <c r="AA26" s="9"/>
      <c r="AB26" s="9"/>
      <c r="AC26" s="9"/>
      <c r="AD26" s="9"/>
      <c r="AE26" s="9"/>
      <c r="AF26" s="9"/>
      <c r="AG26" s="9"/>
      <c r="AH26" s="32"/>
    </row>
    <row r="27" spans="1:35" x14ac:dyDescent="0.2">
      <c r="A27" s="34">
        <v>29</v>
      </c>
      <c r="B27" s="33" t="s">
        <v>3</v>
      </c>
      <c r="C27" s="9" t="s">
        <v>106</v>
      </c>
      <c r="D27" s="29">
        <v>0.83867385000000005</v>
      </c>
      <c r="E27" s="29">
        <v>1.8140407999999999</v>
      </c>
      <c r="F27" s="29">
        <v>0.13747798</v>
      </c>
      <c r="G27" s="29">
        <v>1.717473</v>
      </c>
      <c r="H27" s="29">
        <v>0.23492173999999999</v>
      </c>
      <c r="I27" s="30">
        <v>7.2146365000000002E-6</v>
      </c>
      <c r="J27" s="30">
        <v>7.2071127999999998E-6</v>
      </c>
      <c r="K27" s="31">
        <v>0.94678182</v>
      </c>
      <c r="L27" s="31">
        <v>1.7088601999999999</v>
      </c>
      <c r="M27" s="31">
        <v>1.6745072999999999</v>
      </c>
      <c r="N27" s="5"/>
      <c r="O27" s="5"/>
      <c r="P27" s="32">
        <v>1.5600095E-3</v>
      </c>
      <c r="Q27" s="9">
        <f t="shared" si="0"/>
        <v>2.148376378818817E-2</v>
      </c>
      <c r="R27" s="9">
        <f>(AVERAGE(L26,L28)/L27-1)*1000</f>
        <v>-4.0728902223841068E-2</v>
      </c>
      <c r="S27" s="9">
        <f>(AVERAGE(M26,M28)/M27-1)*1000</f>
        <v>4.180334118863982E-4</v>
      </c>
      <c r="T27" s="9">
        <f>AVERAGE(R26:R28)</f>
        <v>-4.307976142155686E-2</v>
      </c>
      <c r="U27" s="9">
        <f>AVERAGE(S26:S28)</f>
        <v>1.1643111156312003E-3</v>
      </c>
      <c r="V27" s="9"/>
      <c r="W27" s="9"/>
      <c r="X27" s="9"/>
      <c r="Y27" s="33"/>
      <c r="Z27" s="34">
        <f>COUNT(S26,S28)</f>
        <v>2</v>
      </c>
      <c r="AA27" s="9">
        <f>2*STDEV(R26:R28)</f>
        <v>8.8662447324114532E-2</v>
      </c>
      <c r="AB27" s="9">
        <f>2*STDEV(S26:S28)</f>
        <v>4.1196573036372607E-2</v>
      </c>
      <c r="AC27" s="9">
        <f>AVERAGE(Q26,Q28)</f>
        <v>-4.4890723150559086E-2</v>
      </c>
      <c r="AD27" s="9">
        <f>2*STDEV(Q26,Q28)</f>
        <v>6.7881078242775145E-2</v>
      </c>
      <c r="AE27" s="9">
        <f>AVERAGE(P26,P28)*10*2</f>
        <v>3.6135082999999998E-2</v>
      </c>
      <c r="AF27" s="9">
        <f>AVERAGE(H26,H28)</f>
        <v>0.23034273</v>
      </c>
      <c r="AG27" s="9">
        <f>T27-U27</f>
        <v>-4.424407253718806E-2</v>
      </c>
      <c r="AH27" s="32"/>
      <c r="AI27" s="9">
        <f>0.0198*AF27^-0.47363</f>
        <v>3.9688414632471671E-2</v>
      </c>
    </row>
    <row r="28" spans="1:35" s="39" customFormat="1" ht="14" x14ac:dyDescent="0.15">
      <c r="A28" s="34">
        <v>30</v>
      </c>
      <c r="B28" s="33" t="s">
        <v>106</v>
      </c>
      <c r="C28" s="9"/>
      <c r="D28" s="29">
        <v>0.82179309</v>
      </c>
      <c r="E28" s="29">
        <v>1.7774856000000001</v>
      </c>
      <c r="F28" s="29">
        <v>0.13475787</v>
      </c>
      <c r="G28" s="29">
        <v>1.6827981000000001</v>
      </c>
      <c r="H28" s="29">
        <v>0.23025532000000001</v>
      </c>
      <c r="I28" s="30">
        <v>9.9621155999999997E-6</v>
      </c>
      <c r="J28" s="30">
        <v>7.9001493999999996E-6</v>
      </c>
      <c r="K28" s="31">
        <v>0.94672977999999997</v>
      </c>
      <c r="L28" s="31">
        <v>1.7086878000000001</v>
      </c>
      <c r="M28" s="31">
        <v>1.6744477</v>
      </c>
      <c r="N28" s="40"/>
      <c r="O28" s="40"/>
      <c r="P28" s="32">
        <v>1.695099E-3</v>
      </c>
      <c r="Q28" s="9">
        <f t="shared" si="0"/>
        <v>-6.8890308520419552E-2</v>
      </c>
      <c r="R28" s="9">
        <f>(L28/AVERAGE(L27,L29)-1)*1000</f>
        <v>-8.8539640742069103E-2</v>
      </c>
      <c r="S28" s="9">
        <f>(M28/AVERAGE(M27,M29)-1)*1000</f>
        <v>-1.9050694914368727E-2</v>
      </c>
      <c r="T28" s="9"/>
      <c r="U28" s="9"/>
      <c r="V28" s="9">
        <f>H28/AVERAGE(H27,H29)</f>
        <v>0.9807439996997992</v>
      </c>
      <c r="W28" s="9">
        <f>G28/AVERAGE(G27,G29)</f>
        <v>0.98121751750463304</v>
      </c>
      <c r="X28" s="9">
        <f>W28/V28</f>
        <v>1.0004828148884712</v>
      </c>
      <c r="Y28" s="33"/>
      <c r="Z28" s="34"/>
      <c r="AA28" s="9"/>
      <c r="AB28" s="9"/>
      <c r="AC28" s="9"/>
      <c r="AD28" s="9"/>
      <c r="AE28" s="9"/>
      <c r="AF28" s="9"/>
      <c r="AG28" s="9"/>
      <c r="AH28" s="32"/>
    </row>
    <row r="29" spans="1:35" x14ac:dyDescent="0.2">
      <c r="A29" s="34">
        <v>31</v>
      </c>
      <c r="B29" s="33" t="s">
        <v>3</v>
      </c>
      <c r="C29" s="9"/>
      <c r="D29" s="29">
        <v>0.83626659999999997</v>
      </c>
      <c r="E29" s="29">
        <v>1.8088299000000001</v>
      </c>
      <c r="F29" s="29">
        <v>0.13730851999999999</v>
      </c>
      <c r="G29" s="29">
        <v>1.7125474999999999</v>
      </c>
      <c r="H29" s="29">
        <v>0.23463059999999999</v>
      </c>
      <c r="I29" s="30">
        <v>8.4408356999999992E-6</v>
      </c>
      <c r="J29" s="30">
        <v>9.1611555999999995E-6</v>
      </c>
      <c r="K29" s="31">
        <v>0.94680819000000005</v>
      </c>
      <c r="L29" s="31">
        <v>1.7088179999999999</v>
      </c>
      <c r="M29" s="31">
        <v>1.6744519</v>
      </c>
      <c r="N29" s="5"/>
      <c r="O29" s="5"/>
      <c r="P29" s="32">
        <v>2.1385408999999998E-3</v>
      </c>
      <c r="Q29" s="9">
        <f>(K29/AVERAGE(K28,K157)-1)*1000</f>
        <v>8.2821943131472509E-2</v>
      </c>
      <c r="R29" s="9"/>
      <c r="S29" s="9"/>
      <c r="T29" s="9"/>
      <c r="U29" s="9"/>
      <c r="V29" s="9"/>
      <c r="W29" s="9"/>
      <c r="X29" s="9"/>
      <c r="Y29" s="33"/>
      <c r="Z29" s="34"/>
      <c r="AA29" s="9"/>
      <c r="AB29" s="9"/>
      <c r="AC29" s="9"/>
      <c r="AD29" s="9"/>
      <c r="AE29" s="9"/>
      <c r="AF29" s="9"/>
      <c r="AG29" s="9"/>
      <c r="AH29" s="32"/>
    </row>
    <row r="30" spans="1:35" x14ac:dyDescent="0.2">
      <c r="A30" s="34"/>
      <c r="B30" s="33"/>
      <c r="C30" s="9"/>
      <c r="D30" s="30"/>
      <c r="E30" s="36"/>
      <c r="F30" s="36"/>
      <c r="G30" s="36"/>
      <c r="H30" s="36"/>
      <c r="I30" s="36"/>
      <c r="J30" s="36"/>
      <c r="K30" s="36"/>
      <c r="L30" s="31"/>
      <c r="M30" s="31"/>
      <c r="N30" s="31"/>
      <c r="O30" s="36"/>
      <c r="P30" s="32"/>
      <c r="Q30" s="9"/>
      <c r="R30" s="9"/>
      <c r="S30" s="9"/>
      <c r="T30" s="9"/>
      <c r="U30" s="9"/>
      <c r="V30" s="9"/>
      <c r="W30" s="9"/>
      <c r="X30" s="9"/>
      <c r="Y30" s="33"/>
      <c r="Z30" s="34"/>
      <c r="AA30" s="9"/>
      <c r="AB30" s="9"/>
      <c r="AC30" s="9"/>
      <c r="AD30" s="9"/>
      <c r="AE30" s="9"/>
      <c r="AF30" s="9"/>
      <c r="AG30" s="9"/>
      <c r="AH30" s="32"/>
    </row>
    <row r="31" spans="1:35" x14ac:dyDescent="0.2">
      <c r="A31" s="34"/>
      <c r="B31" s="33"/>
      <c r="C31" s="9"/>
    </row>
    <row r="32" spans="1:35" x14ac:dyDescent="0.2">
      <c r="A32" s="34">
        <v>8</v>
      </c>
      <c r="B32" s="33" t="s">
        <v>17</v>
      </c>
      <c r="C32" s="9"/>
      <c r="D32" s="29">
        <v>0.76936402999999998</v>
      </c>
      <c r="E32" s="29">
        <v>1.6635088</v>
      </c>
      <c r="F32" s="29">
        <v>0.12639262000000001</v>
      </c>
      <c r="G32" s="29">
        <v>1.5736796</v>
      </c>
      <c r="H32" s="29">
        <v>0.21579657999999999</v>
      </c>
      <c r="I32" s="30">
        <v>-2.3061856E-7</v>
      </c>
      <c r="J32" s="30">
        <v>1.1794104E-5</v>
      </c>
      <c r="K32" s="31">
        <v>0.94600002999999999</v>
      </c>
      <c r="L32" s="31">
        <v>1.7073758000000001</v>
      </c>
      <c r="M32" s="31">
        <v>1.6744478</v>
      </c>
      <c r="N32" s="31"/>
      <c r="O32" s="36"/>
      <c r="P32" s="23"/>
      <c r="Q32" s="9">
        <v>-2.5009944518483707E-2</v>
      </c>
      <c r="U32" s="33"/>
    </row>
    <row r="33" spans="1:35" x14ac:dyDescent="0.2">
      <c r="A33" s="34">
        <v>9</v>
      </c>
      <c r="B33" s="33" t="s">
        <v>68</v>
      </c>
      <c r="C33" s="9"/>
      <c r="D33" s="29">
        <v>0.77522853999999997</v>
      </c>
      <c r="E33" s="29">
        <v>1.6762374</v>
      </c>
      <c r="F33" s="29">
        <v>0.12780084999999999</v>
      </c>
      <c r="G33" s="29">
        <v>1.5857024</v>
      </c>
      <c r="H33" s="29">
        <v>0.21820456999999999</v>
      </c>
      <c r="I33" s="30">
        <v>-1.2435271E-5</v>
      </c>
      <c r="J33" s="30">
        <v>5.7260314000000003E-6</v>
      </c>
      <c r="K33" s="31">
        <v>0.94599646000000004</v>
      </c>
      <c r="L33" s="31">
        <v>1.7073792000000001</v>
      </c>
      <c r="M33" s="31">
        <v>1.6745011000000001</v>
      </c>
      <c r="N33" s="31"/>
      <c r="O33" s="36"/>
      <c r="P33" s="23"/>
      <c r="Q33" s="32">
        <v>-2.552857158555355E-3</v>
      </c>
      <c r="R33" s="9">
        <v>-1.5930595082647159E-2</v>
      </c>
      <c r="S33" s="9">
        <v>1.9737611595571636E-2</v>
      </c>
      <c r="T33" s="9"/>
      <c r="U33" s="9"/>
      <c r="V33" s="9">
        <v>1.0099439675660187</v>
      </c>
      <c r="W33" s="9">
        <v>1.0065656456814942</v>
      </c>
      <c r="X33" s="9">
        <v>0.99665494127098331</v>
      </c>
      <c r="Y33" s="9"/>
      <c r="Z33" s="33"/>
      <c r="AA33" s="34"/>
      <c r="AB33" s="9"/>
      <c r="AC33" s="9"/>
      <c r="AD33" s="9"/>
      <c r="AE33" s="9"/>
      <c r="AF33" s="9"/>
      <c r="AG33" s="9"/>
    </row>
    <row r="34" spans="1:35" x14ac:dyDescent="0.2">
      <c r="A34" s="34">
        <v>10</v>
      </c>
      <c r="B34" s="33" t="s">
        <v>17</v>
      </c>
      <c r="C34" s="9" t="s">
        <v>69</v>
      </c>
      <c r="D34" s="29">
        <v>0.77099664999999995</v>
      </c>
      <c r="E34" s="29">
        <v>1.6670653</v>
      </c>
      <c r="F34" s="29">
        <v>0.12669319000000001</v>
      </c>
      <c r="G34" s="29">
        <v>1.5770386999999999</v>
      </c>
      <c r="H34" s="29">
        <v>0.21631565</v>
      </c>
      <c r="I34" s="30">
        <v>-2.1740278999999998E-6</v>
      </c>
      <c r="J34" s="30">
        <v>5.4233203999999997E-6</v>
      </c>
      <c r="K34" s="31">
        <v>0.94599772000000004</v>
      </c>
      <c r="L34" s="31">
        <v>1.7074370000000001</v>
      </c>
      <c r="M34" s="31">
        <v>1.6744882999999999</v>
      </c>
      <c r="N34" s="31"/>
      <c r="O34" s="36"/>
      <c r="P34" s="23"/>
      <c r="Q34" s="32">
        <v>2.0031800880282447E-3</v>
      </c>
      <c r="R34" s="9">
        <v>-4.8200899945394227E-2</v>
      </c>
      <c r="S34" s="9">
        <v>-1.4183437411774413E-2</v>
      </c>
      <c r="T34" s="9">
        <v>-3.0338283769341483E-2</v>
      </c>
      <c r="U34" s="9">
        <v>-9.2565322014811124E-4</v>
      </c>
      <c r="V34" s="9">
        <v>1.0096903246136328</v>
      </c>
      <c r="W34" s="9">
        <v>1.0063466035056243</v>
      </c>
      <c r="X34" s="9">
        <v>0.99668837806455046</v>
      </c>
      <c r="Y34" s="9"/>
      <c r="Z34" s="34">
        <v>2</v>
      </c>
      <c r="AA34" s="9">
        <v>3.2820453193166156E-2</v>
      </c>
      <c r="AB34" s="9">
        <v>3.6265148497975887E-2</v>
      </c>
      <c r="AC34" s="9">
        <v>-1.863111635025394E-3</v>
      </c>
      <c r="AD34" s="9">
        <v>1.9508949479244031E-3</v>
      </c>
      <c r="AE34" s="9"/>
      <c r="AF34" s="9">
        <f>AVERAGE(H33,H35)</f>
        <v>0.21841329999999998</v>
      </c>
      <c r="AG34" s="9">
        <f>T34-U34</f>
        <v>-2.9412630549193373E-2</v>
      </c>
      <c r="AI34" s="9">
        <f>0.0198*AF34^-0.47363</f>
        <v>4.0700752546594388E-2</v>
      </c>
    </row>
    <row r="35" spans="1:35" x14ac:dyDescent="0.2">
      <c r="A35" s="34">
        <v>11</v>
      </c>
      <c r="B35" s="33" t="s">
        <v>68</v>
      </c>
      <c r="C35" s="9"/>
      <c r="D35" s="29">
        <v>0.77681951999999999</v>
      </c>
      <c r="E35" s="29">
        <v>1.6796044000000001</v>
      </c>
      <c r="F35" s="29">
        <v>0.12805018000000001</v>
      </c>
      <c r="G35" s="29">
        <v>1.5888857000000001</v>
      </c>
      <c r="H35" s="29">
        <v>0.21862202999999999</v>
      </c>
      <c r="I35" s="30">
        <v>-6.5741152000000002E-7</v>
      </c>
      <c r="J35" s="30">
        <v>1.4144643000000001E-7</v>
      </c>
      <c r="K35" s="31">
        <v>0.94599518999999999</v>
      </c>
      <c r="L35" s="31">
        <v>1.7073301999999999</v>
      </c>
      <c r="M35" s="31">
        <v>1.674428</v>
      </c>
      <c r="N35" s="31"/>
      <c r="O35" s="36"/>
      <c r="P35" s="23"/>
      <c r="Q35" s="32">
        <v>-1.173366111495433E-3</v>
      </c>
      <c r="R35" s="9">
        <v>-2.6883356279983062E-2</v>
      </c>
      <c r="S35" s="9">
        <v>-8.3311338442415561E-3</v>
      </c>
      <c r="T35" s="9"/>
      <c r="U35" s="9"/>
      <c r="V35" s="9">
        <v>1.0094366816612472</v>
      </c>
      <c r="W35" s="9">
        <v>1.0061275613297542</v>
      </c>
      <c r="X35" s="9">
        <v>0.99672181485811762</v>
      </c>
      <c r="Y35" s="9"/>
      <c r="Z35" s="34"/>
      <c r="AA35" s="9"/>
      <c r="AB35" s="9"/>
      <c r="AC35" s="9"/>
      <c r="AD35" s="9"/>
      <c r="AE35" s="9"/>
      <c r="AF35" s="9"/>
      <c r="AG35" s="9"/>
    </row>
    <row r="36" spans="1:35" x14ac:dyDescent="0.2">
      <c r="A36" s="34">
        <v>12</v>
      </c>
      <c r="B36" s="33" t="s">
        <v>17</v>
      </c>
      <c r="C36" s="9"/>
      <c r="D36" s="29">
        <v>0.77315020999999995</v>
      </c>
      <c r="E36" s="29">
        <v>1.6716766000000001</v>
      </c>
      <c r="F36" s="29">
        <v>0.12701012</v>
      </c>
      <c r="G36" s="29">
        <v>1.5813793</v>
      </c>
      <c r="H36" s="29">
        <v>0.21684085</v>
      </c>
      <c r="I36" s="30">
        <v>-4.7997125E-6</v>
      </c>
      <c r="J36" s="30">
        <v>9.8950078000000009E-7</v>
      </c>
      <c r="K36" s="31">
        <v>0.94599487999999998</v>
      </c>
      <c r="L36" s="31">
        <v>1.7073152</v>
      </c>
      <c r="M36" s="31">
        <v>1.6743956</v>
      </c>
      <c r="N36" s="31"/>
      <c r="O36" s="36"/>
      <c r="P36" s="23"/>
      <c r="Q36" s="32">
        <v>-2.5728864155638576E-2</v>
      </c>
      <c r="R36" s="9"/>
      <c r="S36" s="9"/>
      <c r="T36" s="9"/>
      <c r="U36" s="9"/>
      <c r="V36" s="9"/>
      <c r="W36" s="9"/>
      <c r="X36" s="9"/>
      <c r="Y36" s="9"/>
      <c r="Z36" s="34"/>
      <c r="AA36" s="9"/>
      <c r="AB36" s="9"/>
      <c r="AC36" s="9"/>
      <c r="AD36" s="9"/>
      <c r="AE36" s="9"/>
      <c r="AF36" s="9"/>
      <c r="AG36" s="9"/>
    </row>
    <row r="37" spans="1:35" x14ac:dyDescent="0.2">
      <c r="A37" s="34">
        <v>13</v>
      </c>
      <c r="B37" s="33" t="s">
        <v>70</v>
      </c>
      <c r="C37" s="9"/>
      <c r="D37" s="29">
        <v>0.78430279999999997</v>
      </c>
      <c r="E37" s="29">
        <v>1.6959008</v>
      </c>
      <c r="F37" s="29">
        <v>0.12949489</v>
      </c>
      <c r="G37" s="29">
        <v>1.6044082</v>
      </c>
      <c r="H37" s="29">
        <v>0.22110537999999999</v>
      </c>
      <c r="I37" s="30">
        <v>7.8556477999999996E-6</v>
      </c>
      <c r="J37" s="30">
        <v>3.8736769000000003E-6</v>
      </c>
      <c r="K37" s="31">
        <v>0.94604325</v>
      </c>
      <c r="L37" s="31">
        <v>1.7074235</v>
      </c>
      <c r="M37" s="31">
        <v>1.6744790000000001</v>
      </c>
      <c r="N37" s="31"/>
      <c r="O37" s="36"/>
      <c r="P37" s="23"/>
      <c r="Q37" s="32">
        <v>-9.5185017026100383E-3</v>
      </c>
      <c r="R37" s="9">
        <v>-1.9561255103939246E-2</v>
      </c>
      <c r="S37" s="9">
        <v>1.2481650033757674E-2</v>
      </c>
      <c r="T37" s="9"/>
      <c r="U37" s="9"/>
      <c r="V37" s="9">
        <v>1.0124953586505812</v>
      </c>
      <c r="W37" s="9">
        <v>1.0093461871441194</v>
      </c>
      <c r="X37" s="9">
        <v>0.99688969289631224</v>
      </c>
      <c r="Y37" s="9"/>
      <c r="Z37" s="34"/>
      <c r="AA37" s="9"/>
      <c r="AB37" s="9"/>
      <c r="AC37" s="9"/>
      <c r="AD37" s="9"/>
      <c r="AE37" s="9"/>
      <c r="AF37" s="9"/>
      <c r="AG37" s="9"/>
    </row>
    <row r="38" spans="1:35" x14ac:dyDescent="0.2">
      <c r="A38" s="34">
        <v>14</v>
      </c>
      <c r="B38" s="33" t="s">
        <v>17</v>
      </c>
      <c r="C38" s="9" t="s">
        <v>71</v>
      </c>
      <c r="D38" s="29">
        <v>0.78098442999999995</v>
      </c>
      <c r="E38" s="29">
        <v>1.6887521999999999</v>
      </c>
      <c r="F38" s="29">
        <v>0.12878486</v>
      </c>
      <c r="G38" s="29">
        <v>1.5977246000000001</v>
      </c>
      <c r="H38" s="29">
        <v>0.21991252</v>
      </c>
      <c r="I38" s="30">
        <v>8.8456311000000002E-6</v>
      </c>
      <c r="J38" s="30">
        <v>5.5765499000000001E-6</v>
      </c>
      <c r="K38" s="31">
        <v>0.94610963000000003</v>
      </c>
      <c r="L38" s="31">
        <v>1.7075986000000001</v>
      </c>
      <c r="M38" s="31">
        <v>1.6745205999999999</v>
      </c>
      <c r="N38" s="31"/>
      <c r="O38" s="36"/>
      <c r="P38" s="23"/>
      <c r="Q38" s="32">
        <v>7.3485256349314909E-2</v>
      </c>
      <c r="R38" s="9">
        <v>-6.1811950419765616E-2</v>
      </c>
      <c r="S38" s="9">
        <v>9.8834257398205949E-3</v>
      </c>
      <c r="T38" s="9">
        <v>-1.1243309930815867E-2</v>
      </c>
      <c r="U38" s="9">
        <v>2.9849999992744475E-2</v>
      </c>
      <c r="V38" s="9">
        <v>1.0139842994709589</v>
      </c>
      <c r="W38" s="9">
        <v>1.0108781183368538</v>
      </c>
      <c r="X38" s="9">
        <v>0.99693658870181245</v>
      </c>
      <c r="Y38" s="9"/>
      <c r="Z38" s="34">
        <v>2</v>
      </c>
      <c r="AA38" s="9">
        <v>0.11039932593761984</v>
      </c>
      <c r="AB38" s="9">
        <v>6.4718161803383675E-2</v>
      </c>
      <c r="AC38" s="9">
        <v>-1.6349438312190934E-2</v>
      </c>
      <c r="AD38" s="9">
        <v>1.9320806393960381E-2</v>
      </c>
      <c r="AE38" s="9"/>
      <c r="AF38" s="9">
        <f>AVERAGE(H37,H39)</f>
        <v>0.22248336499999999</v>
      </c>
      <c r="AG38" s="9">
        <f>T38-U38</f>
        <v>-4.1093309923560341E-2</v>
      </c>
      <c r="AI38" s="9">
        <f>0.0198*AF38^-0.47363</f>
        <v>4.0346387402426687E-2</v>
      </c>
    </row>
    <row r="39" spans="1:35" x14ac:dyDescent="0.2">
      <c r="A39" s="34">
        <v>15</v>
      </c>
      <c r="B39" s="33" t="s">
        <v>70</v>
      </c>
      <c r="C39" s="9"/>
      <c r="D39" s="29">
        <v>0.79335317000000005</v>
      </c>
      <c r="E39" s="29">
        <v>1.7154201</v>
      </c>
      <c r="F39" s="29">
        <v>0.13110123000000001</v>
      </c>
      <c r="G39" s="29">
        <v>1.6228232</v>
      </c>
      <c r="H39" s="29">
        <v>0.22386134999999999</v>
      </c>
      <c r="I39" s="30">
        <v>5.9088341999999996E-6</v>
      </c>
      <c r="J39" s="30">
        <v>4.2034014000000003E-6</v>
      </c>
      <c r="K39" s="31">
        <v>0.94603696999999998</v>
      </c>
      <c r="L39" s="31">
        <v>1.7075625999999999</v>
      </c>
      <c r="M39" s="31">
        <v>1.6745953</v>
      </c>
      <c r="N39" s="31"/>
      <c r="O39" s="36"/>
      <c r="P39" s="23"/>
      <c r="Q39" s="32">
        <v>-2.3180374921771829E-2</v>
      </c>
      <c r="R39" s="9">
        <v>4.7643275731257262E-2</v>
      </c>
      <c r="S39" s="9">
        <v>6.7184924204655161E-2</v>
      </c>
      <c r="T39" s="9"/>
      <c r="U39" s="9"/>
      <c r="V39" s="9">
        <v>1.0154732402913365</v>
      </c>
      <c r="W39" s="9">
        <v>1.0124100495295882</v>
      </c>
      <c r="X39" s="9">
        <v>0.99698348450731267</v>
      </c>
      <c r="Y39" s="9"/>
      <c r="Z39" s="34"/>
      <c r="AA39" s="9"/>
      <c r="AB39" s="9"/>
      <c r="AC39" s="9"/>
      <c r="AD39" s="9"/>
      <c r="AE39" s="9"/>
      <c r="AF39" s="9"/>
      <c r="AG39" s="9"/>
    </row>
    <row r="40" spans="1:35" x14ac:dyDescent="0.2">
      <c r="A40" s="34">
        <v>16</v>
      </c>
      <c r="B40" s="33" t="s">
        <v>17</v>
      </c>
      <c r="C40" s="9"/>
      <c r="D40" s="29">
        <v>0.78620425000000005</v>
      </c>
      <c r="E40" s="29">
        <v>1.6999358</v>
      </c>
      <c r="F40" s="29">
        <v>0.12943383</v>
      </c>
      <c r="G40" s="29">
        <v>1.6081369000000001</v>
      </c>
      <c r="H40" s="29">
        <v>0.22098802000000001</v>
      </c>
      <c r="I40" s="30">
        <v>5.6260981999999996E-6</v>
      </c>
      <c r="J40" s="30">
        <v>-3.9436895999999996E-6</v>
      </c>
      <c r="K40" s="31">
        <v>0.94600817000000004</v>
      </c>
      <c r="L40" s="31">
        <v>1.7073639</v>
      </c>
      <c r="M40" s="31">
        <v>1.674445</v>
      </c>
      <c r="N40" s="31"/>
      <c r="O40" s="36"/>
      <c r="P40" s="23"/>
      <c r="Q40" s="32">
        <v>0.12001336512468264</v>
      </c>
      <c r="R40" s="9"/>
      <c r="S40" s="9"/>
      <c r="T40" s="9"/>
      <c r="U40" s="9"/>
      <c r="V40" s="9"/>
      <c r="W40" s="9"/>
      <c r="X40" s="9"/>
      <c r="Y40" s="9"/>
      <c r="Z40" s="34"/>
      <c r="AA40" s="9"/>
      <c r="AB40" s="9"/>
      <c r="AC40" s="9"/>
      <c r="AD40" s="9"/>
      <c r="AE40" s="9"/>
      <c r="AF40" s="9"/>
      <c r="AG40" s="9"/>
    </row>
    <row r="41" spans="1:35" x14ac:dyDescent="0.2">
      <c r="A41" s="34">
        <v>17</v>
      </c>
      <c r="B41" s="33" t="s">
        <v>72</v>
      </c>
      <c r="C41" s="9"/>
      <c r="D41" s="29">
        <v>0.80027190999999998</v>
      </c>
      <c r="E41" s="29">
        <v>1.7301523999999999</v>
      </c>
      <c r="F41" s="29">
        <v>0.13199916</v>
      </c>
      <c r="G41" s="29">
        <v>1.6363095000000001</v>
      </c>
      <c r="H41" s="29">
        <v>0.22532358</v>
      </c>
      <c r="I41" s="30">
        <v>1.8166823E-5</v>
      </c>
      <c r="J41" s="30">
        <v>-1.3129714000000001E-5</v>
      </c>
      <c r="K41" s="31">
        <v>0.94575233000000003</v>
      </c>
      <c r="L41" s="31">
        <v>1.7070251000000001</v>
      </c>
      <c r="M41" s="31">
        <v>1.6745289999999999</v>
      </c>
      <c r="N41" s="31"/>
      <c r="O41" s="36"/>
      <c r="P41" s="23"/>
      <c r="Q41" s="32">
        <v>-8.9777602276575053E-2</v>
      </c>
      <c r="R41" s="9">
        <v>-3.1867291476306292E-2</v>
      </c>
      <c r="S41" s="9">
        <v>2.4604538772843298E-2</v>
      </c>
      <c r="T41" s="9"/>
      <c r="U41" s="9"/>
      <c r="V41" s="9">
        <v>1.01239992729276</v>
      </c>
      <c r="W41" s="9">
        <v>1.0094683920951613</v>
      </c>
      <c r="X41" s="9">
        <v>0.99710437039892141</v>
      </c>
      <c r="Y41" s="9"/>
      <c r="Z41" s="34"/>
      <c r="AA41" s="9"/>
      <c r="AB41" s="9"/>
      <c r="AC41" s="9"/>
      <c r="AD41" s="9"/>
      <c r="AE41" s="9"/>
      <c r="AF41" s="9"/>
      <c r="AG41" s="9"/>
    </row>
    <row r="42" spans="1:35" x14ac:dyDescent="0.2">
      <c r="A42" s="34">
        <v>18</v>
      </c>
      <c r="B42" s="33" t="s">
        <v>17</v>
      </c>
      <c r="C42" s="9" t="s">
        <v>73</v>
      </c>
      <c r="D42" s="29">
        <v>0.79915605000000001</v>
      </c>
      <c r="E42" s="29">
        <v>1.7276701000000001</v>
      </c>
      <c r="F42" s="29">
        <v>0.13132182000000001</v>
      </c>
      <c r="G42" s="29">
        <v>1.6337862999999999</v>
      </c>
      <c r="H42" s="29">
        <v>0.22413959</v>
      </c>
      <c r="I42" s="30">
        <v>-3.0077363999999999E-6</v>
      </c>
      <c r="J42" s="30">
        <v>8.1273583000000002E-7</v>
      </c>
      <c r="K42" s="31">
        <v>0.94566631999999995</v>
      </c>
      <c r="L42" s="31">
        <v>1.7067950999999999</v>
      </c>
      <c r="M42" s="31">
        <v>1.6745306</v>
      </c>
      <c r="N42" s="31"/>
      <c r="O42" s="36"/>
      <c r="P42" s="23"/>
      <c r="Q42" s="32">
        <v>-1.6284548674749821E-2</v>
      </c>
      <c r="R42" s="9">
        <v>5.396078299035878E-2</v>
      </c>
      <c r="S42" s="9">
        <v>3.7323892438934081E-3</v>
      </c>
      <c r="T42" s="9">
        <v>-2.2816855261990437E-2</v>
      </c>
      <c r="U42" s="9">
        <v>1.6810991504856432E-2</v>
      </c>
      <c r="V42" s="9">
        <v>1.0076519589251278</v>
      </c>
      <c r="W42" s="9">
        <v>1.0049460541795994</v>
      </c>
      <c r="X42" s="9">
        <v>0.99731563897130204</v>
      </c>
      <c r="Y42" s="9"/>
      <c r="Z42" s="34">
        <v>2</v>
      </c>
      <c r="AA42" s="9">
        <v>0.14535260594278032</v>
      </c>
      <c r="AB42" s="9">
        <v>2.2791271241314939E-2</v>
      </c>
      <c r="AC42" s="9">
        <v>-0.11049913196231609</v>
      </c>
      <c r="AD42" s="9">
        <v>5.8609336629383411E-2</v>
      </c>
      <c r="AE42" s="9"/>
      <c r="AF42" s="9">
        <f>AVERAGE(H41,H43)</f>
        <v>0.22558814500000002</v>
      </c>
      <c r="AG42" s="9">
        <f>T42-U42</f>
        <v>-3.9627846766846872E-2</v>
      </c>
      <c r="AI42" s="9">
        <f>0.0198*AF42^-0.47363</f>
        <v>4.0082426405675255E-2</v>
      </c>
    </row>
    <row r="43" spans="1:35" x14ac:dyDescent="0.2">
      <c r="A43" s="34">
        <v>19</v>
      </c>
      <c r="B43" s="33" t="s">
        <v>72</v>
      </c>
      <c r="C43" s="9"/>
      <c r="D43" s="29">
        <v>0.80311383000000003</v>
      </c>
      <c r="E43" s="29">
        <v>1.7360962</v>
      </c>
      <c r="F43" s="29">
        <v>0.1323307</v>
      </c>
      <c r="G43" s="29">
        <v>1.6416519000000001</v>
      </c>
      <c r="H43" s="29">
        <v>0.22585271000000001</v>
      </c>
      <c r="I43" s="30">
        <v>8.4736595000000008E-6</v>
      </c>
      <c r="J43" s="30">
        <v>1.0874787000000001E-5</v>
      </c>
      <c r="K43" s="31">
        <v>0.94561110999999998</v>
      </c>
      <c r="L43" s="31">
        <v>1.7067493</v>
      </c>
      <c r="M43" s="31">
        <v>1.6745447</v>
      </c>
      <c r="N43" s="31"/>
      <c r="O43" s="36"/>
      <c r="P43" s="23"/>
      <c r="Q43" s="32">
        <v>-0.13122066164805712</v>
      </c>
      <c r="R43" s="9">
        <v>-9.0544057300023795E-2</v>
      </c>
      <c r="S43" s="9">
        <v>2.2096046497832589E-2</v>
      </c>
      <c r="T43" s="9"/>
      <c r="U43" s="9"/>
      <c r="V43" s="9">
        <v>1.0029039905574959</v>
      </c>
      <c r="W43" s="9">
        <v>1.0004237162640377</v>
      </c>
      <c r="X43" s="9">
        <v>0.99752690754368278</v>
      </c>
      <c r="Y43" s="9"/>
      <c r="Z43" s="34"/>
      <c r="AA43" s="9"/>
      <c r="AB43" s="9"/>
      <c r="AC43" s="9"/>
      <c r="AD43" s="9"/>
      <c r="AE43" s="9"/>
      <c r="AF43" s="9"/>
      <c r="AG43" s="9"/>
    </row>
    <row r="44" spans="1:35" x14ac:dyDescent="0.2">
      <c r="A44" s="34">
        <v>20</v>
      </c>
      <c r="B44" s="33" t="s">
        <v>17</v>
      </c>
      <c r="C44" s="9"/>
      <c r="D44" s="29">
        <v>0.80603353</v>
      </c>
      <c r="E44" s="29">
        <v>1.7425796</v>
      </c>
      <c r="F44" s="29">
        <v>0.13254604</v>
      </c>
      <c r="G44" s="29">
        <v>1.6481269000000001</v>
      </c>
      <c r="H44" s="29">
        <v>0.22625787999999999</v>
      </c>
      <c r="I44" s="30">
        <v>6.8397639000000001E-6</v>
      </c>
      <c r="J44" s="30">
        <v>-9.5822615000000003E-8</v>
      </c>
      <c r="K44" s="31">
        <v>0.94580410000000004</v>
      </c>
      <c r="L44" s="31">
        <v>1.7070126000000001</v>
      </c>
      <c r="M44" s="31">
        <v>1.6744848000000001</v>
      </c>
      <c r="N44" s="31"/>
      <c r="O44" s="36"/>
      <c r="P44" s="23"/>
      <c r="Q44" s="32">
        <v>7.8368034402531705E-2</v>
      </c>
      <c r="R44" s="9"/>
      <c r="S44" s="9"/>
      <c r="T44" s="9"/>
      <c r="U44" s="9"/>
      <c r="V44" s="9"/>
      <c r="W44" s="9"/>
      <c r="X44" s="9"/>
      <c r="Y44" s="9"/>
      <c r="Z44" s="34"/>
      <c r="AA44" s="9"/>
      <c r="AB44" s="9"/>
      <c r="AC44" s="9"/>
      <c r="AD44" s="9"/>
      <c r="AE44" s="9"/>
      <c r="AF44" s="9"/>
      <c r="AG44" s="9"/>
    </row>
    <row r="45" spans="1:35" x14ac:dyDescent="0.2">
      <c r="A45" s="34"/>
      <c r="B45" s="33"/>
      <c r="C45" s="9"/>
      <c r="D45" s="29"/>
      <c r="E45" s="29"/>
      <c r="F45" s="29"/>
      <c r="G45" s="29"/>
      <c r="H45" s="29"/>
      <c r="I45" s="30"/>
      <c r="J45" s="30"/>
      <c r="K45" s="31"/>
      <c r="L45" s="31"/>
      <c r="M45" s="31"/>
      <c r="Q45" s="32"/>
      <c r="R45" s="9"/>
      <c r="S45" s="9"/>
      <c r="T45" s="9"/>
      <c r="U45" s="9"/>
      <c r="V45" s="9"/>
      <c r="W45" s="9"/>
      <c r="X45" s="9"/>
      <c r="Y45" s="9"/>
      <c r="Z45" s="34"/>
      <c r="AA45" s="9"/>
      <c r="AB45" s="9"/>
      <c r="AC45" s="9"/>
      <c r="AD45" s="9"/>
      <c r="AE45" s="9"/>
      <c r="AF45" s="9"/>
      <c r="AG45" s="9"/>
    </row>
    <row r="46" spans="1:35" x14ac:dyDescent="0.2">
      <c r="A46" s="34">
        <v>8</v>
      </c>
      <c r="B46" s="33" t="s">
        <v>17</v>
      </c>
      <c r="C46" s="9"/>
      <c r="D46" s="29">
        <v>0.81007507999999995</v>
      </c>
      <c r="E46" s="29">
        <v>1.7493652</v>
      </c>
      <c r="F46" s="29">
        <v>0.13112228000000001</v>
      </c>
      <c r="G46" s="29">
        <v>1.6509521</v>
      </c>
      <c r="H46" s="29">
        <v>0.22334805999999999</v>
      </c>
      <c r="I46" s="30">
        <v>1.0832629E-5</v>
      </c>
      <c r="J46" s="30">
        <v>4.6237568999999996E-6</v>
      </c>
      <c r="K46" s="31">
        <v>0.94374004</v>
      </c>
      <c r="L46" s="31">
        <v>1.7033377999999999</v>
      </c>
      <c r="M46" s="31">
        <v>1.6744899</v>
      </c>
      <c r="N46" s="31"/>
      <c r="O46" s="36"/>
      <c r="P46" s="23"/>
      <c r="Q46" s="32">
        <f t="shared" ref="Q46:Q58" si="1">(K46/AVERAGE(K45,K47)-1)*1000</f>
        <v>-1.5470338010636908E-3</v>
      </c>
      <c r="R46" s="9"/>
      <c r="S46" s="9"/>
      <c r="T46" s="9"/>
      <c r="U46" s="9"/>
      <c r="V46" s="9"/>
      <c r="W46" s="9"/>
      <c r="X46" s="9"/>
      <c r="Y46" s="9"/>
      <c r="Z46" s="34"/>
      <c r="AA46" s="9"/>
      <c r="AB46" s="9"/>
      <c r="AC46" s="9"/>
      <c r="AD46" s="9"/>
      <c r="AE46" s="9"/>
      <c r="AF46" s="9"/>
      <c r="AG46" s="9"/>
    </row>
    <row r="47" spans="1:35" x14ac:dyDescent="0.2">
      <c r="A47" s="34">
        <v>9</v>
      </c>
      <c r="B47" s="33" t="s">
        <v>74</v>
      </c>
      <c r="C47" s="9"/>
      <c r="D47" s="29">
        <v>0.81511434000000005</v>
      </c>
      <c r="E47" s="29">
        <v>1.7602675000000001</v>
      </c>
      <c r="F47" s="29">
        <v>0.13152278000000001</v>
      </c>
      <c r="G47" s="29">
        <v>1.6612374999999999</v>
      </c>
      <c r="H47" s="29">
        <v>0.22403433</v>
      </c>
      <c r="I47" s="30">
        <v>1.0392972E-5</v>
      </c>
      <c r="J47" s="30">
        <v>7.0488437999999998E-6</v>
      </c>
      <c r="K47" s="31">
        <v>0.94374150000000001</v>
      </c>
      <c r="L47" s="31">
        <v>1.7033711</v>
      </c>
      <c r="M47" s="31">
        <v>1.6745235000000001</v>
      </c>
      <c r="N47" s="31"/>
      <c r="O47" s="36"/>
      <c r="P47" s="23"/>
      <c r="Q47" s="32">
        <f t="shared" si="1"/>
        <v>-1.3308552018309605E-2</v>
      </c>
      <c r="R47" s="9">
        <f>(L47/AVERAGE(L46,L48)-1)*1000</f>
        <v>-2.3482790137974163E-3</v>
      </c>
      <c r="S47" s="9">
        <f>(M47/AVERAGE(M46,M48)-1)*1000</f>
        <v>7.5843046221102384E-3</v>
      </c>
      <c r="T47" s="9"/>
      <c r="U47" s="9"/>
      <c r="V47" s="9">
        <f>H47/AVERAGE(H46,H48)</f>
        <v>1.006709273301434</v>
      </c>
      <c r="W47" s="9">
        <f>G47/AVERAGE(G46,G48)</f>
        <v>1.0088919501537734</v>
      </c>
      <c r="X47" s="9">
        <f>W47/V47</f>
        <v>1.0021681302737795</v>
      </c>
      <c r="Y47" s="9"/>
      <c r="Z47" s="34"/>
      <c r="AA47" s="9"/>
      <c r="AB47" s="9"/>
      <c r="AC47" s="9"/>
      <c r="AD47" s="9"/>
      <c r="AE47" s="9"/>
      <c r="AF47" s="9"/>
      <c r="AG47" s="9"/>
    </row>
    <row r="48" spans="1:35" x14ac:dyDescent="0.2">
      <c r="A48" s="34">
        <v>10</v>
      </c>
      <c r="B48" s="33" t="s">
        <v>17</v>
      </c>
      <c r="C48" s="9" t="s">
        <v>75</v>
      </c>
      <c r="D48" s="29">
        <v>0.80576270999999999</v>
      </c>
      <c r="E48" s="29">
        <v>1.7400945000000001</v>
      </c>
      <c r="F48" s="29">
        <v>0.13016927</v>
      </c>
      <c r="G48" s="29">
        <v>1.6422399999999999</v>
      </c>
      <c r="H48" s="29">
        <v>0.22173441999999999</v>
      </c>
      <c r="I48" s="30">
        <v>1.1254178E-5</v>
      </c>
      <c r="J48" s="30">
        <v>1.8691649999999999E-5</v>
      </c>
      <c r="K48" s="31">
        <v>0.94376808000000001</v>
      </c>
      <c r="L48" s="31">
        <v>1.7034123999999999</v>
      </c>
      <c r="M48" s="31">
        <v>1.6745317</v>
      </c>
      <c r="N48" s="31"/>
      <c r="O48" s="36"/>
      <c r="P48" s="23"/>
      <c r="Q48" s="32">
        <f t="shared" si="1"/>
        <v>5.7429693181010322E-3</v>
      </c>
      <c r="R48" s="9">
        <f>(AVERAGE(L47,L49)/L48-1)*1000</f>
        <v>-1.7963941086662771E-2</v>
      </c>
      <c r="S48" s="9">
        <f>(AVERAGE(M47,M49)/M48-1)*1000</f>
        <v>-1.1973496829020824E-2</v>
      </c>
      <c r="T48" s="9">
        <f>AVERAGE(R47:R49)</f>
        <v>-2.1456471303582525E-2</v>
      </c>
      <c r="U48" s="9">
        <f>AVERAGE(S47:S49)</f>
        <v>-1.4182795184614072E-2</v>
      </c>
      <c r="V48" s="9">
        <f>AVERAGE(V47,V49)</f>
        <v>0.9919675038598037</v>
      </c>
      <c r="W48" s="9">
        <f>AVERAGE(W47,W49)</f>
        <v>0.99331307363893573</v>
      </c>
      <c r="X48" s="9">
        <f>AVERAGE(X47,X49)</f>
        <v>1.0013442213566945</v>
      </c>
      <c r="Y48" s="9"/>
      <c r="Z48" s="34">
        <f>COUNT(S47,S49)</f>
        <v>2</v>
      </c>
      <c r="AA48" s="9">
        <f>2*STDEV(R47:R49)</f>
        <v>4.2145306683534202E-2</v>
      </c>
      <c r="AB48" s="9">
        <f>2*STDEV(S47:S49)</f>
        <v>4.5903274437841785E-2</v>
      </c>
      <c r="AC48" s="9">
        <f>AVERAGE(Q47,Q49)</f>
        <v>-8.0846842331894209E-3</v>
      </c>
      <c r="AD48" s="9">
        <f>2*STDEV(Q47,Q49)</f>
        <v>1.4775329339521727E-2</v>
      </c>
      <c r="AE48" s="9"/>
      <c r="AF48" s="9">
        <f>AVERAGE(H47,H49)</f>
        <v>0.21919514500000001</v>
      </c>
      <c r="AG48" s="9">
        <f>T48-U48</f>
        <v>-7.2736761189684529E-3</v>
      </c>
      <c r="AI48" s="9">
        <f>0.0198*AF48^-0.47363</f>
        <v>4.063192859265035E-2</v>
      </c>
    </row>
    <row r="49" spans="1:35" x14ac:dyDescent="0.2">
      <c r="A49" s="34">
        <v>11</v>
      </c>
      <c r="B49" s="33" t="s">
        <v>74</v>
      </c>
      <c r="C49" s="9"/>
      <c r="D49" s="29">
        <v>0.77856387999999999</v>
      </c>
      <c r="E49" s="29">
        <v>1.6813823000000001</v>
      </c>
      <c r="F49" s="29">
        <v>0.12583921000000001</v>
      </c>
      <c r="G49" s="29">
        <v>1.5868561000000001</v>
      </c>
      <c r="H49" s="29">
        <v>0.21435596000000001</v>
      </c>
      <c r="I49" s="30">
        <v>-4.6906604000000002E-6</v>
      </c>
      <c r="J49" s="30">
        <v>-2.0923261999999999E-5</v>
      </c>
      <c r="K49" s="31">
        <v>0.94378382000000005</v>
      </c>
      <c r="L49" s="31">
        <v>1.7033925000000001</v>
      </c>
      <c r="M49" s="31">
        <v>1.6744998</v>
      </c>
      <c r="N49" s="31"/>
      <c r="O49" s="36"/>
      <c r="P49" s="23"/>
      <c r="Q49" s="32">
        <f t="shared" si="1"/>
        <v>-2.8608164480692366E-3</v>
      </c>
      <c r="R49" s="9">
        <f>(L49/AVERAGE(L48,L50)-1)*1000</f>
        <v>-4.4057193810287387E-2</v>
      </c>
      <c r="S49" s="9">
        <f>(M49/AVERAGE(M48,M50)-1)*1000</f>
        <v>-3.815919334693163E-2</v>
      </c>
      <c r="T49" s="9"/>
      <c r="U49" s="9"/>
      <c r="V49" s="9">
        <f>H49/AVERAGE(H48,H50)</f>
        <v>0.97722573441817351</v>
      </c>
      <c r="W49" s="9">
        <f>G49/AVERAGE(G48,G50)</f>
        <v>0.97773419712409793</v>
      </c>
      <c r="X49" s="9">
        <f>W49/V49</f>
        <v>1.0005203124396096</v>
      </c>
      <c r="Y49" s="9"/>
      <c r="Z49" s="34"/>
      <c r="AA49" s="9"/>
      <c r="AB49" s="9"/>
      <c r="AC49" s="9"/>
      <c r="AD49" s="9"/>
      <c r="AE49" s="9"/>
      <c r="AF49" s="9"/>
      <c r="AG49" s="9"/>
    </row>
    <row r="50" spans="1:35" x14ac:dyDescent="0.2">
      <c r="A50" s="34">
        <v>12</v>
      </c>
      <c r="B50" s="33" t="s">
        <v>17</v>
      </c>
      <c r="C50" s="9"/>
      <c r="D50" s="29">
        <v>0.78683367999999998</v>
      </c>
      <c r="E50" s="29">
        <v>1.6992396000000001</v>
      </c>
      <c r="F50" s="29">
        <v>0.12736296</v>
      </c>
      <c r="G50" s="29">
        <v>1.6037467000000001</v>
      </c>
      <c r="H50" s="29">
        <v>0.21696863999999999</v>
      </c>
      <c r="I50" s="30">
        <v>4.4789999999999998E-6</v>
      </c>
      <c r="J50" s="30">
        <v>-3.4410091000000001E-6</v>
      </c>
      <c r="K50" s="31">
        <v>0.94380496000000003</v>
      </c>
      <c r="L50" s="31">
        <v>1.7035226999999999</v>
      </c>
      <c r="M50" s="31">
        <v>1.6745957</v>
      </c>
      <c r="N50" s="31"/>
      <c r="O50" s="36"/>
      <c r="P50" s="23"/>
      <c r="Q50" s="32">
        <f t="shared" si="1"/>
        <v>-2.2869668282132771E-2</v>
      </c>
      <c r="R50" s="9"/>
      <c r="S50" s="9"/>
      <c r="T50" s="9"/>
      <c r="U50" s="9"/>
      <c r="V50" s="9"/>
      <c r="W50" s="9"/>
      <c r="X50" s="9"/>
      <c r="Y50" s="9"/>
      <c r="Z50" s="34"/>
      <c r="AA50" s="9"/>
      <c r="AB50" s="9"/>
      <c r="AC50" s="9"/>
      <c r="AD50" s="9"/>
      <c r="AE50" s="9"/>
      <c r="AF50" s="9"/>
      <c r="AG50" s="9"/>
    </row>
    <row r="51" spans="1:35" x14ac:dyDescent="0.2">
      <c r="A51" s="34">
        <v>13</v>
      </c>
      <c r="B51" s="33" t="s">
        <v>76</v>
      </c>
      <c r="C51" s="9"/>
      <c r="D51" s="29">
        <v>0.78807607999999996</v>
      </c>
      <c r="E51" s="29">
        <v>1.7020055999999999</v>
      </c>
      <c r="F51" s="29">
        <v>0.12614865</v>
      </c>
      <c r="G51" s="29">
        <v>1.6064659999999999</v>
      </c>
      <c r="H51" s="29">
        <v>0.2149045</v>
      </c>
      <c r="I51" s="30">
        <v>-9.3355643000000005E-6</v>
      </c>
      <c r="J51" s="30">
        <v>1.7885358E-6</v>
      </c>
      <c r="K51" s="31">
        <v>0.94386926999999998</v>
      </c>
      <c r="L51" s="31">
        <v>1.7035994000000001</v>
      </c>
      <c r="M51" s="31">
        <v>1.6745359</v>
      </c>
      <c r="N51" s="31"/>
      <c r="O51" s="36"/>
      <c r="P51" s="23"/>
      <c r="Q51" s="32">
        <f t="shared" si="1"/>
        <v>2.4897521933020528E-4</v>
      </c>
      <c r="R51" s="9">
        <f>(L51/AVERAGE(L50,L52)-1)*1000</f>
        <v>-3.463243510637426E-3</v>
      </c>
      <c r="S51" s="9">
        <f>(M51/AVERAGE(M50,M52)-1)*1000</f>
        <v>-4.5086916079517536E-3</v>
      </c>
      <c r="T51" s="9"/>
      <c r="U51" s="9"/>
      <c r="V51" s="9">
        <f>H51/AVERAGE(H50,H52)</f>
        <v>0.99406269286592253</v>
      </c>
      <c r="W51" s="9">
        <f>G51/AVERAGE(G50,G52)</f>
        <v>1.0057230389229941</v>
      </c>
      <c r="X51" s="9">
        <f>W51/V51</f>
        <v>1.0117299906140269</v>
      </c>
      <c r="Y51" s="9"/>
      <c r="Z51" s="34"/>
      <c r="AA51" s="9"/>
      <c r="AB51" s="9"/>
      <c r="AC51" s="9"/>
      <c r="AD51" s="9"/>
      <c r="AE51" s="9"/>
      <c r="AF51" s="9"/>
      <c r="AG51" s="9"/>
    </row>
    <row r="52" spans="1:35" x14ac:dyDescent="0.2">
      <c r="A52" s="34">
        <v>14</v>
      </c>
      <c r="B52" s="33" t="s">
        <v>17</v>
      </c>
      <c r="C52" s="9" t="s">
        <v>77</v>
      </c>
      <c r="D52" s="29">
        <v>0.78033704000000004</v>
      </c>
      <c r="E52" s="29">
        <v>1.6853913</v>
      </c>
      <c r="F52" s="29">
        <v>0.12643439000000001</v>
      </c>
      <c r="G52" s="29">
        <v>1.5909021999999999</v>
      </c>
      <c r="H52" s="29">
        <v>0.21540751</v>
      </c>
      <c r="I52" s="30">
        <v>-6.6777937000000003E-6</v>
      </c>
      <c r="J52" s="30">
        <v>-9.1406255E-6</v>
      </c>
      <c r="K52" s="31">
        <v>0.94393311000000002</v>
      </c>
      <c r="L52" s="31">
        <v>1.7036879</v>
      </c>
      <c r="M52" s="31">
        <v>1.6744912000000001</v>
      </c>
      <c r="N52" s="31"/>
      <c r="O52" s="36"/>
      <c r="P52" s="23"/>
      <c r="Q52" s="32">
        <f t="shared" si="1"/>
        <v>1.7607489832149881E-2</v>
      </c>
      <c r="R52" s="9">
        <f>(AVERAGE(L51,L53)/L52-1)*1000</f>
        <v>-5.869619663645409E-4</v>
      </c>
      <c r="S52" s="9">
        <f>(AVERAGE(M51,M53)/M52-1)*1000</f>
        <v>3.1531966247388965E-2</v>
      </c>
      <c r="T52" s="9">
        <f>AVERAGE(R51:R53)</f>
        <v>3.8345796198324678E-3</v>
      </c>
      <c r="U52" s="9">
        <f>AVERAGE(S51:S53)</f>
        <v>2.1777831197759372E-2</v>
      </c>
      <c r="V52" s="9">
        <f>AVERAGE(V51,V53)</f>
        <v>0.98748626706693599</v>
      </c>
      <c r="W52" s="9">
        <f>AVERAGE(W51,W53)</f>
        <v>0.99754882357111463</v>
      </c>
      <c r="X52" s="9">
        <f>AVERAGE(X51,X53)</f>
        <v>1.0101797480983321</v>
      </c>
      <c r="Y52" s="9"/>
      <c r="Z52" s="34">
        <f>COUNT(S51,S53)</f>
        <v>2</v>
      </c>
      <c r="AA52" s="9">
        <f>2*STDEV(R51:R53)</f>
        <v>2.0501305412307189E-2</v>
      </c>
      <c r="AB52" s="9">
        <f>2*STDEV(S51:S53)</f>
        <v>4.6031386611724359E-2</v>
      </c>
      <c r="AC52" s="9">
        <f>AVERAGE(Q51,Q53)</f>
        <v>-4.5287200031163266E-3</v>
      </c>
      <c r="AD52" s="9">
        <f>2*STDEV(Q51,Q53)</f>
        <v>1.3513362760938053E-2</v>
      </c>
      <c r="AE52" s="9"/>
      <c r="AF52" s="9">
        <f>AVERAGE(H51,H53)</f>
        <v>0.21443913000000001</v>
      </c>
      <c r="AG52" s="9">
        <f>T52-U52</f>
        <v>-1.7943251577926905E-2</v>
      </c>
      <c r="AI52" s="9">
        <f>0.0198*AF52^-0.47363</f>
        <v>4.1056285942702463E-2</v>
      </c>
    </row>
    <row r="53" spans="1:35" x14ac:dyDescent="0.2">
      <c r="A53" s="34">
        <v>15</v>
      </c>
      <c r="B53" s="33" t="s">
        <v>76</v>
      </c>
      <c r="C53" s="9"/>
      <c r="D53" s="29">
        <v>0.78313354000000002</v>
      </c>
      <c r="E53" s="29">
        <v>1.6914193</v>
      </c>
      <c r="F53" s="29">
        <v>0.12558817999999999</v>
      </c>
      <c r="G53" s="29">
        <v>1.5966381000000001</v>
      </c>
      <c r="H53" s="29">
        <v>0.21397376000000001</v>
      </c>
      <c r="I53" s="30">
        <v>-1.5019219E-7</v>
      </c>
      <c r="J53" s="30">
        <v>8.2342419999999998E-6</v>
      </c>
      <c r="K53" s="31">
        <v>0.94396371000000001</v>
      </c>
      <c r="L53" s="31">
        <v>1.7037743999999999</v>
      </c>
      <c r="M53" s="31">
        <v>1.6745521000000001</v>
      </c>
      <c r="N53" s="31"/>
      <c r="O53" s="36"/>
      <c r="P53" s="23"/>
      <c r="Q53" s="32">
        <f t="shared" si="1"/>
        <v>-9.3064152255628585E-3</v>
      </c>
      <c r="R53" s="9">
        <f>(L53/AVERAGE(L52,L54)-1)*1000</f>
        <v>1.555394433649937E-2</v>
      </c>
      <c r="S53" s="9">
        <f>(M53/AVERAGE(M52,M54)-1)*1000</f>
        <v>3.8310218953840902E-2</v>
      </c>
      <c r="T53" s="9"/>
      <c r="U53" s="9"/>
      <c r="V53" s="9">
        <f>H53/AVERAGE(H52,H54)</f>
        <v>0.98090984126794944</v>
      </c>
      <c r="W53" s="9">
        <f>G53/AVERAGE(G52,G54)</f>
        <v>0.98937460821923517</v>
      </c>
      <c r="X53" s="9">
        <f>W53/V53</f>
        <v>1.0086295055826373</v>
      </c>
      <c r="Y53" s="9"/>
      <c r="Z53" s="34"/>
      <c r="AA53" s="9"/>
      <c r="AB53" s="9"/>
      <c r="AC53" s="9"/>
      <c r="AD53" s="9"/>
      <c r="AE53" s="9"/>
      <c r="AF53" s="9"/>
      <c r="AG53" s="9"/>
    </row>
    <row r="54" spans="1:35" x14ac:dyDescent="0.2">
      <c r="A54" s="34">
        <v>16</v>
      </c>
      <c r="B54" s="33" t="s">
        <v>17</v>
      </c>
      <c r="C54" s="9"/>
      <c r="D54" s="29">
        <v>0.80270286999999996</v>
      </c>
      <c r="E54" s="29">
        <v>1.7337365</v>
      </c>
      <c r="F54" s="29">
        <v>0.12963374999999999</v>
      </c>
      <c r="G54" s="29">
        <v>1.6366681999999999</v>
      </c>
      <c r="H54" s="29">
        <v>0.22086859</v>
      </c>
      <c r="I54" s="30">
        <v>7.0936595000000004E-6</v>
      </c>
      <c r="J54" s="30">
        <v>-2.7714232000000001E-6</v>
      </c>
      <c r="K54" s="31">
        <v>0.94401188000000003</v>
      </c>
      <c r="L54" s="31">
        <v>1.7038078999999999</v>
      </c>
      <c r="M54" s="31">
        <v>1.6744847</v>
      </c>
      <c r="N54" s="31"/>
      <c r="O54" s="36"/>
      <c r="P54" s="23"/>
      <c r="Q54" s="32">
        <f t="shared" si="1"/>
        <v>6.824532373883585E-2</v>
      </c>
      <c r="R54" s="9"/>
      <c r="S54" s="9"/>
      <c r="T54" s="9"/>
      <c r="U54" s="9"/>
      <c r="V54" s="9"/>
      <c r="W54" s="9"/>
      <c r="X54" s="9"/>
      <c r="Y54" s="9"/>
      <c r="Z54" s="34"/>
      <c r="AA54" s="9"/>
      <c r="AB54" s="9"/>
      <c r="AC54" s="9"/>
      <c r="AD54" s="9"/>
      <c r="AE54" s="9"/>
      <c r="AF54" s="9"/>
      <c r="AG54" s="9"/>
    </row>
    <row r="55" spans="1:35" x14ac:dyDescent="0.2">
      <c r="A55" s="34">
        <v>17</v>
      </c>
      <c r="B55" s="33" t="s">
        <v>78</v>
      </c>
      <c r="C55" s="9"/>
      <c r="D55" s="29">
        <v>0.78662688999999997</v>
      </c>
      <c r="E55" s="29">
        <v>1.6989517999999999</v>
      </c>
      <c r="F55" s="29">
        <v>0.12542328999999999</v>
      </c>
      <c r="G55" s="29">
        <v>1.6036935999999999</v>
      </c>
      <c r="H55" s="29">
        <v>0.21369076000000001</v>
      </c>
      <c r="I55" s="30">
        <v>-2.6844056000000001E-6</v>
      </c>
      <c r="J55" s="30">
        <v>-4.0547911999999999E-7</v>
      </c>
      <c r="K55" s="31">
        <v>0.94393121000000002</v>
      </c>
      <c r="L55" s="31">
        <v>1.7037575</v>
      </c>
      <c r="M55" s="31">
        <v>1.6745953</v>
      </c>
      <c r="N55" s="31"/>
      <c r="O55" s="36"/>
      <c r="P55" s="23"/>
      <c r="Q55" s="32">
        <f t="shared" si="1"/>
        <v>-0.10134245329962432</v>
      </c>
      <c r="R55" s="9">
        <f>(L55/AVERAGE(L54,L56)-1)*1000</f>
        <v>-6.6583681117338145E-2</v>
      </c>
      <c r="S55" s="9">
        <f>(M55/AVERAGE(M54,M56)-1)*1000</f>
        <v>4.7237524486209992E-2</v>
      </c>
      <c r="T55" s="9"/>
      <c r="U55" s="9"/>
      <c r="V55" s="9">
        <f>H55/AVERAGE(H54,H56)</f>
        <v>0.97394762050023698</v>
      </c>
      <c r="W55" s="9">
        <f>G55/AVERAGE(G54,G56)</f>
        <v>0.98519519760731222</v>
      </c>
      <c r="X55" s="9">
        <f>W55/V55</f>
        <v>1.0115484414873341</v>
      </c>
      <c r="Y55" s="9"/>
      <c r="Z55" s="34"/>
      <c r="AA55" s="9"/>
      <c r="AB55" s="9"/>
      <c r="AC55" s="9"/>
      <c r="AD55" s="9"/>
      <c r="AE55" s="9"/>
      <c r="AF55" s="9"/>
      <c r="AG55" s="9"/>
    </row>
    <row r="56" spans="1:35" x14ac:dyDescent="0.2">
      <c r="A56" s="34">
        <v>18</v>
      </c>
      <c r="B56" s="33" t="s">
        <v>17</v>
      </c>
      <c r="C56" s="9" t="s">
        <v>79</v>
      </c>
      <c r="D56" s="29">
        <v>0.79394777999999999</v>
      </c>
      <c r="E56" s="29">
        <v>1.7148707000000001</v>
      </c>
      <c r="F56" s="29">
        <v>0.12790694</v>
      </c>
      <c r="G56" s="29">
        <v>1.6189172999999999</v>
      </c>
      <c r="H56" s="29">
        <v>0.21794506999999999</v>
      </c>
      <c r="I56" s="30">
        <v>8.2924410999999992E-6</v>
      </c>
      <c r="J56" s="30">
        <v>1.2100105999999999E-5</v>
      </c>
      <c r="K56" s="31">
        <v>0.94404188</v>
      </c>
      <c r="L56" s="31">
        <v>1.7039340000000001</v>
      </c>
      <c r="M56" s="31">
        <v>1.6745477</v>
      </c>
      <c r="N56" s="31"/>
      <c r="O56" s="36"/>
      <c r="P56" s="23"/>
      <c r="Q56" s="32">
        <f t="shared" si="1"/>
        <v>0.13191303033188717</v>
      </c>
      <c r="R56" s="9">
        <f>(AVERAGE(L55,L57)/L56-1)*1000</f>
        <v>-0.13404275048201075</v>
      </c>
      <c r="S56" s="9">
        <f>(AVERAGE(M55,M57)/M56-1)*1000</f>
        <v>-5.9717618072774314E-5</v>
      </c>
      <c r="T56" s="9">
        <f>AVERAGE(R55:R57)</f>
        <v>-0.11171423930015727</v>
      </c>
      <c r="U56" s="9">
        <f>AVERAGE(S55:S57)</f>
        <v>9.316184902926258E-3</v>
      </c>
      <c r="V56" s="9">
        <f>AVERAGE(V55,V57)</f>
        <v>0.95211923031603307</v>
      </c>
      <c r="W56" s="9">
        <f>AVERAGE(W55,W57)</f>
        <v>0.96217629898068247</v>
      </c>
      <c r="X56" s="9">
        <f>AVERAGE(X55,X57)</f>
        <v>1.0105396982909722</v>
      </c>
      <c r="Y56" s="9"/>
      <c r="Z56" s="34">
        <f>COUNT(S55,S57)</f>
        <v>2</v>
      </c>
      <c r="AA56" s="9">
        <f>2*STDEV(R55:R57)</f>
        <v>7.8169854047774934E-2</v>
      </c>
      <c r="AB56" s="9">
        <f>2*STDEV(S55:S57)</f>
        <v>6.8421890078407724E-2</v>
      </c>
      <c r="AC56" s="9">
        <f>AVERAGE(Q55,Q57)</f>
        <v>-0.11632344720619026</v>
      </c>
      <c r="AD56" s="9">
        <f>2*STDEV(Q55,Q57)</f>
        <v>4.2372649520988397E-2</v>
      </c>
      <c r="AE56" s="9"/>
      <c r="AF56" s="9">
        <f>AVERAGE(H55,H57)</f>
        <v>0.2080215</v>
      </c>
      <c r="AG56" s="9">
        <f>T56-U56</f>
        <v>-0.12103042420308352</v>
      </c>
      <c r="AI56" s="9">
        <f>0.0198*AF56^-0.47363</f>
        <v>4.1651398912294128E-2</v>
      </c>
    </row>
    <row r="57" spans="1:35" x14ac:dyDescent="0.2">
      <c r="A57" s="34">
        <v>19</v>
      </c>
      <c r="B57" s="33" t="s">
        <v>78</v>
      </c>
      <c r="C57" s="9"/>
      <c r="D57" s="29">
        <v>0.74404093000000004</v>
      </c>
      <c r="E57" s="29">
        <v>1.6069499</v>
      </c>
      <c r="F57" s="29">
        <v>0.11877733</v>
      </c>
      <c r="G57" s="29">
        <v>1.5168056000000001</v>
      </c>
      <c r="H57" s="29">
        <v>0.20235223999999999</v>
      </c>
      <c r="I57" s="30">
        <v>1.9571538000000002E-6</v>
      </c>
      <c r="J57" s="30">
        <v>2.5370673000000002E-6</v>
      </c>
      <c r="K57" s="31">
        <v>0.94390352</v>
      </c>
      <c r="L57" s="31">
        <v>1.7036537</v>
      </c>
      <c r="M57" s="31">
        <v>1.6744999</v>
      </c>
      <c r="N57" s="31"/>
      <c r="O57" s="36"/>
      <c r="P57" s="23"/>
      <c r="Q57" s="32">
        <f t="shared" si="1"/>
        <v>-0.13130444111275619</v>
      </c>
      <c r="R57" s="9">
        <f>(L57/AVERAGE(L56,L58)-1)*1000</f>
        <v>-0.13451628630112289</v>
      </c>
      <c r="S57" s="9">
        <f>(M57/AVERAGE(M56,M58)-1)*1000</f>
        <v>-1.9229252159358445E-2</v>
      </c>
      <c r="T57" s="9"/>
      <c r="U57" s="9"/>
      <c r="V57" s="9">
        <f>H57/AVERAGE(H56,H58)</f>
        <v>0.93029084013182906</v>
      </c>
      <c r="W57" s="9">
        <f>G57/AVERAGE(G56,G58)</f>
        <v>0.93915740035405271</v>
      </c>
      <c r="X57" s="9">
        <f>W57/V57</f>
        <v>1.0095309550946101</v>
      </c>
      <c r="Y57" s="9"/>
      <c r="Z57" s="34"/>
      <c r="AA57" s="9"/>
      <c r="AB57" s="9"/>
      <c r="AC57" s="9"/>
      <c r="AD57" s="9"/>
      <c r="AE57" s="9"/>
      <c r="AF57" s="9"/>
      <c r="AG57" s="9"/>
    </row>
    <row r="58" spans="1:35" x14ac:dyDescent="0.2">
      <c r="A58" s="34">
        <v>20</v>
      </c>
      <c r="B58" s="33" t="s">
        <v>17</v>
      </c>
      <c r="C58" s="9"/>
      <c r="D58" s="29">
        <v>0.79021083999999997</v>
      </c>
      <c r="E58" s="29">
        <v>1.7067866</v>
      </c>
      <c r="F58" s="29">
        <v>0.12740982000000001</v>
      </c>
      <c r="G58" s="29">
        <v>1.6112241</v>
      </c>
      <c r="H58" s="29">
        <v>0.21708499000000001</v>
      </c>
      <c r="I58" s="30">
        <v>9.5951200000000004E-6</v>
      </c>
      <c r="J58" s="30">
        <v>1.2173611999999999E-5</v>
      </c>
      <c r="K58" s="31">
        <v>0.94401307000000001</v>
      </c>
      <c r="L58" s="31">
        <v>1.7038317999999999</v>
      </c>
      <c r="M58" s="31">
        <v>1.6745165</v>
      </c>
      <c r="N58" s="31"/>
      <c r="O58" s="36"/>
      <c r="P58" s="23"/>
      <c r="Q58" s="32">
        <f t="shared" si="1"/>
        <v>0.11606059059943163</v>
      </c>
      <c r="R58" s="9"/>
      <c r="S58" s="9"/>
      <c r="T58" s="9"/>
      <c r="U58" s="9"/>
      <c r="V58" s="9"/>
      <c r="W58" s="9"/>
      <c r="X58" s="9"/>
      <c r="Y58" s="9"/>
      <c r="Z58" s="34"/>
      <c r="AA58" s="9"/>
      <c r="AB58" s="9"/>
      <c r="AC58" s="9"/>
      <c r="AD58" s="9"/>
      <c r="AE58" s="9"/>
      <c r="AF58" s="9"/>
      <c r="AG58" s="9"/>
    </row>
    <row r="59" spans="1:35" x14ac:dyDescent="0.2">
      <c r="A59" s="34"/>
      <c r="B59" s="33"/>
      <c r="C59" s="9"/>
      <c r="D59" s="29"/>
      <c r="E59" s="29"/>
      <c r="F59" s="29"/>
      <c r="G59" s="29"/>
      <c r="H59" s="29"/>
      <c r="I59" s="30"/>
      <c r="J59" s="30"/>
      <c r="K59" s="31"/>
      <c r="L59" s="31"/>
      <c r="M59" s="31"/>
      <c r="Q59" s="32"/>
      <c r="R59" s="9"/>
      <c r="S59" s="9"/>
      <c r="T59" s="9"/>
      <c r="U59" s="9"/>
      <c r="V59" s="9"/>
      <c r="W59" s="9"/>
      <c r="X59" s="9"/>
      <c r="Y59" s="9"/>
      <c r="Z59" s="34"/>
      <c r="AA59" s="9"/>
      <c r="AB59" s="9"/>
      <c r="AC59" s="9"/>
      <c r="AD59" s="9"/>
      <c r="AE59" s="9"/>
      <c r="AF59" s="9"/>
      <c r="AG59" s="9"/>
    </row>
    <row r="60" spans="1:35" x14ac:dyDescent="0.2">
      <c r="A60" s="34">
        <v>13</v>
      </c>
      <c r="B60" s="33" t="s">
        <v>17</v>
      </c>
      <c r="C60" s="9"/>
      <c r="D60" s="29">
        <v>0.91470253000000001</v>
      </c>
      <c r="E60" s="29">
        <v>1.9776235</v>
      </c>
      <c r="F60" s="29">
        <v>0.13375316000000001</v>
      </c>
      <c r="G60" s="29">
        <v>1.8704801</v>
      </c>
      <c r="H60" s="29">
        <v>0.22831763999999999</v>
      </c>
      <c r="I60" s="30">
        <v>1.3332745999999999E-5</v>
      </c>
      <c r="J60" s="30">
        <v>1.677937E-6</v>
      </c>
      <c r="K60" s="31">
        <v>0.94582895</v>
      </c>
      <c r="L60" s="31">
        <v>1.7070521999999999</v>
      </c>
      <c r="M60" s="31">
        <v>1.6744775000000001</v>
      </c>
      <c r="N60" s="6"/>
      <c r="O60" s="6"/>
      <c r="P60" s="23"/>
      <c r="Q60" s="32">
        <v>1.7656781247987752E-2</v>
      </c>
      <c r="R60" s="9"/>
      <c r="S60" s="9"/>
      <c r="T60" s="9"/>
      <c r="U60" s="9"/>
      <c r="V60" s="9"/>
      <c r="W60" s="9"/>
      <c r="X60" s="9"/>
      <c r="Y60" s="9"/>
      <c r="Z60" s="34"/>
      <c r="AA60" s="9"/>
      <c r="AB60" s="9"/>
      <c r="AC60" s="9"/>
      <c r="AD60" s="9"/>
      <c r="AE60" s="9"/>
      <c r="AF60" s="9"/>
      <c r="AG60" s="9"/>
    </row>
    <row r="61" spans="1:35" x14ac:dyDescent="0.2">
      <c r="A61" s="34">
        <v>14</v>
      </c>
      <c r="B61" s="33" t="s">
        <v>80</v>
      </c>
      <c r="C61" s="9"/>
      <c r="D61" s="29">
        <v>0.93017543000000003</v>
      </c>
      <c r="E61" s="29">
        <v>2.0110332999999998</v>
      </c>
      <c r="F61" s="29">
        <v>0.13524727</v>
      </c>
      <c r="G61" s="29">
        <v>1.9020693</v>
      </c>
      <c r="H61" s="29">
        <v>0.23087033000000001</v>
      </c>
      <c r="I61" s="30">
        <v>-1.8477068E-6</v>
      </c>
      <c r="J61" s="30">
        <v>1.3331332999999999E-5</v>
      </c>
      <c r="K61" s="31">
        <v>0.94582664999999999</v>
      </c>
      <c r="L61" s="31">
        <v>1.7070455</v>
      </c>
      <c r="M61" s="31">
        <v>1.6744482000000001</v>
      </c>
      <c r="N61" s="6"/>
      <c r="O61" s="6"/>
      <c r="P61" s="23"/>
      <c r="Q61" s="32">
        <v>-2.5241831948075166E-2</v>
      </c>
      <c r="R61" s="9">
        <v>2.6654310782969759E-3</v>
      </c>
      <c r="S61" s="9">
        <v>4.2402208115799311E-3</v>
      </c>
      <c r="T61" s="9"/>
      <c r="U61" s="9"/>
      <c r="V61" s="9">
        <v>1.0131674719947608</v>
      </c>
      <c r="W61" s="9">
        <v>1.0191848666742307</v>
      </c>
      <c r="X61" s="9">
        <v>1.0059391905541764</v>
      </c>
      <c r="Y61" s="9"/>
      <c r="Z61" s="34"/>
      <c r="AA61" s="9"/>
      <c r="AB61" s="9"/>
      <c r="AC61" s="9"/>
      <c r="AD61" s="9"/>
      <c r="AE61" s="9"/>
      <c r="AF61" s="9"/>
      <c r="AG61" s="9"/>
    </row>
    <row r="62" spans="1:35" x14ac:dyDescent="0.2">
      <c r="A62" s="34">
        <v>15</v>
      </c>
      <c r="B62" s="33" t="s">
        <v>17</v>
      </c>
      <c r="C62" s="9" t="s">
        <v>81</v>
      </c>
      <c r="D62" s="29">
        <v>0.91054177999999997</v>
      </c>
      <c r="E62" s="29">
        <v>1.9686394</v>
      </c>
      <c r="F62" s="29">
        <v>0.13322357000000001</v>
      </c>
      <c r="G62" s="29">
        <v>1.8620504</v>
      </c>
      <c r="H62" s="29">
        <v>0.22742208</v>
      </c>
      <c r="I62" s="30">
        <v>5.3626324999999999E-6</v>
      </c>
      <c r="J62" s="30">
        <v>-2.8487593999999998E-6</v>
      </c>
      <c r="K62" s="31">
        <v>0.94587209999999999</v>
      </c>
      <c r="L62" s="31">
        <v>1.7070297000000001</v>
      </c>
      <c r="M62" s="31">
        <v>1.6744047</v>
      </c>
      <c r="N62" s="6"/>
      <c r="O62" s="6"/>
      <c r="P62" s="23"/>
      <c r="Q62" s="32">
        <v>5.0482767230963788E-3</v>
      </c>
      <c r="R62" s="9">
        <v>5.8112638579022047E-2</v>
      </c>
      <c r="S62" s="9">
        <v>4.0790616509855937E-2</v>
      </c>
      <c r="T62" s="9">
        <v>5.5915834390315076E-2</v>
      </c>
      <c r="U62" s="9">
        <v>3.3544229312454377E-2</v>
      </c>
      <c r="V62" s="9">
        <v>1.0124001457320904</v>
      </c>
      <c r="W62" s="9">
        <v>1.0179378841369433</v>
      </c>
      <c r="X62" s="9">
        <v>1.0054695547648047</v>
      </c>
      <c r="Y62" s="9"/>
      <c r="Z62" s="34">
        <v>2</v>
      </c>
      <c r="AA62" s="9">
        <v>0.10437338152019281</v>
      </c>
      <c r="AB62" s="9">
        <v>5.2872936351245091E-2</v>
      </c>
      <c r="AC62" s="9">
        <v>6.3562797800176263E-3</v>
      </c>
      <c r="AD62" s="9">
        <v>8.9372956302498363E-2</v>
      </c>
      <c r="AE62" s="9"/>
      <c r="AF62" s="9">
        <f>AVERAGE(H61,H63)</f>
        <v>0.23046898500000002</v>
      </c>
      <c r="AG62" s="9">
        <f>T62-U62</f>
        <v>2.23716050778607E-2</v>
      </c>
      <c r="AI62" s="9">
        <f>0.0198*AF62^-0.47363</f>
        <v>3.9678115475444142E-2</v>
      </c>
    </row>
    <row r="63" spans="1:35" x14ac:dyDescent="0.2">
      <c r="A63" s="34">
        <v>16</v>
      </c>
      <c r="B63" s="33" t="s">
        <v>80</v>
      </c>
      <c r="C63" s="9"/>
      <c r="D63" s="29">
        <v>0.92570235000000001</v>
      </c>
      <c r="E63" s="29">
        <v>2.0014181999999998</v>
      </c>
      <c r="F63" s="29">
        <v>0.13476473999999999</v>
      </c>
      <c r="G63" s="29">
        <v>1.8931297</v>
      </c>
      <c r="H63" s="29">
        <v>0.23006763999999999</v>
      </c>
      <c r="I63" s="30">
        <v>6.1036743000000001E-6</v>
      </c>
      <c r="J63" s="30">
        <v>-1.6606024000000001E-6</v>
      </c>
      <c r="K63" s="31">
        <v>0.94590799999999997</v>
      </c>
      <c r="L63" s="31">
        <v>1.7072122999999999</v>
      </c>
      <c r="M63" s="31">
        <v>1.6744977999999999</v>
      </c>
      <c r="N63" s="6"/>
      <c r="O63" s="6"/>
      <c r="P63" s="23"/>
      <c r="Q63" s="32">
        <v>3.7954391508110419E-2</v>
      </c>
      <c r="R63" s="9">
        <v>0.1069694335136262</v>
      </c>
      <c r="S63" s="9">
        <v>5.5601850615927262E-2</v>
      </c>
      <c r="T63" s="9"/>
      <c r="U63" s="9"/>
      <c r="V63" s="9">
        <v>1.01163281946942</v>
      </c>
      <c r="W63" s="9">
        <v>1.0166909015996559</v>
      </c>
      <c r="X63" s="9">
        <v>1.0049999189754331</v>
      </c>
      <c r="Y63" s="9"/>
      <c r="Z63" s="34"/>
      <c r="AA63" s="9"/>
      <c r="AB63" s="9"/>
      <c r="AC63" s="9"/>
      <c r="AD63" s="9"/>
      <c r="AE63" s="9"/>
      <c r="AF63" s="9"/>
      <c r="AG63" s="9"/>
    </row>
    <row r="64" spans="1:35" s="37" customFormat="1" ht="14" x14ac:dyDescent="0.15">
      <c r="A64" s="34">
        <v>17</v>
      </c>
      <c r="B64" s="33" t="s">
        <v>17</v>
      </c>
      <c r="C64" s="9"/>
      <c r="D64" s="29" t="s">
        <v>82</v>
      </c>
      <c r="E64" s="29"/>
      <c r="F64" s="29"/>
      <c r="G64" s="29"/>
      <c r="H64" s="29"/>
      <c r="I64" s="30"/>
      <c r="J64" s="30"/>
      <c r="K64" s="31"/>
      <c r="L64" s="31"/>
      <c r="M64" s="31"/>
      <c r="N64" s="38"/>
      <c r="O64" s="38"/>
      <c r="P64" s="23"/>
      <c r="Q64" s="32"/>
      <c r="R64" s="9"/>
      <c r="S64" s="9"/>
      <c r="T64" s="9"/>
      <c r="U64" s="9"/>
      <c r="V64" s="9"/>
      <c r="W64" s="9"/>
      <c r="X64" s="9"/>
      <c r="Y64" s="9"/>
      <c r="Z64" s="34"/>
      <c r="AA64" s="9"/>
      <c r="AB64" s="9"/>
      <c r="AC64" s="9"/>
      <c r="AD64" s="9"/>
      <c r="AE64" s="9"/>
      <c r="AF64" s="9"/>
      <c r="AG64" s="9"/>
    </row>
    <row r="65" spans="1:35" x14ac:dyDescent="0.2">
      <c r="A65" s="34">
        <v>21</v>
      </c>
      <c r="B65" s="33" t="s">
        <v>17</v>
      </c>
      <c r="C65" s="9"/>
      <c r="D65" s="29">
        <v>0.90076670999999997</v>
      </c>
      <c r="E65" s="29">
        <v>1.9478580000000001</v>
      </c>
      <c r="F65" s="29">
        <v>0.13166494000000001</v>
      </c>
      <c r="G65" s="29">
        <v>1.8430705000000001</v>
      </c>
      <c r="H65" s="29">
        <v>0.22485332</v>
      </c>
      <c r="I65" s="30">
        <v>-1.3744144000000001E-6</v>
      </c>
      <c r="J65" s="30">
        <v>8.5042705000000002E-7</v>
      </c>
      <c r="K65" s="31">
        <v>0.94620373000000002</v>
      </c>
      <c r="L65" s="31">
        <v>1.7077532</v>
      </c>
      <c r="M65" s="31">
        <v>1.6745099999999999</v>
      </c>
      <c r="N65" s="6"/>
      <c r="O65" s="6"/>
      <c r="P65" s="23"/>
      <c r="Q65" s="32"/>
      <c r="R65" s="9"/>
      <c r="S65" s="9"/>
      <c r="T65" s="9"/>
      <c r="U65" s="9"/>
      <c r="V65" s="9"/>
      <c r="W65" s="9"/>
      <c r="X65" s="9"/>
      <c r="Y65" s="9"/>
      <c r="Z65" s="34"/>
      <c r="AA65" s="9"/>
      <c r="AB65" s="9"/>
      <c r="AC65" s="9"/>
      <c r="AD65" s="9"/>
      <c r="AE65" s="9"/>
      <c r="AF65" s="9"/>
      <c r="AG65" s="9"/>
    </row>
    <row r="66" spans="1:35" x14ac:dyDescent="0.2">
      <c r="A66" s="34">
        <v>22</v>
      </c>
      <c r="B66" s="33" t="s">
        <v>83</v>
      </c>
      <c r="C66" s="9"/>
      <c r="D66" s="29">
        <v>0.88863115000000004</v>
      </c>
      <c r="E66" s="29">
        <v>1.9216901</v>
      </c>
      <c r="F66" s="29">
        <v>0.12966952000000001</v>
      </c>
      <c r="G66" s="29">
        <v>1.8183396000000001</v>
      </c>
      <c r="H66" s="29">
        <v>0.22145038</v>
      </c>
      <c r="I66" s="30">
        <v>-2.6740917999999998E-6</v>
      </c>
      <c r="J66" s="30">
        <v>4.0567109999999997E-6</v>
      </c>
      <c r="K66" s="31">
        <v>0.94622684999999995</v>
      </c>
      <c r="L66" s="31">
        <v>1.7078359999999999</v>
      </c>
      <c r="M66" s="31">
        <v>1.6745448999999999</v>
      </c>
      <c r="N66" s="6"/>
      <c r="O66" s="6"/>
      <c r="P66" s="23"/>
      <c r="Q66" s="32">
        <v>1.6518510528751307E-2</v>
      </c>
      <c r="R66" s="9">
        <v>5.1793369576058623E-2</v>
      </c>
      <c r="S66" s="9">
        <v>3.2786102037052345E-2</v>
      </c>
      <c r="T66" s="9"/>
      <c r="U66" s="9"/>
      <c r="V66" s="9">
        <v>0.98519193881703859</v>
      </c>
      <c r="W66" s="9">
        <v>0.98813795644446001</v>
      </c>
      <c r="X66" s="9">
        <v>1.0029902981453125</v>
      </c>
      <c r="Y66" s="9"/>
      <c r="Z66" s="34"/>
      <c r="AA66" s="9"/>
      <c r="AB66" s="9"/>
      <c r="AC66" s="9"/>
      <c r="AD66" s="9"/>
      <c r="AE66" s="9"/>
      <c r="AF66" s="9"/>
      <c r="AG66" s="9"/>
    </row>
    <row r="67" spans="1:35" x14ac:dyDescent="0.2">
      <c r="A67" s="34">
        <v>23</v>
      </c>
      <c r="B67" s="33" t="s">
        <v>17</v>
      </c>
      <c r="C67" s="9" t="s">
        <v>84</v>
      </c>
      <c r="D67" s="29">
        <v>0.89791343999999995</v>
      </c>
      <c r="E67" s="29">
        <v>1.9417205</v>
      </c>
      <c r="F67" s="29">
        <v>0.13158217</v>
      </c>
      <c r="G67" s="29">
        <v>1.8372649999999999</v>
      </c>
      <c r="H67" s="29">
        <v>0.22470451999999999</v>
      </c>
      <c r="I67" s="30">
        <v>8.8117515999999998E-6</v>
      </c>
      <c r="J67" s="30">
        <v>2.5072563E-6</v>
      </c>
      <c r="K67" s="31">
        <v>0.94621871000000002</v>
      </c>
      <c r="L67" s="31">
        <v>1.7077419</v>
      </c>
      <c r="M67" s="31">
        <v>1.6744699999999999</v>
      </c>
      <c r="N67" s="6"/>
      <c r="O67" s="6"/>
      <c r="P67" s="23"/>
      <c r="Q67" s="32">
        <v>-2.0803425546778165E-2</v>
      </c>
      <c r="R67" s="9">
        <v>1.2296940186118377E-3</v>
      </c>
      <c r="S67" s="9">
        <v>-1.9767448804719479E-2</v>
      </c>
      <c r="T67" s="9">
        <v>1.6405560644083828E-2</v>
      </c>
      <c r="U67" s="9">
        <v>-2.0384939563726039E-2</v>
      </c>
      <c r="V67" s="9">
        <v>0.98479314144760166</v>
      </c>
      <c r="W67" s="9">
        <v>0.98719503351473081</v>
      </c>
      <c r="X67" s="9">
        <v>1.0024387579617222</v>
      </c>
      <c r="Y67" s="9"/>
      <c r="Z67" s="34">
        <v>2</v>
      </c>
      <c r="AA67" s="9">
        <v>6.15000253762788E-2</v>
      </c>
      <c r="AB67" s="9">
        <v>0.10696492110190889</v>
      </c>
      <c r="AC67" s="9">
        <v>4.0813556412055974E-2</v>
      </c>
      <c r="AD67" s="9">
        <v>6.8716766773292179E-2</v>
      </c>
      <c r="AE67" s="9"/>
      <c r="AF67" s="9">
        <f>AVERAGE(H66,H68)</f>
        <v>0.22154122500000001</v>
      </c>
      <c r="AG67" s="9">
        <f>T67-U67</f>
        <v>3.679050020780987E-2</v>
      </c>
      <c r="AI67" s="9">
        <f>0.0198*AF67^-0.47363</f>
        <v>4.0427561869636378E-2</v>
      </c>
    </row>
    <row r="68" spans="1:35" x14ac:dyDescent="0.2">
      <c r="A68" s="34">
        <v>24</v>
      </c>
      <c r="B68" s="33" t="s">
        <v>83</v>
      </c>
      <c r="C68" s="9"/>
      <c r="D68" s="29">
        <v>0.88632540999999998</v>
      </c>
      <c r="E68" s="29">
        <v>1.9166396000000001</v>
      </c>
      <c r="F68" s="29">
        <v>0.12978755</v>
      </c>
      <c r="G68" s="29">
        <v>1.8136051</v>
      </c>
      <c r="H68" s="29">
        <v>0.22163206999999999</v>
      </c>
      <c r="I68" s="30">
        <v>-8.8615364999999996E-6</v>
      </c>
      <c r="J68" s="30">
        <v>-1.842682E-7</v>
      </c>
      <c r="K68" s="31">
        <v>0.94624993999999996</v>
      </c>
      <c r="L68" s="31">
        <v>1.7076519999999999</v>
      </c>
      <c r="M68" s="31">
        <v>1.6743288999999999</v>
      </c>
      <c r="N68" s="6"/>
      <c r="O68" s="6"/>
      <c r="P68" s="23"/>
      <c r="Q68" s="32">
        <v>6.510860229536064E-2</v>
      </c>
      <c r="R68" s="9">
        <v>-3.8063816624189784E-3</v>
      </c>
      <c r="S68" s="9">
        <v>-7.4173471923510981E-2</v>
      </c>
      <c r="T68" s="9"/>
      <c r="U68" s="9"/>
      <c r="V68" s="9">
        <v>0.98439434407816462</v>
      </c>
      <c r="W68" s="9">
        <v>0.98625211058500151</v>
      </c>
      <c r="X68" s="9">
        <v>1.0018872177781319</v>
      </c>
      <c r="Y68" s="9"/>
      <c r="Z68" s="34"/>
      <c r="AA68" s="9"/>
      <c r="AB68" s="9"/>
      <c r="AC68" s="9"/>
      <c r="AD68" s="9"/>
      <c r="AE68" s="9"/>
      <c r="AF68" s="9"/>
      <c r="AG68" s="9"/>
    </row>
    <row r="69" spans="1:35" x14ac:dyDescent="0.2">
      <c r="A69" s="34">
        <v>25</v>
      </c>
      <c r="B69" s="33" t="s">
        <v>17</v>
      </c>
      <c r="C69" s="9"/>
      <c r="D69" s="29">
        <v>0.89959482999999996</v>
      </c>
      <c r="E69" s="29">
        <v>1.9452738999999999</v>
      </c>
      <c r="F69" s="29">
        <v>0.13210765999999999</v>
      </c>
      <c r="G69" s="29">
        <v>1.8405068</v>
      </c>
      <c r="H69" s="29">
        <v>0.22558671</v>
      </c>
      <c r="I69" s="30">
        <v>6.9177021000000003E-6</v>
      </c>
      <c r="J69" s="30">
        <v>-8.4531159999999992E-6</v>
      </c>
      <c r="K69" s="31">
        <v>0.94615795999999996</v>
      </c>
      <c r="L69" s="31">
        <v>1.7075750999999999</v>
      </c>
      <c r="M69" s="31">
        <v>1.6744361999999999</v>
      </c>
      <c r="N69" s="6"/>
      <c r="O69" s="6"/>
      <c r="P69" s="23"/>
      <c r="Q69" s="32">
        <v>-1.9161338139617179E-2</v>
      </c>
      <c r="R69" s="9"/>
      <c r="S69" s="9"/>
      <c r="T69" s="9"/>
      <c r="U69" s="9"/>
      <c r="V69" s="9"/>
      <c r="W69" s="9"/>
      <c r="X69" s="9"/>
      <c r="Y69" s="9"/>
      <c r="Z69" s="34"/>
      <c r="AA69" s="9"/>
      <c r="AB69" s="9"/>
      <c r="AC69" s="9"/>
      <c r="AD69" s="9"/>
      <c r="AE69" s="9"/>
      <c r="AF69" s="9"/>
      <c r="AG69" s="9"/>
    </row>
    <row r="70" spans="1:35" x14ac:dyDescent="0.2">
      <c r="A70" s="34"/>
      <c r="B70" s="33"/>
      <c r="C70" s="9"/>
      <c r="D70" s="29"/>
      <c r="E70" s="29"/>
      <c r="F70" s="29"/>
      <c r="G70" s="29"/>
      <c r="H70" s="29"/>
      <c r="I70" s="30"/>
      <c r="J70" s="30"/>
      <c r="K70" s="31"/>
      <c r="L70" s="31"/>
      <c r="M70" s="31"/>
      <c r="N70" s="6"/>
      <c r="O70" s="6"/>
      <c r="P70" s="23"/>
      <c r="Q70" s="32"/>
      <c r="R70" s="9"/>
      <c r="S70" s="9"/>
      <c r="T70" s="9"/>
      <c r="U70" s="9"/>
      <c r="V70" s="9"/>
      <c r="W70" s="9"/>
      <c r="X70" s="9"/>
      <c r="Y70" s="9"/>
      <c r="Z70" s="34"/>
      <c r="AA70" s="9"/>
      <c r="AB70" s="9"/>
      <c r="AC70" s="9"/>
      <c r="AD70" s="9"/>
      <c r="AE70" s="9"/>
      <c r="AF70" s="9"/>
      <c r="AG70" s="9"/>
    </row>
    <row r="71" spans="1:35" x14ac:dyDescent="0.2">
      <c r="A71" s="34">
        <v>29</v>
      </c>
      <c r="B71" s="33" t="s">
        <v>17</v>
      </c>
      <c r="C71" s="9"/>
      <c r="D71" s="29">
        <v>0.90658629999999996</v>
      </c>
      <c r="E71" s="29">
        <v>1.9604090999999999</v>
      </c>
      <c r="F71" s="29">
        <v>0.13304967000000001</v>
      </c>
      <c r="G71" s="29">
        <v>1.8548173999999999</v>
      </c>
      <c r="H71" s="29">
        <v>0.22719590000000001</v>
      </c>
      <c r="I71" s="30">
        <v>-4.1055828000000004E-6</v>
      </c>
      <c r="J71" s="30">
        <v>8.3363696000000002E-6</v>
      </c>
      <c r="K71" s="31">
        <v>0.94615517000000005</v>
      </c>
      <c r="L71" s="31">
        <v>1.7075841</v>
      </c>
      <c r="M71" s="31">
        <v>1.6744308000000001</v>
      </c>
      <c r="N71" s="6"/>
      <c r="O71" s="6"/>
      <c r="P71" s="23"/>
      <c r="Q71" s="32">
        <v>2.8563784031598871E-2</v>
      </c>
      <c r="R71" s="9"/>
      <c r="S71" s="9"/>
      <c r="T71" s="9"/>
      <c r="U71" s="9"/>
      <c r="V71" s="9"/>
      <c r="W71" s="9"/>
      <c r="X71" s="9"/>
      <c r="Y71" s="9"/>
      <c r="Z71" s="34"/>
      <c r="AA71" s="9"/>
      <c r="AB71" s="9"/>
      <c r="AC71" s="9"/>
      <c r="AD71" s="9"/>
      <c r="AE71" s="9"/>
      <c r="AF71" s="9"/>
      <c r="AG71" s="9"/>
    </row>
    <row r="72" spans="1:35" x14ac:dyDescent="0.2">
      <c r="A72" s="34">
        <v>30</v>
      </c>
      <c r="B72" s="33" t="s">
        <v>85</v>
      </c>
      <c r="C72" s="9"/>
      <c r="D72" s="29">
        <v>0.93510236000000002</v>
      </c>
      <c r="E72" s="29">
        <v>2.0220321999999999</v>
      </c>
      <c r="F72" s="29">
        <v>0.13641328</v>
      </c>
      <c r="G72" s="29">
        <v>1.9131385999999999</v>
      </c>
      <c r="H72" s="29">
        <v>0.23294065</v>
      </c>
      <c r="I72" s="30">
        <v>8.7967546999999998E-7</v>
      </c>
      <c r="J72" s="30">
        <v>1.5005369000000001E-5</v>
      </c>
      <c r="K72" s="31">
        <v>0.94615371000000004</v>
      </c>
      <c r="L72" s="31">
        <v>1.7075982999999999</v>
      </c>
      <c r="M72" s="31">
        <v>1.6744268</v>
      </c>
      <c r="N72" s="6"/>
      <c r="O72" s="6"/>
      <c r="P72" s="23"/>
      <c r="Q72" s="32">
        <v>-1.4236384736965313E-2</v>
      </c>
      <c r="R72" s="9">
        <v>-2.2135863724126459E-2</v>
      </c>
      <c r="S72" s="9">
        <v>-1.0600530187754309E-2</v>
      </c>
      <c r="T72" s="9"/>
      <c r="U72" s="9"/>
      <c r="V72" s="9">
        <v>1.0257628511953139</v>
      </c>
      <c r="W72" s="9">
        <v>1.0321347213181882</v>
      </c>
      <c r="X72" s="9">
        <v>1.0062118355285037</v>
      </c>
      <c r="Y72" s="9"/>
      <c r="Z72" s="34"/>
      <c r="AA72" s="9"/>
      <c r="AB72" s="9"/>
      <c r="AC72" s="9"/>
      <c r="AD72" s="9"/>
      <c r="AE72" s="9"/>
      <c r="AF72" s="9"/>
      <c r="AG72" s="9"/>
    </row>
    <row r="73" spans="1:35" x14ac:dyDescent="0.2">
      <c r="A73" s="34">
        <v>31</v>
      </c>
      <c r="B73" s="33" t="s">
        <v>17</v>
      </c>
      <c r="C73" s="9" t="s">
        <v>86</v>
      </c>
      <c r="D73" s="29">
        <v>0.90533209999999997</v>
      </c>
      <c r="E73" s="29">
        <v>1.9577069</v>
      </c>
      <c r="F73" s="29">
        <v>0.13292325999999999</v>
      </c>
      <c r="G73" s="29">
        <v>1.8523316000000001</v>
      </c>
      <c r="H73" s="29">
        <v>0.22698441999999999</v>
      </c>
      <c r="I73" s="30">
        <v>2.2742062999999999E-5</v>
      </c>
      <c r="J73" s="30">
        <v>1.1090949E-6</v>
      </c>
      <c r="K73" s="31">
        <v>0.94617918999999995</v>
      </c>
      <c r="L73" s="31">
        <v>1.7076880999999999</v>
      </c>
      <c r="M73" s="31">
        <v>1.6744583</v>
      </c>
      <c r="N73" s="6"/>
      <c r="O73" s="6"/>
      <c r="P73" s="23"/>
      <c r="Q73" s="32">
        <v>6.2884533957863198E-4</v>
      </c>
      <c r="R73" s="9">
        <v>-1.8153197881898286E-2</v>
      </c>
      <c r="S73" s="9">
        <v>-6.9574739482991532E-3</v>
      </c>
      <c r="T73" s="9">
        <v>-3.9235414299731985E-3</v>
      </c>
      <c r="U73" s="9">
        <v>4.6186576725023203E-3</v>
      </c>
      <c r="V73" s="9">
        <v>1.0243758776095828</v>
      </c>
      <c r="W73" s="9">
        <v>1.0303757330676118</v>
      </c>
      <c r="X73" s="9">
        <v>1.005856602923713</v>
      </c>
      <c r="Y73" s="9"/>
      <c r="Z73" s="34">
        <v>2</v>
      </c>
      <c r="AA73" s="9">
        <v>5.633211856564467E-2</v>
      </c>
      <c r="AB73" s="9">
        <v>4.6553617443113364E-2</v>
      </c>
      <c r="AC73" s="9">
        <v>-5.1022330836425489E-3</v>
      </c>
      <c r="AD73" s="9">
        <v>2.5835282297803366E-2</v>
      </c>
      <c r="AE73" s="9"/>
      <c r="AF73" s="9">
        <f>AVERAGE(H72,H74)</f>
        <v>0.23257119500000001</v>
      </c>
      <c r="AG73" s="9">
        <f>T73-U73</f>
        <v>-8.542199102475518E-3</v>
      </c>
      <c r="AI73" s="9">
        <f>0.0198*AF73^-0.47363</f>
        <v>3.9507841957424857E-2</v>
      </c>
    </row>
    <row r="74" spans="1:35" x14ac:dyDescent="0.2">
      <c r="A74" s="34">
        <v>32</v>
      </c>
      <c r="B74" s="33" t="s">
        <v>85</v>
      </c>
      <c r="C74" s="9"/>
      <c r="D74" s="29">
        <v>0.93124214000000005</v>
      </c>
      <c r="E74" s="29">
        <v>2.0136764</v>
      </c>
      <c r="F74" s="29">
        <v>0.1359736</v>
      </c>
      <c r="G74" s="29">
        <v>1.9053230999999999</v>
      </c>
      <c r="H74" s="29">
        <v>0.23220173999999999</v>
      </c>
      <c r="I74" s="30">
        <v>6.0139050999999996E-7</v>
      </c>
      <c r="J74" s="30">
        <v>-5.1886718000000002E-6</v>
      </c>
      <c r="K74" s="31">
        <v>0.94620347999999999</v>
      </c>
      <c r="L74" s="31">
        <v>1.7077159</v>
      </c>
      <c r="M74" s="31">
        <v>1.6744665000000001</v>
      </c>
      <c r="N74" s="6"/>
      <c r="O74" s="6"/>
      <c r="P74" s="23"/>
      <c r="Q74" s="32">
        <v>4.0319185696802151E-3</v>
      </c>
      <c r="R74" s="9">
        <v>2.851843731610515E-2</v>
      </c>
      <c r="S74" s="9">
        <v>3.1413977153560424E-2</v>
      </c>
      <c r="T74" s="9"/>
      <c r="U74" s="9"/>
      <c r="V74" s="9">
        <v>1.0229889040238516</v>
      </c>
      <c r="W74" s="9">
        <v>1.0286167448170354</v>
      </c>
      <c r="X74" s="9">
        <v>1.0055013703189224</v>
      </c>
      <c r="Y74" s="9"/>
      <c r="Z74" s="34"/>
      <c r="AA74" s="9"/>
      <c r="AB74" s="9"/>
      <c r="AC74" s="9"/>
      <c r="AD74" s="9"/>
      <c r="AE74" s="9"/>
      <c r="AF74" s="9"/>
      <c r="AG74" s="9"/>
    </row>
    <row r="75" spans="1:35" x14ac:dyDescent="0.2">
      <c r="A75" s="34">
        <v>33</v>
      </c>
      <c r="B75" s="33" t="s">
        <v>17</v>
      </c>
      <c r="C75" s="9"/>
      <c r="D75" s="29">
        <v>0.90526576000000003</v>
      </c>
      <c r="E75" s="29">
        <v>1.9576</v>
      </c>
      <c r="F75" s="29">
        <v>0.13292090000000001</v>
      </c>
      <c r="G75" s="29">
        <v>1.8523000999999999</v>
      </c>
      <c r="H75" s="29">
        <v>0.22698285000000001</v>
      </c>
      <c r="I75" s="30">
        <v>7.3785830000000001E-6</v>
      </c>
      <c r="J75" s="30">
        <v>-5.9062211000000002E-6</v>
      </c>
      <c r="K75" s="31">
        <v>0.94622013999999999</v>
      </c>
      <c r="L75" s="31">
        <v>1.7076463</v>
      </c>
      <c r="M75" s="31">
        <v>1.6743695000000001</v>
      </c>
      <c r="N75" s="6"/>
      <c r="O75" s="6"/>
      <c r="P75" s="23"/>
      <c r="Q75" s="32">
        <v>-9.8496193512431773E-3</v>
      </c>
      <c r="R75" s="9"/>
      <c r="S75" s="9"/>
      <c r="T75" s="9"/>
      <c r="U75" s="9"/>
      <c r="V75" s="9"/>
      <c r="W75" s="9"/>
      <c r="X75" s="9"/>
      <c r="Y75" s="9"/>
      <c r="Z75" s="34"/>
      <c r="AA75" s="9"/>
      <c r="AB75" s="9"/>
      <c r="AC75" s="9"/>
      <c r="AD75" s="9"/>
      <c r="AE75" s="9"/>
      <c r="AF75" s="9"/>
      <c r="AG75" s="9"/>
    </row>
    <row r="76" spans="1:35" x14ac:dyDescent="0.2">
      <c r="A76" s="34">
        <v>34</v>
      </c>
      <c r="B76" s="33" t="s">
        <v>87</v>
      </c>
      <c r="C76" s="9"/>
      <c r="D76" s="29">
        <v>0.92780260000000003</v>
      </c>
      <c r="E76" s="29">
        <v>2.0063531999999999</v>
      </c>
      <c r="F76" s="29">
        <v>0.13536271</v>
      </c>
      <c r="G76" s="29">
        <v>1.8985091999999999</v>
      </c>
      <c r="H76" s="29">
        <v>0.23116701000000001</v>
      </c>
      <c r="I76" s="30">
        <v>-3.1683015000000002E-6</v>
      </c>
      <c r="J76" s="30">
        <v>-1.1903490999999999E-5</v>
      </c>
      <c r="K76" s="31">
        <v>0.94625543999999995</v>
      </c>
      <c r="L76" s="31">
        <v>1.707765</v>
      </c>
      <c r="M76" s="31">
        <v>1.6744329</v>
      </c>
      <c r="N76" s="6"/>
      <c r="O76" s="6"/>
      <c r="P76" s="23"/>
      <c r="Q76" s="32">
        <v>1.819837714855943E-2</v>
      </c>
      <c r="R76" s="9">
        <v>3.6013277480595463E-2</v>
      </c>
      <c r="S76" s="9">
        <v>2.5591408644665137E-2</v>
      </c>
      <c r="T76" s="9"/>
      <c r="U76" s="9"/>
      <c r="V76" s="9">
        <v>1.0184450552315445</v>
      </c>
      <c r="W76" s="9">
        <v>1.0249132890309489</v>
      </c>
      <c r="X76" s="9">
        <v>1.0063510876371566</v>
      </c>
      <c r="Y76" s="9"/>
      <c r="Z76" s="34"/>
      <c r="AA76" s="9"/>
      <c r="AB76" s="9"/>
      <c r="AC76" s="9"/>
      <c r="AD76" s="9"/>
      <c r="AE76" s="9"/>
      <c r="AF76" s="9"/>
      <c r="AG76" s="9"/>
    </row>
    <row r="77" spans="1:35" x14ac:dyDescent="0.2">
      <c r="A77" s="34">
        <v>35</v>
      </c>
      <c r="B77" s="33" t="s">
        <v>17</v>
      </c>
      <c r="C77" s="9" t="s">
        <v>88</v>
      </c>
      <c r="D77" s="29">
        <v>0.90526125000000002</v>
      </c>
      <c r="E77" s="29">
        <v>1.9576465000000001</v>
      </c>
      <c r="F77" s="29">
        <v>0.13291158</v>
      </c>
      <c r="G77" s="29">
        <v>1.8524214999999999</v>
      </c>
      <c r="H77" s="29">
        <v>0.22697783999999999</v>
      </c>
      <c r="I77" s="30">
        <v>-4.2274028000000004E-6</v>
      </c>
      <c r="J77" s="30">
        <v>-1.1794466000000001E-5</v>
      </c>
      <c r="K77" s="31">
        <v>0.94625630000000005</v>
      </c>
      <c r="L77" s="31">
        <v>1.7077606999999999</v>
      </c>
      <c r="M77" s="31">
        <v>1.6744106000000001</v>
      </c>
      <c r="N77" s="6"/>
      <c r="O77" s="6"/>
      <c r="P77" s="23"/>
      <c r="Q77" s="32">
        <v>-1.8372063257721116E-2</v>
      </c>
      <c r="R77" s="9">
        <v>3.3259929216100659E-2</v>
      </c>
      <c r="S77" s="9">
        <v>1.4781320662793362E-2</v>
      </c>
      <c r="T77" s="9">
        <v>3.314287865892792E-2</v>
      </c>
      <c r="U77" s="9">
        <v>1.9867811407170421E-2</v>
      </c>
      <c r="V77" s="9">
        <v>1.0174267984047498</v>
      </c>
      <c r="W77" s="9">
        <v>1.0238649318325754</v>
      </c>
      <c r="X77" s="9">
        <v>1.0063278358321317</v>
      </c>
      <c r="Y77" s="9"/>
      <c r="Z77" s="34">
        <v>2</v>
      </c>
      <c r="AA77" s="9">
        <v>5.8613554779586765E-3</v>
      </c>
      <c r="AB77" s="9">
        <v>1.0866265054126302E-2</v>
      </c>
      <c r="AC77" s="9">
        <v>1.5598324564325416E-2</v>
      </c>
      <c r="AD77" s="9">
        <v>7.3540592550139132E-3</v>
      </c>
      <c r="AE77" s="9"/>
      <c r="AF77" s="9">
        <f>AVERAGE(H76,H78)</f>
        <v>0.23091539999999999</v>
      </c>
      <c r="AG77" s="9">
        <f>T77-U77</f>
        <v>1.3275067251757498E-2</v>
      </c>
      <c r="AI77" s="9">
        <f>0.0198*AF77^-0.47363</f>
        <v>3.9641766075006045E-2</v>
      </c>
    </row>
    <row r="78" spans="1:35" x14ac:dyDescent="0.2">
      <c r="A78" s="34">
        <v>36</v>
      </c>
      <c r="B78" s="33" t="s">
        <v>87</v>
      </c>
      <c r="C78" s="9"/>
      <c r="D78" s="29">
        <v>0.92567336</v>
      </c>
      <c r="E78" s="29">
        <v>2.0017711999999999</v>
      </c>
      <c r="F78" s="29">
        <v>0.13506124</v>
      </c>
      <c r="G78" s="29">
        <v>1.8942475000000001</v>
      </c>
      <c r="H78" s="29">
        <v>0.23066379000000001</v>
      </c>
      <c r="I78" s="30">
        <v>1.0947189000000001E-5</v>
      </c>
      <c r="J78" s="30">
        <v>4.6736932999999997E-6</v>
      </c>
      <c r="K78" s="31">
        <v>0.94629193</v>
      </c>
      <c r="L78" s="31">
        <v>1.70787</v>
      </c>
      <c r="M78" s="31">
        <v>1.6744378</v>
      </c>
      <c r="N78" s="6"/>
      <c r="O78" s="6"/>
      <c r="P78" s="23"/>
      <c r="Q78" s="32">
        <v>1.2998271980091403E-2</v>
      </c>
      <c r="R78" s="9">
        <v>3.0155429280087631E-2</v>
      </c>
      <c r="S78" s="9">
        <v>1.9230704914052765E-2</v>
      </c>
      <c r="T78" s="9"/>
      <c r="U78" s="9"/>
      <c r="V78" s="9">
        <v>1.0164085415779549</v>
      </c>
      <c r="W78" s="9">
        <v>1.0228165746342019</v>
      </c>
      <c r="X78" s="9">
        <v>1.0063045840271065</v>
      </c>
      <c r="Y78" s="9"/>
      <c r="Z78" s="34"/>
      <c r="AA78" s="9"/>
      <c r="AB78" s="9"/>
      <c r="AC78" s="9"/>
      <c r="AD78" s="9"/>
      <c r="AE78" s="9"/>
      <c r="AF78" s="9"/>
      <c r="AG78" s="9"/>
    </row>
    <row r="79" spans="1:35" x14ac:dyDescent="0.2">
      <c r="A79" s="34">
        <v>37</v>
      </c>
      <c r="B79" s="33" t="s">
        <v>17</v>
      </c>
      <c r="C79" s="9"/>
      <c r="D79" s="29">
        <v>0.90479396000000001</v>
      </c>
      <c r="E79" s="29">
        <v>1.9566281999999999</v>
      </c>
      <c r="F79" s="29">
        <v>0.13285812</v>
      </c>
      <c r="G79" s="29">
        <v>1.8515613</v>
      </c>
      <c r="H79" s="29">
        <v>0.22690223000000001</v>
      </c>
      <c r="I79" s="30">
        <v>9.1873076999999997E-6</v>
      </c>
      <c r="J79" s="30">
        <v>3.9874558000000001E-6</v>
      </c>
      <c r="K79" s="31">
        <v>0.94630296000000003</v>
      </c>
      <c r="L79" s="31">
        <v>1.7078762999999999</v>
      </c>
      <c r="M79" s="31">
        <v>1.6744006</v>
      </c>
      <c r="N79" s="6"/>
      <c r="O79" s="30"/>
      <c r="P79" s="23"/>
      <c r="Q79" s="32">
        <v>-7.1646731650831796E-3</v>
      </c>
      <c r="R79" s="9"/>
      <c r="S79" s="9"/>
      <c r="T79" s="9"/>
      <c r="U79" s="9"/>
      <c r="V79" s="9"/>
      <c r="W79" s="9"/>
      <c r="X79" s="9"/>
      <c r="Y79" s="9"/>
      <c r="Z79" s="34"/>
      <c r="AA79" s="9"/>
      <c r="AB79" s="9"/>
      <c r="AC79" s="9"/>
      <c r="AD79" s="9"/>
      <c r="AE79" s="9"/>
      <c r="AF79" s="9"/>
      <c r="AG79" s="9"/>
    </row>
    <row r="80" spans="1:35" x14ac:dyDescent="0.2">
      <c r="A80" s="34">
        <v>38</v>
      </c>
      <c r="B80" s="33" t="s">
        <v>89</v>
      </c>
      <c r="C80" s="9"/>
      <c r="D80" s="29">
        <v>0.90531936000000002</v>
      </c>
      <c r="E80" s="29">
        <v>1.9578203000000001</v>
      </c>
      <c r="F80" s="29">
        <v>0.13201531</v>
      </c>
      <c r="G80" s="29">
        <v>1.8527241999999999</v>
      </c>
      <c r="H80" s="29">
        <v>0.22546571000000001</v>
      </c>
      <c r="I80" s="30">
        <v>1.4596732E-5</v>
      </c>
      <c r="J80" s="30">
        <v>2.5602998E-6</v>
      </c>
      <c r="K80" s="31">
        <v>0.94632755000000002</v>
      </c>
      <c r="L80" s="31">
        <v>1.7078747999999999</v>
      </c>
      <c r="M80" s="31">
        <v>1.6743777</v>
      </c>
      <c r="N80" s="6"/>
      <c r="O80" s="30"/>
      <c r="P80" s="23"/>
      <c r="Q80" s="32">
        <v>-5.4790453803965633E-3</v>
      </c>
      <c r="R80" s="9">
        <v>-2.5440327720671618E-2</v>
      </c>
      <c r="S80" s="9">
        <v>-2.0484803023412823E-2</v>
      </c>
      <c r="T80" s="9"/>
      <c r="U80" s="9"/>
      <c r="V80" s="9">
        <v>0.99545287002576188</v>
      </c>
      <c r="W80" s="9">
        <v>1.0029294174973575</v>
      </c>
      <c r="X80" s="9">
        <v>1.0075106995988692</v>
      </c>
      <c r="Y80" s="9"/>
      <c r="Z80" s="34"/>
      <c r="AA80" s="9"/>
      <c r="AB80" s="9"/>
      <c r="AC80" s="9"/>
      <c r="AD80" s="9"/>
      <c r="AE80" s="9"/>
      <c r="AF80" s="9"/>
      <c r="AG80" s="9"/>
    </row>
    <row r="81" spans="1:35" x14ac:dyDescent="0.2">
      <c r="A81" s="34">
        <v>39</v>
      </c>
      <c r="B81" s="33" t="s">
        <v>17</v>
      </c>
      <c r="C81" s="9" t="s">
        <v>90</v>
      </c>
      <c r="D81" s="29">
        <v>0.90057644000000003</v>
      </c>
      <c r="E81" s="29">
        <v>1.9475488000000001</v>
      </c>
      <c r="F81" s="29">
        <v>0.13237365000000001</v>
      </c>
      <c r="G81" s="29">
        <v>1.843064</v>
      </c>
      <c r="H81" s="29">
        <v>0.22608900000000001</v>
      </c>
      <c r="I81" s="30">
        <v>2.6420870999999999E-6</v>
      </c>
      <c r="J81" s="30">
        <v>-2.1972837999999998E-6</v>
      </c>
      <c r="K81" s="31">
        <v>0.94636251000000005</v>
      </c>
      <c r="L81" s="31">
        <v>1.7079602</v>
      </c>
      <c r="M81" s="31">
        <v>1.6744234</v>
      </c>
      <c r="N81" s="6"/>
      <c r="O81" s="30"/>
      <c r="P81" s="23"/>
      <c r="Q81" s="32">
        <v>3.3719716978408698E-2</v>
      </c>
      <c r="R81" s="9">
        <v>-4.7542091437535738E-2</v>
      </c>
      <c r="S81" s="9">
        <v>-1.6841618434182415E-2</v>
      </c>
      <c r="T81" s="9">
        <v>-3.1109609942496046E-2</v>
      </c>
      <c r="U81" s="9">
        <v>-1.3965055565131243E-2</v>
      </c>
      <c r="V81" s="9">
        <v>0.9963977721322248</v>
      </c>
      <c r="W81" s="9">
        <v>1.0037354011922748</v>
      </c>
      <c r="X81" s="9">
        <v>1.00736429526745</v>
      </c>
      <c r="Y81" s="9"/>
      <c r="Z81" s="34">
        <v>2</v>
      </c>
      <c r="AA81" s="9">
        <v>2.891413728923824E-2</v>
      </c>
      <c r="AB81" s="9">
        <v>1.667767181754775E-2</v>
      </c>
      <c r="AC81" s="9">
        <v>-7.5554310149383852E-3</v>
      </c>
      <c r="AD81" s="9">
        <v>5.872905450171423E-3</v>
      </c>
      <c r="AE81" s="9"/>
      <c r="AF81" s="9">
        <f>AVERAGE(H80,H82)</f>
        <v>0.22556757500000002</v>
      </c>
      <c r="AG81" s="9">
        <f>T81-U81</f>
        <v>-1.7144554377364805E-2</v>
      </c>
      <c r="AI81" s="9">
        <f>0.0198*AF81^-0.47363</f>
        <v>4.0084157578416234E-2</v>
      </c>
    </row>
    <row r="82" spans="1:35" x14ac:dyDescent="0.2">
      <c r="A82" s="34">
        <v>40</v>
      </c>
      <c r="B82" s="33" t="s">
        <v>89</v>
      </c>
      <c r="C82" s="9"/>
      <c r="D82" s="29">
        <v>0.90574865000000004</v>
      </c>
      <c r="E82" s="29">
        <v>1.9587728</v>
      </c>
      <c r="F82" s="29">
        <v>0.13213567000000001</v>
      </c>
      <c r="G82" s="29">
        <v>1.8536321</v>
      </c>
      <c r="H82" s="29">
        <v>0.22566944</v>
      </c>
      <c r="I82" s="30">
        <v>1.1226082E-5</v>
      </c>
      <c r="J82" s="30">
        <v>-3.6682532000000002E-6</v>
      </c>
      <c r="K82" s="31">
        <v>0.94633365000000003</v>
      </c>
      <c r="L82" s="31">
        <v>1.7078831999999999</v>
      </c>
      <c r="M82" s="31">
        <v>1.6744127</v>
      </c>
      <c r="N82" s="6"/>
      <c r="O82" s="30"/>
      <c r="P82" s="23"/>
      <c r="Q82" s="32">
        <v>-9.6318166494802071E-3</v>
      </c>
      <c r="R82" s="9">
        <v>-2.0346410669280779E-2</v>
      </c>
      <c r="S82" s="9">
        <v>-4.5687452377984883E-3</v>
      </c>
      <c r="T82" s="9"/>
      <c r="U82" s="9"/>
      <c r="V82" s="9">
        <v>0.99734267423868783</v>
      </c>
      <c r="W82" s="9">
        <v>1.0045413848871922</v>
      </c>
      <c r="X82" s="9">
        <v>1.007217890936031</v>
      </c>
      <c r="Y82" s="9"/>
      <c r="Z82" s="34"/>
      <c r="AA82" s="9"/>
      <c r="AB82" s="9"/>
      <c r="AC82" s="9"/>
      <c r="AD82" s="9"/>
      <c r="AE82" s="9"/>
      <c r="AF82" s="9"/>
      <c r="AG82" s="9"/>
    </row>
    <row r="83" spans="1:35" x14ac:dyDescent="0.2">
      <c r="A83" s="34">
        <v>41</v>
      </c>
      <c r="B83" s="33" t="s">
        <v>17</v>
      </c>
      <c r="C83" s="9"/>
      <c r="D83" s="29">
        <v>0.90276016999999997</v>
      </c>
      <c r="E83" s="29">
        <v>1.9522406999999999</v>
      </c>
      <c r="F83" s="29">
        <v>0.13259301000000001</v>
      </c>
      <c r="G83" s="29">
        <v>1.8474402000000001</v>
      </c>
      <c r="H83" s="29">
        <v>0.22645243000000001</v>
      </c>
      <c r="I83" s="30">
        <v>-6.7963787000000001E-6</v>
      </c>
      <c r="J83" s="30">
        <v>-2.8448144E-6</v>
      </c>
      <c r="K83" s="31">
        <v>0.94632302000000001</v>
      </c>
      <c r="L83" s="31">
        <v>1.7078757</v>
      </c>
      <c r="M83" s="31">
        <v>1.6744173</v>
      </c>
      <c r="N83" s="6"/>
      <c r="O83" s="30"/>
      <c r="P83" s="23"/>
      <c r="Q83" s="32">
        <v>-0.10260770763614868</v>
      </c>
      <c r="R83" s="9"/>
      <c r="S83" s="9"/>
      <c r="T83" s="9"/>
      <c r="U83" s="9"/>
      <c r="V83" s="9"/>
      <c r="W83" s="9"/>
      <c r="X83" s="9"/>
      <c r="Y83" s="9"/>
      <c r="Z83" s="34"/>
      <c r="AA83" s="9"/>
      <c r="AB83" s="9"/>
      <c r="AC83" s="9"/>
      <c r="AD83" s="9"/>
      <c r="AE83" s="9"/>
      <c r="AF83" s="9"/>
      <c r="AG83" s="9"/>
    </row>
    <row r="84" spans="1:35" x14ac:dyDescent="0.2">
      <c r="A84" s="34"/>
      <c r="B84" s="33"/>
      <c r="C84" s="9"/>
      <c r="D84" s="29"/>
      <c r="E84" s="29"/>
      <c r="F84" s="29"/>
      <c r="G84" s="29"/>
      <c r="H84" s="29"/>
      <c r="I84" s="30"/>
      <c r="J84" s="30"/>
      <c r="K84" s="31"/>
      <c r="L84" s="31"/>
      <c r="M84" s="31"/>
      <c r="N84" s="6"/>
      <c r="O84" s="30"/>
      <c r="P84" s="23"/>
      <c r="Q84" s="32"/>
      <c r="R84" s="9"/>
      <c r="S84" s="9"/>
      <c r="T84" s="9"/>
      <c r="U84" s="9"/>
      <c r="V84" s="9"/>
      <c r="W84" s="9"/>
      <c r="X84" s="9"/>
      <c r="Y84" s="9"/>
      <c r="Z84" s="34"/>
      <c r="AA84" s="9"/>
      <c r="AB84" s="9"/>
      <c r="AC84" s="9"/>
      <c r="AD84" s="9"/>
      <c r="AE84" s="9"/>
      <c r="AF84" s="9"/>
      <c r="AG84" s="9"/>
    </row>
    <row r="85" spans="1:35" x14ac:dyDescent="0.2">
      <c r="A85" s="34">
        <v>3</v>
      </c>
      <c r="B85" s="33" t="s">
        <v>3</v>
      </c>
      <c r="C85" s="9"/>
      <c r="D85" s="29">
        <v>0.88568226999999999</v>
      </c>
      <c r="E85" s="29">
        <v>1.9153464</v>
      </c>
      <c r="F85" s="29">
        <v>0.14328273999999999</v>
      </c>
      <c r="G85" s="29">
        <v>1.8126381</v>
      </c>
      <c r="H85" s="29">
        <v>0.24474040999999999</v>
      </c>
      <c r="I85" s="30">
        <v>1.0305755000000001E-5</v>
      </c>
      <c r="J85" s="30">
        <v>7.3253902000000002E-6</v>
      </c>
      <c r="K85" s="31">
        <v>0.94638661000000002</v>
      </c>
      <c r="L85" s="31">
        <v>1.7080934999999999</v>
      </c>
      <c r="M85" s="31">
        <v>1.6745350000000001</v>
      </c>
      <c r="N85" s="5"/>
      <c r="O85" s="5"/>
      <c r="P85" s="32">
        <v>2.0439292E-3</v>
      </c>
      <c r="Q85" s="32">
        <v>3.9578415431673619E-2</v>
      </c>
      <c r="R85" s="9"/>
      <c r="S85" s="9"/>
      <c r="T85" s="9"/>
      <c r="U85" s="9"/>
      <c r="V85" s="9"/>
      <c r="W85" s="9"/>
      <c r="X85" s="9"/>
      <c r="Y85" s="9"/>
      <c r="Z85" s="34"/>
      <c r="AA85" s="9"/>
      <c r="AB85" s="9"/>
      <c r="AC85" s="9"/>
      <c r="AD85" s="9"/>
      <c r="AE85" s="9"/>
      <c r="AF85" s="9"/>
      <c r="AG85" s="9"/>
    </row>
    <row r="86" spans="1:35" s="39" customFormat="1" ht="14" x14ac:dyDescent="0.15">
      <c r="A86" s="34">
        <v>4</v>
      </c>
      <c r="B86" s="33" t="s">
        <v>99</v>
      </c>
      <c r="C86" s="9" t="s">
        <v>99</v>
      </c>
      <c r="D86" s="29">
        <v>0.90358917000000005</v>
      </c>
      <c r="E86" s="29">
        <v>1.9540135999999999</v>
      </c>
      <c r="F86" s="29">
        <v>0.14637179</v>
      </c>
      <c r="G86" s="29">
        <v>1.8491405999999999</v>
      </c>
      <c r="H86" s="29">
        <v>0.24999700999999999</v>
      </c>
      <c r="I86" s="30">
        <v>1.2366519E-5</v>
      </c>
      <c r="J86" s="30">
        <v>8.1524722000000002E-6</v>
      </c>
      <c r="K86" s="31">
        <v>0.94632886999999999</v>
      </c>
      <c r="L86" s="31">
        <v>1.7079568999999999</v>
      </c>
      <c r="M86" s="31">
        <v>1.674504</v>
      </c>
      <c r="N86" s="40"/>
      <c r="O86" s="40"/>
      <c r="P86" s="32">
        <v>1.8549707999999999E-3</v>
      </c>
      <c r="Q86" s="32">
        <v>-5.8285007197289573E-2</v>
      </c>
      <c r="R86" s="9">
        <v>-8.213818276858742E-2</v>
      </c>
      <c r="S86" s="9">
        <v>-1.7766139380648305E-2</v>
      </c>
      <c r="T86" s="9">
        <v>-8.213818276858742E-2</v>
      </c>
      <c r="U86" s="9">
        <v>-1.7766139380648305E-2</v>
      </c>
      <c r="V86" s="9">
        <v>1.0224031243050131</v>
      </c>
      <c r="W86" s="9">
        <v>1.0218155679696614</v>
      </c>
      <c r="X86" s="9">
        <v>0.99942531832954729</v>
      </c>
      <c r="Y86" s="9"/>
      <c r="Z86" s="34">
        <v>1</v>
      </c>
      <c r="AA86" s="9"/>
      <c r="AB86" s="9"/>
      <c r="AC86" s="9">
        <v>-5.8285007197289573E-2</v>
      </c>
      <c r="AD86" s="9"/>
      <c r="AE86" s="9">
        <v>3.7099415999999996E-2</v>
      </c>
      <c r="AF86" s="9">
        <f>AVERAGE(H85,H87)</f>
        <v>0.24451901999999998</v>
      </c>
      <c r="AG86" s="9">
        <v>-6.4372043387939115E-2</v>
      </c>
    </row>
    <row r="87" spans="1:35" x14ac:dyDescent="0.2">
      <c r="A87" s="34">
        <v>5</v>
      </c>
      <c r="B87" s="33" t="s">
        <v>3</v>
      </c>
      <c r="C87" s="9"/>
      <c r="D87" s="29">
        <v>0.88277222</v>
      </c>
      <c r="E87" s="29">
        <v>1.9090455</v>
      </c>
      <c r="F87" s="29">
        <v>0.14302286</v>
      </c>
      <c r="G87" s="29">
        <v>1.8066854999999999</v>
      </c>
      <c r="H87" s="29">
        <v>0.24429762999999999</v>
      </c>
      <c r="I87" s="30">
        <v>9.4067034000000006E-6</v>
      </c>
      <c r="J87" s="30">
        <v>7.9376173999999996E-6</v>
      </c>
      <c r="K87" s="31">
        <v>0.94638144999999996</v>
      </c>
      <c r="L87" s="31">
        <v>1.7081009</v>
      </c>
      <c r="M87" s="31">
        <v>1.6745325</v>
      </c>
      <c r="N87" s="5"/>
      <c r="O87" s="5"/>
      <c r="P87" s="32">
        <v>2.0804230000000001E-3</v>
      </c>
      <c r="Q87" s="32">
        <v>6.0750865908509866E-2</v>
      </c>
      <c r="R87" s="9"/>
      <c r="S87" s="9"/>
      <c r="T87" s="9"/>
      <c r="U87" s="9"/>
      <c r="V87" s="9"/>
      <c r="W87" s="9"/>
      <c r="X87" s="9"/>
      <c r="Y87" s="9"/>
      <c r="Z87" s="34"/>
      <c r="AA87" s="9"/>
      <c r="AB87" s="9"/>
      <c r="AC87" s="9"/>
      <c r="AD87" s="9"/>
      <c r="AE87" s="9"/>
      <c r="AF87" s="9"/>
      <c r="AG87" s="9"/>
    </row>
    <row r="88" spans="1:35" s="39" customFormat="1" ht="14" x14ac:dyDescent="0.15">
      <c r="A88" s="34">
        <v>6</v>
      </c>
      <c r="B88" s="33" t="s">
        <v>93</v>
      </c>
      <c r="D88" s="29">
        <v>0.87989667999999999</v>
      </c>
      <c r="E88" s="29">
        <v>1.9027455</v>
      </c>
      <c r="F88" s="29">
        <v>0.14168855</v>
      </c>
      <c r="G88" s="29">
        <v>1.800575</v>
      </c>
      <c r="H88" s="29">
        <v>0.2419944</v>
      </c>
      <c r="I88" s="30">
        <v>1.5741072000000001E-5</v>
      </c>
      <c r="J88" s="30">
        <v>7.3167201000000003E-6</v>
      </c>
      <c r="K88" s="31">
        <v>0.94631905000000005</v>
      </c>
      <c r="L88" s="31">
        <v>1.7079778000000001</v>
      </c>
      <c r="M88" s="31">
        <v>1.6744889999999999</v>
      </c>
      <c r="N88" s="40"/>
      <c r="O88" s="40"/>
      <c r="P88" s="32">
        <v>1.8788107000000001E-3</v>
      </c>
      <c r="Q88" s="32">
        <v>-7.5175123723569826E-2</v>
      </c>
      <c r="R88" s="9">
        <v>-8.4303121709372597E-2</v>
      </c>
      <c r="S88" s="9">
        <v>-2.7082155705016042E-2</v>
      </c>
      <c r="T88" s="9"/>
      <c r="U88" s="9"/>
      <c r="V88" s="9">
        <v>0.99144987843703325</v>
      </c>
      <c r="W88" s="9">
        <v>0.99749429123808542</v>
      </c>
      <c r="X88" s="9">
        <v>1.0060965389501897</v>
      </c>
      <c r="Y88" s="9"/>
      <c r="Z88" s="34"/>
      <c r="AA88" s="9"/>
      <c r="AB88" s="9"/>
      <c r="AC88" s="9"/>
      <c r="AD88" s="9"/>
      <c r="AE88" s="9"/>
      <c r="AF88" s="9"/>
      <c r="AG88" s="9"/>
    </row>
    <row r="89" spans="1:35" x14ac:dyDescent="0.2">
      <c r="A89" s="34">
        <v>7</v>
      </c>
      <c r="B89" s="33" t="s">
        <v>3</v>
      </c>
      <c r="C89" s="33" t="s">
        <v>93</v>
      </c>
      <c r="D89" s="29">
        <v>0.88121773999999997</v>
      </c>
      <c r="E89" s="29">
        <v>1.9056837</v>
      </c>
      <c r="F89" s="29">
        <v>0.14276565999999999</v>
      </c>
      <c r="G89" s="29">
        <v>1.8035106000000001</v>
      </c>
      <c r="H89" s="29">
        <v>0.24386501999999999</v>
      </c>
      <c r="I89" s="30">
        <v>1.765012E-5</v>
      </c>
      <c r="J89" s="30">
        <v>6.0794607000000001E-6</v>
      </c>
      <c r="K89" s="31">
        <v>0.94639894000000002</v>
      </c>
      <c r="L89" s="31">
        <v>1.7081427</v>
      </c>
      <c r="M89" s="31">
        <v>1.6745361999999999</v>
      </c>
      <c r="N89" s="5"/>
      <c r="O89" s="5"/>
      <c r="P89" s="32">
        <v>1.7389036E-3</v>
      </c>
      <c r="Q89" s="32">
        <v>6.5848661410461418E-2</v>
      </c>
      <c r="R89" s="9">
        <v>-5.3771854072848235E-2</v>
      </c>
      <c r="S89" s="9">
        <v>-6.6287011293297837E-3</v>
      </c>
      <c r="T89" s="9">
        <v>-4.2502571658979228E-2</v>
      </c>
      <c r="U89" s="9">
        <v>9.3567792348592249E-3</v>
      </c>
      <c r="V89" s="9"/>
      <c r="W89" s="9"/>
      <c r="X89" s="9"/>
      <c r="Y89" s="9"/>
      <c r="Z89" s="34">
        <v>2</v>
      </c>
      <c r="AA89" s="9">
        <v>9.6857522458752315E-2</v>
      </c>
      <c r="AB89" s="9">
        <v>9.3076859444217855E-2</v>
      </c>
      <c r="AC89" s="9">
        <v>-6.5210470637622198E-2</v>
      </c>
      <c r="AD89" s="9">
        <v>2.8184295076980125E-2</v>
      </c>
      <c r="AE89" s="9">
        <v>4.1898151000000002E-2</v>
      </c>
      <c r="AF89" s="9">
        <f>AVERAGE(H88,H90)</f>
        <v>0.24187572000000002</v>
      </c>
      <c r="AG89" s="9">
        <v>-5.1859350893838453E-2</v>
      </c>
      <c r="AI89" s="9">
        <f>0.0198*AF89^-0.47363</f>
        <v>3.8780587225050636E-2</v>
      </c>
    </row>
    <row r="90" spans="1:35" s="39" customFormat="1" ht="14" x14ac:dyDescent="0.15">
      <c r="A90" s="34">
        <v>8</v>
      </c>
      <c r="B90" s="33" t="s">
        <v>93</v>
      </c>
      <c r="C90" s="9"/>
      <c r="D90" s="29">
        <v>0.87844920000000004</v>
      </c>
      <c r="E90" s="29">
        <v>1.8996576000000001</v>
      </c>
      <c r="F90" s="29">
        <v>0.14153906999999999</v>
      </c>
      <c r="G90" s="29">
        <v>1.797725</v>
      </c>
      <c r="H90" s="29">
        <v>0.24175704000000001</v>
      </c>
      <c r="I90" s="30">
        <v>1.6438892000000001E-5</v>
      </c>
      <c r="J90" s="30">
        <v>8.9975822000000007E-6</v>
      </c>
      <c r="K90" s="31">
        <v>0.94635420000000003</v>
      </c>
      <c r="L90" s="31">
        <v>1.7081238999999999</v>
      </c>
      <c r="M90" s="31">
        <v>1.6745612000000001</v>
      </c>
      <c r="N90" s="40"/>
      <c r="O90" s="40"/>
      <c r="P90" s="32">
        <v>2.3110043999999999E-3</v>
      </c>
      <c r="Q90" s="32">
        <v>-5.524581755167457E-2</v>
      </c>
      <c r="R90" s="9">
        <v>1.0567260805283141E-2</v>
      </c>
      <c r="S90" s="9">
        <v>6.1781194538923501E-2</v>
      </c>
      <c r="T90" s="9"/>
      <c r="U90" s="9"/>
      <c r="V90" s="9">
        <v>0.99202677848551701</v>
      </c>
      <c r="W90" s="9">
        <v>0.99772140073208315</v>
      </c>
      <c r="X90" s="9">
        <v>1.005740391660858</v>
      </c>
      <c r="Y90" s="9"/>
      <c r="Z90" s="34"/>
      <c r="AA90" s="9"/>
      <c r="AB90" s="9"/>
      <c r="AC90" s="9"/>
      <c r="AD90" s="9"/>
      <c r="AE90" s="9"/>
      <c r="AF90" s="9"/>
      <c r="AG90" s="9"/>
    </row>
    <row r="91" spans="1:35" x14ac:dyDescent="0.2">
      <c r="A91" s="34">
        <v>9</v>
      </c>
      <c r="B91" s="33" t="s">
        <v>3</v>
      </c>
      <c r="C91" s="9"/>
      <c r="D91" s="29">
        <v>0.87954458999999996</v>
      </c>
      <c r="E91" s="29">
        <v>1.9021053999999999</v>
      </c>
      <c r="F91" s="29">
        <v>0.14258415999999999</v>
      </c>
      <c r="G91" s="29">
        <v>1.8001507000000001</v>
      </c>
      <c r="H91" s="29">
        <v>0.24353521</v>
      </c>
      <c r="I91" s="30">
        <v>1.5345524999999999E-5</v>
      </c>
      <c r="J91" s="30">
        <v>9.2421987000000002E-6</v>
      </c>
      <c r="K91" s="31">
        <v>0.94641403000000002</v>
      </c>
      <c r="L91" s="31">
        <v>1.7080690000000001</v>
      </c>
      <c r="M91" s="31">
        <v>1.6743793</v>
      </c>
      <c r="N91" s="5"/>
      <c r="O91" s="5"/>
      <c r="P91" s="32">
        <v>1.5798240000000001E-3</v>
      </c>
      <c r="Q91" s="32">
        <v>3.0362897808888789E-2</v>
      </c>
      <c r="R91" s="9"/>
      <c r="S91" s="9"/>
      <c r="T91" s="9"/>
      <c r="U91" s="9"/>
      <c r="V91" s="9"/>
      <c r="W91" s="9"/>
      <c r="X91" s="9"/>
      <c r="Y91" s="9"/>
      <c r="Z91" s="34"/>
      <c r="AA91" s="9"/>
      <c r="AB91" s="9"/>
      <c r="AC91" s="9"/>
      <c r="AD91" s="9"/>
      <c r="AE91" s="9"/>
      <c r="AF91" s="9"/>
      <c r="AG91" s="9"/>
    </row>
    <row r="92" spans="1:35" x14ac:dyDescent="0.2">
      <c r="A92" s="34"/>
      <c r="B92" s="33"/>
      <c r="C92" s="9"/>
      <c r="D92" s="29"/>
      <c r="E92" s="29"/>
      <c r="F92" s="29"/>
      <c r="G92" s="29"/>
      <c r="H92" s="29"/>
      <c r="I92" s="30"/>
      <c r="J92" s="30"/>
      <c r="K92" s="31"/>
      <c r="L92" s="31"/>
      <c r="M92" s="31"/>
      <c r="N92" s="5"/>
      <c r="O92" s="5"/>
      <c r="P92" s="32"/>
      <c r="Q92" s="32"/>
      <c r="R92" s="9"/>
      <c r="S92" s="9"/>
      <c r="T92" s="9"/>
      <c r="U92" s="9"/>
      <c r="V92" s="9"/>
      <c r="W92" s="9"/>
      <c r="X92" s="9"/>
      <c r="Y92" s="9"/>
      <c r="Z92" s="34"/>
      <c r="AA92" s="9"/>
      <c r="AB92" s="9"/>
      <c r="AC92" s="9"/>
      <c r="AD92" s="9"/>
      <c r="AE92" s="9"/>
      <c r="AF92" s="9"/>
      <c r="AG92" s="9"/>
    </row>
    <row r="93" spans="1:35" x14ac:dyDescent="0.2">
      <c r="A93" s="34">
        <v>2</v>
      </c>
      <c r="B93" s="33" t="s">
        <v>3</v>
      </c>
      <c r="C93" s="9"/>
      <c r="D93" s="29">
        <v>0.86442960000000002</v>
      </c>
      <c r="E93" s="29">
        <v>1.8694225</v>
      </c>
      <c r="F93" s="29">
        <v>0.14037466000000001</v>
      </c>
      <c r="G93" s="29">
        <v>1.7692479999999999</v>
      </c>
      <c r="H93" s="29">
        <v>0.23977746</v>
      </c>
      <c r="I93" s="30">
        <v>1.4445287999999999E-5</v>
      </c>
      <c r="J93" s="30">
        <v>9.8859560999999994E-6</v>
      </c>
      <c r="K93" s="31">
        <v>0.94641335000000004</v>
      </c>
      <c r="L93" s="31">
        <v>1.7081569000000001</v>
      </c>
      <c r="M93" s="31">
        <v>1.6744631999999999</v>
      </c>
      <c r="N93" s="5"/>
      <c r="O93" s="5"/>
      <c r="P93" s="32">
        <v>2.1962851000000001E-3</v>
      </c>
      <c r="Q93" s="32">
        <v>-7.3810078469294105E-2</v>
      </c>
      <c r="R93" s="9"/>
      <c r="S93" s="9"/>
      <c r="T93" s="9"/>
      <c r="U93" s="9"/>
      <c r="V93" s="9"/>
      <c r="W93" s="9"/>
      <c r="X93" s="9"/>
      <c r="Y93" s="9"/>
      <c r="Z93" s="34"/>
      <c r="AA93" s="9"/>
      <c r="AB93" s="9"/>
      <c r="AC93" s="9"/>
      <c r="AD93" s="9"/>
      <c r="AE93" s="9"/>
      <c r="AF93" s="9"/>
      <c r="AG93" s="9"/>
    </row>
    <row r="94" spans="1:35" s="39" customFormat="1" ht="14" x14ac:dyDescent="0.15">
      <c r="A94" s="34">
        <v>3</v>
      </c>
      <c r="B94" s="33" t="s">
        <v>91</v>
      </c>
      <c r="C94" s="9"/>
      <c r="D94" s="29">
        <v>0.85184570000000004</v>
      </c>
      <c r="E94" s="29">
        <v>1.8421715000000001</v>
      </c>
      <c r="F94" s="29">
        <v>0.13819899999999999</v>
      </c>
      <c r="G94" s="29">
        <v>1.7433498000000001</v>
      </c>
      <c r="H94" s="29">
        <v>0.23604765</v>
      </c>
      <c r="I94" s="30">
        <v>1.2042944999999999E-5</v>
      </c>
      <c r="J94" s="30">
        <v>1.4307008000000001E-5</v>
      </c>
      <c r="K94" s="31">
        <v>0.94635736999999998</v>
      </c>
      <c r="L94" s="31">
        <v>1.7080252</v>
      </c>
      <c r="M94" s="31">
        <v>1.6744962999999999</v>
      </c>
      <c r="N94" s="40"/>
      <c r="O94" s="40"/>
      <c r="P94" s="32">
        <v>1.6711708000000001E-3</v>
      </c>
      <c r="Q94" s="32">
        <v>-0.12558688280217556</v>
      </c>
      <c r="R94" s="9">
        <v>-0.15495028097978203</v>
      </c>
      <c r="S94" s="9">
        <v>1.0540594232111289E-2</v>
      </c>
      <c r="T94" s="9"/>
      <c r="U94" s="9"/>
      <c r="V94" s="9">
        <v>0.99029170936350153</v>
      </c>
      <c r="W94" s="9">
        <v>0.99211424586532704</v>
      </c>
      <c r="X94" s="9">
        <v>1.0018404036755968</v>
      </c>
      <c r="Y94" s="9"/>
      <c r="Z94" s="34"/>
      <c r="AA94" s="9"/>
      <c r="AB94" s="9"/>
      <c r="AC94" s="9"/>
      <c r="AD94" s="9"/>
      <c r="AE94" s="9"/>
      <c r="AF94" s="9"/>
      <c r="AG94" s="9"/>
    </row>
    <row r="95" spans="1:35" x14ac:dyDescent="0.2">
      <c r="A95" s="34">
        <v>4</v>
      </c>
      <c r="B95" s="33" t="s">
        <v>3</v>
      </c>
      <c r="C95" s="9" t="s">
        <v>91</v>
      </c>
      <c r="D95" s="29">
        <v>0.85253966999999997</v>
      </c>
      <c r="E95" s="29">
        <v>1.8437745000000001</v>
      </c>
      <c r="F95" s="29">
        <v>0.13869962</v>
      </c>
      <c r="G95" s="29">
        <v>1.7451654000000001</v>
      </c>
      <c r="H95" s="29">
        <v>0.23694601000000001</v>
      </c>
      <c r="I95" s="30">
        <v>1.2048351000000001E-5</v>
      </c>
      <c r="J95" s="30">
        <v>1.1291519000000001E-5</v>
      </c>
      <c r="K95" s="31">
        <v>0.94653911999999996</v>
      </c>
      <c r="L95" s="31">
        <v>1.7084229</v>
      </c>
      <c r="M95" s="31">
        <v>1.6744941</v>
      </c>
      <c r="N95" s="5"/>
      <c r="O95" s="5"/>
      <c r="P95" s="32">
        <v>1.481975E-3</v>
      </c>
      <c r="Q95" s="32">
        <v>0.16279842966659963</v>
      </c>
      <c r="R95" s="9">
        <v>-0.22585157340127004</v>
      </c>
      <c r="S95" s="9">
        <v>-9.4058259147988821E-3</v>
      </c>
      <c r="T95" s="9">
        <v>-0.16791134663155885</v>
      </c>
      <c r="U95" s="9">
        <v>-1.1306690734569358E-2</v>
      </c>
      <c r="V95" s="9"/>
      <c r="W95" s="9"/>
      <c r="X95" s="9"/>
      <c r="Y95" s="9"/>
      <c r="Z95" s="34">
        <v>2</v>
      </c>
      <c r="AA95" s="9">
        <v>0.10533929974922297</v>
      </c>
      <c r="AB95" s="9">
        <v>4.5714150232900749E-2</v>
      </c>
      <c r="AC95" s="9">
        <v>-9.0385588077002144E-2</v>
      </c>
      <c r="AD95" s="9">
        <v>9.9564296826865531E-2</v>
      </c>
      <c r="AE95" s="9">
        <v>3.2095548000000002E-2</v>
      </c>
      <c r="AF95" s="9">
        <f>AVERAGE(H94,H96)</f>
        <v>0.23640072499999998</v>
      </c>
      <c r="AG95" s="9">
        <v>-0.15660465589698949</v>
      </c>
      <c r="AI95" s="9">
        <f>0.0198*AF95^-0.47363</f>
        <v>3.9203415651019709E-2</v>
      </c>
    </row>
    <row r="96" spans="1:35" s="39" customFormat="1" ht="14" x14ac:dyDescent="0.15">
      <c r="A96" s="34">
        <v>5</v>
      </c>
      <c r="B96" s="33" t="s">
        <v>91</v>
      </c>
      <c r="C96" s="9"/>
      <c r="D96" s="29">
        <v>0.85440119999999997</v>
      </c>
      <c r="E96" s="29">
        <v>1.8476604000000001</v>
      </c>
      <c r="F96" s="29">
        <v>0.13861361</v>
      </c>
      <c r="G96" s="29">
        <v>1.7485695999999999</v>
      </c>
      <c r="H96" s="29">
        <v>0.23675379999999999</v>
      </c>
      <c r="I96" s="30">
        <v>1.4286053E-5</v>
      </c>
      <c r="J96" s="30">
        <v>1.1950289E-5</v>
      </c>
      <c r="K96" s="31">
        <v>0.94641273000000004</v>
      </c>
      <c r="L96" s="31">
        <v>1.7080489000000001</v>
      </c>
      <c r="M96" s="31">
        <v>1.6744604000000001</v>
      </c>
      <c r="N96" s="40"/>
      <c r="O96" s="40"/>
      <c r="P96" s="32">
        <v>1.5383840000000001E-3</v>
      </c>
      <c r="Q96" s="32">
        <v>-5.5184293351828728E-2</v>
      </c>
      <c r="R96" s="9">
        <v>-0.1229321855136245</v>
      </c>
      <c r="S96" s="9">
        <v>-3.5054840521020481E-2</v>
      </c>
      <c r="T96" s="9"/>
      <c r="U96" s="9"/>
      <c r="V96" s="9">
        <v>0.98939481894741521</v>
      </c>
      <c r="W96" s="9">
        <v>0.98973624649672221</v>
      </c>
      <c r="X96" s="9">
        <v>1.0003450872622015</v>
      </c>
      <c r="Y96" s="9"/>
      <c r="Z96" s="34"/>
      <c r="AA96" s="9"/>
      <c r="AB96" s="9"/>
      <c r="AC96" s="9"/>
      <c r="AD96" s="9"/>
      <c r="AE96" s="9"/>
      <c r="AF96" s="9"/>
      <c r="AG96" s="9"/>
    </row>
    <row r="97" spans="1:35" x14ac:dyDescent="0.2">
      <c r="A97" s="34">
        <v>6</v>
      </c>
      <c r="B97" s="33" t="s">
        <v>3</v>
      </c>
      <c r="C97" s="9"/>
      <c r="D97" s="29">
        <v>0.87377267999999997</v>
      </c>
      <c r="E97" s="29">
        <v>1.8895651</v>
      </c>
      <c r="F97" s="29">
        <v>0.14146346000000001</v>
      </c>
      <c r="G97" s="29">
        <v>1.7882397999999999</v>
      </c>
      <c r="H97" s="29">
        <v>0.24163704999999999</v>
      </c>
      <c r="I97" s="30">
        <v>1.5913218000000001E-5</v>
      </c>
      <c r="J97" s="30">
        <v>1.1565062999999999E-5</v>
      </c>
      <c r="K97" s="31">
        <v>0.94639079999999998</v>
      </c>
      <c r="L97" s="31">
        <v>1.7080949000000001</v>
      </c>
      <c r="M97" s="31">
        <v>1.6745441000000001</v>
      </c>
      <c r="N97" s="5"/>
      <c r="O97" s="5"/>
      <c r="P97" s="32">
        <v>2.546923E-3</v>
      </c>
      <c r="Q97" s="32">
        <v>1.3403099449194045E-2</v>
      </c>
      <c r="R97" s="9"/>
      <c r="S97" s="9"/>
      <c r="T97" s="9"/>
      <c r="U97" s="9"/>
      <c r="V97" s="9"/>
      <c r="W97" s="9"/>
      <c r="X97" s="9"/>
      <c r="Y97" s="9"/>
      <c r="Z97" s="34"/>
      <c r="AA97" s="9"/>
      <c r="AB97" s="9"/>
      <c r="AC97" s="9"/>
      <c r="AD97" s="9"/>
      <c r="AE97" s="9"/>
      <c r="AF97" s="9"/>
      <c r="AG97" s="9"/>
    </row>
    <row r="98" spans="1:35" x14ac:dyDescent="0.2">
      <c r="A98" s="34">
        <v>8</v>
      </c>
      <c r="B98" s="33" t="s">
        <v>3</v>
      </c>
      <c r="C98" s="9"/>
      <c r="D98" s="29">
        <v>0.88135152000000005</v>
      </c>
      <c r="E98" s="29">
        <v>1.9057615999999999</v>
      </c>
      <c r="F98" s="29">
        <v>0.14312826000000001</v>
      </c>
      <c r="G98" s="29">
        <v>1.8031409</v>
      </c>
      <c r="H98" s="29">
        <v>0.24441230999999999</v>
      </c>
      <c r="I98" s="30">
        <v>9.645708E-6</v>
      </c>
      <c r="J98" s="30">
        <v>7.6860345999999999E-6</v>
      </c>
      <c r="K98" s="31">
        <v>0.94616982000000005</v>
      </c>
      <c r="L98" s="31">
        <v>1.7076448</v>
      </c>
      <c r="M98" s="31">
        <v>1.6744882000000001</v>
      </c>
      <c r="N98" s="5"/>
      <c r="O98" s="5"/>
      <c r="P98" s="32">
        <v>1.8354074E-3</v>
      </c>
      <c r="Q98" s="32">
        <v>-0.19118767527281921</v>
      </c>
      <c r="R98" s="9"/>
      <c r="S98" s="9"/>
      <c r="T98" s="9"/>
      <c r="U98" s="9"/>
      <c r="V98" s="9"/>
      <c r="W98" s="9"/>
      <c r="X98" s="9"/>
      <c r="Y98" s="9"/>
      <c r="Z98" s="34"/>
      <c r="AA98" s="9"/>
      <c r="AB98" s="9"/>
      <c r="AC98" s="9"/>
      <c r="AD98" s="9"/>
      <c r="AE98" s="9"/>
      <c r="AF98" s="9"/>
      <c r="AG98" s="9"/>
    </row>
    <row r="99" spans="1:35" s="39" customFormat="1" ht="14" x14ac:dyDescent="0.15">
      <c r="A99" s="34">
        <v>9</v>
      </c>
      <c r="B99" s="33" t="s">
        <v>92</v>
      </c>
      <c r="C99" s="9"/>
      <c r="D99" s="29">
        <v>0.78519508999999998</v>
      </c>
      <c r="E99" s="29">
        <v>1.6979785999999999</v>
      </c>
      <c r="F99" s="29">
        <v>0.12790372999999999</v>
      </c>
      <c r="G99" s="29">
        <v>1.6068735000000001</v>
      </c>
      <c r="H99" s="29">
        <v>0.21845924999999999</v>
      </c>
      <c r="I99" s="30">
        <v>1.2382707999999999E-5</v>
      </c>
      <c r="J99" s="30">
        <v>1.0393184E-5</v>
      </c>
      <c r="K99" s="31">
        <v>0.94635800000000003</v>
      </c>
      <c r="L99" s="31">
        <v>1.7080280999999999</v>
      </c>
      <c r="M99" s="31">
        <v>1.6744945</v>
      </c>
      <c r="N99" s="40"/>
      <c r="O99" s="40"/>
      <c r="P99" s="32">
        <v>1.9726464999999999E-3</v>
      </c>
      <c r="Q99" s="32">
        <v>8.8785067889229907E-2</v>
      </c>
      <c r="R99" s="9">
        <v>0.10765033169746197</v>
      </c>
      <c r="S99" s="9">
        <v>9.6746550850568269E-3</v>
      </c>
      <c r="T99" s="9"/>
      <c r="U99" s="9"/>
      <c r="V99" s="9">
        <v>0.90165580457156247</v>
      </c>
      <c r="W99" s="9">
        <v>0.89827458167198382</v>
      </c>
      <c r="X99" s="9">
        <v>0.99624998488066596</v>
      </c>
      <c r="Y99" s="9"/>
      <c r="Z99" s="34"/>
      <c r="AA99" s="9"/>
      <c r="AB99" s="9"/>
      <c r="AC99" s="9"/>
      <c r="AD99" s="9"/>
      <c r="AE99" s="9"/>
      <c r="AF99" s="9"/>
      <c r="AG99" s="9"/>
    </row>
    <row r="100" spans="1:35" x14ac:dyDescent="0.2">
      <c r="A100" s="34">
        <v>10</v>
      </c>
      <c r="B100" s="33" t="s">
        <v>3</v>
      </c>
      <c r="C100" s="9" t="s">
        <v>92</v>
      </c>
      <c r="D100" s="29">
        <v>0.86707378999999996</v>
      </c>
      <c r="E100" s="29">
        <v>1.8750929000000001</v>
      </c>
      <c r="F100" s="29">
        <v>0.14060565999999999</v>
      </c>
      <c r="G100" s="29">
        <v>1.774548</v>
      </c>
      <c r="H100" s="29">
        <v>0.24016118</v>
      </c>
      <c r="I100" s="30">
        <v>1.2144595E-5</v>
      </c>
      <c r="J100" s="30">
        <v>4.7571862999999998E-6</v>
      </c>
      <c r="K100" s="31">
        <v>0.94637815000000003</v>
      </c>
      <c r="L100" s="31">
        <v>1.7080436999999999</v>
      </c>
      <c r="M100" s="31">
        <v>1.6744684000000001</v>
      </c>
      <c r="N100" s="5"/>
      <c r="O100" s="5"/>
      <c r="P100" s="32">
        <v>1.9861849000000001E-3</v>
      </c>
      <c r="Q100" s="32">
        <v>-2.1365210085888542E-2</v>
      </c>
      <c r="R100" s="9">
        <v>1.8676337145251409E-2</v>
      </c>
      <c r="S100" s="9">
        <v>2.9024136854349791E-2</v>
      </c>
      <c r="T100" s="9">
        <v>3.6918087738572559E-2</v>
      </c>
      <c r="U100" s="9">
        <v>2.287278675224454E-2</v>
      </c>
      <c r="V100" s="9"/>
      <c r="W100" s="9"/>
      <c r="X100" s="9"/>
      <c r="Y100" s="9"/>
      <c r="Z100" s="34">
        <v>2</v>
      </c>
      <c r="AA100" s="9">
        <v>0.12720899098671873</v>
      </c>
      <c r="AB100" s="9">
        <v>2.2877365145885103E-2</v>
      </c>
      <c r="AC100" s="9">
        <v>4.6801576272237355E-2</v>
      </c>
      <c r="AD100" s="9">
        <v>0.11874724648105604</v>
      </c>
      <c r="AE100" s="9">
        <v>4.4250597000000003E-2</v>
      </c>
      <c r="AF100" s="9">
        <f>AVERAGE(H99,H101)</f>
        <v>0.21845901000000001</v>
      </c>
      <c r="AG100" s="9">
        <v>1.4045300986328019E-2</v>
      </c>
      <c r="AI100" s="9">
        <f>0.0198*AF100^-0.47363</f>
        <v>4.0696718816639825E-2</v>
      </c>
    </row>
    <row r="101" spans="1:35" s="39" customFormat="1" ht="14" x14ac:dyDescent="0.15">
      <c r="A101" s="34">
        <v>11</v>
      </c>
      <c r="B101" s="33" t="s">
        <v>92</v>
      </c>
      <c r="C101" s="9"/>
      <c r="D101" s="29">
        <v>0.78738127999999996</v>
      </c>
      <c r="E101" s="29">
        <v>1.7027637</v>
      </c>
      <c r="F101" s="29">
        <v>0.12789154999999999</v>
      </c>
      <c r="G101" s="29">
        <v>1.6115387999999999</v>
      </c>
      <c r="H101" s="29">
        <v>0.21845877</v>
      </c>
      <c r="I101" s="30">
        <v>1.3590925000000001E-5</v>
      </c>
      <c r="J101" s="30">
        <v>4.1978605000000004E-6</v>
      </c>
      <c r="K101" s="31">
        <v>0.94643873999999995</v>
      </c>
      <c r="L101" s="31">
        <v>1.7081230999999999</v>
      </c>
      <c r="M101" s="31">
        <v>1.6745395000000001</v>
      </c>
      <c r="N101" s="40"/>
      <c r="O101" s="40"/>
      <c r="P101" s="32">
        <v>2.4524132000000001E-3</v>
      </c>
      <c r="Q101" s="32">
        <v>4.8180846552448031E-3</v>
      </c>
      <c r="R101" s="9">
        <v>-1.5572405626995689E-2</v>
      </c>
      <c r="S101" s="9">
        <v>2.9919568317327006E-2</v>
      </c>
      <c r="T101" s="9"/>
      <c r="U101" s="9"/>
      <c r="V101" s="9">
        <v>0.90979448881993041</v>
      </c>
      <c r="W101" s="9">
        <v>0.90804876682029689</v>
      </c>
      <c r="X101" s="9">
        <v>0.99808119083915547</v>
      </c>
      <c r="Y101" s="9"/>
      <c r="Z101" s="34"/>
      <c r="AA101" s="9"/>
      <c r="AB101" s="9"/>
      <c r="AC101" s="9"/>
      <c r="AD101" s="9"/>
      <c r="AE101" s="9"/>
      <c r="AF101" s="9"/>
      <c r="AG101" s="9"/>
    </row>
    <row r="102" spans="1:35" x14ac:dyDescent="0.2">
      <c r="A102" s="34">
        <v>12</v>
      </c>
      <c r="B102" s="33" t="s">
        <v>3</v>
      </c>
      <c r="C102" s="9"/>
      <c r="D102" s="29">
        <v>0.86717409999999995</v>
      </c>
      <c r="E102" s="29">
        <v>1.8753274</v>
      </c>
      <c r="F102" s="29">
        <v>0.14054177000000001</v>
      </c>
      <c r="G102" s="29">
        <v>1.7749063</v>
      </c>
      <c r="H102" s="29">
        <v>0.24007644</v>
      </c>
      <c r="I102" s="30">
        <v>1.5498204000000001E-5</v>
      </c>
      <c r="J102" s="30">
        <v>7.180266E-6</v>
      </c>
      <c r="K102" s="31">
        <v>0.94649021</v>
      </c>
      <c r="L102" s="31">
        <v>1.7082557</v>
      </c>
      <c r="M102" s="31">
        <v>1.6745104</v>
      </c>
      <c r="N102" s="5"/>
      <c r="O102" s="5"/>
      <c r="P102" s="32">
        <v>1.9454711000000001E-3</v>
      </c>
      <c r="Q102" s="32">
        <v>7.6631070138999391E-2</v>
      </c>
      <c r="R102" s="9"/>
      <c r="S102" s="9"/>
      <c r="T102" s="9"/>
      <c r="U102" s="9"/>
      <c r="V102" s="9"/>
      <c r="W102" s="9"/>
      <c r="X102" s="9"/>
      <c r="Y102" s="9"/>
      <c r="Z102" s="34"/>
      <c r="AA102" s="9"/>
      <c r="AB102" s="9"/>
      <c r="AC102" s="9"/>
      <c r="AD102" s="9"/>
      <c r="AE102" s="9"/>
      <c r="AF102" s="9"/>
      <c r="AG102" s="9"/>
    </row>
    <row r="103" spans="1:35" s="39" customFormat="1" ht="14" x14ac:dyDescent="0.15">
      <c r="A103" s="34">
        <v>13</v>
      </c>
      <c r="B103" s="33" t="s">
        <v>93</v>
      </c>
      <c r="C103" s="9"/>
      <c r="D103" s="29">
        <v>0.87963791999999996</v>
      </c>
      <c r="E103" s="29">
        <v>1.9022509000000001</v>
      </c>
      <c r="F103" s="29">
        <v>0.14288471999999999</v>
      </c>
      <c r="G103" s="29">
        <v>1.8002606999999999</v>
      </c>
      <c r="H103" s="29">
        <v>0.24406658000000001</v>
      </c>
      <c r="I103" s="30">
        <v>1.2445382E-5</v>
      </c>
      <c r="J103" s="30">
        <v>1.0287136E-5</v>
      </c>
      <c r="K103" s="31">
        <v>0.94639662999999996</v>
      </c>
      <c r="L103" s="31">
        <v>1.7081343</v>
      </c>
      <c r="M103" s="31">
        <v>1.6745637</v>
      </c>
      <c r="N103" s="40"/>
      <c r="O103" s="40"/>
      <c r="P103" s="32">
        <v>2.1835129000000002E-3</v>
      </c>
      <c r="Q103" s="32">
        <v>-4.5681719038737079E-2</v>
      </c>
      <c r="R103" s="9">
        <v>-3.4480877221576556E-2</v>
      </c>
      <c r="S103" s="9">
        <v>4.6103686115017695E-2</v>
      </c>
      <c r="T103" s="9"/>
      <c r="U103" s="9"/>
      <c r="V103" s="9">
        <v>1.00995456651147</v>
      </c>
      <c r="W103" s="9">
        <v>1.0079835292466901</v>
      </c>
      <c r="X103" s="9">
        <v>0.99804839016512581</v>
      </c>
      <c r="Y103" s="9"/>
      <c r="Z103" s="34"/>
      <c r="AA103" s="9"/>
      <c r="AB103" s="9"/>
      <c r="AC103" s="9"/>
      <c r="AD103" s="9"/>
      <c r="AE103" s="9"/>
      <c r="AF103" s="9"/>
      <c r="AG103" s="9"/>
    </row>
    <row r="104" spans="1:35" x14ac:dyDescent="0.2">
      <c r="A104" s="34">
        <v>14</v>
      </c>
      <c r="B104" s="33" t="s">
        <v>3</v>
      </c>
      <c r="C104" s="9" t="s">
        <v>93</v>
      </c>
      <c r="D104" s="29">
        <v>0.87807228000000004</v>
      </c>
      <c r="E104" s="29">
        <v>1.8988986000000001</v>
      </c>
      <c r="F104" s="29">
        <v>0.14240912999999999</v>
      </c>
      <c r="G104" s="29">
        <v>1.7970979</v>
      </c>
      <c r="H104" s="29">
        <v>0.24324546</v>
      </c>
      <c r="I104" s="30">
        <v>1.0569042999999999E-5</v>
      </c>
      <c r="J104" s="30">
        <v>6.4956587E-6</v>
      </c>
      <c r="K104" s="31">
        <v>0.94638951999999998</v>
      </c>
      <c r="L104" s="31">
        <v>1.7081306999999999</v>
      </c>
      <c r="M104" s="31">
        <v>1.6744626</v>
      </c>
      <c r="N104" s="5"/>
      <c r="O104" s="5"/>
      <c r="P104" s="32">
        <v>1.7037316E-3</v>
      </c>
      <c r="Q104" s="32">
        <v>3.6883636901796635E-2</v>
      </c>
      <c r="R104" s="9">
        <v>-3.9253436519670615E-2</v>
      </c>
      <c r="S104" s="9">
        <v>5.5480486694570175E-2</v>
      </c>
      <c r="T104" s="9">
        <v>-3.3223505161920443E-2</v>
      </c>
      <c r="U104" s="9">
        <v>4.3734998606067187E-2</v>
      </c>
      <c r="V104" s="9"/>
      <c r="W104" s="9"/>
      <c r="X104" s="9"/>
      <c r="Y104" s="9"/>
      <c r="Z104" s="34">
        <v>2</v>
      </c>
      <c r="AA104" s="9">
        <v>1.3494135598320035E-2</v>
      </c>
      <c r="AB104" s="9">
        <v>2.6183090869795155E-2</v>
      </c>
      <c r="AC104" s="9">
        <v>-3.3833285597861806E-2</v>
      </c>
      <c r="AD104" s="9">
        <v>3.3512430529921464E-2</v>
      </c>
      <c r="AE104" s="9">
        <v>4.1577853000000005E-2</v>
      </c>
      <c r="AF104" s="9">
        <f>AVERAGE(H103,H105)</f>
        <v>0.24522227000000002</v>
      </c>
      <c r="AG104" s="9">
        <v>-7.6958503767987629E-2</v>
      </c>
      <c r="AI104" s="9">
        <f>0.0198*AF104^-0.47363</f>
        <v>3.8529017175640057E-2</v>
      </c>
    </row>
    <row r="105" spans="1:35" s="39" customFormat="1" ht="14" x14ac:dyDescent="0.15">
      <c r="A105" s="34">
        <v>15</v>
      </c>
      <c r="B105" s="33" t="s">
        <v>93</v>
      </c>
      <c r="C105" s="9"/>
      <c r="D105" s="29">
        <v>0.88869118999999996</v>
      </c>
      <c r="E105" s="29">
        <v>1.9217698000000001</v>
      </c>
      <c r="F105" s="29">
        <v>0.14425205999999999</v>
      </c>
      <c r="G105" s="29">
        <v>1.8185746</v>
      </c>
      <c r="H105" s="29">
        <v>0.24637796000000001</v>
      </c>
      <c r="I105" s="30">
        <v>1.2612716000000001E-5</v>
      </c>
      <c r="J105" s="30">
        <v>8.2089567999999997E-6</v>
      </c>
      <c r="K105" s="31">
        <v>0.94631259999999995</v>
      </c>
      <c r="L105" s="31">
        <v>1.7079930000000001</v>
      </c>
      <c r="M105" s="31">
        <v>1.6745473</v>
      </c>
      <c r="N105" s="40"/>
      <c r="O105" s="40"/>
      <c r="P105" s="32">
        <v>1.9742724000000001E-3</v>
      </c>
      <c r="Q105" s="32">
        <v>-2.1984852156986534E-2</v>
      </c>
      <c r="R105" s="9">
        <v>-2.5936201744514165E-2</v>
      </c>
      <c r="S105" s="9">
        <v>2.9620823008613684E-2</v>
      </c>
      <c r="T105" s="9"/>
      <c r="U105" s="9"/>
      <c r="V105" s="9">
        <v>1.0082358219193135</v>
      </c>
      <c r="W105" s="9">
        <v>1.0062155120086493</v>
      </c>
      <c r="X105" s="9">
        <v>0.99799619308623833</v>
      </c>
      <c r="Y105" s="9"/>
      <c r="Z105" s="34"/>
      <c r="AA105" s="9"/>
      <c r="AB105" s="9"/>
      <c r="AC105" s="9"/>
      <c r="AD105" s="9"/>
      <c r="AE105" s="9"/>
      <c r="AF105" s="9"/>
      <c r="AG105" s="9"/>
    </row>
    <row r="106" spans="1:35" x14ac:dyDescent="0.2">
      <c r="A106" s="34">
        <v>16</v>
      </c>
      <c r="B106" s="33" t="s">
        <v>3</v>
      </c>
      <c r="C106" s="9"/>
      <c r="D106" s="29">
        <v>0.88822444</v>
      </c>
      <c r="E106" s="29">
        <v>1.9207719999999999</v>
      </c>
      <c r="F106" s="29">
        <v>0.14373127999999999</v>
      </c>
      <c r="G106" s="29">
        <v>1.8175842</v>
      </c>
      <c r="H106" s="29">
        <v>0.24548536000000001</v>
      </c>
      <c r="I106" s="30">
        <v>1.3806543E-5</v>
      </c>
      <c r="J106" s="30">
        <v>7.5418421000000002E-6</v>
      </c>
      <c r="K106" s="31">
        <v>0.94627729000000005</v>
      </c>
      <c r="L106" s="31">
        <v>1.7079439000000001</v>
      </c>
      <c r="M106" s="31">
        <v>1.6745327999999999</v>
      </c>
      <c r="N106" s="5"/>
      <c r="O106" s="5"/>
      <c r="P106" s="32">
        <v>1.4688231E-3</v>
      </c>
      <c r="Q106" s="32">
        <v>-3.9479469117198462E-2</v>
      </c>
      <c r="R106" s="9"/>
      <c r="S106" s="9"/>
      <c r="T106" s="9"/>
      <c r="U106" s="9"/>
      <c r="V106" s="9"/>
      <c r="W106" s="9"/>
      <c r="X106" s="9"/>
      <c r="Y106" s="9"/>
      <c r="Z106" s="34"/>
      <c r="AA106" s="9"/>
      <c r="AB106" s="9"/>
      <c r="AC106" s="9"/>
      <c r="AD106" s="9"/>
      <c r="AE106" s="9"/>
      <c r="AF106" s="9"/>
      <c r="AG106" s="9"/>
    </row>
    <row r="107" spans="1:35" s="39" customFormat="1" ht="14" x14ac:dyDescent="0.15">
      <c r="A107" s="34">
        <v>17</v>
      </c>
      <c r="B107" s="33" t="s">
        <v>94</v>
      </c>
      <c r="C107" s="9"/>
      <c r="D107" s="29">
        <v>0.87678102000000002</v>
      </c>
      <c r="E107" s="29">
        <v>1.8959895</v>
      </c>
      <c r="F107" s="29">
        <v>0.14228714000000001</v>
      </c>
      <c r="G107" s="29">
        <v>1.7941788999999999</v>
      </c>
      <c r="H107" s="29">
        <v>0.24301976</v>
      </c>
      <c r="I107" s="30">
        <v>9.9158863999999992E-6</v>
      </c>
      <c r="J107" s="30">
        <v>8.1675638999999994E-6</v>
      </c>
      <c r="K107" s="31">
        <v>0.94631670000000001</v>
      </c>
      <c r="L107" s="31">
        <v>1.7079903000000001</v>
      </c>
      <c r="M107" s="31">
        <v>1.6745266999999999</v>
      </c>
      <c r="N107" s="40"/>
      <c r="O107" s="40"/>
      <c r="P107" s="32">
        <v>1.7183184000000001E-3</v>
      </c>
      <c r="Q107" s="32">
        <v>3.2225979665456705E-2</v>
      </c>
      <c r="R107" s="9">
        <v>2.4063947569485933E-2</v>
      </c>
      <c r="S107" s="9">
        <v>-5.076035427653558E-3</v>
      </c>
      <c r="T107" s="9"/>
      <c r="U107" s="9"/>
      <c r="V107" s="9">
        <v>0.99122789772110353</v>
      </c>
      <c r="W107" s="9">
        <v>0.98832379370968748</v>
      </c>
      <c r="X107" s="9">
        <v>0.99707019544335584</v>
      </c>
      <c r="Y107" s="9"/>
      <c r="Z107" s="34"/>
      <c r="AA107" s="9"/>
      <c r="AB107" s="9"/>
      <c r="AC107" s="9"/>
      <c r="AD107" s="9"/>
      <c r="AE107" s="9"/>
      <c r="AF107" s="9"/>
      <c r="AG107" s="9"/>
    </row>
    <row r="108" spans="1:35" x14ac:dyDescent="0.2">
      <c r="A108" s="34">
        <v>18</v>
      </c>
      <c r="B108" s="33" t="s">
        <v>3</v>
      </c>
      <c r="C108" s="9" t="s">
        <v>94</v>
      </c>
      <c r="D108" s="29">
        <v>0.88606178999999996</v>
      </c>
      <c r="E108" s="29">
        <v>1.9160686</v>
      </c>
      <c r="F108" s="29">
        <v>0.14335918</v>
      </c>
      <c r="G108" s="29">
        <v>1.813167</v>
      </c>
      <c r="H108" s="29">
        <v>0.24485547999999999</v>
      </c>
      <c r="I108" s="30">
        <v>1.1652521E-5</v>
      </c>
      <c r="J108" s="30">
        <v>8.2871393000000005E-6</v>
      </c>
      <c r="K108" s="31">
        <v>0.94629512000000005</v>
      </c>
      <c r="L108" s="31">
        <v>1.7079545</v>
      </c>
      <c r="M108" s="31">
        <v>1.6745376000000001</v>
      </c>
      <c r="N108" s="5"/>
      <c r="O108" s="5"/>
      <c r="P108" s="32">
        <v>2.0163822999999998E-3</v>
      </c>
      <c r="Q108" s="32">
        <v>-4.5501704263872789E-2</v>
      </c>
      <c r="R108" s="9">
        <v>5.8871591719800165E-2</v>
      </c>
      <c r="S108" s="9">
        <v>2.3588601412161125E-3</v>
      </c>
      <c r="T108" s="9">
        <v>6.3887795915521892E-2</v>
      </c>
      <c r="U108" s="9">
        <v>3.4935079728700322E-3</v>
      </c>
      <c r="V108" s="9"/>
      <c r="W108" s="9"/>
      <c r="X108" s="9"/>
      <c r="Y108" s="9"/>
      <c r="Z108" s="34">
        <v>2</v>
      </c>
      <c r="AA108" s="9">
        <v>8.510853674654309E-2</v>
      </c>
      <c r="AB108" s="9">
        <v>1.8379109187662234E-2</v>
      </c>
      <c r="AC108" s="9">
        <v>5.6563358012962084E-2</v>
      </c>
      <c r="AD108" s="9">
        <v>6.8836501063294808E-2</v>
      </c>
      <c r="AE108" s="9">
        <v>3.8081250999999997E-2</v>
      </c>
      <c r="AF108" s="9">
        <f>AVERAGE(H107,H109)</f>
        <v>0.24357310999999998</v>
      </c>
      <c r="AG108" s="9">
        <v>6.0394287942651857E-2</v>
      </c>
      <c r="AI108" s="9">
        <f>0.0198*AF108^-0.47363</f>
        <v>3.8652352836365249E-2</v>
      </c>
    </row>
    <row r="109" spans="1:35" s="39" customFormat="1" ht="14" x14ac:dyDescent="0.15">
      <c r="A109" s="34">
        <v>19</v>
      </c>
      <c r="B109" s="33" t="s">
        <v>94</v>
      </c>
      <c r="C109" s="9"/>
      <c r="D109" s="29">
        <v>0.87958981999999997</v>
      </c>
      <c r="E109" s="29">
        <v>1.9021421999999999</v>
      </c>
      <c r="F109" s="29">
        <v>0.14292112000000001</v>
      </c>
      <c r="G109" s="29">
        <v>1.800111</v>
      </c>
      <c r="H109" s="29">
        <v>0.24412645999999999</v>
      </c>
      <c r="I109" s="30">
        <v>1.3100929E-5</v>
      </c>
      <c r="J109" s="30">
        <v>5.4501411000000001E-6</v>
      </c>
      <c r="K109" s="31">
        <v>0.94635966000000005</v>
      </c>
      <c r="L109" s="31">
        <v>1.7081198</v>
      </c>
      <c r="M109" s="31">
        <v>1.6745563999999999</v>
      </c>
      <c r="N109" s="40"/>
      <c r="O109" s="40"/>
      <c r="P109" s="32">
        <v>2.0898066999999998E-3</v>
      </c>
      <c r="Q109" s="32">
        <v>8.0900736360467462E-2</v>
      </c>
      <c r="R109" s="9">
        <v>0.10872784845727956</v>
      </c>
      <c r="S109" s="9">
        <v>1.3197699205047542E-2</v>
      </c>
      <c r="T109" s="9"/>
      <c r="U109" s="9"/>
      <c r="V109" s="9">
        <v>0.99639656586962289</v>
      </c>
      <c r="W109" s="9">
        <v>0.99136707450553596</v>
      </c>
      <c r="X109" s="9">
        <v>0.99495231965226882</v>
      </c>
      <c r="Y109" s="9"/>
      <c r="Z109" s="34"/>
      <c r="AA109" s="9"/>
      <c r="AB109" s="9"/>
      <c r="AC109" s="9"/>
      <c r="AD109" s="9"/>
      <c r="AE109" s="9"/>
      <c r="AF109" s="9"/>
      <c r="AG109" s="9"/>
    </row>
    <row r="110" spans="1:35" x14ac:dyDescent="0.2">
      <c r="A110" s="34">
        <v>20</v>
      </c>
      <c r="B110" s="33" t="s">
        <v>3</v>
      </c>
      <c r="C110" s="9"/>
      <c r="D110" s="29">
        <v>0.88867995</v>
      </c>
      <c r="E110" s="29">
        <v>1.9217293</v>
      </c>
      <c r="F110" s="29">
        <v>0.14355049</v>
      </c>
      <c r="G110" s="29">
        <v>1.8184061</v>
      </c>
      <c r="H110" s="29">
        <v>0.24516319</v>
      </c>
      <c r="I110" s="30">
        <v>1.6673725000000001E-5</v>
      </c>
      <c r="J110" s="30">
        <v>1.0242387999999999E-5</v>
      </c>
      <c r="K110" s="31">
        <v>0.94627108999999998</v>
      </c>
      <c r="L110" s="31">
        <v>1.7079137</v>
      </c>
      <c r="M110" s="31">
        <v>1.674531</v>
      </c>
      <c r="N110" s="5"/>
      <c r="O110" s="5"/>
      <c r="P110" s="32">
        <v>1.5613332999999999E-3</v>
      </c>
      <c r="Q110" s="32">
        <v>-0.10950207968363213</v>
      </c>
      <c r="R110" s="9"/>
      <c r="S110" s="9"/>
      <c r="T110" s="9"/>
      <c r="U110" s="9"/>
      <c r="V110" s="9"/>
      <c r="W110" s="9"/>
      <c r="X110" s="9"/>
      <c r="Y110" s="9"/>
      <c r="Z110" s="34"/>
      <c r="AA110" s="9"/>
      <c r="AB110" s="9"/>
      <c r="AC110" s="9"/>
      <c r="AD110" s="9"/>
      <c r="AE110" s="9"/>
      <c r="AF110" s="9"/>
      <c r="AG110" s="9"/>
    </row>
    <row r="111" spans="1:35" s="39" customFormat="1" ht="14" x14ac:dyDescent="0.15">
      <c r="A111" s="34">
        <v>21</v>
      </c>
      <c r="B111" s="33" t="s">
        <v>95</v>
      </c>
      <c r="C111" s="9"/>
      <c r="D111" s="29">
        <v>0.89260282999999996</v>
      </c>
      <c r="E111" s="29">
        <v>1.9302279</v>
      </c>
      <c r="F111" s="29">
        <v>0.14512226</v>
      </c>
      <c r="G111" s="29">
        <v>1.8266762000000001</v>
      </c>
      <c r="H111" s="29">
        <v>0.24787239999999999</v>
      </c>
      <c r="I111" s="30">
        <v>1.2674788E-5</v>
      </c>
      <c r="J111" s="30">
        <v>6.1966759999999997E-6</v>
      </c>
      <c r="K111" s="31">
        <v>0.94638977999999996</v>
      </c>
      <c r="L111" s="31">
        <v>1.7080223000000001</v>
      </c>
      <c r="M111" s="31">
        <v>1.6744687</v>
      </c>
      <c r="N111" s="40"/>
      <c r="O111" s="40"/>
      <c r="P111" s="32">
        <v>2.0186617E-3</v>
      </c>
      <c r="Q111" s="32">
        <v>8.019537787817832E-2</v>
      </c>
      <c r="R111" s="9">
        <v>4.0106471264289567E-2</v>
      </c>
      <c r="S111" s="9">
        <v>-1.9976086623629818E-2</v>
      </c>
      <c r="T111" s="9"/>
      <c r="U111" s="9"/>
      <c r="V111" s="9">
        <v>1.013386884058473</v>
      </c>
      <c r="W111" s="9">
        <v>1.0071043767544579</v>
      </c>
      <c r="X111" s="9">
        <v>0.99380048488603423</v>
      </c>
      <c r="Y111" s="9"/>
      <c r="Z111" s="34"/>
      <c r="AA111" s="9"/>
      <c r="AB111" s="9"/>
      <c r="AC111" s="9"/>
      <c r="AD111" s="9"/>
      <c r="AE111" s="9"/>
      <c r="AF111" s="9"/>
      <c r="AG111" s="9"/>
    </row>
    <row r="112" spans="1:35" x14ac:dyDescent="0.2">
      <c r="A112" s="34">
        <v>22</v>
      </c>
      <c r="B112" s="33" t="s">
        <v>3</v>
      </c>
      <c r="C112" s="9" t="s">
        <v>95</v>
      </c>
      <c r="D112" s="29">
        <v>0.88403410999999998</v>
      </c>
      <c r="E112" s="29">
        <v>1.9117561000000001</v>
      </c>
      <c r="F112" s="29">
        <v>0.14287668000000001</v>
      </c>
      <c r="G112" s="29">
        <v>1.8091746</v>
      </c>
      <c r="H112" s="29">
        <v>0.24403279999999999</v>
      </c>
      <c r="I112" s="30">
        <v>1.4005658000000001E-5</v>
      </c>
      <c r="J112" s="30">
        <v>4.4151647999999999E-6</v>
      </c>
      <c r="K112" s="31">
        <v>0.94635669</v>
      </c>
      <c r="L112" s="31">
        <v>1.7079939</v>
      </c>
      <c r="M112" s="31">
        <v>1.6744733000000001</v>
      </c>
      <c r="N112" s="5"/>
      <c r="O112" s="5"/>
      <c r="P112" s="32">
        <v>1.6850737000000001E-3</v>
      </c>
      <c r="Q112" s="32">
        <v>-2.2633659605642009E-2</v>
      </c>
      <c r="R112" s="9">
        <v>3.5187479299647606E-2</v>
      </c>
      <c r="S112" s="9">
        <v>1.9409088218846904E-2</v>
      </c>
      <c r="T112" s="9">
        <v>3.6309741874888481E-2</v>
      </c>
      <c r="U112" s="9">
        <v>4.6183518976154287E-3</v>
      </c>
      <c r="V112" s="9"/>
      <c r="W112" s="9"/>
      <c r="X112" s="9"/>
      <c r="Y112" s="9"/>
      <c r="Z112" s="34">
        <v>2</v>
      </c>
      <c r="AA112" s="9">
        <v>6.7568335903990511E-3</v>
      </c>
      <c r="AB112" s="9">
        <v>4.2889739190768293E-2</v>
      </c>
      <c r="AC112" s="9">
        <v>4.6229110035489462E-2</v>
      </c>
      <c r="AD112" s="9">
        <v>9.60711132926554E-2</v>
      </c>
      <c r="AE112" s="9">
        <v>3.2973530000000001E-2</v>
      </c>
      <c r="AF112" s="9">
        <f>AVERAGE(H111,H113)</f>
        <v>0.24790609</v>
      </c>
      <c r="AG112" s="9">
        <v>3.1691389977273055E-2</v>
      </c>
      <c r="AI112" s="9">
        <f>0.0198*AF112^-0.47363</f>
        <v>3.8330893757865629E-2</v>
      </c>
    </row>
    <row r="113" spans="1:35" s="39" customFormat="1" ht="14" x14ac:dyDescent="0.15">
      <c r="A113" s="34">
        <v>23</v>
      </c>
      <c r="B113" s="33" t="s">
        <v>95</v>
      </c>
      <c r="C113" s="9"/>
      <c r="D113" s="29">
        <v>0.89380820999999999</v>
      </c>
      <c r="E113" s="29">
        <v>1.9328771</v>
      </c>
      <c r="F113" s="29">
        <v>0.14515633999999999</v>
      </c>
      <c r="G113" s="29">
        <v>1.8291837</v>
      </c>
      <c r="H113" s="29">
        <v>0.24793978</v>
      </c>
      <c r="I113" s="30">
        <v>1.3139603E-5</v>
      </c>
      <c r="J113" s="30">
        <v>6.1056052999999998E-6</v>
      </c>
      <c r="K113" s="31">
        <v>0.94636644000000003</v>
      </c>
      <c r="L113" s="31">
        <v>1.7080857</v>
      </c>
      <c r="M113" s="31">
        <v>1.6745429000000001</v>
      </c>
      <c r="N113" s="40"/>
      <c r="O113" s="40"/>
      <c r="P113" s="32">
        <v>1.2786913000000001E-3</v>
      </c>
      <c r="Q113" s="32">
        <v>1.2262842192800605E-2</v>
      </c>
      <c r="R113" s="9">
        <v>3.3635275060728276E-2</v>
      </c>
      <c r="S113" s="9">
        <v>1.44220540976292E-2</v>
      </c>
      <c r="T113" s="9"/>
      <c r="U113" s="9"/>
      <c r="V113" s="9">
        <v>1.0171329456582274</v>
      </c>
      <c r="W113" s="9">
        <v>1.0115149886185577</v>
      </c>
      <c r="X113" s="9">
        <v>0.99447667380783333</v>
      </c>
      <c r="Y113" s="9"/>
      <c r="Z113" s="34"/>
      <c r="AA113" s="9"/>
      <c r="AB113" s="9"/>
      <c r="AC113" s="9"/>
      <c r="AD113" s="9"/>
      <c r="AE113" s="9"/>
      <c r="AF113" s="9"/>
      <c r="AG113" s="9"/>
    </row>
    <row r="114" spans="1:35" x14ac:dyDescent="0.2">
      <c r="A114" s="34">
        <v>24</v>
      </c>
      <c r="B114" s="33" t="s">
        <v>3</v>
      </c>
      <c r="C114" s="9"/>
      <c r="D114" s="29">
        <v>0.88325113</v>
      </c>
      <c r="E114" s="29">
        <v>1.9100486999999999</v>
      </c>
      <c r="F114" s="29">
        <v>0.14255530999999999</v>
      </c>
      <c r="G114" s="29">
        <v>1.8075463000000001</v>
      </c>
      <c r="H114" s="29">
        <v>0.24349398999999999</v>
      </c>
      <c r="I114" s="30">
        <v>1.5672399999999999E-5</v>
      </c>
      <c r="J114" s="30">
        <v>6.3250030000000003E-6</v>
      </c>
      <c r="K114" s="31">
        <v>0.94635298000000001</v>
      </c>
      <c r="L114" s="31">
        <v>1.7080626000000001</v>
      </c>
      <c r="M114" s="31">
        <v>1.6745642000000001</v>
      </c>
      <c r="N114" s="5"/>
      <c r="O114" s="5"/>
      <c r="P114" s="32">
        <v>2.1136407000000002E-3</v>
      </c>
      <c r="Q114" s="32">
        <v>-2.7990886150575101E-2</v>
      </c>
      <c r="R114" s="9"/>
      <c r="S114" s="9"/>
      <c r="T114" s="9"/>
      <c r="U114" s="9"/>
      <c r="V114" s="9"/>
      <c r="W114" s="9"/>
      <c r="X114" s="9"/>
      <c r="Y114" s="9"/>
      <c r="Z114" s="34"/>
      <c r="AA114" s="9"/>
      <c r="AB114" s="9"/>
      <c r="AC114" s="9"/>
      <c r="AD114" s="9"/>
      <c r="AE114" s="9"/>
      <c r="AF114" s="9"/>
      <c r="AG114" s="9"/>
    </row>
    <row r="115" spans="1:35" s="39" customFormat="1" ht="14" x14ac:dyDescent="0.15">
      <c r="A115" s="34">
        <v>25</v>
      </c>
      <c r="B115" s="33" t="s">
        <v>96</v>
      </c>
      <c r="C115" s="9"/>
      <c r="D115" s="29">
        <v>0.90394960999999996</v>
      </c>
      <c r="E115" s="29">
        <v>1.9548133000000001</v>
      </c>
      <c r="F115" s="29">
        <v>0.14539146</v>
      </c>
      <c r="G115" s="29">
        <v>1.8499724</v>
      </c>
      <c r="H115" s="29">
        <v>0.24833116</v>
      </c>
      <c r="I115" s="30">
        <v>1.0441007E-5</v>
      </c>
      <c r="J115" s="30">
        <v>8.4301496999999994E-6</v>
      </c>
      <c r="K115" s="31">
        <v>0.94639249999999997</v>
      </c>
      <c r="L115" s="31">
        <v>1.7080544</v>
      </c>
      <c r="M115" s="31">
        <v>1.674474</v>
      </c>
      <c r="N115" s="40"/>
      <c r="O115" s="40"/>
      <c r="P115" s="32">
        <v>1.425693E-3</v>
      </c>
      <c r="Q115" s="32">
        <v>3.3005366085081533E-2</v>
      </c>
      <c r="R115" s="9">
        <v>-1.8061159418047978E-2</v>
      </c>
      <c r="S115" s="9">
        <v>-3.4457394864628732E-2</v>
      </c>
      <c r="T115" s="9"/>
      <c r="U115" s="9"/>
      <c r="V115" s="9">
        <v>1.0150377593263644</v>
      </c>
      <c r="W115" s="9">
        <v>1.0184541694016238</v>
      </c>
      <c r="X115" s="9">
        <v>1.003365796044402</v>
      </c>
      <c r="Y115" s="9"/>
      <c r="Z115" s="34"/>
      <c r="AA115" s="9"/>
      <c r="AB115" s="9"/>
      <c r="AC115" s="9"/>
      <c r="AD115" s="9"/>
      <c r="AE115" s="9"/>
      <c r="AF115" s="9"/>
      <c r="AG115" s="9"/>
    </row>
    <row r="116" spans="1:35" x14ac:dyDescent="0.2">
      <c r="A116" s="34">
        <v>26</v>
      </c>
      <c r="B116" s="33" t="s">
        <v>3</v>
      </c>
      <c r="C116" s="9" t="s">
        <v>96</v>
      </c>
      <c r="D116" s="29">
        <v>0.89193177999999995</v>
      </c>
      <c r="E116" s="29">
        <v>1.9288253</v>
      </c>
      <c r="F116" s="29">
        <v>0.14391276</v>
      </c>
      <c r="G116" s="29">
        <v>1.8253562999999999</v>
      </c>
      <c r="H116" s="29">
        <v>0.24581028999999999</v>
      </c>
      <c r="I116" s="30">
        <v>1.3059546999999999E-5</v>
      </c>
      <c r="J116" s="30">
        <v>5.3957778E-6</v>
      </c>
      <c r="K116" s="31">
        <v>0.94636955</v>
      </c>
      <c r="L116" s="31">
        <v>1.7081078999999999</v>
      </c>
      <c r="M116" s="31">
        <v>1.6744992000000001</v>
      </c>
      <c r="N116" s="5"/>
      <c r="O116" s="5"/>
      <c r="P116" s="32">
        <v>1.8269764E-3</v>
      </c>
      <c r="Q116" s="32">
        <v>6.9529347708208178E-3</v>
      </c>
      <c r="R116" s="9">
        <v>-5.0435923866443133E-2</v>
      </c>
      <c r="S116" s="9">
        <v>-3.4338624945728924E-3</v>
      </c>
      <c r="T116" s="9">
        <v>-4.994781456838885E-2</v>
      </c>
      <c r="U116" s="9">
        <v>-1.4412022228293964E-2</v>
      </c>
      <c r="V116" s="9"/>
      <c r="W116" s="9"/>
      <c r="X116" s="9"/>
      <c r="Y116" s="9"/>
      <c r="Z116" s="34">
        <v>2</v>
      </c>
      <c r="AA116" s="9">
        <v>6.3290847821809909E-2</v>
      </c>
      <c r="AB116" s="9">
        <v>3.4772152797603359E-2</v>
      </c>
      <c r="AC116" s="9">
        <v>-1.5204531162549273E-2</v>
      </c>
      <c r="AD116" s="9">
        <v>0.13635818105642566</v>
      </c>
      <c r="AE116" s="9">
        <v>3.3119545E-2</v>
      </c>
      <c r="AF116" s="9">
        <f>AVERAGE(H115,H117)</f>
        <v>0.248419415</v>
      </c>
      <c r="AG116" s="9">
        <v>-3.5535792340094886E-2</v>
      </c>
      <c r="AI116" s="9">
        <f>0.0198*AF116^-0.47363</f>
        <v>3.8293359191813502E-2</v>
      </c>
    </row>
    <row r="117" spans="1:35" s="39" customFormat="1" ht="14" x14ac:dyDescent="0.15">
      <c r="A117" s="34">
        <v>27</v>
      </c>
      <c r="B117" s="33" t="s">
        <v>96</v>
      </c>
      <c r="C117" s="9"/>
      <c r="D117" s="29">
        <v>0.90567158999999997</v>
      </c>
      <c r="E117" s="29">
        <v>1.9584866999999999</v>
      </c>
      <c r="F117" s="29">
        <v>0.14549973999999999</v>
      </c>
      <c r="G117" s="29">
        <v>1.8533470000000001</v>
      </c>
      <c r="H117" s="29">
        <v>0.24850767000000001</v>
      </c>
      <c r="I117" s="30">
        <v>1.1845314E-5</v>
      </c>
      <c r="J117" s="30">
        <v>5.0186994000000003E-6</v>
      </c>
      <c r="K117" s="31">
        <v>0.94633343999999997</v>
      </c>
      <c r="L117" s="31">
        <v>1.7079891</v>
      </c>
      <c r="M117" s="31">
        <v>1.6745129000000001</v>
      </c>
      <c r="N117" s="40"/>
      <c r="O117" s="40"/>
      <c r="P117" s="32">
        <v>1.8862614999999999E-3</v>
      </c>
      <c r="Q117" s="32">
        <v>-6.3414428410180079E-2</v>
      </c>
      <c r="R117" s="9">
        <v>-8.1346360420675445E-2</v>
      </c>
      <c r="S117" s="9">
        <v>-5.3448093256802665E-3</v>
      </c>
      <c r="T117" s="9"/>
      <c r="U117" s="9"/>
      <c r="V117" s="9">
        <v>1.0080004984276794</v>
      </c>
      <c r="W117" s="9">
        <v>1.013099332436237</v>
      </c>
      <c r="X117" s="9">
        <v>1.0050583645707625</v>
      </c>
      <c r="Y117" s="9"/>
      <c r="Z117" s="34"/>
      <c r="AA117" s="9"/>
      <c r="AB117" s="9"/>
      <c r="AC117" s="9"/>
      <c r="AD117" s="9"/>
      <c r="AE117" s="9"/>
      <c r="AF117" s="9"/>
      <c r="AG117" s="9"/>
    </row>
    <row r="118" spans="1:35" x14ac:dyDescent="0.2">
      <c r="A118" s="34">
        <v>28</v>
      </c>
      <c r="B118" s="33" t="s">
        <v>3</v>
      </c>
      <c r="C118" s="9"/>
      <c r="D118" s="29">
        <v>0.89579852999999998</v>
      </c>
      <c r="E118" s="29">
        <v>1.9372297999999999</v>
      </c>
      <c r="F118" s="29">
        <v>0.14475092000000001</v>
      </c>
      <c r="G118" s="29">
        <v>1.8334102999999999</v>
      </c>
      <c r="H118" s="29">
        <v>0.24726023999999999</v>
      </c>
      <c r="I118" s="30">
        <v>1.5912003000000001E-5</v>
      </c>
      <c r="J118" s="30">
        <v>7.7278396000000004E-6</v>
      </c>
      <c r="K118" s="31">
        <v>0.94641735999999999</v>
      </c>
      <c r="L118" s="31">
        <v>1.7081481999999999</v>
      </c>
      <c r="M118" s="31">
        <v>1.6745445000000001</v>
      </c>
      <c r="N118" s="5"/>
      <c r="O118" s="5"/>
      <c r="P118" s="32">
        <v>2.3473552999999999E-3</v>
      </c>
      <c r="Q118" s="32">
        <v>6.4658531258920959E-2</v>
      </c>
      <c r="R118" s="9"/>
      <c r="S118" s="9"/>
      <c r="T118" s="9"/>
      <c r="U118" s="9"/>
      <c r="V118" s="9"/>
      <c r="W118" s="9"/>
      <c r="X118" s="9"/>
      <c r="Y118" s="9"/>
      <c r="Z118" s="34"/>
      <c r="AA118" s="9"/>
      <c r="AB118" s="9"/>
      <c r="AC118" s="9"/>
      <c r="AD118" s="9"/>
      <c r="AE118" s="9"/>
      <c r="AF118" s="9"/>
      <c r="AG118" s="9"/>
    </row>
    <row r="119" spans="1:35" s="39" customFormat="1" ht="14" x14ac:dyDescent="0.15">
      <c r="A119" s="34">
        <v>29</v>
      </c>
      <c r="B119" s="33" t="s">
        <v>97</v>
      </c>
      <c r="C119" s="9"/>
      <c r="D119" s="29">
        <v>0.89729809000000005</v>
      </c>
      <c r="E119" s="29">
        <v>1.9403921</v>
      </c>
      <c r="F119" s="29">
        <v>0.14465392999999999</v>
      </c>
      <c r="G119" s="29">
        <v>1.8363092000000001</v>
      </c>
      <c r="H119" s="29">
        <v>0.24707129</v>
      </c>
      <c r="I119" s="30">
        <v>1.2776771E-5</v>
      </c>
      <c r="J119" s="30">
        <v>8.4287407000000001E-6</v>
      </c>
      <c r="K119" s="31">
        <v>0.94637890000000002</v>
      </c>
      <c r="L119" s="31">
        <v>1.7080644</v>
      </c>
      <c r="M119" s="31">
        <v>1.6744847</v>
      </c>
      <c r="N119" s="40"/>
      <c r="O119" s="40"/>
      <c r="P119" s="32">
        <v>1.8162275000000001E-3</v>
      </c>
      <c r="Q119" s="32">
        <v>-1.0217790352151646E-2</v>
      </c>
      <c r="R119" s="9">
        <v>-2.3769030592313278E-2</v>
      </c>
      <c r="S119" s="9">
        <v>-3.0187480376975273E-2</v>
      </c>
      <c r="T119" s="9"/>
      <c r="U119" s="9"/>
      <c r="V119" s="9">
        <v>1.0000006475867902</v>
      </c>
      <c r="W119" s="9">
        <v>1.0019283600531532</v>
      </c>
      <c r="X119" s="9">
        <v>1.0019277112180027</v>
      </c>
      <c r="Y119" s="9"/>
      <c r="Z119" s="34"/>
      <c r="AA119" s="9"/>
      <c r="AB119" s="9"/>
      <c r="AC119" s="9"/>
      <c r="AD119" s="9"/>
      <c r="AE119" s="9"/>
      <c r="AF119" s="9"/>
      <c r="AG119" s="9"/>
    </row>
    <row r="120" spans="1:35" x14ac:dyDescent="0.2">
      <c r="A120" s="34">
        <v>30</v>
      </c>
      <c r="B120" s="33" t="s">
        <v>3</v>
      </c>
      <c r="C120" s="9" t="s">
        <v>97</v>
      </c>
      <c r="D120" s="29">
        <v>0.89521967000000002</v>
      </c>
      <c r="E120" s="29">
        <v>1.9359850000000001</v>
      </c>
      <c r="F120" s="29">
        <v>0.1445391</v>
      </c>
      <c r="G120" s="29">
        <v>1.8321396000000001</v>
      </c>
      <c r="H120" s="29">
        <v>0.24688202000000001</v>
      </c>
      <c r="I120" s="30">
        <v>1.0747452E-5</v>
      </c>
      <c r="J120" s="30">
        <v>1.1489570000000001E-5</v>
      </c>
      <c r="K120" s="31">
        <v>0.94635977999999998</v>
      </c>
      <c r="L120" s="31">
        <v>1.7080618000000001</v>
      </c>
      <c r="M120" s="31">
        <v>1.674526</v>
      </c>
      <c r="N120" s="5"/>
      <c r="O120" s="5"/>
      <c r="P120" s="32">
        <v>1.4181083000000001E-3</v>
      </c>
      <c r="Q120" s="32">
        <v>-7.0021318622881523E-2</v>
      </c>
      <c r="R120" s="9">
        <v>6.6800861655114119E-2</v>
      </c>
      <c r="S120" s="9">
        <v>-9.0174771845141777E-3</v>
      </c>
      <c r="T120" s="9">
        <v>4.5518428802885737E-2</v>
      </c>
      <c r="U120" s="9">
        <v>-3.1647906037305753E-3</v>
      </c>
      <c r="V120" s="9"/>
      <c r="W120" s="9"/>
      <c r="X120" s="9"/>
      <c r="Y120" s="9"/>
      <c r="Z120" s="34">
        <v>2</v>
      </c>
      <c r="AA120" s="9">
        <v>0.12294857909664737</v>
      </c>
      <c r="AB120" s="9">
        <v>6.0749816019687021E-2</v>
      </c>
      <c r="AC120" s="9">
        <v>2.8470644440614645E-2</v>
      </c>
      <c r="AD120" s="9">
        <v>0.10942741838183442</v>
      </c>
      <c r="AE120" s="9">
        <v>3.3653170000000003E-2</v>
      </c>
      <c r="AF120" s="9">
        <f>AVERAGE(H119,H121)</f>
        <v>0.247628865</v>
      </c>
      <c r="AG120" s="9">
        <v>4.868321940661631E-2</v>
      </c>
      <c r="AI120" s="9">
        <f>0.0198*AF120^-0.47363</f>
        <v>3.8351212244948973E-2</v>
      </c>
    </row>
    <row r="121" spans="1:35" s="39" customFormat="1" ht="14" x14ac:dyDescent="0.15">
      <c r="A121" s="34">
        <v>31</v>
      </c>
      <c r="B121" s="33" t="s">
        <v>97</v>
      </c>
      <c r="C121" s="9"/>
      <c r="D121" s="29">
        <v>0.89889777000000004</v>
      </c>
      <c r="E121" s="29">
        <v>1.9440023</v>
      </c>
      <c r="F121" s="29">
        <v>0.14528653999999999</v>
      </c>
      <c r="G121" s="29">
        <v>1.8399154</v>
      </c>
      <c r="H121" s="29">
        <v>0.24818644000000001</v>
      </c>
      <c r="I121" s="30">
        <v>1.3981109E-5</v>
      </c>
      <c r="J121" s="30">
        <v>5.5472846000000003E-6</v>
      </c>
      <c r="K121" s="31">
        <v>0.94647320000000001</v>
      </c>
      <c r="L121" s="31">
        <v>1.7082873999999999</v>
      </c>
      <c r="M121" s="31">
        <v>1.6745371</v>
      </c>
      <c r="N121" s="40"/>
      <c r="O121" s="40"/>
      <c r="P121" s="32">
        <v>1.5490895E-3</v>
      </c>
      <c r="Q121" s="32">
        <v>6.7159079233380936E-2</v>
      </c>
      <c r="R121" s="9">
        <v>9.3523455345856377E-2</v>
      </c>
      <c r="S121" s="9">
        <v>2.9710585750297724E-2</v>
      </c>
      <c r="T121" s="9"/>
      <c r="U121" s="9"/>
      <c r="V121" s="9">
        <v>1.0060576329024278</v>
      </c>
      <c r="W121" s="9">
        <v>1.0060215344436603</v>
      </c>
      <c r="X121" s="9">
        <v>0.99996411889578996</v>
      </c>
      <c r="Y121" s="9"/>
      <c r="Z121" s="34"/>
      <c r="AA121" s="9"/>
      <c r="AB121" s="9"/>
      <c r="AC121" s="9"/>
      <c r="AD121" s="9"/>
      <c r="AE121" s="9"/>
      <c r="AF121" s="9"/>
      <c r="AG121" s="9"/>
    </row>
    <row r="122" spans="1:35" x14ac:dyDescent="0.2">
      <c r="A122" s="34">
        <v>32</v>
      </c>
      <c r="B122" s="33" t="s">
        <v>3</v>
      </c>
      <c r="C122" s="9"/>
      <c r="D122" s="29">
        <v>0.89196732999999995</v>
      </c>
      <c r="E122" s="29">
        <v>1.9289843</v>
      </c>
      <c r="F122" s="29">
        <v>0.14430887000000001</v>
      </c>
      <c r="G122" s="29">
        <v>1.8256656</v>
      </c>
      <c r="H122" s="29">
        <v>0.24650211999999999</v>
      </c>
      <c r="I122" s="30">
        <v>9.5044532999999998E-6</v>
      </c>
      <c r="J122" s="30">
        <v>5.2574921999999997E-6</v>
      </c>
      <c r="K122" s="31">
        <v>0.94645950000000001</v>
      </c>
      <c r="L122" s="31">
        <v>1.7081934999999999</v>
      </c>
      <c r="M122" s="31">
        <v>1.6744486999999999</v>
      </c>
      <c r="N122" s="5"/>
      <c r="O122" s="5"/>
      <c r="P122" s="32">
        <v>1.6105469999999999E-3</v>
      </c>
      <c r="Q122" s="32">
        <v>3.0847490666507937E-2</v>
      </c>
      <c r="R122" s="9"/>
      <c r="S122" s="9"/>
      <c r="T122" s="9"/>
      <c r="U122" s="9"/>
      <c r="V122" s="9"/>
      <c r="W122" s="9"/>
      <c r="X122" s="9"/>
      <c r="Y122" s="9"/>
      <c r="Z122" s="34"/>
      <c r="AA122" s="9"/>
      <c r="AB122" s="9"/>
      <c r="AC122" s="9"/>
      <c r="AD122" s="9"/>
      <c r="AE122" s="9"/>
      <c r="AF122" s="9"/>
      <c r="AG122" s="9"/>
    </row>
    <row r="123" spans="1:35" s="39" customFormat="1" ht="14" x14ac:dyDescent="0.15">
      <c r="A123" s="34">
        <v>33</v>
      </c>
      <c r="B123" s="33" t="s">
        <v>98</v>
      </c>
      <c r="C123" s="9"/>
      <c r="D123" s="29">
        <v>0.89684688999999995</v>
      </c>
      <c r="E123" s="29">
        <v>1.9394749</v>
      </c>
      <c r="F123" s="29">
        <v>0.14473873000000001</v>
      </c>
      <c r="G123" s="29">
        <v>1.8354545</v>
      </c>
      <c r="H123" s="29">
        <v>0.24723249999999999</v>
      </c>
      <c r="I123" s="30">
        <v>1.4218278000000001E-5</v>
      </c>
      <c r="J123" s="30">
        <v>8.8406390999999996E-6</v>
      </c>
      <c r="K123" s="31">
        <v>0.94638741000000004</v>
      </c>
      <c r="L123" s="31">
        <v>1.7082032</v>
      </c>
      <c r="M123" s="31">
        <v>1.6745821999999999</v>
      </c>
      <c r="N123" s="40"/>
      <c r="O123" s="40"/>
      <c r="P123" s="32">
        <v>1.7651137E-3</v>
      </c>
      <c r="Q123" s="32">
        <v>-5.0563415977533666E-2</v>
      </c>
      <c r="R123" s="9">
        <v>3.1349712245720696E-2</v>
      </c>
      <c r="S123" s="9">
        <v>7.0052229819816958E-2</v>
      </c>
      <c r="T123" s="9"/>
      <c r="U123" s="9"/>
      <c r="V123" s="9">
        <v>1.0072068972218147</v>
      </c>
      <c r="W123" s="9">
        <v>1.0082903794462972</v>
      </c>
      <c r="X123" s="9">
        <v>1.0010757295521615</v>
      </c>
      <c r="Y123" s="9"/>
      <c r="Z123" s="34"/>
      <c r="AA123" s="9"/>
      <c r="AB123" s="9"/>
      <c r="AC123" s="9"/>
      <c r="AD123" s="9"/>
      <c r="AE123" s="9"/>
      <c r="AF123" s="9"/>
      <c r="AG123" s="9"/>
    </row>
    <row r="124" spans="1:35" x14ac:dyDescent="0.2">
      <c r="A124" s="34">
        <v>34</v>
      </c>
      <c r="B124" s="33" t="s">
        <v>3</v>
      </c>
      <c r="C124" s="9" t="s">
        <v>98</v>
      </c>
      <c r="D124" s="29">
        <v>0.88686810000000005</v>
      </c>
      <c r="E124" s="29">
        <v>1.9178963</v>
      </c>
      <c r="F124" s="29">
        <v>0.14310022999999999</v>
      </c>
      <c r="G124" s="29">
        <v>1.8150603999999999</v>
      </c>
      <c r="H124" s="29">
        <v>0.24442481999999999</v>
      </c>
      <c r="I124" s="30">
        <v>1.3122807999999999E-5</v>
      </c>
      <c r="J124" s="30">
        <v>1.1037925999999999E-5</v>
      </c>
      <c r="K124" s="31">
        <v>0.94641103000000004</v>
      </c>
      <c r="L124" s="31">
        <v>1.7081058</v>
      </c>
      <c r="M124" s="31">
        <v>1.6744810999999999</v>
      </c>
      <c r="N124" s="5"/>
      <c r="O124" s="5"/>
      <c r="P124" s="32">
        <v>2.1510482000000001E-3</v>
      </c>
      <c r="Q124" s="32">
        <v>-1.3112523924774244E-2</v>
      </c>
      <c r="R124" s="9">
        <v>8.0557070879283543E-2</v>
      </c>
      <c r="S124" s="9">
        <v>6.1481733057533461E-2</v>
      </c>
      <c r="T124" s="9">
        <v>6.2260953819670561E-2</v>
      </c>
      <c r="U124" s="9">
        <v>5.8893830161924988E-2</v>
      </c>
      <c r="V124" s="9"/>
      <c r="W124" s="9"/>
      <c r="X124" s="9"/>
      <c r="Y124" s="9"/>
      <c r="Z124" s="34">
        <v>2</v>
      </c>
      <c r="AA124" s="9">
        <v>5.3840396016641062E-2</v>
      </c>
      <c r="AB124" s="9">
        <v>2.5304859541784283E-2</v>
      </c>
      <c r="AC124" s="9">
        <v>-3.1218267038113368E-3</v>
      </c>
      <c r="AD124" s="9">
        <v>0.13418507794286413</v>
      </c>
      <c r="AE124" s="9">
        <v>3.8964696E-2</v>
      </c>
      <c r="AF124" s="9">
        <f>AVERAGE(H123,H125)</f>
        <v>0.24789260499999999</v>
      </c>
      <c r="AG124" s="9">
        <v>3.3671236577455729E-3</v>
      </c>
      <c r="AI124" s="9">
        <f>0.0198*AF124^-0.47363</f>
        <v>3.8331881331099313E-2</v>
      </c>
    </row>
    <row r="125" spans="1:35" s="39" customFormat="1" ht="14" x14ac:dyDescent="0.15">
      <c r="A125" s="34">
        <v>35</v>
      </c>
      <c r="B125" s="33" t="s">
        <v>98</v>
      </c>
      <c r="C125" s="9"/>
      <c r="D125" s="29">
        <v>0.89961716000000003</v>
      </c>
      <c r="E125" s="29">
        <v>1.945541</v>
      </c>
      <c r="F125" s="29">
        <v>0.1455004</v>
      </c>
      <c r="G125" s="29">
        <v>1.8413584000000001</v>
      </c>
      <c r="H125" s="29">
        <v>0.24855271000000001</v>
      </c>
      <c r="I125" s="30">
        <v>1.4189774999999999E-5</v>
      </c>
      <c r="J125" s="30">
        <v>1.1806331000000001E-5</v>
      </c>
      <c r="K125" s="31">
        <v>0.94645946999999997</v>
      </c>
      <c r="L125" s="31">
        <v>1.7082835999999999</v>
      </c>
      <c r="M125" s="31">
        <v>1.6745859000000001</v>
      </c>
      <c r="N125" s="40"/>
      <c r="O125" s="40"/>
      <c r="P125" s="32">
        <v>2.1313559E-3</v>
      </c>
      <c r="Q125" s="32">
        <v>4.4319762569910992E-2</v>
      </c>
      <c r="R125" s="9">
        <v>7.4876078334007445E-2</v>
      </c>
      <c r="S125" s="9">
        <v>4.5147527608424554E-2</v>
      </c>
      <c r="T125" s="9"/>
      <c r="U125" s="9"/>
      <c r="V125" s="9">
        <v>1.0141809761839404</v>
      </c>
      <c r="W125" s="9">
        <v>1.013515914895875</v>
      </c>
      <c r="X125" s="9">
        <v>0.99934423805643857</v>
      </c>
      <c r="Y125" s="9"/>
      <c r="Z125" s="34"/>
      <c r="AA125" s="9"/>
      <c r="AB125" s="9"/>
      <c r="AC125" s="9"/>
      <c r="AD125" s="9"/>
      <c r="AE125" s="9"/>
      <c r="AF125" s="9"/>
      <c r="AG125" s="9"/>
    </row>
    <row r="126" spans="1:35" x14ac:dyDescent="0.2">
      <c r="A126" s="34">
        <v>36</v>
      </c>
      <c r="B126" s="33" t="s">
        <v>3</v>
      </c>
      <c r="C126" s="9"/>
      <c r="D126" s="29">
        <v>0.88850863999999996</v>
      </c>
      <c r="E126" s="29">
        <v>1.9214903000000001</v>
      </c>
      <c r="F126" s="29">
        <v>0.14385461999999999</v>
      </c>
      <c r="G126" s="29">
        <v>1.8185449</v>
      </c>
      <c r="H126" s="29">
        <v>0.24572973000000001</v>
      </c>
      <c r="I126" s="30">
        <v>1.3354334E-5</v>
      </c>
      <c r="J126" s="30">
        <v>7.0056218999999997E-6</v>
      </c>
      <c r="K126" s="31">
        <v>0.94642402000000003</v>
      </c>
      <c r="L126" s="31">
        <v>1.7082056000000001</v>
      </c>
      <c r="M126" s="31">
        <v>1.6745395000000001</v>
      </c>
      <c r="N126" s="5"/>
      <c r="O126" s="5"/>
      <c r="P126" s="32">
        <v>2.5930299E-3</v>
      </c>
      <c r="Q126" s="32">
        <v>-3.7455380947237771E-2</v>
      </c>
      <c r="R126" s="9"/>
      <c r="S126" s="9"/>
      <c r="T126" s="9"/>
      <c r="U126" s="9"/>
      <c r="V126" s="9"/>
      <c r="W126" s="9"/>
      <c r="X126" s="9"/>
      <c r="Y126" s="9"/>
      <c r="Z126" s="34"/>
      <c r="AA126" s="9"/>
      <c r="AB126" s="9"/>
      <c r="AC126" s="9"/>
      <c r="AD126" s="9"/>
      <c r="AE126" s="9"/>
      <c r="AF126" s="9"/>
      <c r="AG126" s="9"/>
    </row>
    <row r="127" spans="1:35" x14ac:dyDescent="0.2">
      <c r="A127" s="34"/>
      <c r="B127" s="33"/>
      <c r="C127" s="9"/>
      <c r="D127" s="29"/>
      <c r="E127" s="29"/>
      <c r="F127" s="29"/>
      <c r="G127" s="29"/>
      <c r="H127" s="29"/>
      <c r="I127" s="30"/>
      <c r="J127" s="30"/>
      <c r="K127" s="31"/>
      <c r="L127" s="31"/>
      <c r="M127" s="31"/>
      <c r="N127" s="5"/>
      <c r="O127" s="5"/>
      <c r="P127" s="32"/>
      <c r="Q127" s="32"/>
      <c r="R127" s="9"/>
      <c r="S127" s="9"/>
      <c r="T127" s="9"/>
      <c r="U127" s="9"/>
      <c r="V127" s="9"/>
      <c r="W127" s="9"/>
      <c r="X127" s="9"/>
      <c r="Y127" s="9"/>
      <c r="Z127" s="34"/>
      <c r="AA127" s="9"/>
      <c r="AB127" s="9"/>
      <c r="AC127" s="9"/>
      <c r="AD127" s="9"/>
      <c r="AE127" s="9"/>
      <c r="AF127" s="9"/>
      <c r="AG127" s="9"/>
    </row>
    <row r="128" spans="1:35" x14ac:dyDescent="0.2">
      <c r="A128" s="34">
        <v>3</v>
      </c>
      <c r="B128" s="33" t="s">
        <v>3</v>
      </c>
      <c r="C128" s="9"/>
      <c r="D128" s="29">
        <v>0.88102857000000001</v>
      </c>
      <c r="E128" s="29">
        <v>1.9053821</v>
      </c>
      <c r="F128" s="29">
        <v>0.14457946999999999</v>
      </c>
      <c r="G128" s="29">
        <v>1.8034577000000001</v>
      </c>
      <c r="H128" s="29">
        <v>0.24697537</v>
      </c>
      <c r="I128" s="30">
        <v>7.7286336000000008E-6</v>
      </c>
      <c r="J128" s="30">
        <v>7.6813844E-6</v>
      </c>
      <c r="K128" s="31">
        <v>0.94652608999999999</v>
      </c>
      <c r="L128" s="31">
        <v>1.7082617</v>
      </c>
      <c r="M128" s="31">
        <v>1.6744057999999999</v>
      </c>
      <c r="N128" s="5"/>
      <c r="O128" s="5"/>
      <c r="P128" s="32">
        <v>2.2786684999999999E-3</v>
      </c>
      <c r="Q128" s="32">
        <f t="shared" ref="Q128:Q146" si="2">(K128/AVERAGE(K127,K129)-1)*1000</f>
        <v>0.17955184885609654</v>
      </c>
      <c r="R128" s="9"/>
      <c r="S128" s="9"/>
      <c r="T128" s="9"/>
      <c r="U128" s="9"/>
      <c r="V128" s="9"/>
      <c r="W128" s="9"/>
      <c r="X128" s="9"/>
      <c r="Y128" s="9"/>
      <c r="Z128" s="34"/>
      <c r="AA128" s="9"/>
      <c r="AB128" s="9"/>
      <c r="AC128" s="9"/>
      <c r="AD128" s="9"/>
      <c r="AE128" s="9"/>
      <c r="AF128" s="9"/>
      <c r="AG128" s="9"/>
    </row>
    <row r="129" spans="1:35" s="39" customFormat="1" ht="14" x14ac:dyDescent="0.15">
      <c r="A129" s="34">
        <v>4</v>
      </c>
      <c r="B129" s="33" t="s">
        <v>100</v>
      </c>
      <c r="C129" s="9"/>
      <c r="D129" s="29">
        <v>0.83935948000000005</v>
      </c>
      <c r="E129" s="29">
        <v>1.8151649999999999</v>
      </c>
      <c r="F129" s="29">
        <v>0.13713975</v>
      </c>
      <c r="G129" s="29">
        <v>1.7177928</v>
      </c>
      <c r="H129" s="29">
        <v>0.23424687999999999</v>
      </c>
      <c r="I129" s="30">
        <v>9.4529332000000007E-6</v>
      </c>
      <c r="J129" s="30">
        <v>6.8708326E-6</v>
      </c>
      <c r="K129" s="31">
        <v>0.94635617000000005</v>
      </c>
      <c r="L129" s="31">
        <v>1.7080903000000001</v>
      </c>
      <c r="M129" s="31">
        <v>1.6745486999999999</v>
      </c>
      <c r="N129" s="40"/>
      <c r="O129" s="40"/>
      <c r="P129" s="32">
        <v>1.9170737000000001E-3</v>
      </c>
      <c r="Q129" s="32">
        <f t="shared" si="2"/>
        <v>-0.19759267194563446</v>
      </c>
      <c r="R129" s="9">
        <f>(L129/AVERAGE(L128,L130)-1)*1000</f>
        <v>-0.12380716334781106</v>
      </c>
      <c r="S129" s="9">
        <f>(M129/AVERAGE(M128,M130)-1)*1000</f>
        <v>6.4499148880070578E-2</v>
      </c>
      <c r="T129" s="9"/>
      <c r="U129" s="9"/>
      <c r="V129" s="9">
        <f>H129/AVERAGE(H128,H130)</f>
        <v>0.95114541461102653</v>
      </c>
      <c r="W129" s="9">
        <f>G129/AVERAGE(G128,G130)</f>
        <v>0.95514284972383978</v>
      </c>
      <c r="X129" s="9">
        <f>W129/V129</f>
        <v>1.0042027591695304</v>
      </c>
      <c r="Y129" s="9"/>
      <c r="Z129" s="34"/>
      <c r="AA129" s="9"/>
      <c r="AB129" s="9"/>
      <c r="AC129" s="9"/>
      <c r="AD129" s="9"/>
      <c r="AE129" s="9"/>
      <c r="AF129" s="9"/>
      <c r="AG129" s="9"/>
    </row>
    <row r="130" spans="1:35" x14ac:dyDescent="0.2">
      <c r="A130" s="34">
        <v>5</v>
      </c>
      <c r="B130" s="33" t="s">
        <v>3</v>
      </c>
      <c r="C130" s="9" t="s">
        <v>100</v>
      </c>
      <c r="D130" s="29">
        <v>0.87610602999999998</v>
      </c>
      <c r="E130" s="29">
        <v>1.8948102</v>
      </c>
      <c r="F130" s="29">
        <v>0.14375835000000001</v>
      </c>
      <c r="G130" s="29">
        <v>1.7934760999999999</v>
      </c>
      <c r="H130" s="29">
        <v>0.24558208000000001</v>
      </c>
      <c r="I130" s="30">
        <v>1.1022497E-5</v>
      </c>
      <c r="J130" s="30">
        <v>8.2908410000000008E-6</v>
      </c>
      <c r="K130" s="31">
        <v>0.94656030999999996</v>
      </c>
      <c r="L130" s="31">
        <v>1.7083419</v>
      </c>
      <c r="M130" s="31">
        <v>1.6744756000000001</v>
      </c>
      <c r="N130" s="5"/>
      <c r="O130" s="5"/>
      <c r="P130" s="32">
        <v>1.5649675E-3</v>
      </c>
      <c r="Q130" s="32">
        <f t="shared" si="2"/>
        <v>0.19175724698028418</v>
      </c>
      <c r="R130" s="9">
        <f>(AVERAGE(L129,L131)/L130-1)*1000</f>
        <v>-0.11499454529562136</v>
      </c>
      <c r="S130" s="9">
        <f>(AVERAGE(M129,M131)/M130-1)*1000</f>
        <v>3.1323239347180731E-2</v>
      </c>
      <c r="T130" s="9">
        <f>AVERAGE(R129:R131)</f>
        <v>-0.10284953489321975</v>
      </c>
      <c r="U130" s="9">
        <f>AVERAGE(S129:S131)</f>
        <v>3.4548548557555847E-2</v>
      </c>
      <c r="V130" s="9"/>
      <c r="W130" s="9"/>
      <c r="X130" s="9"/>
      <c r="Y130" s="9"/>
      <c r="Z130" s="34">
        <f>COUNT(S129,S131)</f>
        <v>2</v>
      </c>
      <c r="AA130" s="9">
        <f>2*STDEV(R129:R131)</f>
        <v>5.8008760845438379E-2</v>
      </c>
      <c r="AB130" s="9">
        <f>2*STDEV(S129:S131)</f>
        <v>5.6950544584053957E-2</v>
      </c>
      <c r="AC130" s="9">
        <f>AVERAGE(Q129,Q131)</f>
        <v>-0.16334833821002315</v>
      </c>
      <c r="AD130" s="9">
        <f>2*STDEV(Q129,Q131)</f>
        <v>9.6857602406664023E-2</v>
      </c>
      <c r="AE130" s="9">
        <f>AVERAGE(P129,P131)*10*2</f>
        <v>3.6977810999999999E-2</v>
      </c>
      <c r="AF130" s="9">
        <f>AVERAGE(H129,H131)</f>
        <v>0.23379150500000001</v>
      </c>
      <c r="AG130" s="9">
        <f>T130-U130</f>
        <v>-0.13739808345077559</v>
      </c>
      <c r="AI130" s="9">
        <f>0.0198*AF130^-0.47363</f>
        <v>3.9410036804289506E-2</v>
      </c>
    </row>
    <row r="131" spans="1:35" s="39" customFormat="1" ht="14" x14ac:dyDescent="0.15">
      <c r="A131" s="34">
        <v>6</v>
      </c>
      <c r="B131" s="33" t="s">
        <v>100</v>
      </c>
      <c r="C131" s="9"/>
      <c r="D131" s="29">
        <v>0.83673978000000004</v>
      </c>
      <c r="E131" s="29">
        <v>1.8095194999999999</v>
      </c>
      <c r="F131" s="29">
        <v>0.13660352000000001</v>
      </c>
      <c r="G131" s="29">
        <v>1.7124959</v>
      </c>
      <c r="H131" s="29">
        <v>0.23333613</v>
      </c>
      <c r="I131" s="30">
        <v>1.3280303E-5</v>
      </c>
      <c r="J131" s="30">
        <v>8.0738977000000004E-6</v>
      </c>
      <c r="K131" s="31">
        <v>0.94640150000000001</v>
      </c>
      <c r="L131" s="31">
        <v>1.7082006000000001</v>
      </c>
      <c r="M131" s="31">
        <v>1.6745074</v>
      </c>
      <c r="N131" s="40"/>
      <c r="O131" s="40"/>
      <c r="P131" s="32">
        <v>1.7807074E-3</v>
      </c>
      <c r="Q131" s="32">
        <f t="shared" si="2"/>
        <v>-0.12910400447441184</v>
      </c>
      <c r="R131" s="9">
        <f>(L131/AVERAGE(L130,L132)-1)*1000</f>
        <v>-6.9746896036226858E-2</v>
      </c>
      <c r="S131" s="9">
        <f>(M131/AVERAGE(M130,M132)-1)*1000</f>
        <v>7.8232574454162318E-3</v>
      </c>
      <c r="T131" s="9"/>
      <c r="U131" s="9"/>
      <c r="V131" s="9">
        <f>H131/AVERAGE(H130,H132)</f>
        <v>0.96695837171853061</v>
      </c>
      <c r="W131" s="9">
        <f>G131/AVERAGE(G130,G132)</f>
        <v>0.97111687355758669</v>
      </c>
      <c r="X131" s="9">
        <f>W131/V131</f>
        <v>1.0043006006883888</v>
      </c>
      <c r="Y131" s="9"/>
      <c r="Z131" s="34"/>
      <c r="AA131" s="9"/>
      <c r="AB131" s="9"/>
      <c r="AC131" s="9"/>
      <c r="AD131" s="9"/>
      <c r="AE131" s="9"/>
      <c r="AF131" s="9"/>
      <c r="AG131" s="9"/>
    </row>
    <row r="132" spans="1:35" x14ac:dyDescent="0.2">
      <c r="A132" s="34">
        <v>7</v>
      </c>
      <c r="B132" s="33" t="s">
        <v>3</v>
      </c>
      <c r="C132" s="9"/>
      <c r="D132" s="29">
        <v>0.84684937999999998</v>
      </c>
      <c r="E132" s="29">
        <v>1.8314265999999999</v>
      </c>
      <c r="F132" s="29">
        <v>0.13875993</v>
      </c>
      <c r="G132" s="29">
        <v>1.7333824</v>
      </c>
      <c r="H132" s="29">
        <v>0.23703668999999999</v>
      </c>
      <c r="I132" s="30">
        <v>1.2201628E-5</v>
      </c>
      <c r="J132" s="30">
        <v>7.5226944E-6</v>
      </c>
      <c r="K132" s="31">
        <v>0.94648708999999998</v>
      </c>
      <c r="L132" s="31">
        <v>1.7082976000000001</v>
      </c>
      <c r="M132" s="31">
        <v>1.6745129999999999</v>
      </c>
      <c r="N132" s="5"/>
      <c r="O132" s="5"/>
      <c r="P132" s="32">
        <v>2.0124142999999998E-3</v>
      </c>
      <c r="Q132" s="32">
        <f t="shared" si="2"/>
        <v>1.0919444080936813E-2</v>
      </c>
      <c r="R132" s="9"/>
      <c r="S132" s="9"/>
      <c r="T132" s="9"/>
      <c r="U132" s="9"/>
      <c r="V132" s="9"/>
      <c r="W132" s="9"/>
      <c r="X132" s="9"/>
      <c r="Y132" s="9"/>
      <c r="Z132" s="34"/>
      <c r="AA132" s="9"/>
      <c r="AB132" s="9"/>
      <c r="AC132" s="9"/>
      <c r="AD132" s="9"/>
      <c r="AE132" s="9"/>
      <c r="AF132" s="9"/>
      <c r="AG132" s="9"/>
    </row>
    <row r="133" spans="1:35" s="39" customFormat="1" ht="14" x14ac:dyDescent="0.15">
      <c r="A133" s="34">
        <v>8</v>
      </c>
      <c r="B133" s="33" t="s">
        <v>101</v>
      </c>
      <c r="C133" s="9"/>
      <c r="D133" s="29">
        <v>0.82214606999999995</v>
      </c>
      <c r="E133" s="29">
        <v>1.7780791</v>
      </c>
      <c r="F133" s="29">
        <v>0.13478133</v>
      </c>
      <c r="G133" s="29">
        <v>1.6829803999999999</v>
      </c>
      <c r="H133" s="29">
        <v>0.23024538</v>
      </c>
      <c r="I133" s="30">
        <v>8.6117848000000002E-6</v>
      </c>
      <c r="J133" s="30">
        <v>7.5082391000000003E-6</v>
      </c>
      <c r="K133" s="31">
        <v>0.94655201</v>
      </c>
      <c r="L133" s="31">
        <v>1.7083295000000001</v>
      </c>
      <c r="M133" s="31">
        <v>1.6744414999999999</v>
      </c>
      <c r="N133" s="40"/>
      <c r="O133" s="40"/>
      <c r="P133" s="32">
        <v>2.1453238E-3</v>
      </c>
      <c r="Q133" s="32">
        <f t="shared" si="2"/>
        <v>1.3200716718175798E-2</v>
      </c>
      <c r="R133" s="9">
        <f>(L133/AVERAGE(L132,L134)-1)*1000</f>
        <v>-3.6613375717808871E-2</v>
      </c>
      <c r="S133" s="9">
        <f>(M133/AVERAGE(M132,M134)-1)*1000</f>
        <v>-4.7237400364052995E-2</v>
      </c>
      <c r="T133" s="9"/>
      <c r="U133" s="9"/>
      <c r="V133" s="9">
        <f>H133/AVERAGE(H132,H134)</f>
        <v>0.97367903516176735</v>
      </c>
      <c r="W133" s="9">
        <f>G133/AVERAGE(G132,G134)</f>
        <v>0.97307387092773523</v>
      </c>
      <c r="X133" s="9">
        <f>W133/V133</f>
        <v>0.99937847667231372</v>
      </c>
      <c r="Y133" s="9"/>
      <c r="Z133" s="34"/>
      <c r="AA133" s="9"/>
      <c r="AB133" s="9"/>
      <c r="AC133" s="9"/>
      <c r="AD133" s="9"/>
      <c r="AE133" s="9"/>
      <c r="AF133" s="9"/>
      <c r="AG133" s="9"/>
    </row>
    <row r="134" spans="1:35" x14ac:dyDescent="0.2">
      <c r="A134" s="34">
        <v>9</v>
      </c>
      <c r="B134" s="33" t="s">
        <v>3</v>
      </c>
      <c r="C134" s="9" t="s">
        <v>101</v>
      </c>
      <c r="D134" s="29">
        <v>0.84298949000000001</v>
      </c>
      <c r="E134" s="29">
        <v>1.8231763000000001</v>
      </c>
      <c r="F134" s="29">
        <v>0.13808275</v>
      </c>
      <c r="G134" s="29">
        <v>1.7257186</v>
      </c>
      <c r="H134" s="29">
        <v>0.23590227999999999</v>
      </c>
      <c r="I134" s="30">
        <v>8.8033932000000002E-6</v>
      </c>
      <c r="J134" s="30">
        <v>6.9324663000000003E-6</v>
      </c>
      <c r="K134" s="31">
        <v>0.94659194000000002</v>
      </c>
      <c r="L134" s="31">
        <v>1.7084865</v>
      </c>
      <c r="M134" s="31">
        <v>1.6745281999999999</v>
      </c>
      <c r="N134" s="5"/>
      <c r="O134" s="5"/>
      <c r="P134" s="32">
        <v>1.7530181999999999E-3</v>
      </c>
      <c r="Q134" s="32">
        <f t="shared" si="2"/>
        <v>2.9945161793332176E-2</v>
      </c>
      <c r="R134" s="9">
        <f>(AVERAGE(L133,L135)/L134-1)*1000</f>
        <v>-6.441373695376118E-2</v>
      </c>
      <c r="S134" s="9">
        <f>(AVERAGE(M133,M135)/M134-1)*1000</f>
        <v>-2.9351551081635563E-2</v>
      </c>
      <c r="T134" s="9">
        <f>AVERAGE(R133:R135)</f>
        <v>-4.6747673099608221E-2</v>
      </c>
      <c r="U134" s="9">
        <f>AVERAGE(S133:S135)</f>
        <v>-1.780584946564634E-2</v>
      </c>
      <c r="V134" s="9"/>
      <c r="W134" s="9"/>
      <c r="X134" s="9"/>
      <c r="Y134" s="9"/>
      <c r="Z134" s="34">
        <f>COUNT(S133,S135)</f>
        <v>2</v>
      </c>
      <c r="AA134" s="9">
        <f>2*STDEV(R133:R135)</f>
        <v>3.0708998737042047E-2</v>
      </c>
      <c r="AB134" s="9">
        <f>2*STDEV(S133:S135)</f>
        <v>7.3193642315702828E-2</v>
      </c>
      <c r="AC134" s="9">
        <f>AVERAGE(Q133,Q135)</f>
        <v>-1.7223872282701169E-2</v>
      </c>
      <c r="AD134" s="9">
        <f>2*STDEV(Q133,Q135)</f>
        <v>8.6053732789334994E-2</v>
      </c>
      <c r="AE134" s="9">
        <f>AVERAGE(P133,P135)*10*2</f>
        <v>4.214532700000001E-2</v>
      </c>
      <c r="AF134" s="9">
        <f>AVERAGE(H133,H135)</f>
        <v>0.22951451</v>
      </c>
      <c r="AG134" s="9">
        <f>T134-U134</f>
        <v>-2.8941823633961881E-2</v>
      </c>
      <c r="AI134" s="9">
        <f>0.0198*AF134^-0.47363</f>
        <v>3.9756182937268174E-2</v>
      </c>
    </row>
    <row r="135" spans="1:35" s="39" customFormat="1" ht="14" x14ac:dyDescent="0.15">
      <c r="A135" s="34">
        <v>10</v>
      </c>
      <c r="B135" s="33" t="s">
        <v>101</v>
      </c>
      <c r="C135" s="9"/>
      <c r="D135" s="29">
        <v>0.81808431999999998</v>
      </c>
      <c r="E135" s="29">
        <v>1.7693098</v>
      </c>
      <c r="F135" s="29">
        <v>0.13391500000000001</v>
      </c>
      <c r="G135" s="29">
        <v>1.6747593999999999</v>
      </c>
      <c r="H135" s="29">
        <v>0.22878364000000001</v>
      </c>
      <c r="I135" s="30">
        <v>9.2793138999999994E-6</v>
      </c>
      <c r="J135" s="30">
        <v>8.1324595999999996E-6</v>
      </c>
      <c r="K135" s="31">
        <v>0.94657517999999996</v>
      </c>
      <c r="L135" s="31">
        <v>1.7084234</v>
      </c>
      <c r="M135" s="31">
        <v>1.6745166</v>
      </c>
      <c r="N135" s="40"/>
      <c r="O135" s="40"/>
      <c r="P135" s="32">
        <v>2.0692089000000002E-3</v>
      </c>
      <c r="Q135" s="32">
        <f t="shared" si="2"/>
        <v>-4.7648461283578136E-2</v>
      </c>
      <c r="R135" s="9">
        <f>(L135/AVERAGE(L134,L136)-1)*1000</f>
        <v>-3.9215906627254604E-2</v>
      </c>
      <c r="S135" s="9">
        <f>(M135/AVERAGE(M134,M136)-1)*1000</f>
        <v>2.3171403048749539E-2</v>
      </c>
      <c r="T135" s="9"/>
      <c r="U135" s="9"/>
      <c r="V135" s="9">
        <f>H135/AVERAGE(H134,H136)</f>
        <v>0.97074134215435992</v>
      </c>
      <c r="W135" s="9">
        <f>G135/AVERAGE(G134,G136)</f>
        <v>0.9710164732983998</v>
      </c>
      <c r="X135" s="9">
        <f>W135/V135</f>
        <v>1.0002834237423424</v>
      </c>
      <c r="Y135" s="9"/>
      <c r="Z135" s="34"/>
      <c r="AA135" s="9"/>
      <c r="AB135" s="9"/>
      <c r="AC135" s="9"/>
      <c r="AD135" s="9"/>
      <c r="AE135" s="9"/>
      <c r="AF135" s="9"/>
      <c r="AG135" s="9"/>
    </row>
    <row r="136" spans="1:35" x14ac:dyDescent="0.2">
      <c r="A136" s="34">
        <v>11</v>
      </c>
      <c r="B136" s="33" t="s">
        <v>3</v>
      </c>
      <c r="C136" s="9"/>
      <c r="D136" s="29">
        <v>0.84195474000000003</v>
      </c>
      <c r="E136" s="29">
        <v>1.8210006000000001</v>
      </c>
      <c r="F136" s="29">
        <v>0.13782062</v>
      </c>
      <c r="G136" s="29">
        <v>1.7237788000000001</v>
      </c>
      <c r="H136" s="29">
        <v>0.23545632</v>
      </c>
      <c r="I136" s="30">
        <v>1.3577814000000001E-5</v>
      </c>
      <c r="J136" s="30">
        <v>7.9365155000000001E-6</v>
      </c>
      <c r="K136" s="31">
        <v>0.94664862999999999</v>
      </c>
      <c r="L136" s="31">
        <v>1.7084942999999999</v>
      </c>
      <c r="M136" s="31">
        <v>1.6744273999999999</v>
      </c>
      <c r="N136" s="5"/>
      <c r="O136" s="5"/>
      <c r="P136" s="32">
        <v>1.5677107E-3</v>
      </c>
      <c r="Q136" s="32">
        <f t="shared" si="2"/>
        <v>3.1195229422298354E-2</v>
      </c>
      <c r="R136" s="9"/>
      <c r="S136" s="9"/>
      <c r="T136" s="9"/>
      <c r="U136" s="9"/>
      <c r="V136" s="9"/>
      <c r="W136" s="9"/>
      <c r="X136" s="9"/>
      <c r="Y136" s="9"/>
      <c r="Z136" s="34"/>
      <c r="AA136" s="9"/>
      <c r="AB136" s="9"/>
      <c r="AC136" s="9"/>
      <c r="AD136" s="9"/>
      <c r="AE136" s="9"/>
      <c r="AF136" s="9"/>
      <c r="AG136" s="9"/>
    </row>
    <row r="137" spans="1:35" s="39" customFormat="1" ht="14" x14ac:dyDescent="0.15">
      <c r="A137" s="34">
        <v>12</v>
      </c>
      <c r="B137" s="33" t="s">
        <v>102</v>
      </c>
      <c r="C137" s="9"/>
      <c r="D137" s="29">
        <v>0.82816725999999996</v>
      </c>
      <c r="E137" s="29">
        <v>1.7912406000000001</v>
      </c>
      <c r="F137" s="29">
        <v>0.13540054000000001</v>
      </c>
      <c r="G137" s="29">
        <v>1.6956793999999999</v>
      </c>
      <c r="H137" s="29">
        <v>0.23134247999999999</v>
      </c>
      <c r="I137" s="30">
        <v>1.2949831000000001E-5</v>
      </c>
      <c r="J137" s="30">
        <v>7.0707252999999998E-6</v>
      </c>
      <c r="K137" s="31">
        <v>0.94666302000000002</v>
      </c>
      <c r="L137" s="31">
        <v>1.7085792</v>
      </c>
      <c r="M137" s="31">
        <v>1.6745287</v>
      </c>
      <c r="N137" s="40"/>
      <c r="O137" s="40"/>
      <c r="P137" s="32">
        <v>2.3155141999999999E-3</v>
      </c>
      <c r="Q137" s="32">
        <f t="shared" si="2"/>
        <v>-1.5596647807702979E-2</v>
      </c>
      <c r="R137" s="9">
        <f>(L137/AVERAGE(L136,L138)-1)*1000</f>
        <v>8.515920073559613E-3</v>
      </c>
      <c r="S137" s="9">
        <f>(M137/AVERAGE(M136,M138)-1)*1000</f>
        <v>4.049064388422785E-2</v>
      </c>
      <c r="T137" s="9"/>
      <c r="U137" s="9"/>
      <c r="V137" s="9">
        <f>H137/AVERAGE(H136,H138)</f>
        <v>0.98238976722126115</v>
      </c>
      <c r="W137" s="9">
        <f>G137/AVERAGE(G136,G138)</f>
        <v>0.98408058961750733</v>
      </c>
      <c r="X137" s="9">
        <f>W137/V137</f>
        <v>1.0017211319301795</v>
      </c>
      <c r="Y137" s="9"/>
      <c r="Z137" s="34"/>
      <c r="AA137" s="9"/>
      <c r="AB137" s="9"/>
      <c r="AC137" s="9"/>
      <c r="AD137" s="9"/>
      <c r="AE137" s="9"/>
      <c r="AF137" s="9"/>
      <c r="AG137" s="9"/>
    </row>
    <row r="138" spans="1:35" x14ac:dyDescent="0.2">
      <c r="A138" s="34">
        <v>13</v>
      </c>
      <c r="B138" s="33" t="s">
        <v>3</v>
      </c>
      <c r="C138" s="9" t="s">
        <v>102</v>
      </c>
      <c r="D138" s="29">
        <v>0.84122965999999999</v>
      </c>
      <c r="E138" s="29">
        <v>1.8194678</v>
      </c>
      <c r="F138" s="29">
        <v>0.13784521</v>
      </c>
      <c r="G138" s="29">
        <v>1.7224417999999999</v>
      </c>
      <c r="H138" s="29">
        <v>0.23552269000000001</v>
      </c>
      <c r="I138" s="30">
        <v>1.0615852E-5</v>
      </c>
      <c r="J138" s="30">
        <v>6.9919204000000002E-6</v>
      </c>
      <c r="K138" s="31">
        <v>0.94670694</v>
      </c>
      <c r="L138" s="31">
        <v>1.7086349999999999</v>
      </c>
      <c r="M138" s="31">
        <v>1.6744943999999999</v>
      </c>
      <c r="N138" s="5"/>
      <c r="O138" s="5"/>
      <c r="P138" s="32">
        <v>1.9871760999999998E-3</v>
      </c>
      <c r="Q138" s="32">
        <f t="shared" si="2"/>
        <v>4.4699040063989059E-2</v>
      </c>
      <c r="R138" s="9">
        <f>(AVERAGE(L137,L139)/L138-1)*1000</f>
        <v>-1.7762717022695718E-2</v>
      </c>
      <c r="S138" s="9">
        <f>(AVERAGE(M137,M139)/M138-1)*1000</f>
        <v>2.7232100626939371E-2</v>
      </c>
      <c r="T138" s="9">
        <f>AVERAGE(R137:R139)</f>
        <v>-6.6620931248687993E-3</v>
      </c>
      <c r="U138" s="9">
        <f>AVERAGE(S137:S139)</f>
        <v>3.0895092771950534E-2</v>
      </c>
      <c r="V138" s="9"/>
      <c r="W138" s="9"/>
      <c r="X138" s="9"/>
      <c r="Y138" s="9"/>
      <c r="Z138" s="34">
        <f>COUNT(S137,S139)</f>
        <v>2</v>
      </c>
      <c r="AA138" s="9">
        <f>2*STDEV(R137:R139)</f>
        <v>2.7211065362507683E-2</v>
      </c>
      <c r="AB138" s="9">
        <f>2*STDEV(S137:S139)</f>
        <v>1.6774228357980002E-2</v>
      </c>
      <c r="AC138" s="9">
        <f>AVERAGE(Q137,Q139)</f>
        <v>-2.7801934218807389E-2</v>
      </c>
      <c r="AD138" s="9">
        <f>2*STDEV(Q137,Q139)</f>
        <v>3.4521763150463798E-2</v>
      </c>
      <c r="AE138" s="9">
        <f>AVERAGE(P137,P139)*10*2</f>
        <v>3.6244079999999998E-2</v>
      </c>
      <c r="AF138" s="9">
        <f>AVERAGE(H137,H139)</f>
        <v>0.23150471</v>
      </c>
      <c r="AG138" s="9">
        <f>T138-U138</f>
        <v>-3.7557185896819334E-2</v>
      </c>
      <c r="AI138" s="9">
        <f>0.0198*AF138^-0.47363</f>
        <v>3.9593939705581928E-2</v>
      </c>
    </row>
    <row r="139" spans="1:35" s="39" customFormat="1" ht="14" x14ac:dyDescent="0.15">
      <c r="A139" s="34">
        <v>14</v>
      </c>
      <c r="B139" s="33" t="s">
        <v>102</v>
      </c>
      <c r="C139" s="9"/>
      <c r="D139" s="29">
        <v>0.82907587999999999</v>
      </c>
      <c r="E139" s="29">
        <v>1.7931832999999999</v>
      </c>
      <c r="F139" s="29">
        <v>0.13558798999999999</v>
      </c>
      <c r="G139" s="29">
        <v>1.6975210000000001</v>
      </c>
      <c r="H139" s="29">
        <v>0.23166693999999999</v>
      </c>
      <c r="I139" s="30">
        <v>8.1400715000000006E-6</v>
      </c>
      <c r="J139" s="30">
        <v>4.3217896000000002E-6</v>
      </c>
      <c r="K139" s="31">
        <v>0.94666623000000005</v>
      </c>
      <c r="L139" s="31">
        <v>1.7086300999999999</v>
      </c>
      <c r="M139" s="31">
        <v>1.6745513000000001</v>
      </c>
      <c r="N139" s="40"/>
      <c r="O139" s="40"/>
      <c r="P139" s="32">
        <v>1.3088938E-3</v>
      </c>
      <c r="Q139" s="32">
        <f t="shared" si="2"/>
        <v>-4.0007220629911799E-2</v>
      </c>
      <c r="R139" s="9">
        <f>(L139/AVERAGE(L138,L140)-1)*1000</f>
        <v>-1.0739482425470293E-2</v>
      </c>
      <c r="S139" s="9">
        <f>(M139/AVERAGE(M138,M140)-1)*1000</f>
        <v>2.4962533804684384E-2</v>
      </c>
      <c r="T139" s="9"/>
      <c r="U139" s="9"/>
      <c r="V139" s="9">
        <f>H139/AVERAGE(H138,H140)</f>
        <v>0.9854336838545168</v>
      </c>
      <c r="W139" s="9">
        <f>G139/AVERAGE(G138,G140)</f>
        <v>0.9875617338437408</v>
      </c>
      <c r="X139" s="9">
        <f>W139/V139</f>
        <v>1.0021595060368753</v>
      </c>
      <c r="Y139" s="9"/>
      <c r="Z139" s="34"/>
      <c r="AA139" s="9"/>
      <c r="AB139" s="9"/>
      <c r="AC139" s="9"/>
      <c r="AD139" s="9"/>
      <c r="AE139" s="9"/>
      <c r="AF139" s="9"/>
      <c r="AG139" s="9"/>
    </row>
    <row r="140" spans="1:35" x14ac:dyDescent="0.2">
      <c r="A140" s="34">
        <v>15</v>
      </c>
      <c r="B140" s="33" t="s">
        <v>3</v>
      </c>
      <c r="C140" s="9"/>
      <c r="D140" s="29">
        <v>0.83773702999999999</v>
      </c>
      <c r="E140" s="29">
        <v>1.8119565</v>
      </c>
      <c r="F140" s="29">
        <v>0.13733548000000001</v>
      </c>
      <c r="G140" s="29">
        <v>1.7153605000000001</v>
      </c>
      <c r="H140" s="29">
        <v>0.23466002</v>
      </c>
      <c r="I140" s="30">
        <v>7.5520067E-6</v>
      </c>
      <c r="J140" s="30">
        <v>7.3026721000000004E-6</v>
      </c>
      <c r="K140" s="31">
        <v>0.94670127000000004</v>
      </c>
      <c r="L140" s="31">
        <v>1.7086619000000001</v>
      </c>
      <c r="M140" s="31">
        <v>1.6745246</v>
      </c>
      <c r="N140" s="5"/>
      <c r="O140" s="5"/>
      <c r="P140" s="32">
        <v>2.8928681999999999E-3</v>
      </c>
      <c r="Q140" s="32">
        <f t="shared" si="2"/>
        <v>-4.2429747239114413E-2</v>
      </c>
      <c r="R140" s="9"/>
      <c r="S140" s="9"/>
      <c r="T140" s="9"/>
      <c r="U140" s="9"/>
      <c r="V140" s="9"/>
      <c r="W140" s="9"/>
      <c r="X140" s="9"/>
      <c r="Y140" s="9"/>
      <c r="Z140" s="34"/>
      <c r="AA140" s="9"/>
      <c r="AB140" s="9"/>
      <c r="AC140" s="9"/>
      <c r="AD140" s="9"/>
      <c r="AE140" s="9"/>
      <c r="AF140" s="9"/>
      <c r="AG140" s="9"/>
    </row>
    <row r="141" spans="1:35" s="39" customFormat="1" ht="14" x14ac:dyDescent="0.15">
      <c r="A141" s="34">
        <v>16</v>
      </c>
      <c r="B141" s="33" t="s">
        <v>103</v>
      </c>
      <c r="C141" s="9"/>
      <c r="D141" s="29">
        <v>0.82153392999999997</v>
      </c>
      <c r="E141" s="29">
        <v>1.777026</v>
      </c>
      <c r="F141" s="29">
        <v>0.13471986</v>
      </c>
      <c r="G141" s="29">
        <v>1.6824831</v>
      </c>
      <c r="H141" s="29">
        <v>0.23021631000000001</v>
      </c>
      <c r="I141" s="30">
        <v>1.3055522000000001E-6</v>
      </c>
      <c r="J141" s="30">
        <v>6.4162000999999996E-6</v>
      </c>
      <c r="K141" s="31">
        <v>0.94681665000000004</v>
      </c>
      <c r="L141" s="31">
        <v>1.7088295</v>
      </c>
      <c r="M141" s="31">
        <v>1.6745061999999999</v>
      </c>
      <c r="N141" s="40"/>
      <c r="O141" s="40"/>
      <c r="P141" s="32">
        <v>2.0705989000000002E-3</v>
      </c>
      <c r="Q141" s="32">
        <f t="shared" si="2"/>
        <v>9.8164859005267502E-2</v>
      </c>
      <c r="R141" s="9">
        <f>(L141/AVERAGE(L140,L142)-1)*1000</f>
        <v>7.7193296227573427E-2</v>
      </c>
      <c r="S141" s="9">
        <f>(M141/AVERAGE(M140,M142)-1)*1000</f>
        <v>9.2564687714791205E-4</v>
      </c>
      <c r="T141" s="9"/>
      <c r="U141" s="9"/>
      <c r="V141" s="9">
        <f>H141/AVERAGE(H140,H142)</f>
        <v>0.98095354968601711</v>
      </c>
      <c r="W141" s="9">
        <f>G141/AVERAGE(G140,G142)</f>
        <v>0.98102675203735656</v>
      </c>
      <c r="X141" s="9">
        <f>W141/V141</f>
        <v>1.000074623667311</v>
      </c>
      <c r="Y141" s="9"/>
      <c r="Z141" s="34"/>
      <c r="AA141" s="9"/>
      <c r="AB141" s="9"/>
      <c r="AC141" s="9"/>
      <c r="AD141" s="9"/>
      <c r="AE141" s="9"/>
      <c r="AF141" s="9"/>
      <c r="AG141" s="9"/>
    </row>
    <row r="142" spans="1:35" x14ac:dyDescent="0.2">
      <c r="A142" s="34">
        <v>17</v>
      </c>
      <c r="B142" s="33" t="s">
        <v>3</v>
      </c>
      <c r="C142" s="9" t="s">
        <v>103</v>
      </c>
      <c r="D142" s="29">
        <v>0.83735163000000001</v>
      </c>
      <c r="E142" s="29">
        <v>1.8111737000000001</v>
      </c>
      <c r="F142" s="29">
        <v>0.13736393999999999</v>
      </c>
      <c r="G142" s="29">
        <v>1.7146847999999999</v>
      </c>
      <c r="H142" s="29">
        <v>0.23471248</v>
      </c>
      <c r="I142" s="30">
        <v>8.0662989E-6</v>
      </c>
      <c r="J142" s="30">
        <v>8.9171847000000008E-6</v>
      </c>
      <c r="K142" s="31">
        <v>0.94674616</v>
      </c>
      <c r="L142" s="31">
        <v>1.7087333</v>
      </c>
      <c r="M142" s="31">
        <v>1.6744847</v>
      </c>
      <c r="N142" s="5"/>
      <c r="O142" s="5"/>
      <c r="P142" s="32">
        <v>1.9915276000000001E-3</v>
      </c>
      <c r="Q142" s="32">
        <f t="shared" si="2"/>
        <v>-7.3462025289794397E-2</v>
      </c>
      <c r="R142" s="9">
        <f>(AVERAGE(L141,L143)/L142-1)*1000</f>
        <v>7.1076042118534133E-2</v>
      </c>
      <c r="S142" s="9">
        <f>(AVERAGE(M141,M143)/M142-1)*1000</f>
        <v>2.2454669188709531E-2</v>
      </c>
      <c r="T142" s="9">
        <f>AVERAGE(R141:R143)</f>
        <v>5.8064474070714432E-2</v>
      </c>
      <c r="U142" s="9">
        <f>AVERAGE(S141:S143)</f>
        <v>1.9608058485405994E-2</v>
      </c>
      <c r="V142" s="9"/>
      <c r="W142" s="9"/>
      <c r="X142" s="9"/>
      <c r="Y142" s="9"/>
      <c r="Z142" s="34">
        <f>COUNT(S141,S143)</f>
        <v>2</v>
      </c>
      <c r="AA142" s="9">
        <f>2*STDEV(R141:R143)</f>
        <v>5.6003882413289706E-2</v>
      </c>
      <c r="AB142" s="9">
        <f>2*STDEV(S141:S143)</f>
        <v>3.4868561378350496E-2</v>
      </c>
      <c r="AC142" s="9">
        <f>AVERAGE(Q141,Q143)</f>
        <v>5.1329447193881883E-2</v>
      </c>
      <c r="AD142" s="9">
        <f>2*STDEV(Q141,Q143)</f>
        <v>0.13247054916598117</v>
      </c>
      <c r="AE142" s="9">
        <f>AVERAGE(P141,P143)*10*2</f>
        <v>3.7869893000000002E-2</v>
      </c>
      <c r="AF142" s="9">
        <f>AVERAGE(H141,H143)</f>
        <v>0.23040619000000001</v>
      </c>
      <c r="AG142" s="9">
        <f>T142-U142</f>
        <v>3.8456415585308434E-2</v>
      </c>
      <c r="AI142" s="9">
        <f>0.0198*AF142^-0.47363</f>
        <v>3.968323689097606E-2</v>
      </c>
    </row>
    <row r="143" spans="1:35" s="39" customFormat="1" ht="14" x14ac:dyDescent="0.15">
      <c r="A143" s="34">
        <v>18</v>
      </c>
      <c r="B143" s="33" t="s">
        <v>103</v>
      </c>
      <c r="C143" s="9"/>
      <c r="D143" s="29">
        <v>0.82377193999999998</v>
      </c>
      <c r="E143" s="29">
        <v>1.7818290999999999</v>
      </c>
      <c r="F143" s="29">
        <v>0.13494146000000001</v>
      </c>
      <c r="G143" s="29">
        <v>1.6870077000000001</v>
      </c>
      <c r="H143" s="29">
        <v>0.23059606999999999</v>
      </c>
      <c r="I143" s="30">
        <v>1.7214792000000001E-6</v>
      </c>
      <c r="J143" s="30">
        <v>7.6369339999999993E-6</v>
      </c>
      <c r="K143" s="31">
        <v>0.94681477999999997</v>
      </c>
      <c r="L143" s="31">
        <v>1.70888</v>
      </c>
      <c r="M143" s="31">
        <v>1.6745384000000001</v>
      </c>
      <c r="N143" s="40"/>
      <c r="O143" s="40"/>
      <c r="P143" s="32">
        <v>1.7163904000000001E-3</v>
      </c>
      <c r="Q143" s="32">
        <f t="shared" si="2"/>
        <v>4.4940353824962642E-3</v>
      </c>
      <c r="R143" s="9">
        <f>(L143/AVERAGE(L142,L144)-1)*1000</f>
        <v>2.592408386603573E-2</v>
      </c>
      <c r="S143" s="9">
        <f>(M143/AVERAGE(M142,M144)-1)*1000</f>
        <v>3.5443859390360544E-2</v>
      </c>
      <c r="T143" s="9"/>
      <c r="U143" s="9"/>
      <c r="V143" s="9">
        <f>H143/AVERAGE(H142,H144)</f>
        <v>0.98607772220887568</v>
      </c>
      <c r="W143" s="9">
        <f>G143/AVERAGE(G142,G144)</f>
        <v>0.98906287306796159</v>
      </c>
      <c r="X143" s="9">
        <f>W143/V143</f>
        <v>1.003027297739167</v>
      </c>
      <c r="Y143" s="9"/>
      <c r="Z143" s="34"/>
      <c r="AA143" s="9"/>
      <c r="AB143" s="9"/>
      <c r="AC143" s="9"/>
      <c r="AD143" s="9"/>
      <c r="AE143" s="9"/>
      <c r="AF143" s="9"/>
      <c r="AG143" s="9"/>
    </row>
    <row r="144" spans="1:35" x14ac:dyDescent="0.2">
      <c r="A144" s="34">
        <v>19</v>
      </c>
      <c r="B144" s="33" t="s">
        <v>3</v>
      </c>
      <c r="C144" s="9"/>
      <c r="D144" s="29">
        <v>0.82841081000000005</v>
      </c>
      <c r="E144" s="29">
        <v>1.7918995</v>
      </c>
      <c r="F144" s="29">
        <v>0.13633976</v>
      </c>
      <c r="G144" s="29">
        <v>1.6966406999999999</v>
      </c>
      <c r="H144" s="29">
        <v>0.23299116</v>
      </c>
      <c r="I144" s="30">
        <v>6.2613133000000001E-6</v>
      </c>
      <c r="J144" s="30">
        <v>6.3873035000000002E-6</v>
      </c>
      <c r="K144" s="31">
        <v>0.94687489000000002</v>
      </c>
      <c r="L144" s="31">
        <v>1.7089380999999999</v>
      </c>
      <c r="M144" s="31">
        <v>1.6744733999999999</v>
      </c>
      <c r="N144" s="5"/>
      <c r="O144" s="5"/>
      <c r="P144" s="32">
        <v>1.9399984E-3</v>
      </c>
      <c r="Q144" s="32">
        <f t="shared" si="2"/>
        <v>0.1079403752768382</v>
      </c>
      <c r="R144" s="9"/>
      <c r="S144" s="9"/>
      <c r="T144" s="9"/>
      <c r="U144" s="9"/>
      <c r="V144" s="9"/>
      <c r="W144" s="9"/>
      <c r="X144" s="9"/>
      <c r="Y144" s="9"/>
      <c r="Z144" s="34"/>
      <c r="AA144" s="9"/>
      <c r="AB144" s="9"/>
      <c r="AC144" s="9"/>
      <c r="AD144" s="9"/>
      <c r="AE144" s="9"/>
      <c r="AF144" s="9"/>
      <c r="AG144" s="9"/>
    </row>
    <row r="145" spans="1:35" s="39" customFormat="1" ht="14" x14ac:dyDescent="0.15">
      <c r="A145" s="34">
        <v>20</v>
      </c>
      <c r="B145" s="33" t="s">
        <v>104</v>
      </c>
      <c r="C145" s="9"/>
      <c r="D145" s="29">
        <v>0.80807865000000001</v>
      </c>
      <c r="E145" s="29">
        <v>1.7478193</v>
      </c>
      <c r="F145" s="29">
        <v>0.13216580999999999</v>
      </c>
      <c r="G145" s="29">
        <v>1.6546911</v>
      </c>
      <c r="H145" s="29">
        <v>0.22583603999999999</v>
      </c>
      <c r="I145" s="30">
        <v>7.2536144E-6</v>
      </c>
      <c r="J145" s="30">
        <v>7.035812E-6</v>
      </c>
      <c r="K145" s="31">
        <v>0.94673061000000003</v>
      </c>
      <c r="L145" s="31">
        <v>1.7087318</v>
      </c>
      <c r="M145" s="31">
        <v>1.6745441000000001</v>
      </c>
      <c r="N145" s="40"/>
      <c r="O145" s="40"/>
      <c r="P145" s="32">
        <v>2.2520958999999998E-3</v>
      </c>
      <c r="Q145" s="32">
        <f t="shared" si="2"/>
        <v>-0.13183638676661502</v>
      </c>
      <c r="R145" s="9">
        <f>(L145/AVERAGE(L144,L146)-1)*1000</f>
        <v>-9.9917926858927864E-2</v>
      </c>
      <c r="S145" s="9">
        <f>(M145/AVERAGE(M144,M146)-1)*1000</f>
        <v>3.6399291327704475E-2</v>
      </c>
      <c r="T145" s="9"/>
      <c r="U145" s="9"/>
      <c r="V145" s="9">
        <f>H145/AVERAGE(H144,H146)</f>
        <v>0.96913100137461172</v>
      </c>
      <c r="W145" s="9">
        <f>G145/AVERAGE(G144,G146)</f>
        <v>0.97345372644555961</v>
      </c>
      <c r="X145" s="9">
        <f>W145/V145</f>
        <v>1.0044604135713506</v>
      </c>
      <c r="Y145" s="9"/>
      <c r="Z145" s="34"/>
      <c r="AA145" s="9"/>
      <c r="AB145" s="9"/>
      <c r="AC145" s="9"/>
      <c r="AD145" s="9"/>
      <c r="AE145" s="9"/>
      <c r="AF145" s="9"/>
      <c r="AG145" s="9"/>
    </row>
    <row r="146" spans="1:35" x14ac:dyDescent="0.2">
      <c r="A146" s="34">
        <v>21</v>
      </c>
      <c r="B146" s="33" t="s">
        <v>3</v>
      </c>
      <c r="C146" s="9" t="s">
        <v>104</v>
      </c>
      <c r="D146" s="29">
        <v>0.83150884000000003</v>
      </c>
      <c r="E146" s="29">
        <v>1.7986107</v>
      </c>
      <c r="F146" s="29">
        <v>0.13638517</v>
      </c>
      <c r="G146" s="29">
        <v>1.7029890000000001</v>
      </c>
      <c r="H146" s="29">
        <v>0.23306768999999999</v>
      </c>
      <c r="I146" s="30">
        <v>5.2039667000000004E-6</v>
      </c>
      <c r="J146" s="30">
        <v>8.1879936000000007E-6</v>
      </c>
      <c r="K146" s="31">
        <v>0.94683598999999996</v>
      </c>
      <c r="L146" s="31">
        <v>1.7088669999999999</v>
      </c>
      <c r="M146" s="31">
        <v>1.6744929</v>
      </c>
      <c r="N146" s="5"/>
      <c r="O146" s="5"/>
      <c r="P146" s="32">
        <v>2.2981888999999999E-3</v>
      </c>
      <c r="Q146" s="32">
        <f t="shared" si="2"/>
        <v>6.6050647776094706E-2</v>
      </c>
      <c r="R146" s="9">
        <f>(AVERAGE(L145,L147)/L146-1)*1000</f>
        <v>-3.1219515620573013E-2</v>
      </c>
      <c r="S146" s="9">
        <f>(AVERAGE(M145,M147)/M146-1)*1000</f>
        <v>2.7471003310797215E-2</v>
      </c>
      <c r="T146" s="9">
        <f>AVERAGE(R145:R147)</f>
        <v>-5.6907616134157145E-2</v>
      </c>
      <c r="U146" s="9">
        <f>AVERAGE(S145:S147)</f>
        <v>2.7142576465670015E-2</v>
      </c>
      <c r="V146" s="9"/>
      <c r="W146" s="9"/>
      <c r="X146" s="9"/>
      <c r="Y146" s="9"/>
      <c r="Z146" s="34">
        <f>COUNT(S145,S147)</f>
        <v>2</v>
      </c>
      <c r="AA146" s="9">
        <f>2*STDEV(R145:R147)</f>
        <v>7.4964315553973607E-2</v>
      </c>
      <c r="AB146" s="9">
        <f>2*STDEV(S145:S147)</f>
        <v>1.8850441680553796E-2</v>
      </c>
      <c r="AC146" s="9">
        <f>AVERAGE(Q145,Q147)</f>
        <v>-9.7366349805005914E-2</v>
      </c>
      <c r="AD146" s="9">
        <f>2*STDEV(Q145,Q147)</f>
        <v>9.7495987533218961E-2</v>
      </c>
      <c r="AE146" s="9">
        <f>AVERAGE(P145,P147)*10*2</f>
        <v>4.3276861999999999E-2</v>
      </c>
      <c r="AF146" s="9">
        <f>AVERAGE(H145,H147)</f>
        <v>0.22463304499999998</v>
      </c>
      <c r="AG146" s="9">
        <f>T146-U146</f>
        <v>-8.4050192599827156E-2</v>
      </c>
      <c r="AI146" s="9">
        <f>0.0198*AF146^-0.47363</f>
        <v>4.0163053907322874E-2</v>
      </c>
    </row>
    <row r="147" spans="1:35" s="39" customFormat="1" ht="14" x14ac:dyDescent="0.15">
      <c r="A147" s="34">
        <v>22</v>
      </c>
      <c r="B147" s="33" t="s">
        <v>104</v>
      </c>
      <c r="C147" s="9"/>
      <c r="D147" s="29">
        <v>0.79932088000000001</v>
      </c>
      <c r="E147" s="29">
        <v>1.7289515</v>
      </c>
      <c r="F147" s="29">
        <v>0.13075011</v>
      </c>
      <c r="G147" s="29">
        <v>1.6369494</v>
      </c>
      <c r="H147" s="29">
        <v>0.22343004999999999</v>
      </c>
      <c r="I147" s="30">
        <v>8.0680915E-6</v>
      </c>
      <c r="J147" s="30">
        <v>8.8317197000000004E-6</v>
      </c>
      <c r="K147" s="31">
        <v>0.94681630000000006</v>
      </c>
      <c r="L147" s="31">
        <v>1.7088954999999999</v>
      </c>
      <c r="M147" s="31">
        <v>1.6745337</v>
      </c>
      <c r="N147" s="40"/>
      <c r="O147" s="40"/>
      <c r="P147" s="32">
        <v>2.0755903000000001E-3</v>
      </c>
      <c r="Q147" s="32">
        <f>(K147/AVERAGE(K146,K21)-1)*1000</f>
        <v>-6.2896312843396807E-2</v>
      </c>
      <c r="R147" s="9">
        <f>(L147/AVERAGE(L146,L21)-1)*1000</f>
        <v>-3.9585405922970551E-2</v>
      </c>
      <c r="S147" s="9">
        <f>(M147/AVERAGE(M146,M21)-1)*1000</f>
        <v>1.755743475850835E-2</v>
      </c>
      <c r="T147" s="9"/>
      <c r="U147" s="9"/>
      <c r="V147" s="9">
        <f>H147/AVERAGE(H146,H21)</f>
        <v>0.9620000589436416</v>
      </c>
      <c r="W147" s="9">
        <f>G147/AVERAGE(G146,G21)</f>
        <v>0.96444203801091377</v>
      </c>
      <c r="X147" s="9">
        <f>W147/V147</f>
        <v>1.0025384396233339</v>
      </c>
      <c r="Y147" s="9"/>
      <c r="Z147" s="33"/>
      <c r="AA147" s="34"/>
      <c r="AB147" s="9"/>
      <c r="AC147" s="9"/>
      <c r="AD147" s="9"/>
      <c r="AE147" s="9"/>
      <c r="AF147" s="9"/>
      <c r="AG147" s="9"/>
    </row>
    <row r="148" spans="1:35" x14ac:dyDescent="0.2">
      <c r="A148" s="34"/>
      <c r="B148" s="33"/>
      <c r="C148" s="9"/>
      <c r="Q148" s="32"/>
      <c r="R148" s="9"/>
      <c r="S148" s="9"/>
      <c r="T148" s="9"/>
      <c r="U148" s="9"/>
      <c r="V148" s="9"/>
      <c r="W148" s="9"/>
      <c r="X148" s="9"/>
      <c r="Y148" s="9"/>
      <c r="Z148" s="33"/>
      <c r="AA148" s="34"/>
      <c r="AB148" s="9"/>
      <c r="AC148" s="9"/>
      <c r="AD148" s="9"/>
      <c r="AE148" s="9"/>
      <c r="AF148" s="9"/>
      <c r="AG148" s="9"/>
    </row>
    <row r="149" spans="1:35" x14ac:dyDescent="0.2">
      <c r="B149" s="33"/>
      <c r="C149" s="9"/>
      <c r="Q149" s="32"/>
      <c r="R149" s="9"/>
      <c r="S149" s="9"/>
      <c r="T149" s="9"/>
      <c r="U149" s="9"/>
      <c r="V149" s="9"/>
      <c r="W149" s="9"/>
      <c r="X149" s="9"/>
      <c r="Y149" s="9"/>
      <c r="Z149" s="33"/>
      <c r="AA149" s="34"/>
      <c r="AB149" s="9"/>
      <c r="AC149" s="9"/>
      <c r="AD149" s="9"/>
      <c r="AE149" s="9"/>
      <c r="AF149" s="9"/>
      <c r="AG149" s="9"/>
    </row>
    <row r="150" spans="1:35" x14ac:dyDescent="0.2">
      <c r="B150" s="33"/>
      <c r="C150" s="9"/>
      <c r="Q150" s="32"/>
      <c r="R150" s="9"/>
      <c r="S150" s="9"/>
      <c r="T150" s="9"/>
      <c r="U150" s="9"/>
      <c r="V150" s="9"/>
      <c r="W150" s="9"/>
      <c r="X150" s="9"/>
      <c r="Y150" s="9"/>
      <c r="Z150" s="33"/>
      <c r="AA150" s="34"/>
      <c r="AB150" s="9"/>
      <c r="AC150" s="9"/>
      <c r="AD150" s="9"/>
      <c r="AE150" s="9"/>
      <c r="AF150" s="9"/>
      <c r="AG150" s="9"/>
    </row>
    <row r="151" spans="1:35" x14ac:dyDescent="0.2">
      <c r="B151" s="33"/>
      <c r="C151" s="9"/>
      <c r="Q151" s="32"/>
      <c r="R151" s="9"/>
      <c r="S151" s="9"/>
      <c r="T151" s="9"/>
      <c r="U151" s="9"/>
      <c r="V151" s="9"/>
      <c r="W151" s="9"/>
      <c r="X151" s="9"/>
      <c r="Y151" s="9"/>
      <c r="Z151" s="33"/>
      <c r="AA151" s="34"/>
      <c r="AB151" s="9"/>
      <c r="AC151" s="9"/>
      <c r="AD151" s="9"/>
      <c r="AE151" s="9"/>
      <c r="AF151" s="9"/>
      <c r="AG151" s="9"/>
    </row>
    <row r="152" spans="1:35" x14ac:dyDescent="0.2">
      <c r="Q152" s="32"/>
      <c r="R152" s="9"/>
      <c r="S152" s="9"/>
      <c r="T152" s="9"/>
      <c r="U152" s="9"/>
      <c r="V152" s="9"/>
      <c r="W152" s="9"/>
      <c r="X152" s="9"/>
      <c r="Y152" s="9"/>
      <c r="Z152" s="33"/>
      <c r="AA152" s="34"/>
      <c r="AB152" s="9"/>
      <c r="AC152" s="9"/>
      <c r="AD152" s="9"/>
      <c r="AE152" s="9"/>
      <c r="AF152" s="9"/>
      <c r="AG152" s="9"/>
    </row>
    <row r="153" spans="1:35" x14ac:dyDescent="0.2">
      <c r="Q153" s="32"/>
      <c r="R153" s="9"/>
      <c r="S153" s="9"/>
      <c r="T153" s="9"/>
      <c r="U153" s="9"/>
      <c r="V153" s="9"/>
      <c r="W153" s="9"/>
      <c r="X153" s="9"/>
      <c r="Y153" s="9"/>
      <c r="Z153" s="33"/>
      <c r="AA153" s="34"/>
      <c r="AB153" s="9"/>
      <c r="AC153" s="9"/>
      <c r="AD153" s="9"/>
      <c r="AE153" s="9"/>
      <c r="AF153" s="9"/>
      <c r="AG153" s="9"/>
    </row>
    <row r="154" spans="1:35" x14ac:dyDescent="0.2">
      <c r="Q154" s="32"/>
      <c r="R154" s="9"/>
      <c r="S154" s="9"/>
      <c r="T154" s="9"/>
      <c r="U154" s="9"/>
      <c r="V154" s="9"/>
      <c r="W154" s="9"/>
      <c r="X154" s="9"/>
      <c r="Y154" s="9"/>
      <c r="Z154" s="33"/>
      <c r="AA154" s="34"/>
      <c r="AB154" s="9"/>
      <c r="AC154" s="9"/>
      <c r="AD154" s="9"/>
      <c r="AE154" s="9"/>
      <c r="AF154" s="9"/>
      <c r="AG154" s="9"/>
    </row>
    <row r="155" spans="1:35" x14ac:dyDescent="0.2">
      <c r="Q155" s="32"/>
      <c r="R155" s="9"/>
      <c r="S155" s="9"/>
      <c r="T155" s="9"/>
      <c r="U155" s="9"/>
      <c r="V155" s="9"/>
      <c r="W155" s="9"/>
      <c r="X155" s="9"/>
      <c r="Y155" s="9"/>
      <c r="Z155" s="33"/>
      <c r="AA155" s="34"/>
      <c r="AB155" s="9"/>
      <c r="AC155" s="9"/>
      <c r="AD155" s="9"/>
      <c r="AE155" s="9"/>
      <c r="AF155" s="9"/>
      <c r="AG155" s="9"/>
    </row>
    <row r="156" spans="1:35" x14ac:dyDescent="0.2">
      <c r="Q156" s="32"/>
      <c r="R156" s="9"/>
      <c r="S156" s="9"/>
      <c r="T156" s="9"/>
      <c r="U156" s="9"/>
      <c r="V156" s="9"/>
      <c r="W156" s="9"/>
      <c r="X156" s="9"/>
      <c r="Y156" s="9"/>
      <c r="Z156" s="33"/>
      <c r="AA156" s="34"/>
      <c r="AB156" s="9"/>
      <c r="AC156" s="9"/>
      <c r="AD156" s="9"/>
      <c r="AE156" s="9"/>
      <c r="AF156" s="9"/>
      <c r="AG156" s="9"/>
    </row>
    <row r="157" spans="1:35" x14ac:dyDescent="0.2">
      <c r="Q157" s="32"/>
      <c r="R157" s="9"/>
      <c r="S157" s="9"/>
      <c r="T157" s="9"/>
      <c r="U157" s="9"/>
      <c r="V157" s="9"/>
      <c r="W157" s="9"/>
      <c r="X157" s="9"/>
      <c r="Y157" s="9"/>
      <c r="Z157" s="33"/>
      <c r="AA157" s="34"/>
      <c r="AB157" s="9"/>
      <c r="AC157" s="9"/>
      <c r="AD157" s="9"/>
      <c r="AE157" s="9"/>
      <c r="AF157" s="9"/>
      <c r="AG157" s="9"/>
    </row>
    <row r="158" spans="1:35" x14ac:dyDescent="0.2">
      <c r="Q158" s="32"/>
      <c r="R158" s="9"/>
      <c r="S158" s="9"/>
      <c r="T158" s="9"/>
      <c r="U158" s="9"/>
      <c r="V158" s="9"/>
      <c r="W158" s="9"/>
      <c r="X158" s="9"/>
      <c r="Y158" s="9"/>
      <c r="Z158" s="33"/>
      <c r="AA158" s="34"/>
      <c r="AB158" s="9"/>
      <c r="AC158" s="9"/>
      <c r="AD158" s="9"/>
      <c r="AE158" s="9"/>
      <c r="AF158" s="9"/>
      <c r="AG158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"/>
  <sheetViews>
    <sheetView tabSelected="1" workbookViewId="0">
      <pane xSplit="3" ySplit="2" topLeftCell="D96" activePane="bottomRight" state="frozen"/>
      <selection pane="topRight" activeCell="D1" sqref="D1"/>
      <selection pane="bottomLeft" activeCell="A3" sqref="A3"/>
      <selection pane="bottomRight" activeCell="G121" sqref="G121"/>
    </sheetView>
  </sheetViews>
  <sheetFormatPr baseColWidth="10" defaultRowHeight="16" x14ac:dyDescent="0.2"/>
  <cols>
    <col min="2" max="2" width="13.1640625" customWidth="1"/>
    <col min="24" max="24" width="11.83203125" customWidth="1"/>
  </cols>
  <sheetData>
    <row r="1" spans="1:35" s="2" customFormat="1" ht="49" customHeight="1" x14ac:dyDescent="0.2">
      <c r="A1" s="1" t="s">
        <v>26</v>
      </c>
      <c r="B1" s="1" t="s">
        <v>27</v>
      </c>
      <c r="C1" s="1" t="s">
        <v>0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28" t="s">
        <v>39</v>
      </c>
      <c r="N1" s="3"/>
      <c r="O1" s="3"/>
      <c r="P1" s="20" t="s">
        <v>40</v>
      </c>
      <c r="Q1" s="2" t="s">
        <v>42</v>
      </c>
      <c r="R1" s="2" t="s">
        <v>44</v>
      </c>
      <c r="S1" s="2" t="s">
        <v>43</v>
      </c>
      <c r="T1" s="1" t="s">
        <v>45</v>
      </c>
      <c r="U1" s="1" t="s">
        <v>46</v>
      </c>
      <c r="V1" s="1" t="s">
        <v>47</v>
      </c>
      <c r="W1" s="1" t="s">
        <v>48</v>
      </c>
      <c r="X1" s="1" t="s">
        <v>49</v>
      </c>
      <c r="Y1" s="2" t="s">
        <v>1</v>
      </c>
      <c r="Z1" s="2" t="s">
        <v>50</v>
      </c>
      <c r="AA1" s="1" t="s">
        <v>55</v>
      </c>
      <c r="AB1" s="1" t="s">
        <v>54</v>
      </c>
      <c r="AC1" s="1" t="s">
        <v>52</v>
      </c>
      <c r="AD1" s="1" t="s">
        <v>53</v>
      </c>
      <c r="AE1" s="35" t="s">
        <v>56</v>
      </c>
      <c r="AF1" s="19" t="s">
        <v>57</v>
      </c>
      <c r="AG1" s="1" t="s">
        <v>58</v>
      </c>
      <c r="AI1" s="1" t="s">
        <v>128</v>
      </c>
    </row>
    <row r="2" spans="1:35" s="2" customFormat="1" ht="14" customHeight="1" x14ac:dyDescent="0.15">
      <c r="A2" s="1"/>
      <c r="B2" s="1"/>
      <c r="C2" s="1"/>
      <c r="D2" s="3"/>
      <c r="E2" s="3"/>
      <c r="F2" s="3"/>
      <c r="G2" s="3"/>
      <c r="H2" s="3"/>
      <c r="I2" s="3"/>
      <c r="J2" s="3"/>
      <c r="K2" s="3"/>
      <c r="L2" s="3"/>
      <c r="M2" s="28"/>
      <c r="N2" s="3"/>
      <c r="O2" s="3"/>
      <c r="P2" s="20" t="s">
        <v>41</v>
      </c>
      <c r="Q2" s="2" t="s">
        <v>51</v>
      </c>
      <c r="R2" s="2" t="s">
        <v>51</v>
      </c>
      <c r="S2" s="2" t="s">
        <v>51</v>
      </c>
      <c r="T2" s="2" t="s">
        <v>51</v>
      </c>
      <c r="U2" s="2" t="s">
        <v>51</v>
      </c>
      <c r="AA2" s="2" t="s">
        <v>51</v>
      </c>
      <c r="AB2" s="2" t="s">
        <v>51</v>
      </c>
      <c r="AC2" s="2" t="s">
        <v>51</v>
      </c>
      <c r="AD2" s="2" t="s">
        <v>51</v>
      </c>
      <c r="AE2" s="2" t="s">
        <v>51</v>
      </c>
      <c r="AF2" s="33"/>
      <c r="AG2" s="2" t="s">
        <v>51</v>
      </c>
      <c r="AI2" s="2" t="s">
        <v>51</v>
      </c>
    </row>
    <row r="3" spans="1:35" x14ac:dyDescent="0.2">
      <c r="A3">
        <v>30</v>
      </c>
      <c r="B3" s="33" t="s">
        <v>17</v>
      </c>
      <c r="C3" s="33"/>
      <c r="D3" s="36">
        <v>1.0267531000000001</v>
      </c>
      <c r="E3" s="36">
        <v>2.2175924999999999</v>
      </c>
      <c r="F3" s="36">
        <v>0.14143460999999999</v>
      </c>
      <c r="G3" s="36">
        <v>2.0932211000000001</v>
      </c>
      <c r="H3" s="36">
        <v>0.24094724000000001</v>
      </c>
      <c r="I3" s="36">
        <v>8.5955378E-6</v>
      </c>
      <c r="J3" s="36">
        <v>3.8416745999999998E-7</v>
      </c>
      <c r="K3" s="36">
        <v>0.94391256999999995</v>
      </c>
      <c r="L3" s="31">
        <v>1.7035738</v>
      </c>
      <c r="M3" s="31">
        <v>1.6744197999999999</v>
      </c>
      <c r="N3" s="6"/>
      <c r="O3" s="6"/>
      <c r="P3" s="23"/>
    </row>
    <row r="4" spans="1:35" s="41" customFormat="1" x14ac:dyDescent="0.2">
      <c r="A4">
        <v>31</v>
      </c>
      <c r="B4" s="33" t="s">
        <v>110</v>
      </c>
      <c r="C4" s="33" t="s">
        <v>107</v>
      </c>
      <c r="D4" s="36">
        <v>0.99337960999999997</v>
      </c>
      <c r="E4" s="36">
        <v>2.1454819999999999</v>
      </c>
      <c r="F4" s="36">
        <v>0.14690534</v>
      </c>
      <c r="G4" s="36">
        <v>2.0252173999999998</v>
      </c>
      <c r="H4" s="36">
        <v>0.25027663</v>
      </c>
      <c r="I4" s="36">
        <v>6.4742497000000001E-6</v>
      </c>
      <c r="J4" s="36">
        <v>3.4048530999999999E-6</v>
      </c>
      <c r="K4" s="36">
        <v>0.94394906999999995</v>
      </c>
      <c r="L4" s="31">
        <v>1.7036585</v>
      </c>
      <c r="M4" s="31">
        <v>1.6744519</v>
      </c>
      <c r="N4" s="42"/>
      <c r="O4" s="42"/>
      <c r="P4" s="23"/>
      <c r="Q4" s="9">
        <v>-1.223581465925605E-3</v>
      </c>
      <c r="R4" s="9">
        <v>-1.8870796761105701E-2</v>
      </c>
      <c r="S4" s="9">
        <v>-1.1585746498066207E-2</v>
      </c>
      <c r="T4" s="9">
        <v>-1.8870796761105701E-2</v>
      </c>
      <c r="U4" s="9">
        <v>-1.1585746498066207E-2</v>
      </c>
      <c r="V4" s="9">
        <v>1.0375577068405648</v>
      </c>
      <c r="W4" s="9">
        <v>0.96672357630805783</v>
      </c>
      <c r="X4" s="9">
        <v>0.93172993649847025</v>
      </c>
      <c r="Y4" s="43"/>
      <c r="Z4" s="52">
        <v>1</v>
      </c>
      <c r="AA4" s="43"/>
      <c r="AB4" s="43"/>
      <c r="AC4" s="9">
        <v>-1.223581465925605E-3</v>
      </c>
      <c r="AD4" s="9"/>
      <c r="AE4" s="9">
        <v>0</v>
      </c>
      <c r="AF4" s="9">
        <v>0.25027663</v>
      </c>
      <c r="AG4" s="9">
        <v>-7.2850502630394942E-3</v>
      </c>
      <c r="AI4" s="9">
        <f>0.0206*AF4^-0.579</f>
        <v>4.5939034936687342E-2</v>
      </c>
    </row>
    <row r="5" spans="1:35" x14ac:dyDescent="0.2">
      <c r="A5">
        <v>32</v>
      </c>
      <c r="B5" s="33" t="s">
        <v>17</v>
      </c>
      <c r="C5" s="33"/>
      <c r="D5" s="36">
        <v>1.0283416000000001</v>
      </c>
      <c r="E5" s="36">
        <v>2.2210418000000001</v>
      </c>
      <c r="F5" s="36">
        <v>0.14173521</v>
      </c>
      <c r="G5" s="36">
        <v>2.0966372</v>
      </c>
      <c r="H5" s="36">
        <v>0.2414869</v>
      </c>
      <c r="I5" s="36">
        <v>1.2405421000000001E-5</v>
      </c>
      <c r="J5" s="36">
        <v>1.5833473999999999E-6</v>
      </c>
      <c r="K5" s="36">
        <v>0.94398788</v>
      </c>
      <c r="L5" s="31">
        <v>1.7038074999999999</v>
      </c>
      <c r="M5" s="31">
        <v>1.6745228000000001</v>
      </c>
      <c r="N5" s="6"/>
      <c r="O5" s="6"/>
      <c r="P5" s="23"/>
      <c r="Q5" s="9"/>
      <c r="R5" s="9"/>
      <c r="S5" s="9"/>
      <c r="T5" s="9"/>
      <c r="U5" s="9"/>
      <c r="V5" s="9"/>
      <c r="W5" s="9"/>
      <c r="X5" s="9"/>
      <c r="AC5" s="9"/>
      <c r="AD5" s="9"/>
      <c r="AE5" s="9"/>
      <c r="AF5" s="9"/>
      <c r="AG5" s="9"/>
      <c r="AI5" s="9"/>
    </row>
    <row r="6" spans="1:35" x14ac:dyDescent="0.2">
      <c r="B6" s="33"/>
      <c r="C6" s="33"/>
      <c r="D6" s="36"/>
      <c r="E6" s="36"/>
      <c r="F6" s="36"/>
      <c r="G6" s="36"/>
      <c r="H6" s="36"/>
      <c r="I6" s="36"/>
      <c r="J6" s="36"/>
      <c r="K6" s="36"/>
      <c r="L6" s="31"/>
      <c r="M6" s="31"/>
      <c r="N6" s="6"/>
      <c r="O6" s="6"/>
      <c r="P6" s="23"/>
      <c r="Q6" s="9"/>
      <c r="R6" s="9"/>
      <c r="S6" s="9"/>
      <c r="T6" s="9"/>
      <c r="U6" s="9"/>
      <c r="V6" s="9"/>
      <c r="W6" s="9"/>
      <c r="X6" s="9"/>
      <c r="Z6" s="12"/>
      <c r="AC6" s="9"/>
      <c r="AD6" s="9"/>
      <c r="AE6" s="9"/>
      <c r="AF6" s="9"/>
      <c r="AG6" s="9"/>
    </row>
    <row r="7" spans="1:35" x14ac:dyDescent="0.2">
      <c r="A7">
        <v>42</v>
      </c>
      <c r="B7" s="33" t="s">
        <v>17</v>
      </c>
      <c r="C7" s="33"/>
      <c r="D7" s="36">
        <v>1.4152165999999999</v>
      </c>
      <c r="E7" s="36">
        <v>3.0571853</v>
      </c>
      <c r="F7" s="36">
        <v>0.19477199000000001</v>
      </c>
      <c r="G7" s="36">
        <v>2.8870551</v>
      </c>
      <c r="H7" s="36">
        <v>0.33196351000000002</v>
      </c>
      <c r="I7" s="36">
        <v>1.1316797999999999E-5</v>
      </c>
      <c r="J7" s="36">
        <v>3.8135612000000001E-6</v>
      </c>
      <c r="K7" s="36">
        <v>0.94435749000000002</v>
      </c>
      <c r="L7" s="31">
        <v>1.7043699000000001</v>
      </c>
      <c r="M7" s="31">
        <v>1.6744201000000001</v>
      </c>
      <c r="N7" s="6"/>
      <c r="O7" s="6"/>
      <c r="P7" s="23"/>
      <c r="Q7" s="9"/>
      <c r="R7" s="9"/>
      <c r="S7" s="9"/>
      <c r="T7" s="9"/>
      <c r="U7" s="9"/>
      <c r="V7" s="9"/>
      <c r="W7" s="9"/>
      <c r="X7" s="9"/>
      <c r="Z7" s="12"/>
      <c r="AC7" s="9"/>
      <c r="AD7" s="9"/>
      <c r="AE7" s="9"/>
      <c r="AF7" s="9"/>
      <c r="AG7" s="9"/>
    </row>
    <row r="8" spans="1:35" s="41" customFormat="1" x14ac:dyDescent="0.2">
      <c r="A8">
        <v>43</v>
      </c>
      <c r="B8" s="33" t="s">
        <v>111</v>
      </c>
      <c r="C8" s="33" t="s">
        <v>107</v>
      </c>
      <c r="D8" s="36">
        <v>1.4179324</v>
      </c>
      <c r="E8" s="36">
        <v>3.06304</v>
      </c>
      <c r="F8" s="36">
        <v>0.21244753999999999</v>
      </c>
      <c r="G8" s="36">
        <v>2.8925190999999999</v>
      </c>
      <c r="H8" s="36">
        <v>0.36207444999999999</v>
      </c>
      <c r="I8" s="36">
        <v>1.0679288999999999E-5</v>
      </c>
      <c r="J8" s="36">
        <v>9.1201895000000008E-6</v>
      </c>
      <c r="K8" s="36">
        <v>0.94434070000000003</v>
      </c>
      <c r="L8" s="31">
        <v>1.7042993</v>
      </c>
      <c r="M8" s="31">
        <v>1.6744019000000001</v>
      </c>
      <c r="N8" s="42"/>
      <c r="O8" s="42"/>
      <c r="P8" s="23"/>
      <c r="Q8" s="9">
        <v>-6.2847685161626643E-3</v>
      </c>
      <c r="R8" s="9">
        <v>-2.5669714791343168E-2</v>
      </c>
      <c r="S8" s="9">
        <v>-5.8528019124537423E-3</v>
      </c>
      <c r="T8" s="9">
        <v>-2.5669714791343168E-2</v>
      </c>
      <c r="U8" s="9">
        <v>-5.8528019124537423E-3</v>
      </c>
      <c r="V8" s="9">
        <v>1.0911893472634491</v>
      </c>
      <c r="W8" s="9">
        <v>1.0022865669971304</v>
      </c>
      <c r="X8" s="9">
        <v>0.91852671537778985</v>
      </c>
      <c r="Y8" s="43"/>
      <c r="Z8" s="65">
        <v>1</v>
      </c>
      <c r="AA8" s="43"/>
      <c r="AB8" s="43"/>
      <c r="AC8" s="9">
        <v>-6.2847685161626643E-3</v>
      </c>
      <c r="AD8" s="9"/>
      <c r="AE8" s="9">
        <v>0</v>
      </c>
      <c r="AF8" s="9">
        <v>0.36207444999999999</v>
      </c>
      <c r="AG8" s="9">
        <v>-1.9816912878889426E-2</v>
      </c>
      <c r="AI8" s="9">
        <f>0.0206*AF8^-0.579</f>
        <v>3.7095672442500727E-2</v>
      </c>
    </row>
    <row r="9" spans="1:35" x14ac:dyDescent="0.2">
      <c r="A9">
        <v>44</v>
      </c>
      <c r="B9" s="33" t="s">
        <v>17</v>
      </c>
      <c r="C9" s="33"/>
      <c r="D9" s="36">
        <v>1.4141435</v>
      </c>
      <c r="E9" s="36">
        <v>3.0548620999999998</v>
      </c>
      <c r="F9" s="36">
        <v>0.19460969</v>
      </c>
      <c r="G9" s="36">
        <v>2.8847854000000002</v>
      </c>
      <c r="H9" s="36">
        <v>0.33166916000000002</v>
      </c>
      <c r="I9" s="36">
        <v>9.1049537999999993E-6</v>
      </c>
      <c r="J9" s="36">
        <v>9.9301076000000005E-6</v>
      </c>
      <c r="K9" s="36">
        <v>0.94433577999999996</v>
      </c>
      <c r="L9" s="31">
        <v>1.7043162000000001</v>
      </c>
      <c r="M9" s="31">
        <v>1.6744033</v>
      </c>
      <c r="N9" s="6"/>
      <c r="O9" s="6"/>
      <c r="P9" s="23"/>
      <c r="Q9" s="9"/>
      <c r="R9" s="9"/>
      <c r="S9" s="9"/>
      <c r="T9" s="9"/>
      <c r="U9" s="9"/>
      <c r="V9" s="9"/>
      <c r="W9" s="9"/>
      <c r="X9" s="9"/>
      <c r="Z9" s="12"/>
      <c r="AC9" s="9"/>
      <c r="AD9" s="9"/>
      <c r="AE9" s="9"/>
      <c r="AF9" s="9"/>
      <c r="AG9" s="9"/>
    </row>
    <row r="10" spans="1:35" s="41" customFormat="1" x14ac:dyDescent="0.2">
      <c r="A10">
        <v>45</v>
      </c>
      <c r="B10" s="33" t="s">
        <v>112</v>
      </c>
      <c r="C10" s="33" t="s">
        <v>107</v>
      </c>
      <c r="D10" s="36">
        <v>1.4272849999999999</v>
      </c>
      <c r="E10" s="36">
        <v>3.0831533000000002</v>
      </c>
      <c r="F10" s="36">
        <v>0.19858401000000001</v>
      </c>
      <c r="G10" s="36">
        <v>2.9113418000000002</v>
      </c>
      <c r="H10" s="36">
        <v>0.33842493000000001</v>
      </c>
      <c r="I10" s="36">
        <v>7.6793455000000006E-6</v>
      </c>
      <c r="J10" s="36">
        <v>9.8239561000000007E-6</v>
      </c>
      <c r="K10" s="36">
        <v>0.94427444000000005</v>
      </c>
      <c r="L10" s="31">
        <v>1.7041724</v>
      </c>
      <c r="M10" s="31">
        <v>1.6744083999999999</v>
      </c>
      <c r="N10" s="42"/>
      <c r="O10" s="42"/>
      <c r="P10" s="23"/>
      <c r="Q10" s="9">
        <v>-4.4868416564480817E-2</v>
      </c>
      <c r="R10" s="9">
        <v>-8.6632789422336209E-2</v>
      </c>
      <c r="S10" s="9">
        <v>-1.979764537030082E-2</v>
      </c>
      <c r="T10" s="9">
        <v>-8.6632789422336209E-2</v>
      </c>
      <c r="U10" s="9">
        <v>-1.979764537030082E-2</v>
      </c>
      <c r="V10" s="9">
        <v>1.021501120240675</v>
      </c>
      <c r="W10" s="9">
        <v>1.0094317741419732</v>
      </c>
      <c r="X10" s="9">
        <v>0.988184696169635</v>
      </c>
      <c r="Y10" s="43"/>
      <c r="Z10" s="65">
        <v>1</v>
      </c>
      <c r="AA10" s="43"/>
      <c r="AB10" s="43"/>
      <c r="AC10" s="9">
        <v>-4.4868416564480817E-2</v>
      </c>
      <c r="AD10" s="9"/>
      <c r="AE10" s="9">
        <v>0</v>
      </c>
      <c r="AF10" s="9">
        <v>0.33842493000000001</v>
      </c>
      <c r="AG10" s="9">
        <v>-6.6835144052035389E-2</v>
      </c>
      <c r="AI10" s="9">
        <f>0.0206*AF10^-0.579</f>
        <v>3.8575229720133719E-2</v>
      </c>
    </row>
    <row r="11" spans="1:35" x14ac:dyDescent="0.2">
      <c r="A11">
        <v>46</v>
      </c>
      <c r="B11" s="33" t="s">
        <v>17</v>
      </c>
      <c r="C11" s="33"/>
      <c r="D11" s="36">
        <v>1.4135584999999999</v>
      </c>
      <c r="E11" s="36">
        <v>3.0535800000000002</v>
      </c>
      <c r="F11" s="36">
        <v>0.19417149</v>
      </c>
      <c r="G11" s="36">
        <v>2.8834930999999999</v>
      </c>
      <c r="H11" s="36">
        <v>0.33093399000000001</v>
      </c>
      <c r="I11" s="36">
        <v>8.8842318999999997E-6</v>
      </c>
      <c r="J11" s="36">
        <v>6.7702420999999998E-6</v>
      </c>
      <c r="K11" s="36">
        <v>0.94429784000000005</v>
      </c>
      <c r="L11" s="31">
        <v>1.7043238999999999</v>
      </c>
      <c r="M11" s="31">
        <v>1.6744798000000001</v>
      </c>
      <c r="N11" s="6"/>
      <c r="O11" s="6"/>
      <c r="P11" s="23"/>
      <c r="Z11" s="12"/>
    </row>
    <row r="12" spans="1:35" x14ac:dyDescent="0.2">
      <c r="B12" s="33"/>
      <c r="C12" s="33"/>
      <c r="D12" s="36"/>
      <c r="E12" s="36"/>
      <c r="F12" s="36"/>
      <c r="G12" s="36"/>
      <c r="H12" s="36"/>
      <c r="I12" s="36"/>
      <c r="J12" s="36"/>
      <c r="K12" s="36"/>
      <c r="L12" s="31"/>
      <c r="M12" s="31"/>
      <c r="Z12" s="12"/>
    </row>
    <row r="13" spans="1:35" x14ac:dyDescent="0.2">
      <c r="A13">
        <v>34</v>
      </c>
      <c r="B13" s="33" t="s">
        <v>17</v>
      </c>
      <c r="C13" s="33"/>
      <c r="D13" s="36">
        <v>1.7202025999999999</v>
      </c>
      <c r="E13" s="36">
        <v>3.7161344000000001</v>
      </c>
      <c r="F13" s="36">
        <v>0.28204161999999999</v>
      </c>
      <c r="G13" s="36">
        <v>3.5094642999999999</v>
      </c>
      <c r="H13" s="36">
        <v>0.48075705000000002</v>
      </c>
      <c r="I13" s="36">
        <v>1.0807786E-5</v>
      </c>
      <c r="J13" s="36">
        <v>5.7684177999999999E-6</v>
      </c>
      <c r="K13" s="36">
        <v>0.94438622999999999</v>
      </c>
      <c r="L13" s="31">
        <v>1.7045435</v>
      </c>
      <c r="M13" s="31">
        <v>1.6745502999999999</v>
      </c>
      <c r="N13" s="7"/>
      <c r="O13" s="7"/>
      <c r="P13" s="30">
        <v>1.2906091000000001E-3</v>
      </c>
      <c r="Q13" s="9">
        <v>0.16010314296144301</v>
      </c>
      <c r="Z13" s="12"/>
    </row>
    <row r="14" spans="1:35" x14ac:dyDescent="0.2">
      <c r="A14">
        <v>35</v>
      </c>
      <c r="B14" s="33" t="s">
        <v>108</v>
      </c>
      <c r="C14" s="33"/>
      <c r="D14" s="36">
        <v>1.6180190000000001</v>
      </c>
      <c r="E14" s="36">
        <v>3.4950543000000001</v>
      </c>
      <c r="F14" s="36">
        <v>0.26329497000000002</v>
      </c>
      <c r="G14" s="36">
        <v>3.3000370999999999</v>
      </c>
      <c r="H14" s="36">
        <v>0.44872601000000001</v>
      </c>
      <c r="I14" s="36">
        <v>9.8472522E-6</v>
      </c>
      <c r="J14" s="36">
        <v>3.9772161000000002E-6</v>
      </c>
      <c r="K14" s="36">
        <v>0.94420106999999998</v>
      </c>
      <c r="L14" s="31">
        <v>1.7042567</v>
      </c>
      <c r="M14" s="31">
        <v>1.6746019999999999</v>
      </c>
      <c r="N14" s="7"/>
      <c r="O14" s="7"/>
      <c r="P14" s="30">
        <v>1.567396E-3</v>
      </c>
      <c r="Q14" s="9">
        <v>-8.6218903022516891E-2</v>
      </c>
      <c r="R14" s="9">
        <v>-6.2252004092044899E-2</v>
      </c>
      <c r="S14" s="9">
        <v>3.5143913729607235E-2</v>
      </c>
      <c r="T14" s="9"/>
      <c r="U14" s="9"/>
      <c r="V14" s="9">
        <v>0.9898696671780991</v>
      </c>
      <c r="W14" s="9">
        <v>1.0005003051643215</v>
      </c>
      <c r="X14" s="9">
        <v>1.0107394320067691</v>
      </c>
      <c r="Y14" s="43"/>
      <c r="Z14" s="44"/>
      <c r="AA14" s="43"/>
      <c r="AB14" s="43"/>
      <c r="AC14" s="9"/>
      <c r="AD14" s="9"/>
      <c r="AE14" s="9"/>
      <c r="AF14" s="9"/>
      <c r="AG14" s="9"/>
    </row>
    <row r="15" spans="1:35" x14ac:dyDescent="0.2">
      <c r="A15">
        <v>36</v>
      </c>
      <c r="B15" s="33" t="s">
        <v>17</v>
      </c>
      <c r="C15" s="33" t="s">
        <v>107</v>
      </c>
      <c r="D15" s="36">
        <v>1.5137544999999999</v>
      </c>
      <c r="E15" s="36">
        <v>3.2698355000000001</v>
      </c>
      <c r="F15" s="36">
        <v>0.24990551999999999</v>
      </c>
      <c r="G15" s="36">
        <v>3.0873094999999999</v>
      </c>
      <c r="H15" s="36">
        <v>0.42587950000000002</v>
      </c>
      <c r="I15" s="36">
        <v>1.1292380000000001E-5</v>
      </c>
      <c r="J15" s="36">
        <v>2.1419004E-6</v>
      </c>
      <c r="K15" s="36">
        <v>0.94417874000000002</v>
      </c>
      <c r="L15" s="31">
        <v>1.7041820999999999</v>
      </c>
      <c r="M15" s="31">
        <v>1.674536</v>
      </c>
      <c r="N15" s="7"/>
      <c r="O15" s="7"/>
      <c r="P15" s="30">
        <v>1.3075286000000001E-3</v>
      </c>
      <c r="Q15" s="9">
        <v>-1.4475704195771044E-2</v>
      </c>
      <c r="R15" s="9">
        <v>1.7410991466348946E-2</v>
      </c>
      <c r="S15" s="9">
        <v>1.8680100039469849E-2</v>
      </c>
      <c r="T15" s="9">
        <v>-2.1158525956447665E-2</v>
      </c>
      <c r="U15" s="9">
        <v>1.2658554333411232E-2</v>
      </c>
      <c r="V15" s="9">
        <v>1.0227719543054947</v>
      </c>
      <c r="W15" s="9">
        <v>1.0369932751871307</v>
      </c>
      <c r="X15" s="9">
        <v>1.0138060323773037</v>
      </c>
      <c r="Y15" s="43"/>
      <c r="Z15" s="52">
        <v>2</v>
      </c>
      <c r="AA15" s="9">
        <v>7.9782855265877528E-2</v>
      </c>
      <c r="AB15" s="9">
        <v>5.2047940177786155E-2</v>
      </c>
      <c r="AC15" s="9">
        <v>-4.2304151453842476E-2</v>
      </c>
      <c r="AD15" s="9">
        <v>0.12420967451332902</v>
      </c>
      <c r="AE15" s="9">
        <v>3.5673959999999998E-2</v>
      </c>
      <c r="AF15" s="9">
        <v>0.44772629544999998</v>
      </c>
      <c r="AG15" s="9">
        <v>-3.38170802898589E-2</v>
      </c>
      <c r="AI15" s="9">
        <f>0.0198*AF15^-0.47363</f>
        <v>2.8970506736145939E-2</v>
      </c>
    </row>
    <row r="16" spans="1:35" x14ac:dyDescent="0.2">
      <c r="A16">
        <v>37</v>
      </c>
      <c r="B16" s="33" t="s">
        <v>108</v>
      </c>
      <c r="C16" s="33"/>
      <c r="D16" s="36">
        <v>1.6158260170000001</v>
      </c>
      <c r="E16" s="36">
        <v>3.4902657129999999</v>
      </c>
      <c r="F16" s="36">
        <v>0.26213780609999998</v>
      </c>
      <c r="G16" s="36">
        <v>3.2954521090000002</v>
      </c>
      <c r="H16" s="36">
        <v>0.4467265809</v>
      </c>
      <c r="I16" s="36">
        <v>9.4818843909999996E-6</v>
      </c>
      <c r="J16" s="36">
        <v>1.193854658E-6</v>
      </c>
      <c r="K16" s="36">
        <v>0.94418374569999997</v>
      </c>
      <c r="L16" s="31">
        <v>1.7041668430000001</v>
      </c>
      <c r="M16" s="31">
        <v>1.6745325609999999</v>
      </c>
      <c r="N16" s="7"/>
      <c r="O16" s="7"/>
      <c r="P16" s="30">
        <v>2E-3</v>
      </c>
      <c r="Q16" s="9">
        <v>1.6106001148319393E-3</v>
      </c>
      <c r="R16" s="9">
        <v>-1.8634565243647039E-2</v>
      </c>
      <c r="S16" s="9">
        <v>-1.5848350768843389E-2</v>
      </c>
      <c r="T16" s="9"/>
      <c r="U16" s="9"/>
      <c r="V16" s="9">
        <v>1.0556742414328903</v>
      </c>
      <c r="W16" s="9">
        <v>1.0734862452099401</v>
      </c>
      <c r="X16" s="9">
        <v>1.0168726327478381</v>
      </c>
      <c r="Y16" s="10" t="s">
        <v>109</v>
      </c>
      <c r="Z16" s="44"/>
      <c r="AA16" s="43"/>
      <c r="AB16" s="43"/>
      <c r="AC16" s="9"/>
      <c r="AD16" s="9"/>
      <c r="AE16" s="9"/>
      <c r="AF16" s="9"/>
      <c r="AG16" s="9"/>
    </row>
    <row r="17" spans="1:35" x14ac:dyDescent="0.2">
      <c r="A17">
        <v>38</v>
      </c>
      <c r="B17" s="33" t="s">
        <v>17</v>
      </c>
      <c r="C17" s="33"/>
      <c r="D17" s="36">
        <v>1.4966724</v>
      </c>
      <c r="E17" s="36">
        <v>3.2328627000000001</v>
      </c>
      <c r="F17" s="36">
        <v>0.24671646999999999</v>
      </c>
      <c r="G17" s="36">
        <v>3.0524098</v>
      </c>
      <c r="H17" s="36">
        <v>0.42045464999999999</v>
      </c>
      <c r="I17" s="36">
        <v>8.4285016999999997E-6</v>
      </c>
      <c r="J17" s="36">
        <v>1.8603435E-6</v>
      </c>
      <c r="K17" s="36">
        <v>0.94418570999999996</v>
      </c>
      <c r="L17" s="31">
        <v>1.7042151000000001</v>
      </c>
      <c r="M17" s="31">
        <v>1.6745821999999999</v>
      </c>
      <c r="N17" s="7"/>
      <c r="O17" s="7"/>
      <c r="P17" s="30">
        <v>1.3032399E-3</v>
      </c>
      <c r="Q17" s="9">
        <v>-1.4671527656884287E-2</v>
      </c>
      <c r="R17" s="9"/>
      <c r="S17" s="9"/>
      <c r="T17" s="9"/>
      <c r="U17" s="9"/>
      <c r="V17" s="9"/>
      <c r="W17" s="9"/>
      <c r="X17" s="9"/>
      <c r="Y17" s="43"/>
      <c r="Z17" s="44"/>
      <c r="AA17" s="43"/>
      <c r="AB17" s="43"/>
      <c r="AC17" s="9"/>
      <c r="AD17" s="9"/>
      <c r="AE17" s="9"/>
      <c r="AF17" s="9"/>
      <c r="AG17" s="9"/>
    </row>
    <row r="18" spans="1:35" x14ac:dyDescent="0.2">
      <c r="B18" s="33"/>
      <c r="C18" s="33"/>
      <c r="D18" s="36"/>
      <c r="E18" s="36"/>
      <c r="F18" s="36"/>
      <c r="G18" s="36"/>
      <c r="H18" s="36"/>
      <c r="I18" s="36"/>
      <c r="J18" s="36"/>
      <c r="K18" s="36"/>
      <c r="L18" s="31"/>
      <c r="M18" s="31"/>
      <c r="P18" s="30"/>
    </row>
    <row r="19" spans="1:35" x14ac:dyDescent="0.2">
      <c r="A19">
        <v>15</v>
      </c>
      <c r="B19" s="33" t="s">
        <v>17</v>
      </c>
      <c r="C19" s="33"/>
      <c r="D19" s="36">
        <v>0.63265039999999995</v>
      </c>
      <c r="E19" s="36">
        <v>1.3670106</v>
      </c>
      <c r="F19" s="36">
        <v>0.10824647</v>
      </c>
      <c r="G19" s="36">
        <v>1.2914437999999999</v>
      </c>
      <c r="H19" s="36">
        <v>0.18456612999999999</v>
      </c>
      <c r="I19" s="36">
        <v>9.7585463000000005E-6</v>
      </c>
      <c r="J19" s="36">
        <v>-3.4776642999999998E-6</v>
      </c>
      <c r="K19" s="36">
        <v>0.94471755000000002</v>
      </c>
      <c r="L19" s="31">
        <v>1.7050384999999999</v>
      </c>
      <c r="M19" s="31">
        <v>1.6744452999999999</v>
      </c>
      <c r="N19" s="6"/>
      <c r="O19" s="6"/>
      <c r="P19" s="30">
        <v>1.5892883E-3</v>
      </c>
      <c r="Q19" s="9">
        <f>(K19/AVERAGE(L18,K20)-1)*1000</f>
        <v>-0.13330249930276761</v>
      </c>
      <c r="R19" s="9"/>
      <c r="S19" s="9"/>
      <c r="T19" s="9"/>
      <c r="U19" s="9"/>
      <c r="V19" s="9"/>
      <c r="W19" s="9"/>
      <c r="X19" s="9"/>
      <c r="Y19" s="43"/>
      <c r="Z19" s="52"/>
      <c r="AA19" s="9"/>
      <c r="AB19" s="9"/>
      <c r="AC19" s="9"/>
      <c r="AD19" s="9"/>
      <c r="AE19" s="9"/>
      <c r="AF19" s="9"/>
      <c r="AG19" s="9"/>
    </row>
    <row r="20" spans="1:35" x14ac:dyDescent="0.2">
      <c r="A20">
        <v>16</v>
      </c>
      <c r="B20" s="33" t="s">
        <v>113</v>
      </c>
      <c r="C20" s="33" t="s">
        <v>107</v>
      </c>
      <c r="D20" s="36">
        <v>0.63318490999999999</v>
      </c>
      <c r="E20" s="36">
        <v>1.3682700999999999</v>
      </c>
      <c r="F20" s="36">
        <v>0.11234576</v>
      </c>
      <c r="G20" s="36">
        <v>1.2928012</v>
      </c>
      <c r="H20" s="36">
        <v>0.19157315999999999</v>
      </c>
      <c r="I20" s="36">
        <v>1.1953988E-5</v>
      </c>
      <c r="J20" s="36">
        <v>-7.1660374999999997E-6</v>
      </c>
      <c r="K20" s="36">
        <v>0.94484349999999995</v>
      </c>
      <c r="L20" s="31">
        <v>1.7052106</v>
      </c>
      <c r="M20" s="31">
        <v>1.67438</v>
      </c>
      <c r="N20" s="6"/>
      <c r="O20" s="6"/>
      <c r="P20" s="30">
        <v>2.6154046000000002E-3</v>
      </c>
      <c r="Q20" s="9">
        <f t="shared" ref="Q20:Q22" si="0">(K20/AVERAGE(K19,K21)-1)*1000</f>
        <v>4.823253581842657E-2</v>
      </c>
      <c r="R20" s="9">
        <f>(L20/AVERAGE(L19,L21)-1)*1000</f>
        <v>2.4572348765294905E-2</v>
      </c>
      <c r="S20" s="9">
        <f>(M20/AVERAGE(M19,M21)-1)*1000</f>
        <v>-3.4011432917813167E-2</v>
      </c>
      <c r="T20" s="9"/>
      <c r="U20" s="9"/>
      <c r="V20" s="9">
        <f>H20/AVERAGE(H19,H21)</f>
        <v>1.0263814030279654</v>
      </c>
      <c r="W20" s="9">
        <f>G20/AVERAGE(G19,G21)</f>
        <v>0.9979285360171164</v>
      </c>
      <c r="X20" s="9">
        <f>W20/V20</f>
        <v>0.97227846595143952</v>
      </c>
      <c r="Y20" s="43"/>
      <c r="Z20" s="52"/>
      <c r="AA20" s="9"/>
      <c r="AB20" s="9"/>
      <c r="AC20" s="9"/>
      <c r="AD20" s="9"/>
      <c r="AE20" s="9"/>
      <c r="AF20" s="9"/>
      <c r="AG20" s="9"/>
    </row>
    <row r="21" spans="1:35" x14ac:dyDescent="0.2">
      <c r="A21">
        <v>17</v>
      </c>
      <c r="B21" s="33" t="s">
        <v>17</v>
      </c>
      <c r="C21" s="33"/>
      <c r="D21" s="36">
        <v>0.6364419</v>
      </c>
      <c r="E21" s="36">
        <v>1.3753365</v>
      </c>
      <c r="F21" s="36">
        <v>0.11067257</v>
      </c>
      <c r="G21" s="36">
        <v>1.2995257</v>
      </c>
      <c r="H21" s="36">
        <v>0.18873206000000001</v>
      </c>
      <c r="I21" s="36">
        <v>6.9993364999999999E-6</v>
      </c>
      <c r="J21" s="36">
        <v>-1.0603672999999999E-5</v>
      </c>
      <c r="K21" s="36">
        <v>0.94487831</v>
      </c>
      <c r="L21" s="31">
        <v>1.7052989000000001</v>
      </c>
      <c r="M21" s="31">
        <v>1.6744285999999999</v>
      </c>
      <c r="N21" s="6"/>
      <c r="O21" s="6"/>
      <c r="P21" s="30">
        <v>2.7021058000000001E-3</v>
      </c>
      <c r="Q21" s="9">
        <f t="shared" si="0"/>
        <v>1.3387985313695339E-3</v>
      </c>
      <c r="R21" s="9">
        <f>(AVERAGE(L20,L22)/L21-1)*1000</f>
        <v>-1.2431838195769984E-2</v>
      </c>
      <c r="S21" s="9">
        <f>(AVERAGE(M20,M22)/M21-1)*1000</f>
        <v>-5.4645507129302828E-3</v>
      </c>
      <c r="T21" s="9">
        <f>AVERAGE(R20:R22)</f>
        <v>3.0407227258851439E-2</v>
      </c>
      <c r="U21" s="9">
        <f>AVERAGE(S20:S22)</f>
        <v>-6.4100758749482028E-3</v>
      </c>
      <c r="V21" s="9">
        <f>AVERAGE(V20,V22)</f>
        <v>1.0087892137741881</v>
      </c>
      <c r="W21" s="9">
        <f>AVERAGE(W20,W22)</f>
        <v>0.9804753681400169</v>
      </c>
      <c r="X21" s="9">
        <f>AVERAGE(X20,X22)</f>
        <v>0.9719267083411115</v>
      </c>
      <c r="Y21" s="43"/>
      <c r="Z21" s="52">
        <v>2</v>
      </c>
      <c r="AA21" s="9">
        <f>2*STDEV(R20:R22)</f>
        <v>9.2069366844029915E-2</v>
      </c>
      <c r="AB21" s="9">
        <f>2*STDEV(S20:S22)</f>
        <v>5.4281899408545053E-2</v>
      </c>
      <c r="AC21" s="9">
        <f>AVERAGE(Q20,Q22)</f>
        <v>6.6070847081656225E-2</v>
      </c>
      <c r="AD21" s="9">
        <f>2*STDEV(Q20,Q22)</f>
        <v>5.0454363436584229E-2</v>
      </c>
      <c r="AE21" s="9">
        <f>AVERAGE(P20,P22)*20</f>
        <v>4.2259150999999995E-2</v>
      </c>
      <c r="AF21" s="9">
        <f>AVERAGE(H20,H22)</f>
        <v>0.188966735</v>
      </c>
      <c r="AG21" s="9">
        <f>T21-U21</f>
        <v>3.6817303133799641E-2</v>
      </c>
      <c r="AI21" s="9">
        <f>0.0198*AF21^-0.47363</f>
        <v>4.3590393803195952E-2</v>
      </c>
    </row>
    <row r="22" spans="1:35" x14ac:dyDescent="0.2">
      <c r="A22">
        <v>18</v>
      </c>
      <c r="B22" s="33" t="s">
        <v>113</v>
      </c>
      <c r="C22" s="33" t="s">
        <v>107</v>
      </c>
      <c r="D22" s="36">
        <v>0.61109248000000005</v>
      </c>
      <c r="E22" s="36">
        <v>1.3205705999999999</v>
      </c>
      <c r="F22" s="36">
        <v>0.10928013</v>
      </c>
      <c r="G22" s="36">
        <v>1.2478168999999999</v>
      </c>
      <c r="H22" s="36">
        <v>0.18636031</v>
      </c>
      <c r="I22" s="36">
        <v>7.7283472000000003E-6</v>
      </c>
      <c r="J22" s="36">
        <v>-1.0118934E-5</v>
      </c>
      <c r="K22" s="36">
        <v>0.94491058999999999</v>
      </c>
      <c r="L22" s="31">
        <v>1.7053448</v>
      </c>
      <c r="M22" s="31">
        <v>1.6744589000000001</v>
      </c>
      <c r="N22" s="6"/>
      <c r="O22" s="6"/>
      <c r="P22" s="30">
        <v>1.6105105000000001E-3</v>
      </c>
      <c r="Q22" s="9">
        <f t="shared" si="0"/>
        <v>8.3909158344885881E-2</v>
      </c>
      <c r="R22" s="9">
        <f>(L22/AVERAGE(L21,L23)-1)*1000</f>
        <v>7.9081171207029399E-2</v>
      </c>
      <c r="S22" s="9">
        <f>(M22/AVERAGE(M21,M23)-1)*1000</f>
        <v>2.0245756005898841E-2</v>
      </c>
      <c r="T22" s="9"/>
      <c r="U22" s="9"/>
      <c r="V22" s="9">
        <f>H22/AVERAGE(H21,H23)</f>
        <v>0.99119702452041081</v>
      </c>
      <c r="W22" s="9">
        <f>G22/AVERAGE(G21,G23)</f>
        <v>0.96302220026291729</v>
      </c>
      <c r="X22" s="9">
        <f>W22/V22</f>
        <v>0.97157495073078348</v>
      </c>
      <c r="Y22" s="43"/>
      <c r="Z22" s="52"/>
      <c r="AA22" s="9"/>
      <c r="AB22" s="9"/>
      <c r="AC22" s="9"/>
      <c r="AD22" s="9"/>
      <c r="AE22" s="9"/>
      <c r="AF22" s="9"/>
      <c r="AG22" s="9"/>
    </row>
    <row r="23" spans="1:35" x14ac:dyDescent="0.2">
      <c r="A23">
        <v>19</v>
      </c>
      <c r="B23" s="33" t="s">
        <v>17</v>
      </c>
      <c r="C23" s="33"/>
      <c r="D23" s="36">
        <v>0.63282106000000005</v>
      </c>
      <c r="E23" s="36">
        <v>1.3674386000000001</v>
      </c>
      <c r="F23" s="36">
        <v>0.10984486</v>
      </c>
      <c r="G23" s="36">
        <v>1.2919346</v>
      </c>
      <c r="H23" s="36">
        <v>0.18729875000000001</v>
      </c>
      <c r="I23" s="36">
        <v>6.2964054999999996E-6</v>
      </c>
      <c r="J23" s="36">
        <v>-8.8948914000000003E-6</v>
      </c>
      <c r="K23" s="36">
        <v>0.94478430999999996</v>
      </c>
      <c r="L23" s="31">
        <v>1.7051210000000001</v>
      </c>
      <c r="M23" s="31">
        <v>1.6744213999999999</v>
      </c>
      <c r="N23" s="6"/>
      <c r="O23" s="6"/>
      <c r="P23" s="30">
        <v>2.4824656999999999E-3</v>
      </c>
      <c r="Q23" s="9">
        <f>(K23/AVERAGE(K22,L24)-1)*1000</f>
        <v>-0.13364227402723472</v>
      </c>
      <c r="R23" s="9"/>
      <c r="S23" s="9"/>
      <c r="T23" s="9"/>
      <c r="U23" s="9"/>
      <c r="V23" s="9"/>
      <c r="W23" s="9"/>
      <c r="X23" s="9"/>
      <c r="Y23" s="43"/>
      <c r="Z23" s="52"/>
      <c r="AA23" s="9"/>
      <c r="AB23" s="9"/>
      <c r="AC23" s="9"/>
      <c r="AD23" s="9"/>
      <c r="AE23" s="9"/>
      <c r="AF23" s="9"/>
      <c r="AG23" s="9"/>
    </row>
    <row r="24" spans="1:35" x14ac:dyDescent="0.2">
      <c r="B24" s="33"/>
      <c r="C24" s="33"/>
      <c r="D24" s="36"/>
      <c r="E24" s="36"/>
      <c r="F24" s="36"/>
      <c r="G24" s="36"/>
      <c r="H24" s="36"/>
      <c r="I24" s="36"/>
      <c r="J24" s="36"/>
      <c r="K24" s="36"/>
      <c r="L24" s="31"/>
      <c r="M24" s="31"/>
      <c r="P24" s="30"/>
      <c r="Q24" s="9"/>
      <c r="R24" s="9"/>
      <c r="S24" s="9"/>
      <c r="T24" s="9"/>
      <c r="U24" s="9"/>
      <c r="V24" s="9"/>
      <c r="W24" s="9"/>
      <c r="X24" s="9"/>
      <c r="Y24" s="43"/>
      <c r="Z24" s="52"/>
      <c r="AA24" s="9"/>
      <c r="AB24" s="9"/>
      <c r="AC24" s="9"/>
      <c r="AD24" s="9"/>
      <c r="AE24" s="9"/>
      <c r="AF24" s="9"/>
      <c r="AG24" s="9"/>
    </row>
    <row r="25" spans="1:35" x14ac:dyDescent="0.2">
      <c r="A25">
        <v>21</v>
      </c>
      <c r="B25" s="33" t="s">
        <v>17</v>
      </c>
      <c r="C25" s="33"/>
      <c r="D25" s="36">
        <v>0.20744797000000001</v>
      </c>
      <c r="E25" s="36">
        <v>0.44826690000000002</v>
      </c>
      <c r="F25" s="36">
        <v>3.0290153E-2</v>
      </c>
      <c r="G25" s="36">
        <v>0.42347637999999999</v>
      </c>
      <c r="H25" s="36">
        <v>5.1644990000000002E-2</v>
      </c>
      <c r="I25" s="36">
        <v>5.7724914000000004E-6</v>
      </c>
      <c r="J25" s="36">
        <v>-6.0609344000000001E-6</v>
      </c>
      <c r="K25" s="36">
        <v>0.94469698000000002</v>
      </c>
      <c r="L25" s="31">
        <v>1.7049703</v>
      </c>
      <c r="M25" s="31">
        <v>1.6744403999999999</v>
      </c>
      <c r="N25" s="6"/>
      <c r="O25" s="6"/>
      <c r="P25" s="30">
        <v>5.2494276999999999E-3</v>
      </c>
      <c r="Q25" s="9">
        <f>(K25/AVERAGE(L24,K26)-1)*1000</f>
        <v>-3.6952282832292127E-2</v>
      </c>
      <c r="R25" s="9"/>
      <c r="S25" s="9"/>
      <c r="T25" s="9"/>
      <c r="U25" s="9"/>
      <c r="V25" s="9"/>
      <c r="W25" s="9"/>
      <c r="X25" s="9"/>
      <c r="Y25" s="43"/>
      <c r="Z25" s="52"/>
      <c r="AA25" s="9"/>
      <c r="AB25" s="9"/>
      <c r="AC25" s="9"/>
      <c r="AD25" s="9"/>
      <c r="AE25" s="9"/>
      <c r="AF25" s="9"/>
      <c r="AG25" s="9"/>
    </row>
    <row r="26" spans="1:35" x14ac:dyDescent="0.2">
      <c r="A26">
        <v>22</v>
      </c>
      <c r="B26" s="33" t="s">
        <v>175</v>
      </c>
      <c r="C26" s="33" t="s">
        <v>114</v>
      </c>
      <c r="D26" s="36">
        <v>0.19224073</v>
      </c>
      <c r="E26" s="36">
        <v>0.41542716000000002</v>
      </c>
      <c r="F26" s="36">
        <v>3.0748656999999999E-2</v>
      </c>
      <c r="G26" s="36">
        <v>0.39247040999999999</v>
      </c>
      <c r="H26" s="36">
        <v>5.2427053000000001E-2</v>
      </c>
      <c r="I26" s="36">
        <v>1.3077370000000001E-5</v>
      </c>
      <c r="J26" s="36">
        <v>4.3860222000000001E-6</v>
      </c>
      <c r="K26" s="36">
        <v>0.94473189000000002</v>
      </c>
      <c r="L26" s="31">
        <v>1.7050193</v>
      </c>
      <c r="M26" s="31">
        <v>1.6744509000000001</v>
      </c>
      <c r="N26" s="6"/>
      <c r="O26" s="6"/>
      <c r="P26" s="30">
        <v>4.0938779E-3</v>
      </c>
      <c r="Q26" s="9">
        <f t="shared" ref="Q26:Q28" si="1">(K26/AVERAGE(K25,K27)-1)*1000</f>
        <v>5.0593632572981662E-2</v>
      </c>
      <c r="R26" s="9">
        <f>(L26/AVERAGE(L25,L27)-1)*1000</f>
        <v>5.8595145318918185E-2</v>
      </c>
      <c r="S26" s="9">
        <f>(M26/AVERAGE(M25,M27)-1)*1000</f>
        <v>1.9588894792699207E-2</v>
      </c>
      <c r="T26" s="9"/>
      <c r="U26" s="9"/>
      <c r="V26" s="9">
        <f>H26/AVERAGE(H25,H27)</f>
        <v>1.0110821449268219</v>
      </c>
      <c r="W26" s="9">
        <f>G26/AVERAGE(G25,G27)</f>
        <v>0.9289798410969653</v>
      </c>
      <c r="X26" s="9">
        <f>W26/V26</f>
        <v>0.91879759301278252</v>
      </c>
      <c r="Y26" s="43"/>
      <c r="Z26" s="52"/>
      <c r="AA26" s="9"/>
      <c r="AB26" s="9"/>
      <c r="AC26" s="9"/>
      <c r="AD26" s="9"/>
      <c r="AE26" s="9"/>
      <c r="AF26" s="9"/>
      <c r="AG26" s="9"/>
    </row>
    <row r="27" spans="1:35" x14ac:dyDescent="0.2">
      <c r="A27">
        <v>23</v>
      </c>
      <c r="B27" s="33" t="s">
        <v>17</v>
      </c>
      <c r="C27" s="33"/>
      <c r="D27" s="36">
        <v>0.20647673</v>
      </c>
      <c r="E27" s="36">
        <v>0.44616127</v>
      </c>
      <c r="F27" s="36">
        <v>3.0535995E-2</v>
      </c>
      <c r="G27" s="36">
        <v>0.42147287</v>
      </c>
      <c r="H27" s="36">
        <v>5.2059844000000001E-2</v>
      </c>
      <c r="I27" s="36">
        <v>2.5238897E-6</v>
      </c>
      <c r="J27" s="36">
        <v>-5.6850095999999999E-6</v>
      </c>
      <c r="K27" s="36">
        <v>0.94467120999999998</v>
      </c>
      <c r="L27" s="31">
        <v>1.7048684999999999</v>
      </c>
      <c r="M27" s="31">
        <v>1.6743958000000001</v>
      </c>
      <c r="N27" s="6"/>
      <c r="O27" s="6"/>
      <c r="P27" s="30">
        <v>3.9069279E-3</v>
      </c>
      <c r="Q27" s="9">
        <f t="shared" si="1"/>
        <v>-7.4713535882064974E-2</v>
      </c>
      <c r="R27" s="9">
        <f>(AVERAGE(L26,L28)/L27-1)*1000</f>
        <v>7.3466076709216566E-2</v>
      </c>
      <c r="S27" s="9">
        <f>(AVERAGE(M26,M28)/M27-1)*1000</f>
        <v>1.4632143725545887E-3</v>
      </c>
      <c r="T27" s="9">
        <f>AVERAGE(R26:R28)</f>
        <v>8.6137950719026676E-2</v>
      </c>
      <c r="U27" s="9">
        <f>AVERAGE(S26:S28)</f>
        <v>-6.5709375185463159E-4</v>
      </c>
      <c r="V27" s="9">
        <f>AVERAGE(V26,V28)</f>
        <v>1.0034837147518454</v>
      </c>
      <c r="W27" s="9">
        <f>AVERAGE(W26,W28)</f>
        <v>0.97526307121666367</v>
      </c>
      <c r="X27" s="9">
        <f>AVERAGE(X26,X28)</f>
        <v>0.97228231690623124</v>
      </c>
      <c r="Y27" s="43"/>
      <c r="Z27" s="52">
        <v>2</v>
      </c>
      <c r="AA27" s="9">
        <f>2*STDEV(R26:R28)</f>
        <v>7.1223633160226757E-2</v>
      </c>
      <c r="AB27" s="9">
        <f>2*STDEV(S26:S28)</f>
        <v>4.2770246325517208E-2</v>
      </c>
      <c r="AC27" s="9">
        <f>AVERAGE(Q26,Q28)</f>
        <v>9.7728452604362026E-2</v>
      </c>
      <c r="AD27" s="9">
        <f>2*STDEV(Q26,Q28)</f>
        <v>0.13331740349678636</v>
      </c>
      <c r="AE27" s="9">
        <f>AVERAGE(P26,P28)*20</f>
        <v>8.2743834000000002E-2</v>
      </c>
      <c r="AF27" s="9">
        <f>AVERAGE(H26,H28)</f>
        <v>5.2146998999999999E-2</v>
      </c>
      <c r="AG27" s="9">
        <f>T27-U27</f>
        <v>8.6795044470881308E-2</v>
      </c>
      <c r="AI27" s="9">
        <f>0.0198*AF27^-0.47363</f>
        <v>8.0209141366691217E-2</v>
      </c>
    </row>
    <row r="28" spans="1:35" x14ac:dyDescent="0.2">
      <c r="A28">
        <v>24</v>
      </c>
      <c r="B28" s="33" t="s">
        <v>175</v>
      </c>
      <c r="C28" s="33" t="s">
        <v>114</v>
      </c>
      <c r="D28" s="36">
        <v>0.21115702</v>
      </c>
      <c r="E28" s="36">
        <v>0.45629048</v>
      </c>
      <c r="F28" s="36">
        <v>3.0420604E-2</v>
      </c>
      <c r="G28" s="36">
        <v>0.4310812</v>
      </c>
      <c r="H28" s="36">
        <v>5.1866944999999998E-2</v>
      </c>
      <c r="I28" s="36">
        <v>1.4147653999999999E-5</v>
      </c>
      <c r="J28" s="36">
        <v>-2.9775391000000002E-7</v>
      </c>
      <c r="K28" s="36">
        <v>0.94475169999999997</v>
      </c>
      <c r="L28" s="31">
        <v>1.7049681999999999</v>
      </c>
      <c r="M28" s="31">
        <v>1.6743456000000001</v>
      </c>
      <c r="N28" s="6"/>
      <c r="O28" s="6"/>
      <c r="P28" s="30">
        <v>4.1805054999999999E-3</v>
      </c>
      <c r="Q28" s="9">
        <f t="shared" si="1"/>
        <v>0.14486327263574239</v>
      </c>
      <c r="R28" s="9">
        <f>(L28/AVERAGE(L27,L29)-1)*1000</f>
        <v>0.12635263012894526</v>
      </c>
      <c r="S28" s="9">
        <f>(M28/AVERAGE(M27,M29)-1)*1000</f>
        <v>-2.3023390420817691E-2</v>
      </c>
      <c r="T28" s="9"/>
      <c r="U28" s="9"/>
      <c r="V28" s="9">
        <f>H28/AVERAGE(H27,H29)</f>
        <v>0.99588528457686909</v>
      </c>
      <c r="W28" s="9">
        <f>G28/AVERAGE(G27,G29)</f>
        <v>1.0215463013363622</v>
      </c>
      <c r="X28" s="9">
        <f>W28/V28</f>
        <v>1.02576704079968</v>
      </c>
      <c r="Y28" s="43"/>
      <c r="Z28" s="52"/>
      <c r="AA28" s="9"/>
      <c r="AB28" s="9"/>
      <c r="AC28" s="9"/>
      <c r="AD28" s="9"/>
      <c r="AE28" s="9"/>
      <c r="AF28" s="9"/>
      <c r="AG28" s="9"/>
    </row>
    <row r="29" spans="1:35" x14ac:dyDescent="0.2">
      <c r="A29">
        <v>25</v>
      </c>
      <c r="B29" s="33" t="s">
        <v>17</v>
      </c>
      <c r="C29" s="33"/>
      <c r="D29" s="36">
        <v>0.20700911</v>
      </c>
      <c r="E29" s="36">
        <v>0.44730430999999998</v>
      </c>
      <c r="F29" s="36">
        <v>3.0565216999999999E-2</v>
      </c>
      <c r="G29" s="36">
        <v>0.42250493</v>
      </c>
      <c r="H29" s="36">
        <v>5.2102645000000003E-2</v>
      </c>
      <c r="I29" s="36">
        <v>5.8216868000000001E-6</v>
      </c>
      <c r="J29" s="36">
        <v>-9.600844E-6</v>
      </c>
      <c r="K29" s="36">
        <v>0.94455851000000002</v>
      </c>
      <c r="L29" s="31">
        <v>1.7046371</v>
      </c>
      <c r="M29" s="31">
        <v>1.6743725</v>
      </c>
      <c r="N29" s="6"/>
      <c r="O29" s="6"/>
      <c r="P29" s="30">
        <v>5.1922382000000001E-3</v>
      </c>
      <c r="Q29" s="9">
        <f>(K29/AVERAGE(K28,L30)-1)*1000</f>
        <v>-0.20448759181901366</v>
      </c>
      <c r="R29" s="9"/>
      <c r="S29" s="9"/>
      <c r="T29" s="9"/>
      <c r="U29" s="9"/>
      <c r="V29" s="9"/>
      <c r="W29" s="9"/>
      <c r="X29" s="9"/>
      <c r="Y29" s="43"/>
      <c r="Z29" s="52"/>
      <c r="AA29" s="9"/>
      <c r="AB29" s="9"/>
      <c r="AC29" s="9"/>
      <c r="AD29" s="9"/>
      <c r="AE29" s="9"/>
      <c r="AF29" s="9"/>
      <c r="AG29" s="9"/>
    </row>
    <row r="30" spans="1:35" x14ac:dyDescent="0.2">
      <c r="B30" s="33"/>
      <c r="C30" s="33"/>
      <c r="D30" s="36"/>
      <c r="E30" s="36"/>
      <c r="F30" s="36"/>
      <c r="G30" s="36"/>
      <c r="H30" s="36"/>
      <c r="I30" s="36"/>
      <c r="J30" s="36"/>
      <c r="K30" s="36"/>
      <c r="L30" s="31"/>
      <c r="M30" s="31"/>
      <c r="P30" s="30"/>
      <c r="Q30" s="9"/>
      <c r="R30" s="9"/>
      <c r="S30" s="9"/>
      <c r="T30" s="9"/>
      <c r="U30" s="9"/>
      <c r="V30" s="9"/>
      <c r="W30" s="9"/>
      <c r="X30" s="9"/>
      <c r="Y30" s="43"/>
      <c r="Z30" s="52"/>
      <c r="AA30" s="9"/>
      <c r="AB30" s="9"/>
      <c r="AC30" s="9"/>
      <c r="AD30" s="9"/>
      <c r="AE30" s="9"/>
      <c r="AF30" s="9"/>
      <c r="AG30" s="9"/>
    </row>
    <row r="31" spans="1:35" x14ac:dyDescent="0.2">
      <c r="A31">
        <v>16</v>
      </c>
      <c r="B31" s="33" t="s">
        <v>17</v>
      </c>
      <c r="C31" s="33"/>
      <c r="D31" s="36">
        <v>0.74107884000000002</v>
      </c>
      <c r="E31" s="36">
        <v>1.5983456</v>
      </c>
      <c r="F31" s="36">
        <v>0.1046869</v>
      </c>
      <c r="G31" s="36">
        <v>1.5048983</v>
      </c>
      <c r="H31" s="36">
        <v>0.17789136</v>
      </c>
      <c r="I31" s="36">
        <v>2.4990952999999998E-6</v>
      </c>
      <c r="J31" s="36">
        <v>9.2926630000000004E-6</v>
      </c>
      <c r="K31" s="36">
        <v>0.94157785000000005</v>
      </c>
      <c r="L31" s="31">
        <v>1.6993339000000001</v>
      </c>
      <c r="M31" s="31">
        <v>1.6744086</v>
      </c>
      <c r="N31" s="5"/>
      <c r="O31" s="5"/>
      <c r="P31" s="30">
        <v>2.255632E-3</v>
      </c>
      <c r="Q31" s="9">
        <f t="shared" ref="Q31:Q35" si="2">(K31/AVERAGE(K30,K32)-1)*1000</f>
        <v>-5.6168514634524769E-2</v>
      </c>
      <c r="R31" s="9"/>
      <c r="S31" s="9"/>
      <c r="T31" s="9"/>
      <c r="U31" s="9"/>
      <c r="V31" s="9"/>
      <c r="W31" s="9"/>
      <c r="X31" s="9"/>
      <c r="Y31" s="43"/>
      <c r="Z31" s="52"/>
      <c r="AA31" s="9"/>
      <c r="AB31" s="9"/>
      <c r="AC31" s="9"/>
      <c r="AD31" s="9"/>
      <c r="AE31" s="9"/>
      <c r="AF31" s="9"/>
      <c r="AG31" s="9"/>
    </row>
    <row r="32" spans="1:35" s="26" customFormat="1" x14ac:dyDescent="0.2">
      <c r="A32">
        <v>17</v>
      </c>
      <c r="B32" s="33" t="s">
        <v>172</v>
      </c>
      <c r="C32" s="33" t="s">
        <v>115</v>
      </c>
      <c r="D32" s="36">
        <v>0.72307122000000001</v>
      </c>
      <c r="E32" s="36">
        <v>1.5595724</v>
      </c>
      <c r="F32" s="36">
        <v>0.10166329</v>
      </c>
      <c r="G32" s="36">
        <v>1.4685177</v>
      </c>
      <c r="H32" s="36">
        <v>0.17279886</v>
      </c>
      <c r="I32" s="36">
        <v>4.4357097999999997E-6</v>
      </c>
      <c r="J32" s="36">
        <v>1.7127071000000001E-5</v>
      </c>
      <c r="K32" s="36">
        <v>0.94163074000000002</v>
      </c>
      <c r="L32" s="31">
        <v>1.6997424000000001</v>
      </c>
      <c r="M32" s="31">
        <v>1.674669</v>
      </c>
      <c r="N32" s="45"/>
      <c r="O32" s="45"/>
      <c r="P32" s="30">
        <v>3.1089873999999998E-3</v>
      </c>
      <c r="Q32" s="9">
        <f t="shared" si="2"/>
        <v>9.8886116219887299E-2</v>
      </c>
      <c r="R32" s="9">
        <f>(L32/AVERAGE(L31,L33)-1)*1000</f>
        <v>0.22225953028209844</v>
      </c>
      <c r="S32" s="9">
        <f>(M32/AVERAGE(M31,M33)-1)*1000</f>
        <v>0.11116865126448161</v>
      </c>
      <c r="T32" s="9"/>
      <c r="U32" s="9"/>
      <c r="V32" s="9">
        <f>H32/AVERAGE(H31,H33)</f>
        <v>0.97678691286833674</v>
      </c>
      <c r="W32" s="9">
        <f>G32/AVERAGE(G31,G33)</f>
        <v>0.98173411597913962</v>
      </c>
      <c r="X32" s="9">
        <f>W32/V32</f>
        <v>1.0050647721070254</v>
      </c>
      <c r="Y32" s="43"/>
      <c r="Z32" s="52"/>
      <c r="AA32" s="9"/>
      <c r="AB32" s="9"/>
      <c r="AC32" s="9"/>
      <c r="AD32" s="9"/>
      <c r="AE32" s="9"/>
      <c r="AF32" s="9"/>
      <c r="AG32" s="9"/>
    </row>
    <row r="33" spans="1:35" x14ac:dyDescent="0.2">
      <c r="A33">
        <v>18</v>
      </c>
      <c r="B33" s="33" t="s">
        <v>17</v>
      </c>
      <c r="C33" s="33"/>
      <c r="D33" s="36">
        <v>0.73224160000000005</v>
      </c>
      <c r="E33" s="36">
        <v>1.5792037000000001</v>
      </c>
      <c r="F33" s="36">
        <v>0.10352111999999999</v>
      </c>
      <c r="G33" s="36">
        <v>1.4867828000000001</v>
      </c>
      <c r="H33" s="36">
        <v>0.1759194</v>
      </c>
      <c r="I33" s="36">
        <v>9.0721315000000003E-6</v>
      </c>
      <c r="J33" s="36">
        <v>1.1167282E-5</v>
      </c>
      <c r="K33" s="36">
        <v>0.94149742000000003</v>
      </c>
      <c r="L33" s="31">
        <v>1.6993955000000001</v>
      </c>
      <c r="M33" s="31">
        <v>1.6745570999999999</v>
      </c>
      <c r="N33" s="5"/>
      <c r="O33" s="5"/>
      <c r="P33" s="30">
        <v>1.5293468000000001E-3</v>
      </c>
      <c r="Q33" s="9">
        <f t="shared" si="2"/>
        <v>-4.1862408919901561E-2</v>
      </c>
      <c r="R33" s="9">
        <f>(AVERAGE(L32,L34)/L33-1)*1000</f>
        <v>7.5056100831139005E-2</v>
      </c>
      <c r="S33" s="9">
        <f>(AVERAGE(M32,M34)/M33-1)*1000</f>
        <v>7.4855614060620468E-2</v>
      </c>
      <c r="T33" s="9">
        <f>AVERAGE(R32:R34)</f>
        <v>3.0463776726848597E-2</v>
      </c>
      <c r="U33" s="9">
        <f>AVERAGE(S32:S34)</f>
        <v>9.6824014906626843E-2</v>
      </c>
      <c r="V33" s="9"/>
      <c r="W33" s="9"/>
      <c r="X33" s="9"/>
      <c r="Y33" s="43"/>
      <c r="Z33" s="52">
        <f>COUNT(S32,S34)</f>
        <v>2</v>
      </c>
      <c r="AA33" s="9">
        <f>2*STDEV(R32:R34)</f>
        <v>0.43509403514739442</v>
      </c>
      <c r="AB33" s="9">
        <f>2*STDEV(S32:S34)</f>
        <v>3.8639384387971404E-2</v>
      </c>
      <c r="AC33" s="9">
        <f>AVERAGE(Q32,Q34)</f>
        <v>-6.6763739004549461E-2</v>
      </c>
      <c r="AD33" s="9">
        <f>2*STDEV(Q32,Q34)</f>
        <v>0.46852854372707625</v>
      </c>
      <c r="AE33" s="9">
        <f>AVERAGE(P32,P34)*10*2</f>
        <v>7.2214493000000005E-2</v>
      </c>
      <c r="AF33" s="9">
        <f>AVERAGE(H32,H34)</f>
        <v>0.16958555</v>
      </c>
      <c r="AG33" s="9">
        <f>T33-U33</f>
        <v>-6.636023817977825E-2</v>
      </c>
      <c r="AI33" s="9">
        <f>0.0198*AF33^-0.47363</f>
        <v>4.5882782999036566E-2</v>
      </c>
    </row>
    <row r="34" spans="1:35" s="26" customFormat="1" x14ac:dyDescent="0.2">
      <c r="A34">
        <v>19</v>
      </c>
      <c r="B34" s="33" t="s">
        <v>172</v>
      </c>
      <c r="C34" s="33" t="s">
        <v>115</v>
      </c>
      <c r="D34" s="36">
        <v>0.69533973999999998</v>
      </c>
      <c r="E34" s="36">
        <v>1.4995056</v>
      </c>
      <c r="F34" s="36">
        <v>9.7909757E-2</v>
      </c>
      <c r="G34" s="36">
        <v>1.4116466000000001</v>
      </c>
      <c r="H34" s="36">
        <v>0.16637224</v>
      </c>
      <c r="I34" s="36">
        <v>3.9349297999999999E-6</v>
      </c>
      <c r="J34" s="36">
        <v>1.2310534999999999E-5</v>
      </c>
      <c r="K34" s="36">
        <v>0.94144293000000001</v>
      </c>
      <c r="L34" s="31">
        <v>1.6993037</v>
      </c>
      <c r="M34" s="31">
        <v>1.6746958999999999</v>
      </c>
      <c r="N34" s="45"/>
      <c r="O34" s="45"/>
      <c r="P34" s="30">
        <v>4.1124619000000003E-3</v>
      </c>
      <c r="Q34" s="9">
        <f t="shared" si="2"/>
        <v>-0.23241359422898622</v>
      </c>
      <c r="R34" s="9">
        <f>(L34/AVERAGE(L33,L35)-1)*1000</f>
        <v>-0.20592430093269165</v>
      </c>
      <c r="S34" s="9">
        <f>(M34/AVERAGE(M33,M35)-1)*1000</f>
        <v>0.10444777939477845</v>
      </c>
      <c r="T34" s="9"/>
      <c r="U34" s="9"/>
      <c r="V34" s="9">
        <f>H34/AVERAGE(H33,H35)</f>
        <v>0.93886696642437528</v>
      </c>
      <c r="W34" s="9">
        <f>G34/AVERAGE(G33,G35)</f>
        <v>0.94536710571947313</v>
      </c>
      <c r="X34" s="9">
        <f>W34/V34</f>
        <v>1.0069233869414462</v>
      </c>
      <c r="Y34" s="43"/>
      <c r="Z34" s="52"/>
      <c r="AA34" s="9"/>
      <c r="AB34" s="9"/>
      <c r="AC34" s="9"/>
      <c r="AD34" s="9"/>
      <c r="AE34" s="9"/>
      <c r="AF34" s="9"/>
      <c r="AG34" s="9"/>
    </row>
    <row r="35" spans="1:35" x14ac:dyDescent="0.2">
      <c r="A35">
        <v>20</v>
      </c>
      <c r="B35" s="33" t="s">
        <v>17</v>
      </c>
      <c r="C35" s="33"/>
      <c r="D35" s="36">
        <v>0.73823828999999996</v>
      </c>
      <c r="E35" s="36">
        <v>1.5924001000000001</v>
      </c>
      <c r="F35" s="36">
        <v>0.10500782</v>
      </c>
      <c r="G35" s="36">
        <v>1.4996689000000001</v>
      </c>
      <c r="H35" s="36">
        <v>0.17849128</v>
      </c>
      <c r="I35" s="36">
        <v>2.0406416000000002E-9</v>
      </c>
      <c r="J35" s="36">
        <v>7.4338495000000003E-6</v>
      </c>
      <c r="K35" s="36">
        <v>0.94182615000000003</v>
      </c>
      <c r="L35" s="31">
        <v>1.6999119</v>
      </c>
      <c r="M35" s="31">
        <v>1.6744848999999999</v>
      </c>
      <c r="N35" s="5"/>
      <c r="O35" s="5"/>
      <c r="P35" s="30"/>
      <c r="Q35" s="9">
        <f t="shared" si="2"/>
        <v>0.40705600710189138</v>
      </c>
      <c r="R35" s="9"/>
      <c r="S35" s="9"/>
      <c r="T35" s="9"/>
      <c r="U35" s="9"/>
      <c r="V35" s="9"/>
      <c r="W35" s="9"/>
      <c r="X35" s="9"/>
      <c r="Y35" s="43"/>
      <c r="Z35" s="52"/>
      <c r="AA35" s="9"/>
      <c r="AB35" s="9"/>
      <c r="AC35" s="9"/>
      <c r="AD35" s="9"/>
      <c r="AE35" s="9"/>
      <c r="AF35" s="9"/>
      <c r="AG35" s="9"/>
    </row>
    <row r="36" spans="1:35" x14ac:dyDescent="0.2">
      <c r="B36" s="33"/>
      <c r="C36" s="33"/>
      <c r="D36" s="36"/>
      <c r="E36" s="36"/>
      <c r="F36" s="36"/>
      <c r="G36" s="36"/>
      <c r="H36" s="36"/>
      <c r="I36" s="36"/>
      <c r="J36" s="36"/>
      <c r="K36" s="36"/>
      <c r="L36" s="31"/>
      <c r="M36" s="31"/>
      <c r="P36" s="30"/>
      <c r="Q36" s="9"/>
      <c r="R36" s="9"/>
      <c r="S36" s="9"/>
      <c r="T36" s="9"/>
      <c r="U36" s="9"/>
      <c r="V36" s="9"/>
      <c r="W36" s="9"/>
      <c r="X36" s="9"/>
      <c r="Y36" s="43"/>
      <c r="Z36" s="52"/>
      <c r="AA36" s="9"/>
      <c r="AB36" s="9"/>
      <c r="AC36" s="9"/>
      <c r="AD36" s="9"/>
      <c r="AE36" s="9"/>
      <c r="AF36" s="9"/>
      <c r="AG36" s="9"/>
    </row>
    <row r="37" spans="1:35" x14ac:dyDescent="0.2">
      <c r="A37">
        <v>5</v>
      </c>
      <c r="B37" s="33" t="s">
        <v>17</v>
      </c>
      <c r="C37" s="33"/>
      <c r="D37" s="36">
        <v>1.2065431</v>
      </c>
      <c r="E37" s="36">
        <v>2.6067608</v>
      </c>
      <c r="F37" s="36">
        <v>0.18011671000000001</v>
      </c>
      <c r="G37" s="36">
        <v>2.4622866000000001</v>
      </c>
      <c r="H37" s="36">
        <v>0.30706843</v>
      </c>
      <c r="I37" s="36">
        <v>1.4443344999999999E-5</v>
      </c>
      <c r="J37" s="36">
        <v>1.2485481000000001E-5</v>
      </c>
      <c r="K37" s="36">
        <v>0.94457711</v>
      </c>
      <c r="L37" s="31">
        <v>1.7048479999999999</v>
      </c>
      <c r="M37" s="31">
        <v>1.6744832000000001</v>
      </c>
      <c r="N37" s="48"/>
      <c r="O37" s="7"/>
      <c r="P37" s="30">
        <v>2.2752707E-3</v>
      </c>
      <c r="Q37" s="9"/>
      <c r="R37" s="9"/>
      <c r="S37" s="9"/>
      <c r="T37" s="9"/>
      <c r="U37" s="9"/>
      <c r="V37" s="9"/>
      <c r="W37" s="9"/>
      <c r="X37" s="9"/>
      <c r="Y37" s="43"/>
      <c r="Z37" s="52"/>
      <c r="AA37" s="9"/>
      <c r="AB37" s="9"/>
      <c r="AC37" s="9"/>
      <c r="AD37" s="9"/>
      <c r="AE37" s="9"/>
      <c r="AF37" s="9"/>
      <c r="AG37" s="9"/>
    </row>
    <row r="38" spans="1:35" s="26" customFormat="1" x14ac:dyDescent="0.2">
      <c r="A38">
        <v>6</v>
      </c>
      <c r="B38" s="33" t="s">
        <v>173</v>
      </c>
      <c r="C38" s="33" t="s">
        <v>115</v>
      </c>
      <c r="D38" s="36">
        <v>1.225432748</v>
      </c>
      <c r="E38" s="36">
        <v>2.647634767</v>
      </c>
      <c r="F38" s="36">
        <v>0.1930159129</v>
      </c>
      <c r="G38" s="36">
        <v>2.501094814</v>
      </c>
      <c r="H38" s="36">
        <v>0.32912241669999998</v>
      </c>
      <c r="I38" s="36">
        <v>1.5687787299999998E-5</v>
      </c>
      <c r="J38" s="36">
        <v>1.519518843E-5</v>
      </c>
      <c r="K38" s="36">
        <v>0.94465226710000005</v>
      </c>
      <c r="L38" s="31">
        <v>1.705156643</v>
      </c>
      <c r="M38" s="31">
        <v>1.6746700240000001</v>
      </c>
      <c r="N38" s="48"/>
      <c r="O38" s="47"/>
      <c r="P38" s="30">
        <v>2E-3</v>
      </c>
      <c r="Q38" s="9">
        <f t="shared" ref="Q38" si="3">(K38/AVERAGE(K37,K39)-1)*1000</f>
        <v>1.4727435029948666E-2</v>
      </c>
      <c r="R38" s="9">
        <f>(L38/AVERAGE(L37,L39)-1)*1000</f>
        <v>0.12753709927015855</v>
      </c>
      <c r="S38" s="9">
        <f>(M38/AVERAGE(M37,M39)-1)*1000</f>
        <v>0.11461720520578034</v>
      </c>
      <c r="T38" s="9">
        <f>AVERAGE(R37:R39)</f>
        <v>0.12753709927015855</v>
      </c>
      <c r="U38" s="9">
        <f>AVERAGE(S37:S39)</f>
        <v>0.11461720520578034</v>
      </c>
      <c r="V38" s="9">
        <f>H38/AVERAGE(H37,H39)</f>
        <v>1.0619179122057294</v>
      </c>
      <c r="W38" s="9">
        <f>G38/AVERAGE(G37,G39)</f>
        <v>1.0068083443092819</v>
      </c>
      <c r="X38" s="9">
        <f>W38/V38</f>
        <v>0.94810374016389043</v>
      </c>
      <c r="Y38" s="43"/>
      <c r="Z38" s="52">
        <v>1</v>
      </c>
      <c r="AA38" s="9"/>
      <c r="AB38" s="9"/>
      <c r="AC38" s="9">
        <f>Q38</f>
        <v>1.4727435029948666E-2</v>
      </c>
      <c r="AD38" s="9"/>
      <c r="AE38" s="9">
        <f>20*P38</f>
        <v>0.04</v>
      </c>
      <c r="AF38" s="9">
        <f>H38</f>
        <v>0.32912241669999998</v>
      </c>
      <c r="AG38" s="9">
        <f>R38-S38</f>
        <v>1.2919894064378212E-2</v>
      </c>
      <c r="AI38" s="9">
        <f>0.0206*AF38^-0.579</f>
        <v>3.9202814637489508E-2</v>
      </c>
    </row>
    <row r="39" spans="1:35" x14ac:dyDescent="0.2">
      <c r="A39">
        <v>7</v>
      </c>
      <c r="B39" s="33" t="s">
        <v>17</v>
      </c>
      <c r="C39" s="33"/>
      <c r="D39" s="36">
        <v>1.2277606999999999</v>
      </c>
      <c r="E39" s="36">
        <v>2.6527843999999998</v>
      </c>
      <c r="F39" s="36">
        <v>0.18345270999999999</v>
      </c>
      <c r="G39" s="36">
        <v>2.5060766999999999</v>
      </c>
      <c r="H39" s="36">
        <v>0.31279571</v>
      </c>
      <c r="I39" s="36">
        <v>1.4184240999999999E-5</v>
      </c>
      <c r="J39" s="36">
        <v>1.1802779000000001E-5</v>
      </c>
      <c r="K39" s="36">
        <v>0.94469959999999997</v>
      </c>
      <c r="L39" s="31">
        <v>1.7050304000000001</v>
      </c>
      <c r="M39" s="31">
        <v>1.6744730000000001</v>
      </c>
      <c r="N39" s="48"/>
      <c r="O39" s="7"/>
      <c r="P39" s="30">
        <v>1.2403367000000001E-3</v>
      </c>
      <c r="Q39" s="9"/>
      <c r="R39" s="9"/>
      <c r="S39" s="9"/>
      <c r="T39" s="9"/>
      <c r="U39" s="9"/>
      <c r="V39" s="9"/>
      <c r="W39" s="9"/>
      <c r="X39" s="9"/>
      <c r="Y39" s="43"/>
      <c r="Z39" s="52"/>
      <c r="AA39" s="9"/>
      <c r="AB39" s="9"/>
      <c r="AC39" s="9"/>
      <c r="AD39" s="9"/>
      <c r="AE39" s="9"/>
      <c r="AF39" s="9"/>
      <c r="AG39" s="9"/>
    </row>
    <row r="40" spans="1:35" s="43" customFormat="1" x14ac:dyDescent="0.2">
      <c r="A40">
        <v>8</v>
      </c>
      <c r="B40" s="33" t="s">
        <v>174</v>
      </c>
      <c r="C40" s="33" t="s">
        <v>115</v>
      </c>
      <c r="D40" s="36">
        <v>1.2522236680000001</v>
      </c>
      <c r="E40" s="36">
        <v>2.705615495</v>
      </c>
      <c r="F40" s="36">
        <v>0.19579554139999999</v>
      </c>
      <c r="G40" s="36">
        <v>2.5559571270000001</v>
      </c>
      <c r="H40" s="36">
        <v>0.33386886589999998</v>
      </c>
      <c r="I40" s="36">
        <v>1.6359252E-5</v>
      </c>
      <c r="J40" s="36">
        <v>1.494958484E-5</v>
      </c>
      <c r="K40" s="36">
        <v>0.94468500450000004</v>
      </c>
      <c r="L40" s="31">
        <v>1.7051905359999999</v>
      </c>
      <c r="M40" s="31">
        <v>1.6746465523809524</v>
      </c>
      <c r="N40" s="48"/>
      <c r="O40" s="49"/>
      <c r="P40" s="30">
        <v>2.0313331111926863E-3</v>
      </c>
      <c r="Q40" s="9">
        <f t="shared" ref="Q40" si="4">(K40/AVERAGE(K39,K41)-1)*1000</f>
        <v>-1.0490688414299676E-2</v>
      </c>
      <c r="R40" s="9">
        <f>(L40/AVERAGE(L39,L41)-1)*1000</f>
        <v>9.8758834305989751E-2</v>
      </c>
      <c r="S40" s="9">
        <f>(M40/AVERAGE(M39,M41)-1)*1000</f>
        <v>0.10797615953173079</v>
      </c>
      <c r="T40" s="9">
        <f>AVERAGE(R39:R41)</f>
        <v>9.8758834305989751E-2</v>
      </c>
      <c r="U40" s="9">
        <f>AVERAGE(S39:S41)</f>
        <v>0.10797615953173079</v>
      </c>
      <c r="V40" s="9">
        <f>H40/AVERAGE(H39,H41)</f>
        <v>1.0673124948441586</v>
      </c>
      <c r="W40" s="9">
        <f>G40/AVERAGE(G39,G41)</f>
        <v>1.019338575756731</v>
      </c>
      <c r="X40" s="9">
        <f>W40/V40</f>
        <v>0.95505166545020881</v>
      </c>
      <c r="Z40" s="52">
        <v>1</v>
      </c>
      <c r="AA40" s="9"/>
      <c r="AB40" s="9"/>
      <c r="AC40" s="9">
        <f>Q40</f>
        <v>-1.0490688414299676E-2</v>
      </c>
      <c r="AD40" s="9"/>
      <c r="AE40" s="9">
        <f>20*P40</f>
        <v>4.0626662223853728E-2</v>
      </c>
      <c r="AF40" s="9">
        <f>H40</f>
        <v>0.33386886589999998</v>
      </c>
      <c r="AG40" s="9">
        <f>R40-S40</f>
        <v>-9.2173252257410354E-3</v>
      </c>
      <c r="AI40" s="9">
        <f>0.0206*AF40^-0.579</f>
        <v>3.8879150003812368E-2</v>
      </c>
    </row>
    <row r="41" spans="1:35" x14ac:dyDescent="0.2">
      <c r="A41">
        <v>9</v>
      </c>
      <c r="B41" s="33" t="s">
        <v>17</v>
      </c>
      <c r="C41" s="33"/>
      <c r="D41" s="36">
        <v>1.2291228000000001</v>
      </c>
      <c r="E41" s="36">
        <v>2.6557358999999998</v>
      </c>
      <c r="F41" s="36">
        <v>0.18347628999999999</v>
      </c>
      <c r="G41" s="36">
        <v>2.5088558999999999</v>
      </c>
      <c r="H41" s="36">
        <v>0.31282961999999997</v>
      </c>
      <c r="I41" s="36">
        <v>1.5709181999999999E-5</v>
      </c>
      <c r="J41" s="36">
        <v>1.3708390999999999E-5</v>
      </c>
      <c r="K41" s="36">
        <v>0.94469022999999996</v>
      </c>
      <c r="L41" s="31">
        <v>1.7050139</v>
      </c>
      <c r="M41" s="31">
        <v>1.6744585000000001</v>
      </c>
      <c r="N41" s="48"/>
      <c r="O41" s="7"/>
      <c r="P41" s="30">
        <v>2.0913490000000002E-3</v>
      </c>
      <c r="Q41" s="9"/>
      <c r="R41" s="9"/>
      <c r="S41" s="9"/>
      <c r="T41" s="9"/>
      <c r="U41" s="9"/>
      <c r="V41" s="9"/>
      <c r="W41" s="9"/>
      <c r="X41" s="9"/>
      <c r="Y41" s="43"/>
      <c r="Z41" s="52"/>
      <c r="AA41" s="9"/>
      <c r="AB41" s="9"/>
      <c r="AC41" s="9"/>
      <c r="AD41" s="9"/>
      <c r="AE41" s="9"/>
      <c r="AF41" s="9"/>
      <c r="AG41" s="9"/>
    </row>
    <row r="42" spans="1:35" x14ac:dyDescent="0.2">
      <c r="B42" s="33"/>
      <c r="C42" s="33"/>
      <c r="D42" s="36"/>
      <c r="E42" s="36"/>
      <c r="F42" s="36"/>
      <c r="G42" s="36"/>
      <c r="H42" s="36"/>
      <c r="I42" s="36"/>
      <c r="J42" s="36"/>
      <c r="K42" s="36"/>
      <c r="L42" s="31"/>
      <c r="M42" s="31"/>
      <c r="N42" s="48"/>
      <c r="O42" s="7"/>
      <c r="P42" s="30"/>
      <c r="Q42" s="9"/>
      <c r="R42" s="9"/>
      <c r="S42" s="9"/>
      <c r="T42" s="9"/>
      <c r="U42" s="9"/>
      <c r="V42" s="9"/>
      <c r="W42" s="9"/>
      <c r="X42" s="9"/>
      <c r="Y42" s="43"/>
      <c r="Z42" s="52"/>
      <c r="AA42" s="9"/>
      <c r="AB42" s="9"/>
      <c r="AC42" s="9"/>
      <c r="AD42" s="9"/>
      <c r="AE42" s="9"/>
      <c r="AF42" s="9"/>
      <c r="AG42" s="9"/>
    </row>
    <row r="43" spans="1:35" x14ac:dyDescent="0.2">
      <c r="A43">
        <v>18</v>
      </c>
      <c r="B43" s="33" t="s">
        <v>17</v>
      </c>
      <c r="C43" s="33"/>
      <c r="D43" s="36">
        <v>0.48683791999999998</v>
      </c>
      <c r="E43" s="36">
        <v>1.0517339000000001</v>
      </c>
      <c r="F43" s="36">
        <v>7.6725080000000001E-2</v>
      </c>
      <c r="G43" s="36">
        <v>0.99330249999999998</v>
      </c>
      <c r="H43" s="36">
        <v>0.13078393999999999</v>
      </c>
      <c r="I43" s="36">
        <v>1.0599065000000001E-5</v>
      </c>
      <c r="J43" s="36">
        <v>1.8496718E-6</v>
      </c>
      <c r="K43" s="36">
        <v>0.94444275</v>
      </c>
      <c r="L43" s="31">
        <v>1.7045786999999999</v>
      </c>
      <c r="M43" s="31">
        <v>1.6744782</v>
      </c>
      <c r="N43" s="6"/>
      <c r="O43" s="7"/>
      <c r="P43" s="30">
        <v>2.9843994000000001E-3</v>
      </c>
      <c r="Q43" s="9">
        <f>(K43/AVERAGE(L42,K44)-1)*1000</f>
        <v>-1.7385611280618107E-2</v>
      </c>
      <c r="R43" s="9"/>
      <c r="S43" s="9"/>
      <c r="T43" s="9"/>
      <c r="U43" s="9"/>
      <c r="V43" s="9"/>
      <c r="W43" s="9"/>
      <c r="X43" s="9"/>
      <c r="Y43" s="43"/>
      <c r="Z43" s="52"/>
      <c r="AA43" s="9"/>
      <c r="AB43" s="9"/>
      <c r="AC43" s="9"/>
      <c r="AD43" s="9"/>
      <c r="AE43" s="9"/>
      <c r="AF43" s="9"/>
      <c r="AG43" s="9"/>
    </row>
    <row r="44" spans="1:35" x14ac:dyDescent="0.2">
      <c r="A44">
        <v>19</v>
      </c>
      <c r="B44" s="33" t="s">
        <v>171</v>
      </c>
      <c r="C44" s="33" t="s">
        <v>115</v>
      </c>
      <c r="D44" s="36">
        <v>0.48566446000000002</v>
      </c>
      <c r="E44" s="36">
        <v>1.0492326000000001</v>
      </c>
      <c r="F44" s="36">
        <v>7.4333614000000006E-2</v>
      </c>
      <c r="G44" s="36">
        <v>0.99095739999999999</v>
      </c>
      <c r="H44" s="36">
        <v>0.12672971999999999</v>
      </c>
      <c r="I44" s="36">
        <v>5.6329398000000003E-6</v>
      </c>
      <c r="J44" s="36">
        <v>1.6467731000000001E-6</v>
      </c>
      <c r="K44" s="36">
        <v>0.94445917000000001</v>
      </c>
      <c r="L44" s="31">
        <v>1.7049021</v>
      </c>
      <c r="M44" s="31">
        <v>1.6747661</v>
      </c>
      <c r="N44" s="6"/>
      <c r="O44" s="7"/>
      <c r="P44" s="30">
        <v>2.8759668E-3</v>
      </c>
      <c r="Q44" s="9">
        <f t="shared" ref="Q44:Q46" si="5">(K44/AVERAGE(K43,K45)-1)*1000</f>
        <v>9.8575905342901393E-3</v>
      </c>
      <c r="R44" s="9">
        <f>(L44/AVERAGE(L43,L45)-1)*1000</f>
        <v>0.13964628397022949</v>
      </c>
      <c r="S44" s="9">
        <f>(M44/AVERAGE(M43,M45)-1)*1000</f>
        <v>0.1292884964410046</v>
      </c>
      <c r="T44" s="9"/>
      <c r="U44" s="9"/>
      <c r="V44" s="9">
        <f>H44/AVERAGE(H43,H45)</f>
        <v>0.97029176423136643</v>
      </c>
      <c r="W44" s="9">
        <f>G44/AVERAGE(G43,G45)</f>
        <v>1.0027657894385866</v>
      </c>
      <c r="X44" s="9">
        <f>W44/V44</f>
        <v>1.0334683096408068</v>
      </c>
      <c r="Y44" s="43"/>
      <c r="Z44" s="52"/>
      <c r="AA44" s="9"/>
      <c r="AB44" s="9"/>
      <c r="AC44" s="9"/>
      <c r="AD44" s="9"/>
      <c r="AE44" s="9"/>
      <c r="AF44" s="9"/>
      <c r="AG44" s="9"/>
    </row>
    <row r="45" spans="1:35" x14ac:dyDescent="0.2">
      <c r="A45">
        <v>20</v>
      </c>
      <c r="B45" s="33" t="s">
        <v>17</v>
      </c>
      <c r="C45" s="33"/>
      <c r="D45" s="36">
        <v>0.48184392999999998</v>
      </c>
      <c r="E45" s="36">
        <v>1.0409641999999999</v>
      </c>
      <c r="F45" s="36">
        <v>7.6513220000000007E-2</v>
      </c>
      <c r="G45" s="36">
        <v>0.98314586000000004</v>
      </c>
      <c r="H45" s="36">
        <v>0.13043588</v>
      </c>
      <c r="I45" s="36">
        <v>7.2880094999999997E-6</v>
      </c>
      <c r="J45" s="36">
        <v>1.7494428999999999E-6</v>
      </c>
      <c r="K45" s="36">
        <v>0.94445696999999995</v>
      </c>
      <c r="L45" s="31">
        <v>1.7047494000000001</v>
      </c>
      <c r="M45" s="31">
        <v>1.6746209999999999</v>
      </c>
      <c r="N45" s="6"/>
      <c r="O45" s="7"/>
      <c r="P45" s="30">
        <v>2.1077339E-3</v>
      </c>
      <c r="Q45" s="9">
        <f t="shared" si="5"/>
        <v>-1.3494344813458348E-2</v>
      </c>
      <c r="R45" s="9">
        <f>(AVERAGE(L44,L46)/L45-1)*1000</f>
        <v>7.9513153076860021E-2</v>
      </c>
      <c r="S45" s="9">
        <f>(AVERAGE(M44,M46)/M45-1)*1000</f>
        <v>6.7448097211375568E-2</v>
      </c>
      <c r="T45" s="9">
        <f>AVERAGE(R44:R46)</f>
        <v>0.10946268202431202</v>
      </c>
      <c r="U45" s="9">
        <f>AVERAGE(S44:S46)</f>
        <v>9.4681113131489525E-2</v>
      </c>
      <c r="V45" s="9">
        <f>AVERAGE(V44,V46)</f>
        <v>0.97068881995283274</v>
      </c>
      <c r="W45" s="9">
        <f>AVERAGE(W44,W46)</f>
        <v>1.0045698886567362</v>
      </c>
      <c r="X45" s="9">
        <f>AVERAGE(X44,X46)</f>
        <v>1.0349035634610573</v>
      </c>
      <c r="Y45" s="43"/>
      <c r="Z45" s="52">
        <v>2</v>
      </c>
      <c r="AA45" s="9">
        <f>2*STDEV(R44:R46)</f>
        <v>6.0134497599505531E-2</v>
      </c>
      <c r="AB45" s="9">
        <f>2*STDEV(S44:S46)</f>
        <v>6.314569549907173E-2</v>
      </c>
      <c r="AC45" s="9">
        <f>AVERAGE(Q44,Q46)</f>
        <v>1.7139512768160614E-2</v>
      </c>
      <c r="AD45" s="9">
        <f>2*STDEV(Q44,Q46)</f>
        <v>2.0596386366571618E-2</v>
      </c>
      <c r="AE45" s="9">
        <f>AVERAGE(P44,P46)*20</f>
        <v>5.5597593000000001E-2</v>
      </c>
      <c r="AF45" s="9">
        <f>AVERAGE(H44,H46)</f>
        <v>0.126882735</v>
      </c>
      <c r="AG45" s="9">
        <f>T45-U45</f>
        <v>1.4781568892822491E-2</v>
      </c>
      <c r="AI45" s="9">
        <f>0.0198*AF45^-0.47363</f>
        <v>5.2640578007010705E-2</v>
      </c>
    </row>
    <row r="46" spans="1:35" x14ac:dyDescent="0.2">
      <c r="A46">
        <v>21</v>
      </c>
      <c r="B46" s="33" t="s">
        <v>171</v>
      </c>
      <c r="C46" s="33" t="s">
        <v>115</v>
      </c>
      <c r="D46" s="36">
        <v>0.48625864000000002</v>
      </c>
      <c r="E46" s="36">
        <v>1.0505134</v>
      </c>
      <c r="F46" s="36">
        <v>7.4513538000000004E-2</v>
      </c>
      <c r="G46" s="36">
        <v>0.99218496</v>
      </c>
      <c r="H46" s="36">
        <v>0.12703575</v>
      </c>
      <c r="I46" s="36">
        <v>4.3062625999999996E-6</v>
      </c>
      <c r="J46" s="36">
        <v>2.5501022999999998E-6</v>
      </c>
      <c r="K46" s="36">
        <v>0.94448025999999996</v>
      </c>
      <c r="L46" s="31">
        <v>1.7048677999999999</v>
      </c>
      <c r="M46" s="31">
        <v>1.6747018</v>
      </c>
      <c r="N46" s="6"/>
      <c r="O46" s="7"/>
      <c r="P46" s="30">
        <v>2.6837925000000001E-3</v>
      </c>
      <c r="Q46" s="9">
        <f t="shared" si="5"/>
        <v>2.4421435002031089E-2</v>
      </c>
      <c r="R46" s="9">
        <f>(L46/AVERAGE(L45,L47)-1)*1000</f>
        <v>0.10922860902584652</v>
      </c>
      <c r="S46" s="9">
        <f>(M46/AVERAGE(M45,M47)-1)*1000</f>
        <v>8.730674574208841E-2</v>
      </c>
      <c r="T46" s="9"/>
      <c r="U46" s="9"/>
      <c r="V46" s="9">
        <f>H46/AVERAGE(H45,H47)</f>
        <v>0.97108587567429916</v>
      </c>
      <c r="W46" s="9">
        <f>G46/AVERAGE(G45,G47)</f>
        <v>1.0063739878748861</v>
      </c>
      <c r="X46" s="9">
        <f>W46/V46</f>
        <v>1.0363388172813075</v>
      </c>
      <c r="Y46" s="43"/>
      <c r="Z46" s="52"/>
      <c r="AA46" s="9"/>
      <c r="AB46" s="9"/>
      <c r="AC46" s="9"/>
      <c r="AD46" s="9"/>
      <c r="AE46" s="9"/>
      <c r="AF46" s="9"/>
      <c r="AG46" s="9"/>
    </row>
    <row r="47" spans="1:35" x14ac:dyDescent="0.2">
      <c r="A47">
        <v>22</v>
      </c>
      <c r="B47" s="33" t="s">
        <v>17</v>
      </c>
      <c r="C47" s="33"/>
      <c r="D47" s="36">
        <v>0.48455984000000002</v>
      </c>
      <c r="E47" s="36">
        <v>1.0468013</v>
      </c>
      <c r="F47" s="36">
        <v>7.6967567000000001E-2</v>
      </c>
      <c r="G47" s="36">
        <v>0.98865581999999996</v>
      </c>
      <c r="H47" s="36">
        <v>0.13120061</v>
      </c>
      <c r="I47" s="36">
        <v>1.113043E-5</v>
      </c>
      <c r="J47" s="36">
        <v>3.8625305E-6</v>
      </c>
      <c r="K47" s="36">
        <v>0.94445741999999999</v>
      </c>
      <c r="L47" s="31">
        <v>1.7046138</v>
      </c>
      <c r="M47" s="31">
        <v>1.6744901999999999</v>
      </c>
      <c r="N47" s="6"/>
      <c r="O47" s="7"/>
      <c r="P47" s="30">
        <v>2.2931788000000002E-3</v>
      </c>
      <c r="Q47" s="9">
        <f>(K47/AVERAGE(K46,L49)-1)*1000</f>
        <v>-2.4182612350154287E-2</v>
      </c>
      <c r="R47" s="9"/>
      <c r="S47" s="9"/>
      <c r="T47" s="9"/>
      <c r="U47" s="9"/>
      <c r="V47" s="9"/>
      <c r="W47" s="9"/>
      <c r="X47" s="9"/>
      <c r="Y47" s="43"/>
      <c r="Z47" s="52"/>
      <c r="AA47" s="9"/>
      <c r="AB47" s="9"/>
      <c r="AC47" s="9"/>
      <c r="AD47" s="9"/>
      <c r="AE47" s="9"/>
      <c r="AF47" s="9"/>
      <c r="AG47" s="9"/>
    </row>
    <row r="48" spans="1:35" x14ac:dyDescent="0.2">
      <c r="B48" s="33"/>
      <c r="C48" s="33"/>
      <c r="D48" s="36"/>
      <c r="E48" s="36"/>
      <c r="F48" s="36"/>
      <c r="G48" s="36"/>
      <c r="H48" s="36"/>
      <c r="I48" s="36"/>
      <c r="J48" s="36"/>
      <c r="K48" s="36"/>
      <c r="L48" s="31"/>
      <c r="M48" s="31"/>
      <c r="N48" s="7"/>
      <c r="O48" s="6"/>
      <c r="P48" s="30"/>
      <c r="Q48" s="9"/>
      <c r="R48" s="9"/>
      <c r="S48" s="9"/>
      <c r="T48" s="9"/>
      <c r="U48" s="9"/>
      <c r="V48" s="9"/>
      <c r="W48" s="9"/>
      <c r="X48" s="9"/>
      <c r="Y48" s="43"/>
      <c r="Z48" s="52"/>
      <c r="AA48" s="9"/>
      <c r="AB48" s="9"/>
      <c r="AC48" s="9"/>
      <c r="AD48" s="9"/>
      <c r="AE48" s="9"/>
      <c r="AF48" s="9"/>
      <c r="AG48" s="9"/>
    </row>
    <row r="49" spans="1:35" x14ac:dyDescent="0.2">
      <c r="A49">
        <v>11</v>
      </c>
      <c r="B49" s="33" t="s">
        <v>17</v>
      </c>
      <c r="C49" s="33"/>
      <c r="D49" s="36"/>
      <c r="E49" s="36"/>
      <c r="F49" s="36"/>
      <c r="G49" s="36"/>
      <c r="H49" s="36"/>
      <c r="I49" s="36"/>
      <c r="J49" s="36"/>
      <c r="K49" s="36"/>
      <c r="L49" s="31"/>
      <c r="M49" s="31"/>
      <c r="N49" s="7"/>
      <c r="O49" s="7"/>
      <c r="P49" s="30"/>
      <c r="Q49" s="9"/>
      <c r="R49" s="9"/>
      <c r="S49" s="9"/>
      <c r="T49" s="9"/>
      <c r="U49" s="9"/>
      <c r="V49" s="9"/>
      <c r="W49" s="9"/>
      <c r="X49" s="9"/>
      <c r="Y49" s="43"/>
      <c r="Z49" s="52"/>
      <c r="AA49" s="9"/>
      <c r="AB49" s="9"/>
      <c r="AC49" s="9"/>
      <c r="AD49" s="9"/>
      <c r="AE49" s="9"/>
      <c r="AF49" s="9"/>
      <c r="AG49" s="9"/>
    </row>
    <row r="50" spans="1:35" s="43" customFormat="1" x14ac:dyDescent="0.2">
      <c r="A50">
        <v>12</v>
      </c>
      <c r="B50" s="33" t="s">
        <v>116</v>
      </c>
      <c r="C50" s="33" t="s">
        <v>117</v>
      </c>
      <c r="D50" s="36">
        <v>0.93693923999999995</v>
      </c>
      <c r="E50" s="36">
        <v>2.0243806000000002</v>
      </c>
      <c r="F50" s="36">
        <v>0.14147248000000001</v>
      </c>
      <c r="G50" s="36">
        <v>1.9124303</v>
      </c>
      <c r="H50" s="36">
        <v>0.24120074999999999</v>
      </c>
      <c r="I50" s="36">
        <v>1.6357802999999999E-5</v>
      </c>
      <c r="J50" s="36">
        <v>2.2502432000000001E-5</v>
      </c>
      <c r="K50" s="36">
        <v>0.94469504999999998</v>
      </c>
      <c r="L50" s="31">
        <v>1.7049302</v>
      </c>
      <c r="M50" s="31">
        <v>1.6743557</v>
      </c>
      <c r="N50" s="49"/>
      <c r="O50" s="49"/>
      <c r="P50" s="30">
        <v>1.886073E-3</v>
      </c>
      <c r="Q50" s="9">
        <f t="shared" ref="Q50:Q53" si="6">(K50/AVERAGE(K49,K51)-1)*1000</f>
        <v>-1.4925228574380611E-2</v>
      </c>
      <c r="R50" s="9">
        <f>(L50/AVERAGE(L49,L51)-1)*1000</f>
        <v>-6.9382190594602378E-2</v>
      </c>
      <c r="S50" s="9">
        <f>(M50/AVERAGE(M49,M51)-1)*1000</f>
        <v>-5.8765420921313982E-2</v>
      </c>
      <c r="T50" s="9"/>
      <c r="U50" s="9"/>
      <c r="V50" s="9">
        <f>H50/AVERAGE(H49,H51)</f>
        <v>1.0567518676782537</v>
      </c>
      <c r="W50" s="9">
        <f>G50/AVERAGE(G49,G51)</f>
        <v>0.97448498947976447</v>
      </c>
      <c r="X50" s="9">
        <f>W50/V50</f>
        <v>0.92215118731776224</v>
      </c>
      <c r="Z50" s="52"/>
      <c r="AA50" s="9"/>
      <c r="AB50" s="9"/>
      <c r="AC50" s="9"/>
      <c r="AD50" s="9"/>
      <c r="AE50" s="9"/>
      <c r="AF50" s="9"/>
      <c r="AG50" s="9"/>
    </row>
    <row r="51" spans="1:35" x14ac:dyDescent="0.2">
      <c r="A51">
        <v>13</v>
      </c>
      <c r="B51" s="33" t="s">
        <v>17</v>
      </c>
      <c r="C51" s="33"/>
      <c r="D51" s="36">
        <v>0.96143840999999997</v>
      </c>
      <c r="E51" s="36">
        <v>2.077356</v>
      </c>
      <c r="F51" s="36">
        <v>0.13386558000000001</v>
      </c>
      <c r="G51" s="36">
        <v>1.9625036</v>
      </c>
      <c r="H51" s="36">
        <v>0.22824728999999999</v>
      </c>
      <c r="I51" s="36">
        <v>1.9592984999999999E-5</v>
      </c>
      <c r="J51" s="36">
        <v>1.5022893000000001E-5</v>
      </c>
      <c r="K51" s="36">
        <v>0.94470915</v>
      </c>
      <c r="L51" s="31">
        <v>1.7050485</v>
      </c>
      <c r="M51" s="31">
        <v>1.6744540999999999</v>
      </c>
      <c r="N51" s="7"/>
      <c r="O51" s="7"/>
      <c r="P51" s="30">
        <v>2.0131424E-3</v>
      </c>
      <c r="Q51" s="9">
        <f t="shared" si="6"/>
        <v>-0.10337287813899643</v>
      </c>
      <c r="R51" s="9">
        <f>(AVERAGE(L50,L52)/L51-1)*1000</f>
        <v>6.7479018925231671E-2</v>
      </c>
      <c r="S51" s="9">
        <f>(AVERAGE(M50,M52)/M51-1)*1000</f>
        <v>-3.765555592116776E-2</v>
      </c>
      <c r="T51" s="9">
        <f>AVERAGE(R50:R52)</f>
        <v>3.9470581020273343E-2</v>
      </c>
      <c r="U51" s="9">
        <f>AVERAGE(S50:S52)</f>
        <v>-2.9523488542015919E-2</v>
      </c>
      <c r="V51" s="9">
        <f>AVERAGE(V50,V52)</f>
        <v>1.0594745811627528</v>
      </c>
      <c r="W51" s="9">
        <f t="shared" ref="W51:X51" si="7">AVERAGE(W50,W52)</f>
        <v>0.97664065855143389</v>
      </c>
      <c r="X51" s="9">
        <f t="shared" si="7"/>
        <v>0.92181689499506769</v>
      </c>
      <c r="Y51" s="43"/>
      <c r="Z51" s="52">
        <v>2</v>
      </c>
      <c r="AA51" s="9">
        <f>2*STDEV(R50:R52)</f>
        <v>0.19580196513373754</v>
      </c>
      <c r="AB51" s="9">
        <f>2*STDEV(S50:S52)</f>
        <v>6.8088721343246256E-2</v>
      </c>
      <c r="AC51" s="9">
        <f>AVERAGE(Q50,Q52)</f>
        <v>4.9215253044243568E-2</v>
      </c>
      <c r="AD51" s="9">
        <f>2*STDEV(Q50,Q52)</f>
        <v>0.18141667800440103</v>
      </c>
      <c r="AE51" s="9">
        <f>AVERAGE(P50,P52)*20</f>
        <v>3.8860730000000003E-2</v>
      </c>
      <c r="AF51" s="9">
        <f>AVERAGE(H50,H52)</f>
        <v>0.24318159145000001</v>
      </c>
      <c r="AG51" s="9">
        <f>T51-U51</f>
        <v>6.8994069562289262E-2</v>
      </c>
      <c r="AI51" s="9">
        <f>0.0198*AF51^-0.47363</f>
        <v>3.8681814202166619E-2</v>
      </c>
    </row>
    <row r="52" spans="1:35" s="43" customFormat="1" x14ac:dyDescent="0.2">
      <c r="A52">
        <v>14</v>
      </c>
      <c r="B52" s="33" t="s">
        <v>116</v>
      </c>
      <c r="C52" s="33" t="s">
        <v>117</v>
      </c>
      <c r="D52" s="36">
        <v>0.95051304709999995</v>
      </c>
      <c r="E52" s="36">
        <v>2.0539197100000002</v>
      </c>
      <c r="F52" s="36">
        <v>0.14375682240000001</v>
      </c>
      <c r="G52" s="36">
        <v>1.940786967</v>
      </c>
      <c r="H52" s="36">
        <v>0.2451624329</v>
      </c>
      <c r="I52" s="36">
        <v>2.1621587350000002E-5</v>
      </c>
      <c r="J52" s="36">
        <v>2.3620653479999999E-5</v>
      </c>
      <c r="K52" s="36">
        <v>0.94491858480000002</v>
      </c>
      <c r="L52" s="31">
        <v>1.7053969099999999</v>
      </c>
      <c r="M52" s="31">
        <v>1.674426395</v>
      </c>
      <c r="N52" s="49"/>
      <c r="O52" s="49"/>
      <c r="P52" s="30">
        <v>2E-3</v>
      </c>
      <c r="Q52" s="9">
        <f t="shared" si="6"/>
        <v>0.11335573466286775</v>
      </c>
      <c r="R52" s="9">
        <f>(L52/AVERAGE(L51,L53)-1)*1000</f>
        <v>0.12031491473019074</v>
      </c>
      <c r="S52" s="9">
        <f>(M52/AVERAGE(M51,M53)-1)*1000</f>
        <v>7.8505112164339863E-3</v>
      </c>
      <c r="T52" s="9"/>
      <c r="U52" s="9"/>
      <c r="V52" s="9">
        <f>H52/AVERAGE(H51,H53)</f>
        <v>1.062197294647252</v>
      </c>
      <c r="W52" s="9">
        <f>G52/AVERAGE(G51,G53)</f>
        <v>0.97879632762310331</v>
      </c>
      <c r="X52" s="9">
        <f>W52/V52</f>
        <v>0.92148260267237314</v>
      </c>
      <c r="Z52" s="52"/>
      <c r="AA52" s="9"/>
      <c r="AB52" s="9"/>
      <c r="AC52" s="9"/>
      <c r="AD52" s="9"/>
      <c r="AE52" s="9"/>
      <c r="AF52" s="9"/>
      <c r="AG52" s="9"/>
    </row>
    <row r="53" spans="1:35" x14ac:dyDescent="0.2">
      <c r="A53">
        <v>15</v>
      </c>
      <c r="B53" s="33" t="s">
        <v>17</v>
      </c>
      <c r="C53" s="33"/>
      <c r="D53" s="36">
        <v>0.98104919000000002</v>
      </c>
      <c r="E53" s="36">
        <v>2.1199298</v>
      </c>
      <c r="F53" s="36">
        <v>0.13684376000000001</v>
      </c>
      <c r="G53" s="36">
        <v>2.0031569</v>
      </c>
      <c r="H53" s="36">
        <v>0.23336645</v>
      </c>
      <c r="I53" s="36">
        <v>2.0580819999999999E-5</v>
      </c>
      <c r="J53" s="36">
        <v>1.5428935999999999E-5</v>
      </c>
      <c r="K53" s="36">
        <v>0.94491382000000002</v>
      </c>
      <c r="L53" s="31">
        <v>1.705335</v>
      </c>
      <c r="M53" s="31">
        <v>1.6743724</v>
      </c>
      <c r="N53" s="7"/>
      <c r="O53" s="7"/>
      <c r="P53" s="30">
        <v>1.9363118999999999E-3</v>
      </c>
      <c r="Q53" s="9">
        <f t="shared" si="6"/>
        <v>-5.0425508363316496E-3</v>
      </c>
      <c r="R53" s="9"/>
      <c r="S53" s="9"/>
      <c r="T53" s="9"/>
      <c r="U53" s="9"/>
      <c r="V53" s="9"/>
      <c r="W53" s="9"/>
      <c r="X53" s="9"/>
      <c r="Y53" s="43"/>
      <c r="Z53" s="52"/>
      <c r="AA53" s="9"/>
      <c r="AB53" s="9"/>
      <c r="AC53" s="9"/>
      <c r="AD53" s="9"/>
      <c r="AE53" s="9"/>
      <c r="AF53" s="9"/>
      <c r="AG53" s="9"/>
    </row>
    <row r="54" spans="1:35" x14ac:dyDescent="0.2">
      <c r="B54" s="33"/>
      <c r="C54" s="33"/>
      <c r="D54" s="36"/>
      <c r="E54" s="36"/>
      <c r="F54" s="36"/>
      <c r="G54" s="36"/>
      <c r="H54" s="36"/>
      <c r="I54" s="36"/>
      <c r="J54" s="36"/>
      <c r="K54" s="36"/>
      <c r="L54" s="31"/>
      <c r="M54" s="31"/>
      <c r="P54" s="30"/>
      <c r="Q54" s="9"/>
      <c r="R54" s="9"/>
      <c r="S54" s="9"/>
      <c r="T54" s="9"/>
      <c r="U54" s="9"/>
      <c r="V54" s="9"/>
      <c r="W54" s="9"/>
      <c r="X54" s="9"/>
      <c r="Y54" s="43"/>
      <c r="Z54" s="52"/>
      <c r="AA54" s="9"/>
      <c r="AB54" s="9"/>
      <c r="AC54" s="9"/>
      <c r="AD54" s="9"/>
      <c r="AE54" s="9"/>
      <c r="AF54" s="9"/>
      <c r="AG54" s="9"/>
    </row>
    <row r="55" spans="1:35" x14ac:dyDescent="0.2">
      <c r="A55">
        <v>20</v>
      </c>
      <c r="B55" s="33" t="s">
        <v>17</v>
      </c>
      <c r="C55" s="33"/>
      <c r="D55" s="36">
        <v>0.23344646999999999</v>
      </c>
      <c r="E55" s="36">
        <v>0.50506998000000003</v>
      </c>
      <c r="F55" s="36">
        <v>3.2885754000000003E-2</v>
      </c>
      <c r="G55" s="36">
        <v>0.47842494000000002</v>
      </c>
      <c r="H55" s="36">
        <v>5.6221755999999998E-2</v>
      </c>
      <c r="I55" s="36">
        <v>1.0016463E-5</v>
      </c>
      <c r="J55" s="36">
        <v>5.7107041000000003E-6</v>
      </c>
      <c r="K55" s="36">
        <v>0.94726547999999999</v>
      </c>
      <c r="L55" s="31">
        <v>1.7096087</v>
      </c>
      <c r="M55" s="31">
        <v>1.6744922</v>
      </c>
      <c r="N55" s="5"/>
      <c r="O55" s="5"/>
      <c r="P55" s="30">
        <v>4.2258790999999997E-3</v>
      </c>
      <c r="Q55" s="9">
        <f t="shared" ref="Q55:Q59" si="8">(K55/AVERAGE(K54,K56)-1)*1000</f>
        <v>1.8474263761003584E-3</v>
      </c>
      <c r="R55" s="9"/>
      <c r="S55" s="9"/>
      <c r="T55" s="9"/>
      <c r="U55" s="9"/>
      <c r="V55" s="9"/>
      <c r="W55" s="9"/>
      <c r="X55" s="9"/>
      <c r="Y55" s="43"/>
      <c r="Z55" s="52"/>
      <c r="AA55" s="9"/>
      <c r="AB55" s="9"/>
      <c r="AC55" s="9"/>
      <c r="AD55" s="9"/>
      <c r="AE55" s="9"/>
      <c r="AF55" s="9"/>
      <c r="AG55" s="9"/>
    </row>
    <row r="56" spans="1:35" s="26" customFormat="1" x14ac:dyDescent="0.2">
      <c r="A56">
        <v>21</v>
      </c>
      <c r="B56" s="33" t="s">
        <v>120</v>
      </c>
      <c r="C56" s="33" t="s">
        <v>117</v>
      </c>
      <c r="D56" s="36">
        <v>0.47235442999999999</v>
      </c>
      <c r="E56" s="36">
        <v>1.0219773999999999</v>
      </c>
      <c r="F56" s="36">
        <v>6.8560604999999997E-2</v>
      </c>
      <c r="G56" s="36">
        <v>0.96807821999999999</v>
      </c>
      <c r="H56" s="36">
        <v>0.11720970999999999</v>
      </c>
      <c r="I56" s="36">
        <v>1.3399982E-5</v>
      </c>
      <c r="J56" s="36">
        <v>7.4992006999999997E-6</v>
      </c>
      <c r="K56" s="36">
        <v>0.94726372999999997</v>
      </c>
      <c r="L56" s="31">
        <v>1.7096169000000001</v>
      </c>
      <c r="M56" s="31">
        <v>1.6744323000000001</v>
      </c>
      <c r="N56" s="45"/>
      <c r="O56" s="45"/>
      <c r="P56" s="30">
        <v>2.6866155E-3</v>
      </c>
      <c r="Q56" s="9">
        <f t="shared" si="8"/>
        <v>-8.4256656415759856E-2</v>
      </c>
      <c r="R56" s="9">
        <f>(L56/AVERAGE(L55,L57)-1)*1000</f>
        <v>-4.5856124187615421E-2</v>
      </c>
      <c r="S56" s="9">
        <f>(M56/AVERAGE(M55,M57)-1)*1000</f>
        <v>4.9569284721329154E-3</v>
      </c>
      <c r="T56" s="9"/>
      <c r="U56" s="9"/>
      <c r="V56" s="9">
        <f>H56/AVERAGE(H55,H57)</f>
        <v>1.3483253386296807</v>
      </c>
      <c r="W56" s="9">
        <f>G56/AVERAGE(G55,G57)</f>
        <v>1.3237368977557267</v>
      </c>
      <c r="X56" s="9">
        <f>W56/V56</f>
        <v>0.98176371816987162</v>
      </c>
      <c r="Y56" s="43"/>
      <c r="Z56" s="52"/>
      <c r="AA56" s="9"/>
      <c r="AB56" s="9"/>
      <c r="AC56" s="9"/>
      <c r="AD56" s="9"/>
      <c r="AE56" s="9"/>
      <c r="AF56" s="9"/>
      <c r="AG56" s="9"/>
    </row>
    <row r="57" spans="1:35" x14ac:dyDescent="0.2">
      <c r="A57">
        <v>22</v>
      </c>
      <c r="B57" s="33" t="s">
        <v>17</v>
      </c>
      <c r="C57" s="33"/>
      <c r="D57" s="36">
        <v>0.48011742000000002</v>
      </c>
      <c r="E57" s="36">
        <v>1.0388529</v>
      </c>
      <c r="F57" s="36">
        <v>6.8802886999999993E-2</v>
      </c>
      <c r="G57" s="36">
        <v>0.98421952000000001</v>
      </c>
      <c r="H57" s="36">
        <v>0.11763793</v>
      </c>
      <c r="I57" s="36">
        <v>9.7117924000000003E-6</v>
      </c>
      <c r="J57" s="36">
        <v>3.2700100999999998E-6</v>
      </c>
      <c r="K57" s="36">
        <v>0.94742161999999996</v>
      </c>
      <c r="L57" s="31">
        <v>1.7097819000000001</v>
      </c>
      <c r="M57" s="31">
        <v>1.6743558000000001</v>
      </c>
      <c r="N57" s="5"/>
      <c r="O57" s="5"/>
      <c r="P57" s="30">
        <v>3.6134767999999999E-3</v>
      </c>
      <c r="Q57" s="9">
        <f t="shared" si="8"/>
        <v>0.11357374280618338</v>
      </c>
      <c r="R57" s="9">
        <f>(AVERAGE(L56,L58)/L57-1)*1000</f>
        <v>-0.1104234405568949</v>
      </c>
      <c r="S57" s="9">
        <f>(AVERAGE(M56,M58)/M57-1)*1000</f>
        <v>1.4632493283706083E-3</v>
      </c>
      <c r="T57" s="9">
        <f>AVERAGE(R56:R58)</f>
        <v>-7.9690447359744468E-2</v>
      </c>
      <c r="U57" s="9">
        <f>AVERAGE(S56:S58)</f>
        <v>-1.075052326878397E-2</v>
      </c>
      <c r="V57" s="9"/>
      <c r="W57" s="9"/>
      <c r="X57" s="9"/>
      <c r="Y57" s="43"/>
      <c r="Z57" s="52">
        <f>COUNT(S56,S58)</f>
        <v>2</v>
      </c>
      <c r="AA57" s="9">
        <f>2*STDEV(R56:R58)</f>
        <v>6.4790378035413002E-2</v>
      </c>
      <c r="AB57" s="9">
        <f>2*STDEV(S56:S58)</f>
        <v>4.8487009596079468E-2</v>
      </c>
      <c r="AC57" s="9">
        <f>AVERAGE(Q56,Q58)</f>
        <v>-5.3813105593381039E-2</v>
      </c>
      <c r="AD57" s="9">
        <f>2*STDEV(Q56,Q58)</f>
        <v>8.6107364919605411E-2</v>
      </c>
      <c r="AE57" s="9">
        <f>AVERAGE(P56,P58)*10*2</f>
        <v>5.6008692000000006E-2</v>
      </c>
      <c r="AF57" s="9">
        <f>AVERAGE(H56,H58)</f>
        <v>0.11740598499999999</v>
      </c>
      <c r="AG57" s="9">
        <f>T57-U57</f>
        <v>-6.8939924090960503E-2</v>
      </c>
      <c r="AI57" s="9">
        <f>0.0198*AF57^-0.47363</f>
        <v>5.461196504183792E-2</v>
      </c>
    </row>
    <row r="58" spans="1:35" s="26" customFormat="1" x14ac:dyDescent="0.2">
      <c r="A58">
        <v>23</v>
      </c>
      <c r="B58" s="33" t="s">
        <v>120</v>
      </c>
      <c r="C58" s="33" t="s">
        <v>117</v>
      </c>
      <c r="D58" s="36">
        <v>0.47554732</v>
      </c>
      <c r="E58" s="36">
        <v>1.0289055</v>
      </c>
      <c r="F58" s="36">
        <v>6.8793040999999999E-2</v>
      </c>
      <c r="G58" s="36">
        <v>0.97468920999999997</v>
      </c>
      <c r="H58" s="36">
        <v>0.11760226</v>
      </c>
      <c r="I58" s="36">
        <v>1.6287815000000001E-5</v>
      </c>
      <c r="J58" s="36">
        <v>1.0913712E-5</v>
      </c>
      <c r="K58" s="36">
        <v>0.94736432999999998</v>
      </c>
      <c r="L58" s="31">
        <v>1.7095693000000001</v>
      </c>
      <c r="M58" s="31">
        <v>1.6742842</v>
      </c>
      <c r="N58" s="45"/>
      <c r="O58" s="45"/>
      <c r="P58" s="30">
        <v>2.9142537000000001E-3</v>
      </c>
      <c r="Q58" s="9">
        <f t="shared" si="8"/>
        <v>-2.3369554771002221E-2</v>
      </c>
      <c r="R58" s="9">
        <f>(L58/AVERAGE(L57,L59)-1)*1000</f>
        <v>-8.2791777334723093E-2</v>
      </c>
      <c r="S58" s="9">
        <f>(M58/AVERAGE(M57,M59)-1)*1000</f>
        <v>-3.8671747606855433E-2</v>
      </c>
      <c r="T58" s="9"/>
      <c r="U58" s="9"/>
      <c r="V58" s="9">
        <f>H58/AVERAGE(H57,H59)</f>
        <v>0.99371050794868632</v>
      </c>
      <c r="W58" s="9">
        <f>G58/AVERAGE(G57,G59)</f>
        <v>0.98462488245638857</v>
      </c>
      <c r="X58" s="9">
        <f>W58/V58</f>
        <v>0.9908568688570546</v>
      </c>
      <c r="Y58" s="43"/>
      <c r="Z58" s="52"/>
      <c r="AA58" s="9"/>
      <c r="AB58" s="9"/>
      <c r="AC58" s="9"/>
      <c r="AD58" s="9"/>
      <c r="AE58" s="9"/>
      <c r="AF58" s="9"/>
      <c r="AG58" s="9"/>
    </row>
    <row r="59" spans="1:35" x14ac:dyDescent="0.2">
      <c r="A59">
        <v>24</v>
      </c>
      <c r="B59" s="33" t="s">
        <v>17</v>
      </c>
      <c r="C59" s="33"/>
      <c r="D59" s="36">
        <v>0.48571912</v>
      </c>
      <c r="E59" s="36">
        <v>1.0509298</v>
      </c>
      <c r="F59" s="36">
        <v>6.9636549000000006E-2</v>
      </c>
      <c r="G59" s="36">
        <v>0.99559883999999998</v>
      </c>
      <c r="H59" s="36">
        <v>0.11905527</v>
      </c>
      <c r="I59" s="36">
        <v>1.1873012000000001E-5</v>
      </c>
      <c r="J59" s="36">
        <v>6.1612508E-6</v>
      </c>
      <c r="K59" s="36">
        <v>0.94735132</v>
      </c>
      <c r="L59" s="31">
        <v>1.7096397999999999</v>
      </c>
      <c r="M59" s="31">
        <v>1.6743421000000001</v>
      </c>
      <c r="N59" s="5"/>
      <c r="O59" s="5"/>
      <c r="P59" s="30">
        <v>2.5007673999999998E-3</v>
      </c>
      <c r="Q59" s="9">
        <f t="shared" si="8"/>
        <v>-1.373283708072659E-2</v>
      </c>
      <c r="R59" s="9"/>
      <c r="S59" s="9"/>
      <c r="T59" s="9"/>
      <c r="U59" s="9"/>
      <c r="V59" s="9"/>
      <c r="W59" s="9"/>
      <c r="X59" s="9"/>
      <c r="Y59" s="43"/>
      <c r="Z59" s="52"/>
      <c r="AA59" s="9"/>
      <c r="AB59" s="9"/>
      <c r="AC59" s="9"/>
      <c r="AD59" s="9"/>
      <c r="AE59" s="9"/>
      <c r="AF59" s="9"/>
      <c r="AG59" s="9"/>
    </row>
    <row r="60" spans="1:35" x14ac:dyDescent="0.2">
      <c r="B60" s="33"/>
      <c r="C60" s="33"/>
      <c r="D60" s="36"/>
      <c r="E60" s="36"/>
      <c r="F60" s="36"/>
      <c r="G60" s="36"/>
      <c r="H60" s="36"/>
      <c r="I60" s="36"/>
      <c r="J60" s="36"/>
      <c r="K60" s="36"/>
      <c r="L60" s="31"/>
      <c r="M60" s="31"/>
      <c r="P60" s="30"/>
      <c r="Q60" s="9"/>
      <c r="R60" s="9"/>
      <c r="S60" s="9"/>
      <c r="T60" s="9"/>
      <c r="U60" s="9"/>
      <c r="V60" s="9"/>
      <c r="W60" s="9"/>
      <c r="X60" s="9"/>
      <c r="Y60" s="43"/>
      <c r="Z60" s="52"/>
      <c r="AA60" s="9"/>
      <c r="AB60" s="9"/>
      <c r="AC60" s="9"/>
      <c r="AD60" s="9"/>
      <c r="AE60" s="9"/>
      <c r="AF60" s="9"/>
      <c r="AG60" s="9"/>
    </row>
    <row r="61" spans="1:35" x14ac:dyDescent="0.2">
      <c r="A61">
        <v>22</v>
      </c>
      <c r="B61" s="33" t="s">
        <v>17</v>
      </c>
      <c r="C61" s="33"/>
      <c r="D61" s="36">
        <v>0.68344444999999998</v>
      </c>
      <c r="E61" s="36">
        <v>1.4766668999999999</v>
      </c>
      <c r="F61" s="36">
        <v>0.10001303</v>
      </c>
      <c r="G61" s="36">
        <v>1.3949031000000001</v>
      </c>
      <c r="H61" s="36">
        <v>0.17050808000000001</v>
      </c>
      <c r="I61" s="36">
        <v>2.6786544E-6</v>
      </c>
      <c r="J61" s="36">
        <v>8.2421330000000005E-6</v>
      </c>
      <c r="K61" s="36">
        <v>0.94464152000000001</v>
      </c>
      <c r="L61" s="31">
        <v>1.7048966000000001</v>
      </c>
      <c r="M61" s="31">
        <v>1.6743943999999999</v>
      </c>
      <c r="N61" s="6"/>
      <c r="O61" s="6"/>
      <c r="P61" s="30">
        <v>2.8856314000000002E-3</v>
      </c>
      <c r="Q61" s="9">
        <f>(K61/AVERAGE(L60,K62)-1)*1000</f>
        <v>-4.2236461049505181E-2</v>
      </c>
      <c r="R61" s="9"/>
      <c r="S61" s="9"/>
      <c r="T61" s="9"/>
      <c r="U61" s="9"/>
      <c r="V61" s="9"/>
      <c r="W61" s="9"/>
      <c r="X61" s="9"/>
      <c r="Y61" s="43"/>
      <c r="Z61" s="52"/>
      <c r="AA61" s="9"/>
      <c r="AB61" s="9"/>
      <c r="AC61" s="9"/>
      <c r="AD61" s="9"/>
      <c r="AE61" s="9"/>
      <c r="AF61" s="9"/>
      <c r="AG61" s="9"/>
    </row>
    <row r="62" spans="1:35" x14ac:dyDescent="0.2">
      <c r="A62">
        <v>23</v>
      </c>
      <c r="B62" s="33" t="s">
        <v>121</v>
      </c>
      <c r="C62" s="33" t="s">
        <v>117</v>
      </c>
      <c r="D62" s="36">
        <v>0.65856948000000004</v>
      </c>
      <c r="E62" s="36">
        <v>1.4229215</v>
      </c>
      <c r="F62" s="36">
        <v>9.5768656999999993E-2</v>
      </c>
      <c r="G62" s="36">
        <v>1.3441917000000001</v>
      </c>
      <c r="H62" s="36">
        <v>0.16328298999999999</v>
      </c>
      <c r="I62" s="36">
        <v>1.1141274E-5</v>
      </c>
      <c r="J62" s="36">
        <v>1.6168764000000002E-5</v>
      </c>
      <c r="K62" s="36">
        <v>0.94468141999999999</v>
      </c>
      <c r="L62" s="31">
        <v>1.7050246</v>
      </c>
      <c r="M62" s="31">
        <v>1.6744471000000001</v>
      </c>
      <c r="N62" s="6"/>
      <c r="O62" s="6"/>
      <c r="P62" s="30">
        <v>2.2197859E-3</v>
      </c>
      <c r="Q62" s="9">
        <f t="shared" ref="Q62:Q64" si="9">(K62/AVERAGE(K61,K63)-1)*1000</f>
        <v>9.5270303646088905E-4</v>
      </c>
      <c r="R62" s="9">
        <f>(L62/AVERAGE(L61,L63)-1)*1000</f>
        <v>5.6219358140374709E-2</v>
      </c>
      <c r="S62" s="9">
        <f>(M62/AVERAGE(M61,M63)-1)*1000</f>
        <v>4.7032661600443504E-2</v>
      </c>
      <c r="T62" s="9"/>
      <c r="U62" s="9"/>
      <c r="V62" s="9">
        <f>H62/AVERAGE(H61,H63)</f>
        <v>0.95049019376710342</v>
      </c>
      <c r="W62" s="9">
        <f>G62/AVERAGE(G61,G63)</f>
        <v>0.95950711495479468</v>
      </c>
      <c r="X62" s="9">
        <f>W62/V62</f>
        <v>1.0094866009631875</v>
      </c>
      <c r="Y62" s="43"/>
      <c r="Z62" s="52"/>
      <c r="AA62" s="9"/>
      <c r="AB62" s="9"/>
      <c r="AC62" s="9"/>
      <c r="AD62" s="9"/>
      <c r="AE62" s="9"/>
      <c r="AF62" s="9"/>
      <c r="AG62" s="9"/>
    </row>
    <row r="63" spans="1:35" x14ac:dyDescent="0.2">
      <c r="A63">
        <v>24</v>
      </c>
      <c r="B63" s="33" t="s">
        <v>17</v>
      </c>
      <c r="C63" s="33"/>
      <c r="D63" s="36">
        <v>0.68924211000000002</v>
      </c>
      <c r="E63" s="36">
        <v>1.4892493</v>
      </c>
      <c r="F63" s="36">
        <v>0.10150866</v>
      </c>
      <c r="G63" s="36">
        <v>1.4069347999999999</v>
      </c>
      <c r="H63" s="36">
        <v>0.17306830000000001</v>
      </c>
      <c r="I63" s="36">
        <v>3.8529764000000002E-6</v>
      </c>
      <c r="J63" s="36">
        <v>1.0397751999999999E-5</v>
      </c>
      <c r="K63" s="36">
        <v>0.94471952000000003</v>
      </c>
      <c r="L63" s="31">
        <v>1.7049608999999999</v>
      </c>
      <c r="M63" s="31">
        <v>1.6743423</v>
      </c>
      <c r="N63" s="6"/>
      <c r="O63" s="6"/>
      <c r="P63" s="30">
        <v>2.1261739000000002E-3</v>
      </c>
      <c r="Q63" s="9">
        <f t="shared" si="9"/>
        <v>-0.10601493765449721</v>
      </c>
      <c r="R63" s="9">
        <f>(AVERAGE(L62,L64)/L63-1)*1000</f>
        <v>0.16346415920742707</v>
      </c>
      <c r="S63" s="9">
        <f>(AVERAGE(M62,M64)/M63-1)*1000</f>
        <v>4.7421605486430707E-2</v>
      </c>
      <c r="T63" s="9">
        <f>AVERAGE(R62:R64)</f>
        <v>0.13653676718491012</v>
      </c>
      <c r="U63" s="9">
        <f>AVERAGE(S62:S64)</f>
        <v>3.6481656422671094E-2</v>
      </c>
      <c r="V63" s="9">
        <f>AVERAGE(V62,V64)</f>
        <v>0.95811595936751781</v>
      </c>
      <c r="W63" s="9">
        <f>AVERAGE(W62,W64)</f>
        <v>0.9689345000068319</v>
      </c>
      <c r="X63" s="9">
        <f>AVERAGE(X62,X64)</f>
        <v>1.0112772213864589</v>
      </c>
      <c r="Y63" s="43"/>
      <c r="Z63" s="52">
        <v>2</v>
      </c>
      <c r="AA63" s="9">
        <f>2*STDEV(R62:R64)</f>
        <v>0.14160836524988871</v>
      </c>
      <c r="AB63" s="9">
        <f>2*STDEV(S62:S64)</f>
        <v>3.7225456612126541E-2</v>
      </c>
      <c r="AC63" s="9">
        <f>AVERAGE(Q62,Q64)</f>
        <v>8.5542225072288147E-2</v>
      </c>
      <c r="AD63" s="9">
        <f>2*STDEV(Q62,Q64)</f>
        <v>0.23925529859544939</v>
      </c>
      <c r="AE63" s="9">
        <f>AVERAGE(P62,P64)*20</f>
        <v>4.7942259000000001E-2</v>
      </c>
      <c r="AF63" s="9">
        <f>AVERAGE(H62,H64)</f>
        <v>0.16479065999999998</v>
      </c>
      <c r="AG63" s="9">
        <f>T63-U63</f>
        <v>0.10005511076223902</v>
      </c>
      <c r="AI63" s="9">
        <f>0.0198*AF63^-0.47363</f>
        <v>4.651032842035794E-2</v>
      </c>
    </row>
    <row r="64" spans="1:35" x14ac:dyDescent="0.2">
      <c r="A64">
        <v>25</v>
      </c>
      <c r="B64" s="33" t="s">
        <v>121</v>
      </c>
      <c r="C64" s="33" t="s">
        <v>117</v>
      </c>
      <c r="D64" s="36">
        <v>0.66890280000000002</v>
      </c>
      <c r="E64" s="36">
        <v>1.4455062999999999</v>
      </c>
      <c r="F64" s="36">
        <v>9.7508406000000006E-2</v>
      </c>
      <c r="G64" s="36">
        <v>1.3659488</v>
      </c>
      <c r="H64" s="36">
        <v>0.16629832999999999</v>
      </c>
      <c r="I64" s="36">
        <v>9.7885210000000003E-6</v>
      </c>
      <c r="J64" s="36">
        <v>1.9599307E-5</v>
      </c>
      <c r="K64" s="36">
        <v>0.94495795000000005</v>
      </c>
      <c r="L64" s="31">
        <v>1.7054545999999999</v>
      </c>
      <c r="M64" s="31">
        <v>1.6743962999999999</v>
      </c>
      <c r="N64" s="6"/>
      <c r="O64" s="6"/>
      <c r="P64" s="30">
        <v>2.5744399999999999E-3</v>
      </c>
      <c r="Q64" s="9">
        <f t="shared" si="9"/>
        <v>0.17013174710811541</v>
      </c>
      <c r="R64" s="9">
        <f>(L64/AVERAGE(L63,L65)-1)*1000</f>
        <v>0.18992678420692855</v>
      </c>
      <c r="S64" s="9">
        <f>(M64/AVERAGE(M63,M65)-1)*1000</f>
        <v>1.4990702181139071E-2</v>
      </c>
      <c r="T64" s="9"/>
      <c r="U64" s="9"/>
      <c r="V64" s="9">
        <f>H64/AVERAGE(H63,H65)</f>
        <v>0.9657417249679322</v>
      </c>
      <c r="W64" s="9">
        <f>G64/AVERAGE(G63,G65)</f>
        <v>0.97836188505886912</v>
      </c>
      <c r="X64" s="9">
        <f>W64/V64</f>
        <v>1.0130678418097303</v>
      </c>
      <c r="Y64" s="43"/>
      <c r="Z64" s="52"/>
      <c r="AA64" s="9"/>
      <c r="AB64" s="9"/>
      <c r="AC64" s="9"/>
      <c r="AD64" s="9"/>
      <c r="AE64" s="9"/>
      <c r="AF64" s="9"/>
      <c r="AG64" s="9"/>
    </row>
    <row r="65" spans="1:35" x14ac:dyDescent="0.2">
      <c r="A65">
        <v>26</v>
      </c>
      <c r="B65" s="33" t="s">
        <v>17</v>
      </c>
      <c r="C65" s="33"/>
      <c r="D65" s="36">
        <v>0.67854764999999995</v>
      </c>
      <c r="E65" s="36">
        <v>1.4662170999999999</v>
      </c>
      <c r="F65" s="36">
        <v>0.10047013</v>
      </c>
      <c r="G65" s="36">
        <v>1.3853833</v>
      </c>
      <c r="H65" s="36">
        <v>0.17132674000000001</v>
      </c>
      <c r="I65" s="36">
        <v>4.5909881000000002E-6</v>
      </c>
      <c r="J65" s="36">
        <v>1.1340836999999999E-5</v>
      </c>
      <c r="K65" s="36">
        <v>0.94487489999999996</v>
      </c>
      <c r="L65" s="31">
        <v>1.7053005999999999</v>
      </c>
      <c r="M65" s="31">
        <v>1.6744000999999999</v>
      </c>
      <c r="N65" s="6"/>
      <c r="O65" s="6"/>
      <c r="P65" s="30">
        <v>2.2482768999999999E-3</v>
      </c>
      <c r="Q65" s="9">
        <f>(K65/AVERAGE(K64,L66)-1)*1000</f>
        <v>-8.788750864530126E-2</v>
      </c>
      <c r="R65" s="9"/>
      <c r="S65" s="9"/>
      <c r="T65" s="9"/>
      <c r="U65" s="9"/>
      <c r="V65" s="9"/>
      <c r="W65" s="9"/>
      <c r="X65" s="9"/>
      <c r="Y65" s="43"/>
      <c r="Z65" s="52"/>
      <c r="AA65" s="9"/>
      <c r="AB65" s="9"/>
      <c r="AC65" s="9"/>
      <c r="AD65" s="9"/>
      <c r="AE65" s="9"/>
      <c r="AF65" s="9"/>
      <c r="AG65" s="9"/>
    </row>
    <row r="66" spans="1:35" x14ac:dyDescent="0.2">
      <c r="B66" s="33"/>
      <c r="C66" s="33"/>
      <c r="D66" s="36"/>
      <c r="E66" s="36"/>
      <c r="F66" s="36"/>
      <c r="G66" s="36"/>
      <c r="H66" s="36"/>
      <c r="I66" s="36"/>
      <c r="J66" s="36"/>
      <c r="K66" s="36"/>
      <c r="L66" s="31"/>
      <c r="M66" s="31"/>
      <c r="P66" s="30"/>
      <c r="Q66" s="9"/>
      <c r="R66" s="9"/>
      <c r="S66" s="9"/>
      <c r="T66" s="9"/>
      <c r="U66" s="9"/>
      <c r="V66" s="9"/>
      <c r="W66" s="9"/>
      <c r="X66" s="9"/>
      <c r="Y66" s="43"/>
      <c r="Z66" s="52"/>
      <c r="AA66" s="9"/>
      <c r="AB66" s="9"/>
      <c r="AC66" s="9"/>
      <c r="AD66" s="9"/>
      <c r="AE66" s="9"/>
      <c r="AF66" s="9"/>
      <c r="AG66" s="9"/>
    </row>
    <row r="67" spans="1:35" x14ac:dyDescent="0.2">
      <c r="A67">
        <v>11</v>
      </c>
      <c r="B67" s="33" t="s">
        <v>17</v>
      </c>
      <c r="C67" s="33"/>
      <c r="D67" s="36">
        <v>0.39416929000000001</v>
      </c>
      <c r="E67" s="36">
        <v>0.85154295000000002</v>
      </c>
      <c r="F67" s="36">
        <v>6.1410325000000002E-2</v>
      </c>
      <c r="G67" s="36">
        <v>0.80415879000000001</v>
      </c>
      <c r="H67" s="36">
        <v>0.10467226</v>
      </c>
      <c r="I67" s="36">
        <v>8.5722233000000001E-6</v>
      </c>
      <c r="J67" s="36">
        <v>1.1500816000000001E-5</v>
      </c>
      <c r="K67" s="36">
        <v>0.94435495000000003</v>
      </c>
      <c r="L67" s="31">
        <v>1.7044439</v>
      </c>
      <c r="M67" s="31">
        <v>1.6744796</v>
      </c>
      <c r="N67" s="6"/>
      <c r="O67" s="6"/>
      <c r="P67" s="30">
        <v>3.4167456999999999E-3</v>
      </c>
      <c r="Q67" s="9">
        <f t="shared" ref="Q67:Q79" si="10">(K67/AVERAGE(K66,K68)-1)*1000</f>
        <v>0.16050567070613475</v>
      </c>
      <c r="R67" s="9"/>
      <c r="S67" s="9"/>
      <c r="T67" s="9"/>
      <c r="U67" s="9"/>
      <c r="V67" s="9"/>
      <c r="W67" s="9"/>
      <c r="X67" s="9"/>
      <c r="Y67" s="43"/>
      <c r="Z67" s="52"/>
      <c r="AA67" s="9"/>
      <c r="AB67" s="9"/>
      <c r="AC67" s="9"/>
      <c r="AD67" s="9"/>
      <c r="AE67" s="9"/>
      <c r="AF67" s="9"/>
      <c r="AG67" s="9"/>
    </row>
    <row r="68" spans="1:35" s="43" customFormat="1" x14ac:dyDescent="0.2">
      <c r="A68">
        <v>12</v>
      </c>
      <c r="B68" s="33" t="s">
        <v>122</v>
      </c>
      <c r="C68" s="33" t="s">
        <v>164</v>
      </c>
      <c r="D68" s="36">
        <v>0.40793445</v>
      </c>
      <c r="E68" s="36">
        <v>0.88119380000000003</v>
      </c>
      <c r="F68" s="36">
        <v>6.4910270000000006E-2</v>
      </c>
      <c r="G68" s="36">
        <v>0.83202613000000003</v>
      </c>
      <c r="H68" s="36">
        <v>0.11066958</v>
      </c>
      <c r="I68" s="36">
        <v>1.3659396000000001E-5</v>
      </c>
      <c r="J68" s="36">
        <v>1.2495559000000001E-5</v>
      </c>
      <c r="K68" s="36">
        <v>0.94420340000000003</v>
      </c>
      <c r="L68" s="31">
        <v>1.7049916000000001</v>
      </c>
      <c r="M68" s="31">
        <v>1.6752282999999999</v>
      </c>
      <c r="N68" s="50"/>
      <c r="O68" s="50"/>
      <c r="P68" s="30">
        <v>3.8543926000000001E-3</v>
      </c>
      <c r="Q68" s="9">
        <f t="shared" si="10"/>
        <v>-0.15038988593807368</v>
      </c>
      <c r="R68" s="9">
        <f>(L68/AVERAGE(L67,L69)-1)*1000</f>
        <v>0.3249458655796289</v>
      </c>
      <c r="S68" s="9">
        <f>(M68/AVERAGE(M67,M69)-1)*1000</f>
        <v>0.44177668458811326</v>
      </c>
      <c r="T68" s="9"/>
      <c r="U68" s="9"/>
      <c r="V68" s="9">
        <f>H68/AVERAGE(H67,H69)</f>
        <v>1.0416313399795194</v>
      </c>
      <c r="W68" s="9">
        <f>G68/AVERAGE(G67,G69)</f>
        <v>1.0192490219176433</v>
      </c>
      <c r="X68" s="9">
        <f>W68/V68</f>
        <v>0.97851224593308017</v>
      </c>
      <c r="Z68" s="52"/>
      <c r="AA68" s="9"/>
      <c r="AB68" s="9"/>
      <c r="AC68" s="9"/>
      <c r="AD68" s="9"/>
      <c r="AE68" s="9"/>
      <c r="AF68" s="9"/>
      <c r="AG68" s="9"/>
    </row>
    <row r="69" spans="1:35" x14ac:dyDescent="0.2">
      <c r="A69">
        <v>13</v>
      </c>
      <c r="B69" s="33" t="s">
        <v>17</v>
      </c>
      <c r="C69" s="33"/>
      <c r="D69" s="36">
        <v>0.40610889999999999</v>
      </c>
      <c r="E69" s="36">
        <v>0.87730470000000005</v>
      </c>
      <c r="F69" s="36">
        <v>6.3258377000000005E-2</v>
      </c>
      <c r="G69" s="36">
        <v>0.82846702000000005</v>
      </c>
      <c r="H69" s="36">
        <v>0.10782054000000001</v>
      </c>
      <c r="I69" s="36">
        <v>1.2013352E-5</v>
      </c>
      <c r="J69" s="36">
        <v>1.6633589999999999E-5</v>
      </c>
      <c r="K69" s="36">
        <v>0.94433588999999996</v>
      </c>
      <c r="L69" s="31">
        <v>1.7044315999999999</v>
      </c>
      <c r="M69" s="31">
        <v>1.6744975</v>
      </c>
      <c r="N69" s="6"/>
      <c r="O69" s="6"/>
      <c r="P69" s="30">
        <v>2.4145985000000002E-3</v>
      </c>
      <c r="Q69" s="9">
        <f t="shared" si="10"/>
        <v>8.9976082946474634E-2</v>
      </c>
      <c r="R69" s="9">
        <f>(AVERAGE(L68,L70)/L69-1)*1000</f>
        <v>0.34466035480695822</v>
      </c>
      <c r="S69" s="9">
        <f>(AVERAGE(M68,M70)/M69-1)*1000</f>
        <v>0.42305228882089096</v>
      </c>
      <c r="T69" s="9">
        <f>AVERAGE(R68:R70)</f>
        <v>0.32747426267502416</v>
      </c>
      <c r="U69" s="9">
        <f>AVERAGE(S68:S70)</f>
        <v>0.42829988561362181</v>
      </c>
      <c r="V69" s="9">
        <f>AVERAGE(V68,V70)</f>
        <v>1.0341571604072426</v>
      </c>
      <c r="W69" s="9">
        <f t="shared" ref="W69:X69" si="11">AVERAGE(W68,W70)</f>
        <v>1.0120034318015216</v>
      </c>
      <c r="X69" s="9">
        <f t="shared" si="11"/>
        <v>0.97857846513114144</v>
      </c>
      <c r="Y69" s="43"/>
      <c r="Z69" s="52">
        <v>2</v>
      </c>
      <c r="AA69" s="9">
        <f>2*STDEV(R68:R70)</f>
        <v>3.2143508782443299E-2</v>
      </c>
      <c r="AB69" s="9">
        <f>2*STDEV(S68:S70)</f>
        <v>2.3532154650444788E-2</v>
      </c>
      <c r="AC69" s="9">
        <f>AVERAGE(Q68,Q70)</f>
        <v>-0.12534619432524874</v>
      </c>
      <c r="AD69" s="9">
        <f>2*STDEV(Q68,Q70)</f>
        <v>7.0834256661492651E-2</v>
      </c>
      <c r="AE69" s="9">
        <f>AVERAGE(P68,P70)*20</f>
        <v>6.8784558999999995E-2</v>
      </c>
      <c r="AF69" s="9">
        <f>AVERAGE(H68,H70)</f>
        <v>0.11066039499999999</v>
      </c>
      <c r="AG69" s="9">
        <f>T69-U69</f>
        <v>-0.10082562293859765</v>
      </c>
      <c r="AI69" s="9">
        <f>0.0198*AF69^-0.47363</f>
        <v>5.6164145653545355E-2</v>
      </c>
    </row>
    <row r="70" spans="1:35" s="43" customFormat="1" x14ac:dyDescent="0.2">
      <c r="A70">
        <v>14</v>
      </c>
      <c r="B70" s="33" t="s">
        <v>122</v>
      </c>
      <c r="C70" s="33" t="s">
        <v>164</v>
      </c>
      <c r="D70" s="36">
        <v>0.40734788</v>
      </c>
      <c r="E70" s="36">
        <v>0.87994832999999995</v>
      </c>
      <c r="F70" s="36">
        <v>6.4895340999999995E-2</v>
      </c>
      <c r="G70" s="36">
        <v>0.83092944000000002</v>
      </c>
      <c r="H70" s="36">
        <v>0.11065121</v>
      </c>
      <c r="I70" s="36">
        <v>1.3548446E-5</v>
      </c>
      <c r="J70" s="36">
        <v>1.2015952E-5</v>
      </c>
      <c r="K70" s="36">
        <v>0.94429845999999995</v>
      </c>
      <c r="L70" s="31">
        <v>1.7050464999999999</v>
      </c>
      <c r="M70" s="31">
        <v>1.6751834999999999</v>
      </c>
      <c r="N70" s="50"/>
      <c r="O70" s="50"/>
      <c r="P70" s="30">
        <v>3.0240633000000001E-3</v>
      </c>
      <c r="Q70" s="9">
        <f t="shared" si="10"/>
        <v>-0.1003025027124238</v>
      </c>
      <c r="R70" s="9">
        <f>(L70/AVERAGE(L69,L71)-1)*1000</f>
        <v>0.31281656763848531</v>
      </c>
      <c r="S70" s="9">
        <f>(M70/AVERAGE(M69,M71)-1)*1000</f>
        <v>0.42007068343186127</v>
      </c>
      <c r="T70" s="9"/>
      <c r="U70" s="9"/>
      <c r="V70" s="9">
        <f>H70/AVERAGE(H69,H71)</f>
        <v>1.0266829808349658</v>
      </c>
      <c r="W70" s="9">
        <f>G70/AVERAGE(G69,G71)</f>
        <v>1.0047578416853999</v>
      </c>
      <c r="X70" s="9">
        <f>W70/V70</f>
        <v>0.97864468432920271</v>
      </c>
      <c r="Z70" s="52"/>
      <c r="AA70" s="9"/>
      <c r="AB70" s="9"/>
      <c r="AC70" s="9"/>
      <c r="AD70" s="9"/>
      <c r="AE70" s="9"/>
      <c r="AF70" s="9"/>
      <c r="AG70" s="9"/>
    </row>
    <row r="71" spans="1:35" x14ac:dyDescent="0.2">
      <c r="A71">
        <v>15</v>
      </c>
      <c r="B71" s="33" t="s">
        <v>17</v>
      </c>
      <c r="C71" s="33"/>
      <c r="D71" s="36">
        <v>0.40458797000000002</v>
      </c>
      <c r="E71" s="36">
        <v>0.87407681999999998</v>
      </c>
      <c r="F71" s="36">
        <v>6.3200129999999993E-2</v>
      </c>
      <c r="G71" s="36">
        <v>0.82552243999999997</v>
      </c>
      <c r="H71" s="36">
        <v>0.10773033999999999</v>
      </c>
      <c r="I71" s="36">
        <v>1.1763837E-5</v>
      </c>
      <c r="J71" s="36">
        <v>1.1646223E-5</v>
      </c>
      <c r="K71" s="36">
        <v>0.94445047999999998</v>
      </c>
      <c r="L71" s="31">
        <v>1.7045950000000001</v>
      </c>
      <c r="M71" s="31">
        <v>1.6744627000000001</v>
      </c>
      <c r="N71" s="6"/>
      <c r="O71" s="6"/>
      <c r="P71" s="30">
        <v>2.5216029999999999E-3</v>
      </c>
      <c r="Q71" s="9">
        <f t="shared" si="10"/>
        <v>0.12887990202359312</v>
      </c>
      <c r="R71" s="9"/>
      <c r="S71" s="9"/>
      <c r="T71" s="9"/>
      <c r="U71" s="9"/>
      <c r="V71" s="9"/>
      <c r="W71" s="9"/>
      <c r="X71" s="9"/>
      <c r="Y71" s="43"/>
      <c r="Z71" s="52"/>
      <c r="AA71" s="9"/>
      <c r="AB71" s="9"/>
      <c r="AC71" s="9"/>
      <c r="AD71" s="9"/>
      <c r="AE71" s="9"/>
      <c r="AF71" s="9"/>
      <c r="AG71" s="9"/>
    </row>
    <row r="72" spans="1:35" s="26" customFormat="1" x14ac:dyDescent="0.2">
      <c r="A72">
        <v>16</v>
      </c>
      <c r="B72" s="33" t="s">
        <v>166</v>
      </c>
      <c r="C72" s="33" t="s">
        <v>165</v>
      </c>
      <c r="D72" s="36">
        <v>0.39810273000000002</v>
      </c>
      <c r="E72" s="36">
        <v>0.86003074999999995</v>
      </c>
      <c r="F72" s="36">
        <v>6.3690843999999996E-2</v>
      </c>
      <c r="G72" s="36">
        <v>0.81218754999999998</v>
      </c>
      <c r="H72" s="36">
        <v>0.10861582</v>
      </c>
      <c r="I72" s="36">
        <v>7.6380920000000004E-6</v>
      </c>
      <c r="J72" s="36">
        <v>8.8540365000000001E-6</v>
      </c>
      <c r="K72" s="36">
        <v>0.94435908999999996</v>
      </c>
      <c r="L72" s="31">
        <v>1.7053839</v>
      </c>
      <c r="M72" s="31">
        <v>1.6753598999999999</v>
      </c>
      <c r="N72" s="46"/>
      <c r="O72" s="46"/>
      <c r="P72" s="30">
        <v>2.7380200999999999E-3</v>
      </c>
      <c r="Q72" s="9">
        <f t="shared" si="10"/>
        <v>-0.1067700140545691</v>
      </c>
      <c r="R72" s="9">
        <f>(L72/AVERAGE(L71,L73)-1)*1000</f>
        <v>0.41779305657496657</v>
      </c>
      <c r="S72" s="9">
        <f>(M72/AVERAGE(M71,M73)-1)*1000</f>
        <v>0.50005298525235276</v>
      </c>
      <c r="T72" s="9"/>
      <c r="U72" s="9"/>
      <c r="V72" s="9">
        <f>H72/AVERAGE(H71,H73)</f>
        <v>1.0175856471993536</v>
      </c>
      <c r="W72" s="9">
        <f>G72/AVERAGE(G71,G73)</f>
        <v>0.99373146126970446</v>
      </c>
      <c r="X72" s="9">
        <f>W72/V72</f>
        <v>0.97655805583018807</v>
      </c>
      <c r="Y72" s="43"/>
      <c r="Z72" s="52"/>
      <c r="AA72" s="9"/>
      <c r="AB72" s="9"/>
      <c r="AC72" s="9"/>
      <c r="AD72" s="9"/>
      <c r="AE72" s="9"/>
      <c r="AF72" s="9"/>
      <c r="AG72" s="9"/>
    </row>
    <row r="73" spans="1:35" x14ac:dyDescent="0.2">
      <c r="A73">
        <v>17</v>
      </c>
      <c r="B73" s="33" t="s">
        <v>17</v>
      </c>
      <c r="C73" s="33"/>
      <c r="D73" s="36">
        <v>0.39651750000000002</v>
      </c>
      <c r="E73" s="36">
        <v>0.85667090000000001</v>
      </c>
      <c r="F73" s="36">
        <v>6.2031885000000002E-2</v>
      </c>
      <c r="G73" s="36">
        <v>0.80909934999999999</v>
      </c>
      <c r="H73" s="36">
        <v>0.10574716000000001</v>
      </c>
      <c r="I73" s="36">
        <v>1.0070137999999999E-5</v>
      </c>
      <c r="J73" s="36">
        <v>1.0353733000000001E-5</v>
      </c>
      <c r="K73" s="36">
        <v>0.94446938000000002</v>
      </c>
      <c r="L73" s="31">
        <v>1.7047483999999999</v>
      </c>
      <c r="M73" s="31">
        <v>1.6745824</v>
      </c>
      <c r="N73" s="6"/>
      <c r="O73" s="6"/>
      <c r="P73" s="30">
        <v>3.4618303E-3</v>
      </c>
      <c r="Q73" s="9">
        <f t="shared" si="10"/>
        <v>2.7778273513856533E-2</v>
      </c>
      <c r="R73" s="9">
        <f>(AVERAGE(L72,L74)/L73-1)*1000</f>
        <v>0.45329269703375807</v>
      </c>
      <c r="S73" s="9">
        <f>(AVERAGE(M72,M74)/M73-1)*1000</f>
        <v>0.4747750842239995</v>
      </c>
      <c r="T73" s="9">
        <f>AVERAGE(R72:R74)</f>
        <v>0.44711996553300121</v>
      </c>
      <c r="U73" s="9">
        <f>AVERAGE(S72:S74)</f>
        <v>0.48566883400343502</v>
      </c>
      <c r="V73" s="9">
        <f>AVERAGE(V72,V74)</f>
        <v>1.0204999183236425</v>
      </c>
      <c r="W73" s="9">
        <f t="shared" ref="W73:X73" si="12">AVERAGE(W72,W74)</f>
        <v>0.99703415123680128</v>
      </c>
      <c r="X73" s="9">
        <f t="shared" si="12"/>
        <v>0.97700434143821324</v>
      </c>
      <c r="Y73" s="43"/>
      <c r="Z73" s="52">
        <v>2</v>
      </c>
      <c r="AA73" s="9">
        <f>2*STDEV(R72:R74)</f>
        <v>5.3559054079331925E-2</v>
      </c>
      <c r="AB73" s="9">
        <f>2*STDEV(S72:S74)</f>
        <v>2.5990786591669601E-2</v>
      </c>
      <c r="AC73" s="9">
        <f>AVERAGE(Q72,Q74)</f>
        <v>-5.894592849414737E-2</v>
      </c>
      <c r="AD73" s="9">
        <f>2*STDEV(Q72,Q74)</f>
        <v>0.13526694081527943</v>
      </c>
      <c r="AE73" s="9">
        <f>AVERAGE(P72,P74)*20</f>
        <v>5.5470799000000001E-2</v>
      </c>
      <c r="AF73" s="9">
        <f>AVERAGE(H72,H74)</f>
        <v>0.108232865</v>
      </c>
      <c r="AG73" s="9">
        <f>T73-U73</f>
        <v>-3.8548868470433817E-2</v>
      </c>
      <c r="AI73" s="9">
        <f>0.0198*AF73^-0.47363</f>
        <v>5.6757291683663259E-2</v>
      </c>
    </row>
    <row r="74" spans="1:35" s="26" customFormat="1" x14ac:dyDescent="0.2">
      <c r="A74">
        <v>18</v>
      </c>
      <c r="B74" s="33" t="s">
        <v>166</v>
      </c>
      <c r="C74" s="33" t="s">
        <v>165</v>
      </c>
      <c r="D74" s="36">
        <v>0.39500352999999999</v>
      </c>
      <c r="E74" s="36">
        <v>0.85340755000000001</v>
      </c>
      <c r="F74" s="36">
        <v>6.3230676999999999E-2</v>
      </c>
      <c r="G74" s="36">
        <v>0.80606655000000005</v>
      </c>
      <c r="H74" s="36">
        <v>0.10784990999999999</v>
      </c>
      <c r="I74" s="36">
        <v>5.3632039999999999E-6</v>
      </c>
      <c r="J74" s="36">
        <v>1.0019185E-5</v>
      </c>
      <c r="K74" s="36">
        <v>0.94452720000000001</v>
      </c>
      <c r="L74" s="31">
        <v>1.7056583999999999</v>
      </c>
      <c r="M74" s="31">
        <v>1.675395</v>
      </c>
      <c r="N74" s="46"/>
      <c r="O74" s="46"/>
      <c r="P74" s="30">
        <v>2.8090597999999999E-3</v>
      </c>
      <c r="Q74" s="9">
        <f t="shared" si="10"/>
        <v>-1.1121842933725645E-2</v>
      </c>
      <c r="R74" s="9">
        <f>(L74/AVERAGE(L73,L75)-1)*1000</f>
        <v>0.47027414299027903</v>
      </c>
      <c r="S74" s="9">
        <f>(M74/AVERAGE(M73,M75)-1)*1000</f>
        <v>0.48217843253395287</v>
      </c>
      <c r="T74" s="9"/>
      <c r="U74" s="9"/>
      <c r="V74" s="9">
        <f>H74/AVERAGE(H73,H75)</f>
        <v>1.0234141894479312</v>
      </c>
      <c r="W74" s="9">
        <f>G74/AVERAGE(G73,G75)</f>
        <v>1.000336841203898</v>
      </c>
      <c r="X74" s="9">
        <f>W74/V74</f>
        <v>0.97745062704623831</v>
      </c>
      <c r="Y74" s="43"/>
      <c r="Z74" s="52"/>
      <c r="AA74" s="9"/>
      <c r="AB74" s="9"/>
      <c r="AC74" s="9"/>
      <c r="AD74" s="9"/>
      <c r="AE74" s="9"/>
      <c r="AF74" s="9"/>
      <c r="AG74" s="9"/>
    </row>
    <row r="75" spans="1:35" x14ac:dyDescent="0.2">
      <c r="A75">
        <v>19</v>
      </c>
      <c r="B75" s="33" t="s">
        <v>17</v>
      </c>
      <c r="C75" s="33"/>
      <c r="D75" s="36">
        <v>0.39318476000000002</v>
      </c>
      <c r="E75" s="36">
        <v>0.84955548000000003</v>
      </c>
      <c r="F75" s="36">
        <v>6.1596086000000001E-2</v>
      </c>
      <c r="G75" s="36">
        <v>0.80249090000000001</v>
      </c>
      <c r="H75" s="36">
        <v>0.10501777</v>
      </c>
      <c r="I75" s="36">
        <v>6.2166654999999999E-6</v>
      </c>
      <c r="J75" s="36">
        <v>8.9068834999999992E-6</v>
      </c>
      <c r="K75" s="36">
        <v>0.94460602999999999</v>
      </c>
      <c r="L75" s="31">
        <v>1.7049649</v>
      </c>
      <c r="M75" s="31">
        <v>1.6745927</v>
      </c>
      <c r="N75" s="6"/>
      <c r="O75" s="6"/>
      <c r="P75" s="30">
        <v>2.6783944999999999E-3</v>
      </c>
      <c r="Q75" s="9">
        <f t="shared" si="10"/>
        <v>-0.16304668761035757</v>
      </c>
      <c r="R75" s="9"/>
      <c r="S75" s="9"/>
      <c r="T75" s="9"/>
      <c r="U75" s="9"/>
      <c r="V75" s="9"/>
      <c r="W75" s="9"/>
      <c r="X75" s="9"/>
      <c r="Y75" s="43"/>
      <c r="Z75" s="52"/>
      <c r="AA75" s="9"/>
      <c r="AB75" s="9"/>
      <c r="AC75" s="9"/>
      <c r="AD75" s="9"/>
      <c r="AE75" s="9"/>
      <c r="AF75" s="9"/>
      <c r="AG75" s="9"/>
    </row>
    <row r="76" spans="1:35" s="43" customFormat="1" x14ac:dyDescent="0.2">
      <c r="A76">
        <v>20</v>
      </c>
      <c r="B76" s="33" t="s">
        <v>167</v>
      </c>
      <c r="C76" s="33" t="s">
        <v>168</v>
      </c>
      <c r="D76" s="36">
        <v>0.39096691</v>
      </c>
      <c r="E76" s="36">
        <v>0.84493704999999997</v>
      </c>
      <c r="F76" s="36">
        <v>5.7456082999999998E-2</v>
      </c>
      <c r="G76" s="36">
        <v>0.79846733000000003</v>
      </c>
      <c r="H76" s="36">
        <v>9.8041025000000004E-2</v>
      </c>
      <c r="I76" s="36">
        <v>6.8688969999999997E-6</v>
      </c>
      <c r="J76" s="36">
        <v>6.9748440000000001E-6</v>
      </c>
      <c r="K76" s="36">
        <v>0.94499294</v>
      </c>
      <c r="L76" s="31">
        <v>1.7063651</v>
      </c>
      <c r="M76" s="31">
        <v>1.6752336000000001</v>
      </c>
      <c r="N76" s="50"/>
      <c r="O76" s="50"/>
      <c r="P76" s="30">
        <v>3.4339557000000001E-3</v>
      </c>
      <c r="Q76" s="9">
        <f t="shared" si="10"/>
        <v>0.26841265510513246</v>
      </c>
      <c r="R76" s="9">
        <f>(L76/AVERAGE(L75,L77)-1)*1000</f>
        <v>0.68995300578467145</v>
      </c>
      <c r="S76" s="9">
        <f>(M76/AVERAGE(M75,M77)-1)*1000</f>
        <v>0.41109669658356829</v>
      </c>
      <c r="T76" s="9"/>
      <c r="U76" s="9"/>
      <c r="V76" s="9">
        <f>H76/AVERAGE(H75,H77)</f>
        <v>0.93374427874508714</v>
      </c>
      <c r="W76" s="9">
        <f>G76/AVERAGE(G75,G77)</f>
        <v>1.001735117613878</v>
      </c>
      <c r="X76" s="9">
        <f>W76/V76</f>
        <v>1.0728152668953086</v>
      </c>
      <c r="Z76" s="52"/>
      <c r="AA76" s="9"/>
      <c r="AB76" s="9"/>
      <c r="AC76" s="9"/>
      <c r="AD76" s="9"/>
      <c r="AE76" s="9"/>
      <c r="AF76" s="9"/>
      <c r="AG76" s="9"/>
    </row>
    <row r="77" spans="1:35" x14ac:dyDescent="0.2">
      <c r="A77">
        <v>21</v>
      </c>
      <c r="B77" s="33" t="s">
        <v>17</v>
      </c>
      <c r="C77" s="33"/>
      <c r="D77" s="36">
        <v>0.38772278999999998</v>
      </c>
      <c r="E77" s="36">
        <v>0.83786700999999997</v>
      </c>
      <c r="F77" s="36">
        <v>6.1556524000000001E-2</v>
      </c>
      <c r="G77" s="36">
        <v>0.79167768999999999</v>
      </c>
      <c r="H77" s="36">
        <v>0.10497768</v>
      </c>
      <c r="I77" s="36">
        <v>5.9116777999999996E-6</v>
      </c>
      <c r="J77" s="36">
        <v>9.1031257000000006E-6</v>
      </c>
      <c r="K77" s="36">
        <v>0.94487268999999996</v>
      </c>
      <c r="L77" s="31">
        <v>1.7054123000000001</v>
      </c>
      <c r="M77" s="31">
        <v>1.6744977000000001</v>
      </c>
      <c r="N77" s="6"/>
      <c r="O77" s="6"/>
      <c r="P77" s="30">
        <v>2.5436500000000002E-3</v>
      </c>
      <c r="Q77" s="9">
        <f t="shared" si="10"/>
        <v>-0.29088048854675197</v>
      </c>
      <c r="R77" s="9">
        <f>(AVERAGE(L76,L78)/L77-1)*1000</f>
        <v>0.710590629608987</v>
      </c>
      <c r="S77" s="9">
        <f>(AVERAGE(M76,M78)/M77-1)*1000</f>
        <v>0.42427648601717216</v>
      </c>
      <c r="T77" s="9">
        <f>AVERAGE(R76:R78)</f>
        <v>0.72994193828971687</v>
      </c>
      <c r="U77" s="9">
        <f>AVERAGE(S76:S78)</f>
        <v>0.41380138496630953</v>
      </c>
      <c r="V77" s="9">
        <f>AVERAGE(V76,V78)</f>
        <v>0.93007065895474839</v>
      </c>
      <c r="W77" s="9">
        <f t="shared" ref="W77:X77" si="13">AVERAGE(W76,W78)</f>
        <v>1.0019093223960551</v>
      </c>
      <c r="X77" s="9">
        <f t="shared" si="13"/>
        <v>1.0772575524424788</v>
      </c>
      <c r="Y77" s="43"/>
      <c r="Z77" s="52">
        <v>2</v>
      </c>
      <c r="AA77" s="9">
        <f>2*STDEV(R76:R78)</f>
        <v>0.10483178997361407</v>
      </c>
      <c r="AB77" s="9">
        <f>2*STDEV(S76:S78)</f>
        <v>1.883732434855976E-2</v>
      </c>
      <c r="AC77" s="9">
        <f>AVERAGE(Q76,Q78)</f>
        <v>0.31931617091029985</v>
      </c>
      <c r="AD77" s="9">
        <f>2*STDEV(Q76,Q78)</f>
        <v>0.14397688484828175</v>
      </c>
      <c r="AE77" s="9">
        <f>AVERAGE(P76,P78)*20</f>
        <v>6.3652072000000004E-2</v>
      </c>
      <c r="AF77" s="9">
        <f>AVERAGE(H76,H78)</f>
        <v>9.7486189500000001E-2</v>
      </c>
      <c r="AG77" s="9">
        <f>T77-U77</f>
        <v>0.31614055332340735</v>
      </c>
      <c r="AI77" s="9">
        <f>0.0198*AF77^-0.47363</f>
        <v>5.9639236100822321E-2</v>
      </c>
    </row>
    <row r="78" spans="1:35" s="43" customFormat="1" x14ac:dyDescent="0.2">
      <c r="A78">
        <v>22</v>
      </c>
      <c r="B78" s="33" t="s">
        <v>167</v>
      </c>
      <c r="C78" s="33" t="s">
        <v>168</v>
      </c>
      <c r="D78" s="36">
        <v>0.38633020000000001</v>
      </c>
      <c r="E78" s="36">
        <v>0.83500004999999999</v>
      </c>
      <c r="F78" s="36">
        <v>5.6789636999999997E-2</v>
      </c>
      <c r="G78" s="36">
        <v>0.78931985999999998</v>
      </c>
      <c r="H78" s="36">
        <v>9.6931353999999997E-2</v>
      </c>
      <c r="I78" s="36">
        <v>3.1429001E-6</v>
      </c>
      <c r="J78" s="36">
        <v>1.3350639000000001E-5</v>
      </c>
      <c r="K78" s="36">
        <v>0.94530228999999999</v>
      </c>
      <c r="L78" s="31">
        <v>1.7068832</v>
      </c>
      <c r="M78" s="31">
        <v>1.6751826999999999</v>
      </c>
      <c r="N78" s="50"/>
      <c r="O78" s="50"/>
      <c r="P78" s="30">
        <v>2.9312514999999999E-3</v>
      </c>
      <c r="Q78" s="9">
        <f t="shared" si="10"/>
        <v>0.37021968671546723</v>
      </c>
      <c r="R78" s="9">
        <f>(L78/AVERAGE(L77,L79)-1)*1000</f>
        <v>0.78928217947549228</v>
      </c>
      <c r="S78" s="9">
        <f>(M78/AVERAGE(M77,M79)-1)*1000</f>
        <v>0.40603097229818808</v>
      </c>
      <c r="T78" s="9"/>
      <c r="U78" s="9"/>
      <c r="V78" s="9">
        <f>H78/AVERAGE(H77,H79)</f>
        <v>0.92639703916440963</v>
      </c>
      <c r="W78" s="9">
        <f>G78/AVERAGE(G77,G79)</f>
        <v>1.0020835271782322</v>
      </c>
      <c r="X78" s="9">
        <f>W78/V78</f>
        <v>1.0816998379896487</v>
      </c>
      <c r="Z78" s="52"/>
      <c r="AA78" s="9"/>
      <c r="AB78" s="9"/>
      <c r="AC78" s="9"/>
      <c r="AD78" s="9"/>
      <c r="AE78" s="9"/>
      <c r="AF78" s="9"/>
      <c r="AG78" s="9"/>
    </row>
    <row r="79" spans="1:35" x14ac:dyDescent="0.2">
      <c r="A79">
        <v>23</v>
      </c>
      <c r="B79" s="33" t="s">
        <v>17</v>
      </c>
      <c r="C79" s="33"/>
      <c r="D79" s="36">
        <v>0.38370776000000001</v>
      </c>
      <c r="E79" s="36">
        <v>0.82926244000000005</v>
      </c>
      <c r="F79" s="36">
        <v>6.1141178999999997E-2</v>
      </c>
      <c r="G79" s="36">
        <v>0.78367973000000002</v>
      </c>
      <c r="H79" s="36">
        <v>0.10428757</v>
      </c>
      <c r="I79" s="36">
        <v>6.2895355000000001E-6</v>
      </c>
      <c r="J79" s="36">
        <v>1.076549E-5</v>
      </c>
      <c r="K79" s="36">
        <v>0.94503221000000004</v>
      </c>
      <c r="L79" s="31">
        <v>1.7056617999999999</v>
      </c>
      <c r="M79" s="31">
        <v>1.6745079</v>
      </c>
      <c r="N79" s="6"/>
      <c r="O79" s="6"/>
      <c r="P79" s="30">
        <v>3.9205185000000002E-3</v>
      </c>
      <c r="Q79" s="9">
        <f t="shared" si="10"/>
        <v>-0.28570754864032377</v>
      </c>
      <c r="R79" s="9"/>
      <c r="S79" s="9"/>
      <c r="T79" s="9"/>
      <c r="U79" s="9"/>
      <c r="V79" s="9"/>
      <c r="W79" s="9"/>
      <c r="X79" s="9"/>
      <c r="Y79" s="43"/>
      <c r="Z79" s="52"/>
      <c r="AA79" s="9"/>
      <c r="AB79" s="9"/>
      <c r="AC79" s="9"/>
      <c r="AD79" s="9"/>
      <c r="AE79" s="9"/>
      <c r="AF79" s="9"/>
      <c r="AG79" s="9"/>
    </row>
    <row r="80" spans="1:35" x14ac:dyDescent="0.2">
      <c r="B80" s="33"/>
      <c r="C80" s="33"/>
      <c r="D80" s="36"/>
      <c r="E80" s="36"/>
      <c r="F80" s="36"/>
      <c r="G80" s="36"/>
      <c r="H80" s="36"/>
      <c r="I80" s="36"/>
      <c r="J80" s="36"/>
      <c r="K80" s="36"/>
      <c r="L80" s="31"/>
      <c r="M80" s="31"/>
      <c r="P80" s="30"/>
      <c r="Q80" s="9"/>
      <c r="R80" s="9"/>
      <c r="S80" s="9"/>
      <c r="T80" s="9"/>
      <c r="U80" s="9"/>
      <c r="V80" s="9"/>
      <c r="W80" s="9"/>
      <c r="X80" s="9"/>
      <c r="Y80" s="43"/>
      <c r="Z80" s="52"/>
      <c r="AA80" s="9"/>
      <c r="AB80" s="9"/>
      <c r="AC80" s="9"/>
      <c r="AD80" s="9"/>
      <c r="AE80" s="9"/>
      <c r="AF80" s="9"/>
      <c r="AG80" s="9"/>
    </row>
    <row r="81" spans="1:35" x14ac:dyDescent="0.2">
      <c r="A81">
        <v>8</v>
      </c>
      <c r="B81" s="33" t="s">
        <v>17</v>
      </c>
      <c r="D81" s="36">
        <v>0.49671798</v>
      </c>
      <c r="E81" s="36">
        <v>1.0720145999999999</v>
      </c>
      <c r="F81" s="36">
        <v>7.0834272000000004E-2</v>
      </c>
      <c r="G81" s="36">
        <v>1.0106307999999999</v>
      </c>
      <c r="H81" s="36">
        <v>0.12051436</v>
      </c>
      <c r="I81" s="36">
        <v>3.3376030999999998E-5</v>
      </c>
      <c r="J81" s="36">
        <v>2.9255096E-5</v>
      </c>
      <c r="K81" s="36">
        <v>0.94275096000000003</v>
      </c>
      <c r="L81" s="31">
        <v>1.7013841000000001</v>
      </c>
      <c r="M81" s="31">
        <v>1.6742421000000001</v>
      </c>
      <c r="N81" s="7"/>
      <c r="O81" s="5"/>
      <c r="P81" s="30">
        <v>2.6627859999999999E-3</v>
      </c>
      <c r="Q81" s="9">
        <f t="shared" ref="Q81:Q85" si="14">(K81/AVERAGE(K80,K82)-1)*1000</f>
        <v>0.26565500893371841</v>
      </c>
      <c r="R81" s="9"/>
      <c r="S81" s="9"/>
      <c r="T81" s="9"/>
      <c r="U81" s="9"/>
      <c r="V81" s="9"/>
      <c r="W81" s="9"/>
      <c r="X81" s="9"/>
      <c r="Y81" s="43"/>
      <c r="Z81" s="52"/>
      <c r="AA81" s="9"/>
      <c r="AB81" s="9"/>
      <c r="AC81" s="9"/>
      <c r="AD81" s="9"/>
      <c r="AE81" s="9"/>
      <c r="AF81" s="9"/>
      <c r="AG81" s="9"/>
    </row>
    <row r="82" spans="1:35" s="26" customFormat="1" x14ac:dyDescent="0.2">
      <c r="A82">
        <v>9</v>
      </c>
      <c r="B82" s="33" t="s">
        <v>163</v>
      </c>
      <c r="C82" s="33" t="s">
        <v>123</v>
      </c>
      <c r="D82" s="36">
        <v>0.50094733999999996</v>
      </c>
      <c r="E82" s="36">
        <v>1.0810039</v>
      </c>
      <c r="F82" s="36">
        <v>7.8551614000000006E-2</v>
      </c>
      <c r="G82" s="36">
        <v>1.0188465</v>
      </c>
      <c r="H82" s="36">
        <v>0.13360917</v>
      </c>
      <c r="I82" s="36">
        <v>3.9479627000000001E-5</v>
      </c>
      <c r="J82" s="36">
        <v>3.5049260000000001E-5</v>
      </c>
      <c r="K82" s="36">
        <v>0.94250058000000003</v>
      </c>
      <c r="L82" s="31">
        <v>1.7008759</v>
      </c>
      <c r="M82" s="31">
        <v>1.6742458</v>
      </c>
      <c r="N82" s="47"/>
      <c r="O82" s="45"/>
      <c r="P82" s="30">
        <v>3.596335E-3</v>
      </c>
      <c r="Q82" s="9">
        <f t="shared" si="14"/>
        <v>-0.13686712223370812</v>
      </c>
      <c r="R82" s="9">
        <f>(L82/AVERAGE(L81,L83)-1)*1000</f>
        <v>-0.2121103955696757</v>
      </c>
      <c r="S82" s="9">
        <f>(M82/AVERAGE(M81,M83)-1)*1000</f>
        <v>-3.3805123853536401E-2</v>
      </c>
      <c r="T82" s="9">
        <f>AVERAGE(R81:R83)</f>
        <v>-0.2121103955696757</v>
      </c>
      <c r="U82" s="9">
        <f>AVERAGE(S81:S83)</f>
        <v>-3.3805123853536401E-2</v>
      </c>
      <c r="V82" s="9">
        <f>H82/AVERAGE(H81,H83)</f>
        <v>1.1007077204939648</v>
      </c>
      <c r="W82" s="9">
        <f>G82/AVERAGE(G81,G83)</f>
        <v>0.99917259183230367</v>
      </c>
      <c r="X82" s="9">
        <f>W82/V82</f>
        <v>0.90775468657919911</v>
      </c>
      <c r="Y82" s="43"/>
      <c r="Z82" s="52">
        <v>1</v>
      </c>
      <c r="AA82" s="9"/>
      <c r="AB82" s="9"/>
      <c r="AC82" s="9">
        <f>Q82</f>
        <v>-0.13686712223370812</v>
      </c>
      <c r="AD82" s="9"/>
      <c r="AE82" s="9">
        <f>2*P82*10</f>
        <v>7.1926699999999996E-2</v>
      </c>
      <c r="AF82" s="9">
        <f>H82</f>
        <v>0.13360917</v>
      </c>
      <c r="AG82" s="9">
        <f>T82-U82</f>
        <v>-0.1783052717161393</v>
      </c>
      <c r="AI82" s="9">
        <f>0.0206*AF82^-0.579</f>
        <v>6.6070565246287016E-2</v>
      </c>
    </row>
    <row r="83" spans="1:35" x14ac:dyDescent="0.2">
      <c r="A83">
        <v>10</v>
      </c>
      <c r="B83" s="33" t="s">
        <v>17</v>
      </c>
      <c r="C83" s="33"/>
      <c r="D83" s="36">
        <v>0.50581071</v>
      </c>
      <c r="E83" s="36">
        <v>1.0915013</v>
      </c>
      <c r="F83" s="36">
        <v>7.1869725999999995E-2</v>
      </c>
      <c r="G83" s="36">
        <v>1.0287496</v>
      </c>
      <c r="H83" s="36">
        <v>0.12225521</v>
      </c>
      <c r="I83" s="36">
        <v>3.3252166E-5</v>
      </c>
      <c r="J83" s="36">
        <v>2.8324910000000001E-5</v>
      </c>
      <c r="K83" s="36">
        <v>0.94250822999999995</v>
      </c>
      <c r="L83" s="31">
        <v>1.7010894000000001</v>
      </c>
      <c r="M83" s="31">
        <v>1.6743627000000001</v>
      </c>
      <c r="N83" s="7"/>
      <c r="O83" s="5"/>
      <c r="P83" s="30">
        <v>2.5795543000000001E-3</v>
      </c>
      <c r="Q83" s="9">
        <f t="shared" si="14"/>
        <v>1.5313522533810797E-2</v>
      </c>
      <c r="R83" s="9"/>
      <c r="S83" s="9"/>
      <c r="T83" s="9"/>
      <c r="U83" s="9"/>
      <c r="V83" s="9"/>
      <c r="W83" s="9"/>
      <c r="X83" s="9"/>
      <c r="Y83" s="43"/>
      <c r="Z83" s="52"/>
      <c r="AA83" s="9"/>
      <c r="AB83" s="9"/>
      <c r="AC83" s="9"/>
      <c r="AD83" s="9"/>
      <c r="AE83" s="9"/>
      <c r="AF83" s="9"/>
      <c r="AG83" s="9"/>
    </row>
    <row r="84" spans="1:35" s="43" customFormat="1" x14ac:dyDescent="0.2">
      <c r="A84">
        <v>11</v>
      </c>
      <c r="B84" s="33" t="s">
        <v>162</v>
      </c>
      <c r="C84" s="33" t="s">
        <v>124</v>
      </c>
      <c r="D84" s="36">
        <v>0.55414560319999995</v>
      </c>
      <c r="E84" s="36">
        <v>1.1957847370000001</v>
      </c>
      <c r="F84" s="36">
        <v>7.0119324260000004E-2</v>
      </c>
      <c r="G84" s="36">
        <v>1.127012358</v>
      </c>
      <c r="H84" s="36">
        <v>0.1192664784</v>
      </c>
      <c r="I84" s="36">
        <v>4.0530157469999998E-5</v>
      </c>
      <c r="J84" s="36">
        <v>3.5250840159999998E-5</v>
      </c>
      <c r="K84" s="36">
        <v>0.94248701420000003</v>
      </c>
      <c r="L84" s="31">
        <v>1.700906311</v>
      </c>
      <c r="M84" s="31">
        <v>1.674260689</v>
      </c>
      <c r="N84" s="49"/>
      <c r="O84" s="51"/>
      <c r="P84" s="30">
        <f>0.003</f>
        <v>3.0000000000000001E-3</v>
      </c>
      <c r="Q84" s="9">
        <f t="shared" si="14"/>
        <v>1.0269955192043767E-2</v>
      </c>
      <c r="R84" s="9">
        <f>(L84/AVERAGE(L83,L85)-1)*1000</f>
        <v>-5.6989309103361308E-2</v>
      </c>
      <c r="S84" s="9">
        <f>(M84/AVERAGE(M83,M85)-1)*1000</f>
        <v>-6.2597443628575888E-2</v>
      </c>
      <c r="T84" s="9">
        <f>AVERAGE(R83:R85)</f>
        <v>-5.6989309103361308E-2</v>
      </c>
      <c r="U84" s="9">
        <f>AVERAGE(S83:S85)</f>
        <v>-6.2597443628575888E-2</v>
      </c>
      <c r="V84" s="9">
        <f>H84/AVERAGE(H83,H85)</f>
        <v>0.96040001233651606</v>
      </c>
      <c r="W84" s="9">
        <f>G84/AVERAGE(G83,G85)</f>
        <v>1.0758501430688399</v>
      </c>
      <c r="X84" s="9">
        <f>W84/V84</f>
        <v>1.1202104636082315</v>
      </c>
      <c r="Y84" s="9" t="s">
        <v>125</v>
      </c>
      <c r="Z84" s="52">
        <v>1</v>
      </c>
      <c r="AA84" s="9"/>
      <c r="AB84" s="9"/>
      <c r="AC84" s="9">
        <f>Q84</f>
        <v>1.0269955192043767E-2</v>
      </c>
      <c r="AD84" s="9"/>
      <c r="AE84" s="9">
        <f>2*P84*10</f>
        <v>0.06</v>
      </c>
      <c r="AF84" s="9">
        <f>H84</f>
        <v>0.1192664784</v>
      </c>
      <c r="AG84" s="9">
        <f>T84-U84</f>
        <v>5.6081345252145809E-3</v>
      </c>
      <c r="AI84" s="9">
        <f>0.0206*AF84^-0.579</f>
        <v>7.0560730630501736E-2</v>
      </c>
    </row>
    <row r="85" spans="1:35" x14ac:dyDescent="0.2">
      <c r="A85">
        <v>12</v>
      </c>
      <c r="B85" s="33" t="s">
        <v>17</v>
      </c>
      <c r="C85" s="33"/>
      <c r="D85" s="36">
        <v>0.52434926999999998</v>
      </c>
      <c r="E85" s="36">
        <v>1.1314816999999999</v>
      </c>
      <c r="F85" s="36">
        <v>7.4145557000000001E-2</v>
      </c>
      <c r="G85" s="36">
        <v>1.0663606999999999</v>
      </c>
      <c r="H85" s="36">
        <v>0.12611312999999999</v>
      </c>
      <c r="I85" s="36">
        <v>2.8855802000000001E-5</v>
      </c>
      <c r="J85" s="36">
        <v>2.1044037000000002E-5</v>
      </c>
      <c r="K85" s="36">
        <v>0.94244644</v>
      </c>
      <c r="L85" s="31">
        <v>1.7009171000000001</v>
      </c>
      <c r="M85" s="31">
        <v>1.6743683</v>
      </c>
      <c r="N85" s="7"/>
      <c r="O85" s="5"/>
      <c r="P85" s="30">
        <v>3.5022237999999999E-3</v>
      </c>
      <c r="Q85" s="9">
        <f t="shared" si="14"/>
        <v>-4.3050142218059584E-2</v>
      </c>
      <c r="R85" s="9"/>
      <c r="S85" s="9"/>
      <c r="T85" s="9"/>
      <c r="U85" s="9"/>
      <c r="V85" s="9"/>
      <c r="W85" s="9"/>
      <c r="X85" s="9"/>
      <c r="Y85" s="43"/>
      <c r="Z85" s="52"/>
      <c r="AA85" s="9"/>
      <c r="AB85" s="9"/>
      <c r="AC85" s="9"/>
      <c r="AD85" s="9"/>
      <c r="AE85" s="9"/>
      <c r="AF85" s="9"/>
      <c r="AG85" s="9"/>
    </row>
    <row r="86" spans="1:35" x14ac:dyDescent="0.2">
      <c r="B86" s="33"/>
      <c r="C86" s="33"/>
      <c r="D86" s="36"/>
      <c r="E86" s="36"/>
      <c r="F86" s="36"/>
      <c r="G86" s="36"/>
      <c r="H86" s="36"/>
      <c r="I86" s="36"/>
      <c r="J86" s="36"/>
      <c r="K86" s="36"/>
      <c r="L86" s="31"/>
      <c r="M86" s="31"/>
      <c r="P86" s="30"/>
      <c r="Q86" s="9"/>
      <c r="R86" s="9"/>
      <c r="S86" s="9"/>
      <c r="T86" s="9"/>
      <c r="U86" s="9"/>
      <c r="V86" s="9"/>
      <c r="W86" s="9"/>
      <c r="X86" s="9"/>
      <c r="Y86" s="43"/>
      <c r="Z86" s="52"/>
      <c r="AA86" s="9"/>
      <c r="AB86" s="9"/>
      <c r="AC86" s="9"/>
      <c r="AD86" s="9"/>
      <c r="AE86" s="9"/>
      <c r="AF86" s="9"/>
      <c r="AG86" s="9"/>
    </row>
    <row r="87" spans="1:35" x14ac:dyDescent="0.2">
      <c r="A87">
        <v>9</v>
      </c>
      <c r="B87" s="33" t="s">
        <v>17</v>
      </c>
      <c r="C87" s="33"/>
      <c r="D87" s="36">
        <v>0.76074870000000006</v>
      </c>
      <c r="E87" s="36">
        <v>1.6463026999999999</v>
      </c>
      <c r="F87" s="36">
        <v>0.10684646</v>
      </c>
      <c r="G87" s="36">
        <v>1.5601337</v>
      </c>
      <c r="H87" s="36">
        <v>0.18274366</v>
      </c>
      <c r="I87" s="36">
        <v>2.2851211999999998E-5</v>
      </c>
      <c r="J87" s="36">
        <v>8.4231654999999999E-6</v>
      </c>
      <c r="K87" s="36">
        <v>0.94768439000000004</v>
      </c>
      <c r="L87" s="31">
        <v>1.7104408</v>
      </c>
      <c r="M87" s="31">
        <v>1.6744584</v>
      </c>
      <c r="N87" s="5"/>
      <c r="O87" s="5"/>
      <c r="P87" s="30">
        <v>2.6805774000000001E-3</v>
      </c>
      <c r="Q87" s="9">
        <f t="shared" ref="Q87:Q91" si="15">(K87/AVERAGE(K86,K88)-1)*1000</f>
        <v>-0.14726363166350787</v>
      </c>
      <c r="R87" s="9"/>
      <c r="S87" s="9"/>
      <c r="T87" s="9"/>
      <c r="U87" s="9"/>
      <c r="V87" s="9"/>
      <c r="W87" s="9"/>
      <c r="X87" s="9"/>
      <c r="Y87" s="43"/>
      <c r="Z87" s="52"/>
      <c r="AA87" s="9"/>
      <c r="AB87" s="9"/>
      <c r="AC87" s="9"/>
      <c r="AD87" s="9"/>
      <c r="AE87" s="9"/>
      <c r="AF87" s="9"/>
      <c r="AG87" s="9"/>
    </row>
    <row r="88" spans="1:35" s="26" customFormat="1" x14ac:dyDescent="0.2">
      <c r="A88">
        <v>10</v>
      </c>
      <c r="B88" s="33" t="s">
        <v>170</v>
      </c>
      <c r="C88" s="33" t="s">
        <v>161</v>
      </c>
      <c r="D88" s="36">
        <v>0.72358763999999998</v>
      </c>
      <c r="E88" s="36">
        <v>1.5659392000000001</v>
      </c>
      <c r="F88" s="36">
        <v>0.10095013</v>
      </c>
      <c r="G88" s="36">
        <v>1.4841337999999999</v>
      </c>
      <c r="H88" s="36">
        <v>0.17267679999999999</v>
      </c>
      <c r="I88" s="36">
        <v>1.8773449999999999E-5</v>
      </c>
      <c r="J88" s="36">
        <v>1.1429363999999999E-5</v>
      </c>
      <c r="K88" s="36">
        <v>0.94782396999999996</v>
      </c>
      <c r="L88" s="31">
        <v>1.7106177</v>
      </c>
      <c r="M88" s="31">
        <v>1.6744492</v>
      </c>
      <c r="N88" s="45"/>
      <c r="O88" s="45"/>
      <c r="P88" s="30">
        <v>2.2797767000000001E-3</v>
      </c>
      <c r="Q88" s="9">
        <f t="shared" si="15"/>
        <v>0.10113132392253199</v>
      </c>
      <c r="R88" s="9">
        <f>(L88/AVERAGE(L87,L89)-1)*1000</f>
        <v>7.223058903749191E-2</v>
      </c>
      <c r="S88" s="9">
        <f>(M88/AVERAGE(M87,M89)-1)*1000</f>
        <v>-1.4034268817852968E-2</v>
      </c>
      <c r="T88" s="9"/>
      <c r="U88" s="9"/>
      <c r="V88" s="9">
        <f>H88/AVERAGE(H87,H89)</f>
        <v>0.94718649050507209</v>
      </c>
      <c r="W88" s="9">
        <f>G88/AVERAGE(G87,G89)</f>
        <v>0.95306681484534872</v>
      </c>
      <c r="X88" s="9">
        <f>W88/V88</f>
        <v>1.0062082012351559</v>
      </c>
      <c r="Y88" s="43"/>
      <c r="Z88" s="52"/>
      <c r="AA88" s="9"/>
      <c r="AB88" s="9"/>
      <c r="AC88" s="9"/>
      <c r="AD88" s="9"/>
      <c r="AE88" s="9"/>
      <c r="AF88" s="9"/>
      <c r="AG88" s="9"/>
    </row>
    <row r="89" spans="1:35" x14ac:dyDescent="0.2">
      <c r="A89">
        <v>11</v>
      </c>
      <c r="B89" s="33" t="s">
        <v>17</v>
      </c>
      <c r="C89" s="33"/>
      <c r="D89" s="36">
        <v>0.75780829999999999</v>
      </c>
      <c r="E89" s="36">
        <v>1.6399961999999999</v>
      </c>
      <c r="F89" s="36">
        <v>0.10632343</v>
      </c>
      <c r="G89" s="36">
        <v>1.5543043999999999</v>
      </c>
      <c r="H89" s="36">
        <v>0.18186627</v>
      </c>
      <c r="I89" s="36">
        <v>2.2116527000000001E-5</v>
      </c>
      <c r="J89" s="36">
        <v>5.7617467999999998E-6</v>
      </c>
      <c r="K89" s="36">
        <v>0.94777186000000002</v>
      </c>
      <c r="L89" s="31">
        <v>1.7105475000000001</v>
      </c>
      <c r="M89" s="31">
        <v>1.6744870000000001</v>
      </c>
      <c r="N89" s="5"/>
      <c r="O89" s="5"/>
      <c r="P89" s="30">
        <v>2.0218752999999999E-3</v>
      </c>
      <c r="Q89" s="9">
        <f t="shared" si="15"/>
        <v>-0.10402792748698264</v>
      </c>
      <c r="R89" s="9">
        <f>(AVERAGE(L88,L90)/L89-1)*1000</f>
        <v>0.10566792211252896</v>
      </c>
      <c r="S89" s="9">
        <f>(AVERAGE(M88,M90)/M89-1)*1000</f>
        <v>-1.800551452479926E-2</v>
      </c>
      <c r="T89" s="9">
        <f>AVERAGE(R88:R90)</f>
        <v>0.10826903416553495</v>
      </c>
      <c r="U89" s="9">
        <f>AVERAGE(S88:S90)</f>
        <v>-1.9030647082862728E-2</v>
      </c>
      <c r="V89" s="9"/>
      <c r="W89" s="9"/>
      <c r="X89" s="9"/>
      <c r="Y89" s="43"/>
      <c r="Z89" s="52">
        <f>COUNT(S88,S90)</f>
        <v>2</v>
      </c>
      <c r="AA89" s="9">
        <f>2*STDEV(R88:R90)</f>
        <v>7.4813778013235174E-2</v>
      </c>
      <c r="AB89" s="9">
        <f>2*STDEV(S88:S90)</f>
        <v>1.1160043469543602E-2</v>
      </c>
      <c r="AC89" s="9">
        <f>AVERAGE(Q88,Q90)</f>
        <v>0.12768082646807954</v>
      </c>
      <c r="AD89" s="9">
        <f>2*STDEV(Q88,Q90)</f>
        <v>7.5093333148344696E-2</v>
      </c>
      <c r="AE89" s="9">
        <f>AVERAGE(P88,P90)*10*2</f>
        <v>3.5759845999999998E-2</v>
      </c>
      <c r="AF89" s="9">
        <f>AVERAGE(H88,H90)</f>
        <v>0.17300757999999999</v>
      </c>
      <c r="AG89" s="9">
        <f>T89-U89</f>
        <v>0.12729968124839769</v>
      </c>
      <c r="AI89" s="9">
        <f>0.0198*AF89^-0.47363</f>
        <v>4.5450681768830326E-2</v>
      </c>
    </row>
    <row r="90" spans="1:35" s="26" customFormat="1" x14ac:dyDescent="0.2">
      <c r="A90">
        <v>12</v>
      </c>
      <c r="B90" s="33" t="s">
        <v>170</v>
      </c>
      <c r="C90" s="33" t="s">
        <v>161</v>
      </c>
      <c r="D90" s="36">
        <v>0.72497855</v>
      </c>
      <c r="E90" s="36">
        <v>1.5690734</v>
      </c>
      <c r="F90" s="36">
        <v>0.10132037000000001</v>
      </c>
      <c r="G90" s="36">
        <v>1.4873080999999999</v>
      </c>
      <c r="H90" s="36">
        <v>0.17333836</v>
      </c>
      <c r="I90" s="36">
        <v>2.1803732E-5</v>
      </c>
      <c r="J90" s="36">
        <v>7.3382738000000004E-6</v>
      </c>
      <c r="K90" s="36">
        <v>0.94791696000000003</v>
      </c>
      <c r="L90" s="31">
        <v>1.7108388000000001</v>
      </c>
      <c r="M90" s="31">
        <v>1.6744645</v>
      </c>
      <c r="N90" s="45"/>
      <c r="O90" s="45"/>
      <c r="P90" s="30">
        <v>1.2962079E-3</v>
      </c>
      <c r="Q90" s="9">
        <f t="shared" si="15"/>
        <v>0.1542303290136271</v>
      </c>
      <c r="R90" s="9">
        <f>(L90/AVERAGE(L89,L91)-1)*1000</f>
        <v>0.14690859134658396</v>
      </c>
      <c r="S90" s="9">
        <f>(M90/AVERAGE(M89,M91)-1)*1000</f>
        <v>-2.5052157905935957E-2</v>
      </c>
      <c r="T90" s="9"/>
      <c r="U90" s="9"/>
      <c r="V90" s="9">
        <f>H90/AVERAGE(H89,H91)</f>
        <v>0.9474769538836072</v>
      </c>
      <c r="W90" s="9">
        <f>G90/AVERAGE(G89,G91)</f>
        <v>0.95087078236394595</v>
      </c>
      <c r="X90" s="9">
        <f>W90/V90</f>
        <v>1.0035819641484975</v>
      </c>
      <c r="Y90" s="43"/>
      <c r="Z90" s="52"/>
      <c r="AA90" s="9"/>
      <c r="AB90" s="9"/>
      <c r="AC90" s="9"/>
      <c r="AD90" s="9"/>
      <c r="AE90" s="9"/>
      <c r="AF90" s="9"/>
      <c r="AG90" s="9"/>
    </row>
    <row r="91" spans="1:35" x14ac:dyDescent="0.2">
      <c r="A91">
        <v>13</v>
      </c>
      <c r="B91" s="33" t="s">
        <v>17</v>
      </c>
      <c r="C91" s="33"/>
      <c r="D91" s="36">
        <v>0.76740686000000002</v>
      </c>
      <c r="E91" s="36">
        <v>1.6607736</v>
      </c>
      <c r="F91" s="36">
        <v>0.10758189</v>
      </c>
      <c r="G91" s="36">
        <v>1.5740031000000001</v>
      </c>
      <c r="H91" s="36">
        <v>0.18402835000000001</v>
      </c>
      <c r="I91" s="36">
        <v>2.3371503999999999E-5</v>
      </c>
      <c r="J91" s="36">
        <v>5.6859848000000002E-6</v>
      </c>
      <c r="K91" s="36">
        <v>0.94776970999999999</v>
      </c>
      <c r="L91" s="31">
        <v>1.7106275</v>
      </c>
      <c r="M91" s="31">
        <v>1.6745258999999999</v>
      </c>
      <c r="N91" s="5"/>
      <c r="O91" s="5"/>
      <c r="P91" s="30">
        <v>2.0263506999999999E-3</v>
      </c>
      <c r="Q91" s="9">
        <f t="shared" si="15"/>
        <v>-0.15534061127042698</v>
      </c>
      <c r="R91" s="9"/>
      <c r="S91" s="9"/>
      <c r="T91" s="9"/>
      <c r="U91" s="9"/>
      <c r="V91" s="9"/>
      <c r="W91" s="9"/>
      <c r="X91" s="9"/>
      <c r="Y91" s="43"/>
      <c r="Z91" s="52"/>
      <c r="AA91" s="9"/>
      <c r="AB91" s="9"/>
      <c r="AC91" s="9"/>
      <c r="AD91" s="9"/>
      <c r="AE91" s="9"/>
      <c r="AF91" s="9"/>
      <c r="AG91" s="9"/>
    </row>
    <row r="92" spans="1:35" x14ac:dyDescent="0.2">
      <c r="B92" s="33"/>
      <c r="C92" s="33"/>
      <c r="D92" s="36"/>
      <c r="E92" s="36"/>
      <c r="F92" s="36"/>
      <c r="G92" s="36"/>
      <c r="H92" s="36"/>
      <c r="I92" s="36"/>
      <c r="J92" s="36"/>
      <c r="K92" s="36"/>
      <c r="L92" s="31"/>
      <c r="M92" s="31"/>
      <c r="P92" s="30"/>
      <c r="Q92" s="9"/>
      <c r="R92" s="9"/>
      <c r="S92" s="9"/>
      <c r="T92" s="9"/>
      <c r="U92" s="9"/>
      <c r="V92" s="9"/>
      <c r="W92" s="9"/>
      <c r="X92" s="9"/>
      <c r="Y92" s="43"/>
      <c r="Z92" s="52"/>
      <c r="AA92" s="9"/>
      <c r="AB92" s="9"/>
      <c r="AC92" s="9"/>
      <c r="AD92" s="9"/>
      <c r="AE92" s="9"/>
      <c r="AF92" s="9"/>
      <c r="AG92" s="9"/>
    </row>
    <row r="93" spans="1:35" x14ac:dyDescent="0.2">
      <c r="A93">
        <v>6</v>
      </c>
      <c r="B93" s="33" t="s">
        <v>17</v>
      </c>
      <c r="C93" s="33"/>
      <c r="D93" s="36">
        <v>0.81312642000000002</v>
      </c>
      <c r="E93" s="36">
        <v>1.7583431</v>
      </c>
      <c r="F93" s="36">
        <v>0.1158259</v>
      </c>
      <c r="G93" s="36">
        <v>1.663805</v>
      </c>
      <c r="H93" s="36">
        <v>0.19781355</v>
      </c>
      <c r="I93" s="36">
        <v>1.0935197999999999E-5</v>
      </c>
      <c r="J93" s="36">
        <v>4.200458E-6</v>
      </c>
      <c r="K93" s="36">
        <v>0.94625892</v>
      </c>
      <c r="L93" s="31">
        <v>1.7079552</v>
      </c>
      <c r="M93" s="31">
        <v>1.6745030000000001</v>
      </c>
      <c r="N93" s="5"/>
      <c r="O93" s="5"/>
      <c r="P93" s="30">
        <v>2.9783785E-3</v>
      </c>
      <c r="Q93" s="9">
        <f t="shared" ref="Q93:Q97" si="16">(K93/AVERAGE(K92,K94)-1)*1000</f>
        <v>-2.2931886737742602E-2</v>
      </c>
      <c r="R93" s="9"/>
      <c r="S93" s="9"/>
      <c r="T93" s="9"/>
      <c r="U93" s="9"/>
      <c r="V93" s="9"/>
      <c r="W93" s="9"/>
      <c r="X93" s="9"/>
      <c r="Y93" s="43"/>
      <c r="Z93" s="52"/>
      <c r="AA93" s="9"/>
      <c r="AB93" s="9"/>
      <c r="AC93" s="9"/>
      <c r="AD93" s="9"/>
      <c r="AE93" s="9"/>
      <c r="AF93" s="9"/>
      <c r="AG93" s="9"/>
    </row>
    <row r="94" spans="1:35" s="26" customFormat="1" x14ac:dyDescent="0.2">
      <c r="A94">
        <v>7</v>
      </c>
      <c r="B94" s="33" t="s">
        <v>126</v>
      </c>
      <c r="C94" s="33" t="s">
        <v>161</v>
      </c>
      <c r="D94" s="36">
        <v>0.82030544999999999</v>
      </c>
      <c r="E94" s="36">
        <v>1.77386</v>
      </c>
      <c r="F94" s="36">
        <v>0.11779575</v>
      </c>
      <c r="G94" s="36">
        <v>1.6785247000000001</v>
      </c>
      <c r="H94" s="36">
        <v>0.20117391000000001</v>
      </c>
      <c r="I94" s="36">
        <v>9.0069826000000007E-6</v>
      </c>
      <c r="J94" s="36">
        <v>8.1235361999999994E-6</v>
      </c>
      <c r="K94" s="36">
        <v>0.94628062000000002</v>
      </c>
      <c r="L94" s="31">
        <v>1.707862</v>
      </c>
      <c r="M94" s="31">
        <v>1.6744823</v>
      </c>
      <c r="N94" s="45"/>
      <c r="O94" s="45"/>
      <c r="P94" s="30">
        <v>2.1825307E-3</v>
      </c>
      <c r="Q94" s="9">
        <f t="shared" si="16"/>
        <v>4.4111482715658568E-2</v>
      </c>
      <c r="R94" s="9">
        <f>(L94/AVERAGE(L93,L95)-1)*1000</f>
        <v>-1.6950730958531501E-2</v>
      </c>
      <c r="S94" s="9">
        <f>(M94/AVERAGE(M93,M95)-1)*1000</f>
        <v>-1.7766369612037813E-2</v>
      </c>
      <c r="T94" s="9"/>
      <c r="U94" s="9"/>
      <c r="V94" s="9">
        <f>H94/AVERAGE(H93,H95)</f>
        <v>1.0110870371606844</v>
      </c>
      <c r="W94" s="9">
        <f>G94/AVERAGE(G93,G95)</f>
        <v>1.0010683571123578</v>
      </c>
      <c r="X94" s="9">
        <f>W94/V94</f>
        <v>0.99009117941373193</v>
      </c>
      <c r="Y94" s="43"/>
      <c r="Z94" s="52"/>
      <c r="AA94" s="9"/>
      <c r="AB94" s="9"/>
      <c r="AC94" s="9"/>
      <c r="AD94" s="9"/>
      <c r="AE94" s="9"/>
      <c r="AF94" s="9"/>
      <c r="AG94" s="9"/>
    </row>
    <row r="95" spans="1:35" x14ac:dyDescent="0.2">
      <c r="A95">
        <v>8</v>
      </c>
      <c r="B95" s="33" t="s">
        <v>17</v>
      </c>
      <c r="C95" s="33"/>
      <c r="D95" s="36">
        <v>0.82582063000000006</v>
      </c>
      <c r="E95" s="36">
        <v>1.7857460000000001</v>
      </c>
      <c r="F95" s="36">
        <v>0.11718629</v>
      </c>
      <c r="G95" s="36">
        <v>1.6896617</v>
      </c>
      <c r="H95" s="36">
        <v>0.20012234000000001</v>
      </c>
      <c r="I95" s="36">
        <v>8.5013847000000004E-6</v>
      </c>
      <c r="J95" s="36">
        <v>5.6277395000000001E-6</v>
      </c>
      <c r="K95" s="36">
        <v>0.94621884000000001</v>
      </c>
      <c r="L95" s="31">
        <v>1.7078267</v>
      </c>
      <c r="M95" s="31">
        <v>1.6745211</v>
      </c>
      <c r="N95" s="5"/>
      <c r="O95" s="5"/>
      <c r="P95" s="30">
        <v>1.8325330999999999E-3</v>
      </c>
      <c r="Q95" s="9">
        <f t="shared" si="16"/>
        <v>-3.2223695151101239E-2</v>
      </c>
      <c r="R95" s="9">
        <f>(AVERAGE(L94,L96)/L95-1)*1000</f>
        <v>-4.7762457395794655E-3</v>
      </c>
      <c r="S95" s="9">
        <f>(AVERAGE(M94,M96)/M95-1)*1000</f>
        <v>-2.2112889470293773E-2</v>
      </c>
      <c r="T95" s="9">
        <f>AVERAGE(R94:R96)</f>
        <v>1.5036882337171598E-2</v>
      </c>
      <c r="U95" s="9">
        <f>AVERAGE(S94:S96)</f>
        <v>-8.7059435469605262E-3</v>
      </c>
      <c r="V95" s="9"/>
      <c r="W95" s="9"/>
      <c r="X95" s="9"/>
      <c r="Y95" s="43"/>
      <c r="Z95" s="52">
        <f>COUNT(S94,S96)</f>
        <v>2</v>
      </c>
      <c r="AA95" s="9">
        <f>2*STDEV(R94:R96)</f>
        <v>9.0543738107911886E-2</v>
      </c>
      <c r="AB95" s="9">
        <f>2*STDEV(S94:S96)</f>
        <v>3.9156616900276976E-2</v>
      </c>
      <c r="AC95" s="9">
        <f>AVERAGE(Q94,Q96)</f>
        <v>5.2739400161483374E-2</v>
      </c>
      <c r="AD95" s="9">
        <f>2*STDEV(Q94,Q96)</f>
        <v>2.440343573384178E-2</v>
      </c>
      <c r="AE95" s="9">
        <f>AVERAGE(P94,P96)*10*2</f>
        <v>5.1825307000000001E-2</v>
      </c>
      <c r="AF95" s="9">
        <f>AVERAGE(H94,H96)</f>
        <v>0.20209133835000001</v>
      </c>
      <c r="AG95" s="9">
        <f>T95-U95</f>
        <v>2.3742825884132124E-2</v>
      </c>
      <c r="AI95" s="9">
        <f>0.0198*AF95^-0.47363</f>
        <v>4.2225872604447316E-2</v>
      </c>
    </row>
    <row r="96" spans="1:35" s="26" customFormat="1" x14ac:dyDescent="0.2">
      <c r="A96">
        <v>9</v>
      </c>
      <c r="B96" s="33" t="s">
        <v>126</v>
      </c>
      <c r="C96" s="33" t="s">
        <v>161</v>
      </c>
      <c r="D96" s="36">
        <v>0.82902150949999998</v>
      </c>
      <c r="E96" s="36">
        <v>1.7926941329999999</v>
      </c>
      <c r="F96" s="36">
        <v>0.11887298860000001</v>
      </c>
      <c r="G96" s="36">
        <v>1.696281224</v>
      </c>
      <c r="H96" s="36">
        <v>0.20300876670000001</v>
      </c>
      <c r="I96" s="36">
        <v>6.9067921329999998E-6</v>
      </c>
      <c r="J96" s="36">
        <v>5.5212164610000001E-6</v>
      </c>
      <c r="K96" s="36">
        <v>0.94621804330000003</v>
      </c>
      <c r="L96" s="31">
        <v>1.7077750860000001</v>
      </c>
      <c r="M96" s="31">
        <v>1.674485843</v>
      </c>
      <c r="N96" s="45"/>
      <c r="O96" s="45"/>
      <c r="P96" s="30">
        <v>3.0000000000000001E-3</v>
      </c>
      <c r="Q96" s="9">
        <f t="shared" si="16"/>
        <v>6.1367317607308181E-2</v>
      </c>
      <c r="R96" s="9">
        <f>(L96/AVERAGE(L95,L97)-1)*1000</f>
        <v>6.683762370962576E-2</v>
      </c>
      <c r="S96" s="9">
        <f>(M96/AVERAGE(M95,M97)-1)*1000</f>
        <v>1.3761428441450008E-2</v>
      </c>
      <c r="T96" s="9"/>
      <c r="U96" s="9"/>
      <c r="V96" s="9">
        <f>H96/AVERAGE(H95,H97)</f>
        <v>1.010592124661261</v>
      </c>
      <c r="W96" s="9">
        <f>G96/AVERAGE(G95,G97)</f>
        <v>0.99815109278541736</v>
      </c>
      <c r="X96" s="9">
        <f>W96/V96</f>
        <v>0.9876893639162152</v>
      </c>
      <c r="Y96" s="9" t="s">
        <v>127</v>
      </c>
      <c r="Z96" s="52"/>
      <c r="AA96" s="9"/>
      <c r="AB96" s="9"/>
      <c r="AC96" s="9"/>
      <c r="AD96" s="9"/>
      <c r="AE96" s="9"/>
      <c r="AF96" s="9"/>
      <c r="AG96" s="9"/>
    </row>
    <row r="97" spans="1:35" x14ac:dyDescent="0.2">
      <c r="A97">
        <v>10</v>
      </c>
      <c r="B97" s="33" t="s">
        <v>17</v>
      </c>
      <c r="C97" s="33"/>
      <c r="D97" s="36">
        <v>0.83552340999999997</v>
      </c>
      <c r="E97" s="36">
        <v>1.8066013999999999</v>
      </c>
      <c r="F97" s="36">
        <v>0.11809437</v>
      </c>
      <c r="G97" s="36">
        <v>1.7091848999999999</v>
      </c>
      <c r="H97" s="36">
        <v>0.20163967999999999</v>
      </c>
      <c r="I97" s="36">
        <v>6.7827748999999997E-6</v>
      </c>
      <c r="J97" s="36">
        <v>7.2054526999999998E-6</v>
      </c>
      <c r="K97" s="36">
        <v>0.94610112000000002</v>
      </c>
      <c r="L97" s="31">
        <v>1.7074952000000001</v>
      </c>
      <c r="M97" s="31">
        <v>1.6744045000000001</v>
      </c>
      <c r="N97" s="5"/>
      <c r="O97" s="5"/>
      <c r="P97" s="30">
        <v>1.9570346000000001E-3</v>
      </c>
      <c r="Q97" s="9">
        <f t="shared" si="16"/>
        <v>-0.12356908730282168</v>
      </c>
      <c r="R97" s="9"/>
      <c r="S97" s="9"/>
      <c r="T97" s="9"/>
      <c r="U97" s="9"/>
      <c r="V97" s="9"/>
      <c r="W97" s="9"/>
      <c r="X97" s="9"/>
      <c r="Y97" s="9"/>
      <c r="Z97" s="52"/>
      <c r="AA97" s="9"/>
      <c r="AB97" s="9"/>
      <c r="AC97" s="9"/>
      <c r="AD97" s="9"/>
      <c r="AE97" s="9"/>
      <c r="AF97" s="9"/>
      <c r="AG97" s="9"/>
    </row>
    <row r="99" spans="1:35" x14ac:dyDescent="0.2">
      <c r="A99">
        <v>7</v>
      </c>
      <c r="B99" s="33" t="s">
        <v>17</v>
      </c>
      <c r="C99" s="33"/>
      <c r="D99" s="30">
        <v>0.89558450999999994</v>
      </c>
      <c r="E99" s="36">
        <v>1.934566</v>
      </c>
      <c r="F99" s="36">
        <v>0.12935103000000001</v>
      </c>
      <c r="G99" s="36">
        <v>1.8266517</v>
      </c>
      <c r="H99" s="36">
        <v>0.22042756999999999</v>
      </c>
      <c r="I99" s="36">
        <v>1.0423575E-6</v>
      </c>
      <c r="J99" s="30">
        <v>4.0954158000000003E-6</v>
      </c>
      <c r="K99" s="36">
        <v>0.94422395000000003</v>
      </c>
      <c r="L99" s="31">
        <v>1.7041189000000001</v>
      </c>
      <c r="M99" s="31">
        <v>1.6744133000000001</v>
      </c>
      <c r="N99" s="6"/>
      <c r="O99" s="6"/>
      <c r="P99" s="23"/>
      <c r="Q99" s="9">
        <f>(K99/AVERAGE(J98,K100)-1)*1000</f>
        <v>0.10121504766957834</v>
      </c>
      <c r="W99" s="16"/>
      <c r="X99" s="16"/>
      <c r="Y99" s="16"/>
    </row>
    <row r="100" spans="1:35" x14ac:dyDescent="0.2">
      <c r="A100">
        <v>8</v>
      </c>
      <c r="B100" s="33" t="s">
        <v>136</v>
      </c>
      <c r="C100" s="33" t="s">
        <v>135</v>
      </c>
      <c r="D100" s="30">
        <v>0.92260576000000005</v>
      </c>
      <c r="E100" s="36">
        <v>1.9928721</v>
      </c>
      <c r="F100" s="36">
        <v>0.13372712</v>
      </c>
      <c r="G100" s="36">
        <v>1.8814945000000001</v>
      </c>
      <c r="H100" s="36">
        <v>0.22791090999999999</v>
      </c>
      <c r="I100" s="36">
        <v>1.4550094999999999E-5</v>
      </c>
      <c r="J100" s="30">
        <v>3.1311413999999998E-6</v>
      </c>
      <c r="K100" s="36">
        <v>0.94412839000000004</v>
      </c>
      <c r="L100" s="31">
        <v>1.7042978</v>
      </c>
      <c r="M100" s="31">
        <v>1.6748083</v>
      </c>
      <c r="N100" s="6"/>
      <c r="O100" s="6"/>
      <c r="P100" s="23"/>
      <c r="Q100" s="9">
        <f t="shared" ref="Q100:Q102" si="17">(K100/AVERAGE(K99,K101)-1)*1000</f>
        <v>-1.5040101093211078E-2</v>
      </c>
      <c r="R100" s="9">
        <f>(L100/AVERAGE(L99,L101)-1)*1000</f>
        <v>0.16082522323990212</v>
      </c>
      <c r="S100" s="9">
        <f>(M100/AVERAGE(M99,M101)-1)*1000</f>
        <v>0.20391565231658859</v>
      </c>
      <c r="V100" s="9">
        <f>H100/AVERAGE(H99,H101)</f>
        <v>1.0283321963113563</v>
      </c>
      <c r="W100" s="9">
        <f>G100/AVERAGE(G99,G101)</f>
        <v>1.0227261392578748</v>
      </c>
      <c r="X100" s="9">
        <f>W100/V100</f>
        <v>0.99454839878242607</v>
      </c>
      <c r="Y100" s="16"/>
    </row>
    <row r="101" spans="1:35" x14ac:dyDescent="0.2">
      <c r="A101">
        <v>9</v>
      </c>
      <c r="B101" s="33" t="s">
        <v>17</v>
      </c>
      <c r="C101" s="33"/>
      <c r="D101" s="30">
        <v>0.90860260000000004</v>
      </c>
      <c r="E101" s="36">
        <v>1.9625117000000001</v>
      </c>
      <c r="F101" s="36">
        <v>0.13077850999999999</v>
      </c>
      <c r="G101" s="36">
        <v>1.8527194</v>
      </c>
      <c r="H101" s="36">
        <v>0.22283563000000001</v>
      </c>
      <c r="I101" s="36">
        <v>4.8451809000000004E-6</v>
      </c>
      <c r="J101" s="30">
        <v>-9.3953126000000005E-6</v>
      </c>
      <c r="K101" s="36">
        <v>0.94406122999999997</v>
      </c>
      <c r="L101" s="31">
        <v>1.7039286</v>
      </c>
      <c r="M101" s="31">
        <v>1.6745204</v>
      </c>
      <c r="N101" s="6"/>
      <c r="O101" s="6"/>
      <c r="P101" s="23"/>
      <c r="Q101" s="9">
        <f t="shared" si="17"/>
        <v>1.3235545514467262E-2</v>
      </c>
      <c r="R101" s="9">
        <f>(AVERAGE(L100,L102)/L101-1)*1000</f>
        <v>0.1576357131394257</v>
      </c>
      <c r="S101" s="9">
        <f>(AVERAGE(M100,M102)/M101-1)*1000</f>
        <v>0.17643857907012617</v>
      </c>
      <c r="T101" s="9">
        <f>AVERAGE(R100:R102)</f>
        <v>0.15066019430990765</v>
      </c>
      <c r="U101" s="9">
        <f>AVERAGE(S100:S102)</f>
        <v>0.19130154194132074</v>
      </c>
      <c r="V101" s="9">
        <f>AVERAGE(V100,V102)</f>
        <v>1.0244250533142265</v>
      </c>
      <c r="W101" s="9">
        <f t="shared" ref="W101:X101" si="18">AVERAGE(W100,W102)</f>
        <v>1.0193492395228023</v>
      </c>
      <c r="X101" s="9">
        <f t="shared" si="18"/>
        <v>0.99504710936005702</v>
      </c>
      <c r="Y101" s="16"/>
      <c r="Z101" s="52">
        <f>COUNT(S100,S102)</f>
        <v>2</v>
      </c>
      <c r="AA101" s="9">
        <f>2*STDEV(R100:R102)</f>
        <v>2.9859137749932225E-2</v>
      </c>
      <c r="AB101" s="9">
        <f>2*STDEV(S100:S102)</f>
        <v>2.7751784930644882E-2</v>
      </c>
      <c r="AC101" s="9">
        <f>AVERAGE(Q100,Q102)</f>
        <v>-4.5556008724023656E-2</v>
      </c>
      <c r="AD101" s="9">
        <f>2*STDEV(Q100,Q102)</f>
        <v>8.6312020879239532E-2</v>
      </c>
      <c r="AE101" s="9" t="e">
        <f>AVERAGE(P100,P102)*10*2</f>
        <v>#DIV/0!</v>
      </c>
      <c r="AF101" s="9">
        <f>AVERAGE(H100,H102)</f>
        <v>0.22892300999999998</v>
      </c>
      <c r="AG101" s="9">
        <f>T101-U101</f>
        <v>-4.0641347631413083E-2</v>
      </c>
      <c r="AI101" s="9">
        <f>0.0198*AF101^-0.47363</f>
        <v>3.9804802846082732E-2</v>
      </c>
    </row>
    <row r="102" spans="1:35" x14ac:dyDescent="0.2">
      <c r="A102">
        <v>10</v>
      </c>
      <c r="B102" s="33" t="s">
        <v>136</v>
      </c>
      <c r="C102" s="33" t="s">
        <v>135</v>
      </c>
      <c r="D102" s="30">
        <v>0.93383035000000003</v>
      </c>
      <c r="E102" s="36">
        <v>2.0169112</v>
      </c>
      <c r="F102" s="36">
        <v>0.13493494</v>
      </c>
      <c r="G102" s="36">
        <v>1.9038866999999999</v>
      </c>
      <c r="H102" s="36">
        <v>0.22993511</v>
      </c>
      <c r="I102" s="36">
        <v>3.6510168000000001E-7</v>
      </c>
      <c r="J102" s="30">
        <v>-3.1355685000000002E-6</v>
      </c>
      <c r="K102" s="36">
        <v>0.94396908000000002</v>
      </c>
      <c r="L102" s="31">
        <v>1.7040966</v>
      </c>
      <c r="M102" s="31">
        <v>1.6748234</v>
      </c>
      <c r="N102" s="6"/>
      <c r="O102" s="6"/>
      <c r="P102" s="23"/>
      <c r="Q102" s="9">
        <f t="shared" si="17"/>
        <v>-7.6071916354836233E-2</v>
      </c>
      <c r="R102" s="9">
        <f>(L102/AVERAGE(L101,L103)-1)*1000</f>
        <v>0.13351964655039517</v>
      </c>
      <c r="S102" s="9">
        <f>(M102/AVERAGE(M101,M103)-1)*1000</f>
        <v>0.19355039443724742</v>
      </c>
      <c r="U102" s="16"/>
      <c r="V102" s="9">
        <f>H102/AVERAGE(H101,H103)</f>
        <v>1.0205179103170967</v>
      </c>
      <c r="W102" s="9">
        <f>G102/AVERAGE(G101,G103)</f>
        <v>1.0159723397877298</v>
      </c>
      <c r="X102" s="9">
        <f>W102/V102</f>
        <v>0.99554581993768787</v>
      </c>
      <c r="Y102" s="16"/>
      <c r="AI102" s="5"/>
    </row>
    <row r="103" spans="1:35" x14ac:dyDescent="0.2">
      <c r="A103">
        <v>11</v>
      </c>
      <c r="B103" s="33" t="s">
        <v>17</v>
      </c>
      <c r="C103" s="33"/>
      <c r="D103" s="30">
        <v>0.92948202999999996</v>
      </c>
      <c r="E103" s="36">
        <v>2.0075908999999998</v>
      </c>
      <c r="F103" s="36">
        <v>0.13369244</v>
      </c>
      <c r="G103" s="36">
        <v>1.8951910999999999</v>
      </c>
      <c r="H103" s="36">
        <v>0.22778872</v>
      </c>
      <c r="I103" s="36">
        <v>4.4983015999999996E-6</v>
      </c>
      <c r="J103" s="30">
        <v>7.1979869999999998E-6</v>
      </c>
      <c r="K103" s="36">
        <v>0.94402056000000001</v>
      </c>
      <c r="L103" s="31">
        <v>1.7038096</v>
      </c>
      <c r="M103" s="31">
        <v>1.6744782</v>
      </c>
      <c r="N103" s="6"/>
      <c r="O103" s="6"/>
      <c r="P103" s="23"/>
      <c r="Q103" s="9">
        <f>(K103/AVERAGE(K102,J104)-1)*1000</f>
        <v>5.4535684579803956E-2</v>
      </c>
      <c r="U103" s="16"/>
      <c r="X103" s="16"/>
      <c r="Y103" s="16"/>
      <c r="Z103" s="16"/>
      <c r="AI103" s="5"/>
    </row>
    <row r="104" spans="1:35" x14ac:dyDescent="0.2">
      <c r="B104" s="33"/>
      <c r="C104" s="33"/>
      <c r="U104" s="16"/>
      <c r="AI104" s="5"/>
    </row>
    <row r="105" spans="1:35" x14ac:dyDescent="0.2">
      <c r="A105">
        <v>22</v>
      </c>
      <c r="B105" s="33" t="s">
        <v>17</v>
      </c>
      <c r="C105" s="33"/>
      <c r="D105" s="30">
        <v>0.68235241999999996</v>
      </c>
      <c r="E105" s="36">
        <v>1.4758849000000001</v>
      </c>
      <c r="F105" s="36">
        <v>9.7032703999999997E-2</v>
      </c>
      <c r="G105" s="36">
        <v>1.3971605</v>
      </c>
      <c r="H105" s="36">
        <v>0.16577785</v>
      </c>
      <c r="I105" s="36">
        <v>-1.4626180000000001E-6</v>
      </c>
      <c r="J105" s="36">
        <v>8.8617607000000006E-6</v>
      </c>
      <c r="K105" s="36">
        <v>0.94666631000000001</v>
      </c>
      <c r="L105" s="31">
        <v>1.70845</v>
      </c>
      <c r="M105" s="31">
        <v>1.6743889000000001</v>
      </c>
      <c r="N105" s="6"/>
      <c r="O105" s="6"/>
      <c r="P105" s="23"/>
      <c r="Q105" s="9">
        <f>(K105/AVERAGE(J104,K106)-1)*1000</f>
        <v>0.13824099099268849</v>
      </c>
      <c r="U105" s="16"/>
      <c r="AI105" s="5"/>
    </row>
    <row r="106" spans="1:35" x14ac:dyDescent="0.2">
      <c r="A106">
        <v>23</v>
      </c>
      <c r="B106" s="33" t="s">
        <v>169</v>
      </c>
      <c r="C106" s="33" t="s">
        <v>135</v>
      </c>
      <c r="D106" s="30">
        <v>0.68055966999999995</v>
      </c>
      <c r="E106" s="36">
        <v>1.4718709000000001</v>
      </c>
      <c r="F106" s="36">
        <v>9.8192455999999997E-2</v>
      </c>
      <c r="G106" s="36">
        <v>1.3931549999999999</v>
      </c>
      <c r="H106" s="36">
        <v>0.16776129000000001</v>
      </c>
      <c r="I106" s="36">
        <v>-7.8499248999999997E-7</v>
      </c>
      <c r="J106" s="36">
        <v>9.1425322E-6</v>
      </c>
      <c r="K106" s="36">
        <v>0.94653546</v>
      </c>
      <c r="L106" s="31">
        <v>1.7084923999999999</v>
      </c>
      <c r="M106" s="31">
        <v>1.6746694</v>
      </c>
      <c r="N106" s="6"/>
      <c r="O106" s="6"/>
      <c r="P106" s="23"/>
      <c r="Q106" s="9">
        <f t="shared" ref="Q106" si="19">(K106/AVERAGE(K105,K107)-1)*1000</f>
        <v>-4.7988503380724801E-2</v>
      </c>
      <c r="R106" s="9">
        <f>(L106/AVERAGE(L105,L107)-1)*1000</f>
        <v>0.11289003734726855</v>
      </c>
      <c r="S106" s="9">
        <f>(M106/AVERAGE(M105,M107)-1)*1000</f>
        <v>0.17788763790216322</v>
      </c>
      <c r="T106" s="9">
        <f>AVERAGE(R105:R107)</f>
        <v>0.11289003734726855</v>
      </c>
      <c r="U106" s="9">
        <f>AVERAGE(S105:S107)</f>
        <v>0.17788763790216322</v>
      </c>
      <c r="V106" s="9">
        <f>H106/AVERAGE(H105,H107)</f>
        <v>1.0050290305040079</v>
      </c>
      <c r="W106" s="9">
        <f>G106/AVERAGE(G105,G107)</f>
        <v>0.98985036662308867</v>
      </c>
      <c r="X106" s="9">
        <f>W106/V106</f>
        <v>0.98489728811782939</v>
      </c>
      <c r="Y106" s="43"/>
      <c r="Z106" s="52">
        <v>1</v>
      </c>
      <c r="AA106" s="9"/>
      <c r="AB106" s="9"/>
      <c r="AC106" s="9">
        <f>Q106</f>
        <v>-4.7988503380724801E-2</v>
      </c>
      <c r="AD106" s="9"/>
      <c r="AE106" s="9">
        <f>2*P106*10</f>
        <v>0</v>
      </c>
      <c r="AF106" s="9">
        <f>H106</f>
        <v>0.16776129000000001</v>
      </c>
      <c r="AG106" s="9">
        <f>T106-U106</f>
        <v>-6.4997600554894674E-2</v>
      </c>
      <c r="AI106" s="9">
        <f>0.0206*AF106^-0.579</f>
        <v>5.7912283958377282E-2</v>
      </c>
    </row>
    <row r="107" spans="1:35" x14ac:dyDescent="0.2">
      <c r="A107">
        <v>24</v>
      </c>
      <c r="B107" s="33" t="s">
        <v>17</v>
      </c>
      <c r="C107" s="33"/>
      <c r="D107" s="30">
        <v>0.69255462999999995</v>
      </c>
      <c r="E107" s="36">
        <v>1.4978541000000001</v>
      </c>
      <c r="F107" s="36">
        <v>9.8389586000000001E-2</v>
      </c>
      <c r="G107" s="36">
        <v>1.4177195</v>
      </c>
      <c r="H107" s="36">
        <v>0.16806582</v>
      </c>
      <c r="I107" s="36">
        <v>7.9855726E-6</v>
      </c>
      <c r="J107" s="36">
        <v>3.5188274999999999E-6</v>
      </c>
      <c r="K107" s="36">
        <v>0.94649545999999996</v>
      </c>
      <c r="L107" s="31">
        <v>1.7081491</v>
      </c>
      <c r="M107" s="31">
        <v>1.6743542</v>
      </c>
      <c r="N107" s="6"/>
      <c r="O107" s="6"/>
      <c r="P107" s="23"/>
      <c r="Q107" s="9">
        <f>(K107/AVERAGE(K106,J108)-1)*1000</f>
        <v>-4.225937821711323E-2</v>
      </c>
    </row>
    <row r="108" spans="1:35" x14ac:dyDescent="0.2">
      <c r="B108" s="33"/>
      <c r="C108" s="33"/>
    </row>
    <row r="109" spans="1:35" s="26" customFormat="1" x14ac:dyDescent="0.2">
      <c r="A109">
        <v>5</v>
      </c>
      <c r="B109" s="33" t="s">
        <v>17</v>
      </c>
      <c r="C109" s="33"/>
      <c r="D109" s="36">
        <v>0.37764679000000001</v>
      </c>
      <c r="E109" s="36">
        <v>0.81618466999999995</v>
      </c>
      <c r="F109" s="36">
        <v>6.1053689000000001E-2</v>
      </c>
      <c r="G109" s="36">
        <v>0.77149268000000004</v>
      </c>
      <c r="H109" s="36">
        <v>0.10415679999999999</v>
      </c>
      <c r="I109" s="36">
        <v>3.9261479000000001E-6</v>
      </c>
      <c r="J109" s="36">
        <v>1.1548664E-5</v>
      </c>
      <c r="K109" s="36">
        <v>0.94525473999999998</v>
      </c>
      <c r="L109" s="31">
        <v>1.7059679999999999</v>
      </c>
      <c r="M109" s="31">
        <v>1.6744547000000001</v>
      </c>
      <c r="N109" s="45"/>
      <c r="O109" s="45"/>
      <c r="P109" s="30">
        <v>2.5344947999999998E-3</v>
      </c>
      <c r="Q109" s="9">
        <f>(K109/AVERAGE(L108,K110)-1)*1000</f>
        <v>0.11221514904935503</v>
      </c>
      <c r="R109" s="9"/>
      <c r="S109" s="9"/>
      <c r="T109" s="9"/>
      <c r="U109" s="9"/>
      <c r="V109" s="9"/>
      <c r="W109" s="9"/>
      <c r="X109" s="9"/>
      <c r="Y109" s="9"/>
      <c r="Z109" s="52"/>
      <c r="AA109" s="9"/>
      <c r="AB109" s="9"/>
      <c r="AC109" s="9"/>
      <c r="AD109" s="9"/>
      <c r="AE109" s="9"/>
      <c r="AF109" s="9"/>
      <c r="AG109" s="9"/>
    </row>
    <row r="110" spans="1:35" s="26" customFormat="1" x14ac:dyDescent="0.2">
      <c r="A110">
        <v>6</v>
      </c>
      <c r="B110" s="33" t="s">
        <v>178</v>
      </c>
      <c r="C110" s="33" t="s">
        <v>177</v>
      </c>
      <c r="D110" s="36">
        <v>0.37370212000000003</v>
      </c>
      <c r="E110" s="36">
        <v>0.80764356999999998</v>
      </c>
      <c r="F110" s="36">
        <v>6.4903802999999996E-2</v>
      </c>
      <c r="G110" s="36">
        <v>0.76334329999999995</v>
      </c>
      <c r="H110" s="36">
        <v>0.11077004</v>
      </c>
      <c r="I110" s="36">
        <v>3.9159511000000004E-6</v>
      </c>
      <c r="J110" s="36">
        <v>1.3786091E-5</v>
      </c>
      <c r="K110" s="36">
        <v>0.94514867999999996</v>
      </c>
      <c r="L110" s="31">
        <v>1.7066809000000001</v>
      </c>
      <c r="M110" s="31">
        <v>1.6752756</v>
      </c>
      <c r="N110" s="45"/>
      <c r="O110" s="45"/>
      <c r="P110" s="30">
        <v>4.0989433000000004E-3</v>
      </c>
      <c r="Q110" s="9">
        <f t="shared" ref="Q110:Q112" si="20">(K110/AVERAGE(K109,K111)-1)*1000</f>
        <v>-1.9821885205439926E-2</v>
      </c>
      <c r="R110" s="9">
        <f>(L110/AVERAGE(L109,L111)-1)*1000</f>
        <v>0.50752861469205435</v>
      </c>
      <c r="S110" s="9">
        <f>(M110/AVERAGE(M109,M111)-1)*1000</f>
        <v>0.49670221856934482</v>
      </c>
      <c r="T110" s="9"/>
      <c r="U110" s="9"/>
      <c r="V110" s="9">
        <f>H110/AVERAGE(H109,H111)</f>
        <v>1.0406593552160766</v>
      </c>
      <c r="W110" s="9">
        <f>G110/AVERAGE(G109,G111)</f>
        <v>0.97025829396042673</v>
      </c>
      <c r="X110" s="9">
        <f>W110/V110</f>
        <v>0.93234956193611296</v>
      </c>
      <c r="Y110" s="9"/>
      <c r="Z110" s="52"/>
      <c r="AA110" s="9"/>
      <c r="AB110" s="9"/>
      <c r="AC110" s="9"/>
      <c r="AD110" s="9"/>
      <c r="AE110" s="9"/>
      <c r="AF110" s="9"/>
      <c r="AG110" s="9"/>
    </row>
    <row r="111" spans="1:35" s="26" customFormat="1" x14ac:dyDescent="0.2">
      <c r="A111">
        <v>7</v>
      </c>
      <c r="B111" s="33" t="s">
        <v>17</v>
      </c>
      <c r="C111" s="33"/>
      <c r="D111" s="36">
        <v>0.39268144999999999</v>
      </c>
      <c r="E111" s="36">
        <v>0.84859735000000003</v>
      </c>
      <c r="F111" s="36">
        <v>6.3745072999999999E-2</v>
      </c>
      <c r="G111" s="36">
        <v>0.80199204000000002</v>
      </c>
      <c r="H111" s="36">
        <v>0.10872754</v>
      </c>
      <c r="I111" s="36">
        <v>5.1037969000000004E-6</v>
      </c>
      <c r="J111" s="36">
        <v>4.5887708999999999E-6</v>
      </c>
      <c r="K111" s="36">
        <v>0.94508009000000004</v>
      </c>
      <c r="L111" s="31">
        <v>1.7056623</v>
      </c>
      <c r="M111" s="31">
        <v>1.6744330999999999</v>
      </c>
      <c r="N111" s="45"/>
      <c r="O111" s="45"/>
      <c r="P111" s="30">
        <v>2.4062171E-3</v>
      </c>
      <c r="Q111" s="9">
        <f t="shared" si="20"/>
        <v>-2.1823070993964855E-2</v>
      </c>
      <c r="R111" s="9">
        <f>(AVERAGE(L110,L112)/L111-1)*1000</f>
        <v>0.5514866571185717</v>
      </c>
      <c r="S111" s="9">
        <f>(AVERAGE(M110,M112)/M111-1)*1000</f>
        <v>0.50638033851591047</v>
      </c>
      <c r="T111" s="9">
        <f>AVERAGE(R110:R112)</f>
        <v>0.50286025422489422</v>
      </c>
      <c r="U111" s="9">
        <f>AVERAGE(S110:S112)</f>
        <v>0.50241681750643841</v>
      </c>
      <c r="V111" s="9">
        <f>AVERAGE(V110,V112)</f>
        <v>1.0313014096549142</v>
      </c>
      <c r="W111" s="9">
        <f>AVERAGE(W110,W112)</f>
        <v>0.96360961485248675</v>
      </c>
      <c r="X111" s="9">
        <f>AVERAGE(X110,X112)</f>
        <v>0.93438117856617064</v>
      </c>
      <c r="Y111" s="9"/>
      <c r="Z111" s="52">
        <v>2</v>
      </c>
      <c r="AA111" s="9">
        <f>2*STDEV(R110:R112)</f>
        <v>0.10224140501301079</v>
      </c>
      <c r="AB111" s="9">
        <f>2*STDEV(S110:S112)</f>
        <v>1.0142229904016298E-2</v>
      </c>
      <c r="AC111" s="9">
        <f>AVERAGE(Q110,Q112)</f>
        <v>-4.2298570943455349E-2</v>
      </c>
      <c r="AD111" s="9">
        <f>2*STDEV(Q110,Q112)</f>
        <v>6.3573667615798676E-2</v>
      </c>
      <c r="AE111" s="9">
        <f>AVERAGE(P110,P112)*20</f>
        <v>6.520558600000001E-2</v>
      </c>
      <c r="AF111" s="9">
        <f>AVERAGE(H110,H112)</f>
        <v>0.111080995</v>
      </c>
      <c r="AG111" s="9">
        <f>T111-U111</f>
        <v>4.4343671845581412E-4</v>
      </c>
      <c r="AI111" s="9">
        <f>0.0198*AF111^-0.47363</f>
        <v>5.6063322268518692E-2</v>
      </c>
    </row>
    <row r="112" spans="1:35" s="26" customFormat="1" x14ac:dyDescent="0.2">
      <c r="A112">
        <v>8</v>
      </c>
      <c r="B112" s="33" t="s">
        <v>178</v>
      </c>
      <c r="C112" s="33" t="s">
        <v>177</v>
      </c>
      <c r="D112" s="36">
        <v>0.37529410000000002</v>
      </c>
      <c r="E112" s="36">
        <v>0.81103895000000004</v>
      </c>
      <c r="F112" s="36">
        <v>6.5274983999999994E-2</v>
      </c>
      <c r="G112" s="36">
        <v>0.76646988999999999</v>
      </c>
      <c r="H112" s="36">
        <v>0.11139195</v>
      </c>
      <c r="I112" s="36">
        <v>4.7247296999999996E-6</v>
      </c>
      <c r="J112" s="36">
        <v>1.2268433E-5</v>
      </c>
      <c r="K112" s="36">
        <v>0.94505275</v>
      </c>
      <c r="L112" s="31">
        <v>1.7065250000000001</v>
      </c>
      <c r="M112" s="31">
        <v>1.6752864000000001</v>
      </c>
      <c r="N112" s="45"/>
      <c r="O112" s="45"/>
      <c r="P112" s="30">
        <v>2.4216152999999999E-3</v>
      </c>
      <c r="Q112" s="9">
        <f t="shared" si="20"/>
        <v>-6.4775256681470772E-2</v>
      </c>
      <c r="R112" s="9">
        <f>(L112/AVERAGE(L111,L113)-1)*1000</f>
        <v>0.44956549086405673</v>
      </c>
      <c r="S112" s="9">
        <f>(M112/AVERAGE(M111,M113)-1)*1000</f>
        <v>0.50416789543406004</v>
      </c>
      <c r="T112" s="9"/>
      <c r="U112" s="9"/>
      <c r="V112" s="9">
        <f>H112/AVERAGE(H111,H113)</f>
        <v>1.0219434640937519</v>
      </c>
      <c r="W112" s="9">
        <f>G112/AVERAGE(G111,G113)</f>
        <v>0.95696093574454677</v>
      </c>
      <c r="X112" s="9">
        <f>W112/V112</f>
        <v>0.93641279519622844</v>
      </c>
      <c r="Y112" s="9"/>
      <c r="Z112" s="52"/>
      <c r="AA112" s="9"/>
      <c r="AB112" s="9"/>
      <c r="AC112" s="9"/>
      <c r="AD112" s="9"/>
      <c r="AE112" s="9"/>
      <c r="AF112" s="9"/>
      <c r="AG112" s="9"/>
      <c r="AI112" s="9"/>
    </row>
    <row r="113" spans="1:35" s="26" customFormat="1" x14ac:dyDescent="0.2">
      <c r="A113">
        <v>9</v>
      </c>
      <c r="B113" s="33" t="s">
        <v>17</v>
      </c>
      <c r="C113" s="33"/>
      <c r="D113" s="36">
        <v>0.39160338</v>
      </c>
      <c r="E113" s="36">
        <v>0.84632372</v>
      </c>
      <c r="F113" s="36">
        <v>6.4059034000000001E-2</v>
      </c>
      <c r="G113" s="36">
        <v>0.79989129999999997</v>
      </c>
      <c r="H113" s="36">
        <v>0.10927268</v>
      </c>
      <c r="I113" s="36">
        <v>5.6510677000000001E-6</v>
      </c>
      <c r="J113" s="36">
        <v>1.1342604E-5</v>
      </c>
      <c r="K113" s="36">
        <v>0.94514785000000001</v>
      </c>
      <c r="L113" s="31">
        <v>1.705854</v>
      </c>
      <c r="M113" s="31">
        <v>1.6744513000000001</v>
      </c>
      <c r="N113" s="45"/>
      <c r="O113" s="45"/>
      <c r="P113" s="30">
        <v>4.2527457999999999E-3</v>
      </c>
      <c r="Q113" s="9">
        <f>(K113/AVERAGE(K112,L114)-1)*1000</f>
        <v>0.10062930349663546</v>
      </c>
      <c r="R113" s="9"/>
      <c r="S113" s="9"/>
      <c r="T113" s="9"/>
      <c r="U113" s="9"/>
      <c r="V113" s="9"/>
      <c r="W113" s="9"/>
      <c r="X113" s="9"/>
      <c r="Y113" s="9"/>
      <c r="Z113" s="52"/>
      <c r="AA113" s="9"/>
      <c r="AB113" s="9"/>
      <c r="AC113" s="9"/>
      <c r="AD113" s="9"/>
      <c r="AE113" s="9"/>
      <c r="AF113" s="9"/>
      <c r="AG113" s="9"/>
      <c r="AI113" s="9"/>
    </row>
    <row r="114" spans="1:35" s="26" customFormat="1" x14ac:dyDescent="0.2">
      <c r="A114"/>
      <c r="B114" s="33"/>
      <c r="C114" s="33"/>
      <c r="D114" s="36"/>
      <c r="E114" s="36"/>
      <c r="F114" s="36"/>
      <c r="G114" s="36"/>
      <c r="H114" s="36"/>
      <c r="I114" s="36"/>
      <c r="J114" s="36"/>
      <c r="K114" s="36"/>
      <c r="L114" s="31"/>
      <c r="M114" s="31"/>
      <c r="N114" s="45"/>
      <c r="O114" s="45"/>
      <c r="P114" s="30"/>
      <c r="Q114" s="9"/>
      <c r="R114" s="9"/>
      <c r="S114" s="9"/>
      <c r="T114" s="9"/>
      <c r="U114" s="9"/>
      <c r="V114" s="9"/>
      <c r="W114" s="9"/>
      <c r="X114" s="9"/>
      <c r="Y114" s="9"/>
      <c r="Z114" s="52"/>
      <c r="AA114" s="9"/>
      <c r="AB114" s="9"/>
      <c r="AC114" s="9"/>
      <c r="AD114" s="9"/>
      <c r="AE114" s="9"/>
      <c r="AF114" s="9"/>
      <c r="AG114" s="9"/>
      <c r="AI114" s="9"/>
    </row>
    <row r="115" spans="1:35" s="26" customFormat="1" x14ac:dyDescent="0.2">
      <c r="A115">
        <v>11</v>
      </c>
      <c r="B115" s="33" t="s">
        <v>17</v>
      </c>
      <c r="C115" s="33"/>
      <c r="D115" s="36">
        <v>1.8048937</v>
      </c>
      <c r="E115" s="36">
        <v>3.9007101</v>
      </c>
      <c r="F115" s="36">
        <v>0.29275060000000003</v>
      </c>
      <c r="G115" s="36">
        <v>3.6866132</v>
      </c>
      <c r="H115" s="36">
        <v>0.49935488</v>
      </c>
      <c r="I115" s="36">
        <v>1.1972301E-5</v>
      </c>
      <c r="J115" s="36">
        <v>9.5186621000000002E-6</v>
      </c>
      <c r="K115" s="36">
        <v>0.94512410000000002</v>
      </c>
      <c r="L115" s="31">
        <v>1.7057357</v>
      </c>
      <c r="M115" s="31">
        <v>1.6744151</v>
      </c>
      <c r="N115" s="45"/>
      <c r="O115" s="45"/>
      <c r="P115" s="30">
        <v>1.5560283E-3</v>
      </c>
      <c r="Q115" s="9">
        <f>(K115/AVERAGE(L114,K116)-1)*1000</f>
        <v>-1.5013675935260373E-2</v>
      </c>
      <c r="R115" s="9"/>
      <c r="S115" s="9"/>
      <c r="T115" s="9"/>
      <c r="U115" s="9"/>
      <c r="V115" s="9"/>
      <c r="W115" s="9"/>
      <c r="X115" s="9"/>
      <c r="Y115" s="9"/>
      <c r="Z115" s="52"/>
      <c r="AA115" s="9"/>
      <c r="AB115" s="9"/>
      <c r="AC115" s="9"/>
      <c r="AD115" s="9"/>
      <c r="AE115" s="9"/>
      <c r="AF115" s="9"/>
      <c r="AG115" s="9"/>
      <c r="AI115" s="9"/>
    </row>
    <row r="116" spans="1:35" s="26" customFormat="1" x14ac:dyDescent="0.2">
      <c r="A116">
        <v>12</v>
      </c>
      <c r="B116" s="33" t="s">
        <v>179</v>
      </c>
      <c r="C116" s="33" t="s">
        <v>176</v>
      </c>
      <c r="D116" s="36">
        <v>1.7491715000000001</v>
      </c>
      <c r="E116" s="36">
        <v>3.7802495999999999</v>
      </c>
      <c r="F116" s="36">
        <v>0.30277505999999998</v>
      </c>
      <c r="G116" s="36">
        <v>3.5728594</v>
      </c>
      <c r="H116" s="36">
        <v>0.51671409000000001</v>
      </c>
      <c r="I116" s="36">
        <v>1.3397032E-5</v>
      </c>
      <c r="J116" s="36">
        <v>1.1731708E-5</v>
      </c>
      <c r="K116" s="36">
        <v>0.94513829000000005</v>
      </c>
      <c r="L116" s="31">
        <v>1.7065938</v>
      </c>
      <c r="M116" s="31">
        <v>1.6752167</v>
      </c>
      <c r="N116" s="45"/>
      <c r="O116" s="45"/>
      <c r="P116" s="30">
        <v>1.6498865999999999E-3</v>
      </c>
      <c r="Q116" s="9">
        <f t="shared" ref="Q116:Q118" si="21">(K116/AVERAGE(K115,K117)-1)*1000</f>
        <v>1.1342384182100318E-2</v>
      </c>
      <c r="R116" s="9">
        <f>(L116/AVERAGE(L115,L117)-1)*1000</f>
        <v>0.49840431767100846</v>
      </c>
      <c r="S116" s="9">
        <f>(M116/AVERAGE(M115,M117)-1)*1000</f>
        <v>0.47888371271920249</v>
      </c>
      <c r="T116" s="9"/>
      <c r="U116" s="9"/>
      <c r="V116" s="9">
        <f>H116/AVERAGE(H115,H117)</f>
        <v>1.0320915698125144</v>
      </c>
      <c r="W116" s="9">
        <f>G116/AVERAGE(G115,G117)</f>
        <v>0.96916589793342933</v>
      </c>
      <c r="X116" s="9">
        <f>W116/V116</f>
        <v>0.93903092155813672</v>
      </c>
      <c r="Y116" s="9"/>
      <c r="Z116" s="52"/>
      <c r="AA116" s="9"/>
      <c r="AB116" s="9"/>
      <c r="AC116" s="9"/>
      <c r="AD116" s="9"/>
      <c r="AE116" s="9"/>
      <c r="AF116" s="9"/>
      <c r="AG116" s="9"/>
      <c r="AI116" s="9"/>
    </row>
    <row r="117" spans="1:35" s="26" customFormat="1" x14ac:dyDescent="0.2">
      <c r="A117">
        <v>13</v>
      </c>
      <c r="B117" s="33" t="s">
        <v>17</v>
      </c>
      <c r="C117" s="33"/>
      <c r="D117" s="36">
        <v>1.8047477999999999</v>
      </c>
      <c r="E117" s="36">
        <v>3.9004607999999998</v>
      </c>
      <c r="F117" s="36">
        <v>0.29426326000000003</v>
      </c>
      <c r="G117" s="36">
        <v>3.6864473000000002</v>
      </c>
      <c r="H117" s="36">
        <v>0.50194017000000002</v>
      </c>
      <c r="I117" s="36">
        <v>8.1226953000000005E-6</v>
      </c>
      <c r="J117" s="36">
        <v>1.2992993999999999E-5</v>
      </c>
      <c r="K117" s="36">
        <v>0.94513104000000003</v>
      </c>
      <c r="L117" s="31">
        <v>1.7057515999999999</v>
      </c>
      <c r="M117" s="31">
        <v>1.6744146</v>
      </c>
      <c r="N117" s="45"/>
      <c r="O117" s="45"/>
      <c r="P117" s="30">
        <v>2.0292940000000001E-3</v>
      </c>
      <c r="Q117" s="9">
        <f t="shared" si="21"/>
        <v>-3.8405897520688015E-2</v>
      </c>
      <c r="R117" s="9">
        <f>(AVERAGE(L116,L118)/L117-1)*1000</f>
        <v>0.52844740113400235</v>
      </c>
      <c r="S117" s="9">
        <f>(AVERAGE(M116,M118)/M117-1)*1000</f>
        <v>0.4862905519338323</v>
      </c>
      <c r="T117" s="9">
        <f>AVERAGE(R116:R118)</f>
        <v>0.546720167269236</v>
      </c>
      <c r="U117" s="9">
        <f>AVERAGE(S116:S118)</f>
        <v>0.48574920170955477</v>
      </c>
      <c r="V117" s="9">
        <f>AVERAGE(V116,V118)</f>
        <v>1.0251378234159196</v>
      </c>
      <c r="W117" s="9">
        <f>AVERAGE(W116,W118)</f>
        <v>0.96218433746480114</v>
      </c>
      <c r="X117" s="9">
        <f>AVERAGE(X116,X118)</f>
        <v>0.93858721241776699</v>
      </c>
      <c r="Y117" s="9"/>
      <c r="Z117" s="52">
        <v>2</v>
      </c>
      <c r="AA117" s="9">
        <f>2*STDEV(R116:R118)</f>
        <v>0.1191835479412327</v>
      </c>
      <c r="AB117" s="9">
        <f>2*STDEV(S116:S118)</f>
        <v>1.3222914223010165E-2</v>
      </c>
      <c r="AC117" s="9">
        <f>AVERAGE(Q116,Q118)</f>
        <v>6.3208184414520474E-2</v>
      </c>
      <c r="AD117" s="9">
        <f>2*STDEV(Q116,Q118)</f>
        <v>0.14669863622404442</v>
      </c>
      <c r="AE117" s="9">
        <f>AVERAGE(P116,P118)*20</f>
        <v>2.9911149999999997E-2</v>
      </c>
      <c r="AF117" s="9">
        <f>AVERAGE(H116,H118)</f>
        <v>0.51311602000000001</v>
      </c>
      <c r="AG117" s="9">
        <f>T117-U117</f>
        <v>6.0970965559681234E-2</v>
      </c>
      <c r="AI117" s="9">
        <f>0.0198*AF117^-0.47363</f>
        <v>2.7159125876799591E-2</v>
      </c>
    </row>
    <row r="118" spans="1:35" s="26" customFormat="1" x14ac:dyDescent="0.2">
      <c r="A118">
        <v>14</v>
      </c>
      <c r="B118" s="33" t="s">
        <v>179</v>
      </c>
      <c r="C118" s="33" t="s">
        <v>176</v>
      </c>
      <c r="D118" s="36">
        <v>1.7205558000000001</v>
      </c>
      <c r="E118" s="36">
        <v>3.7185548000000002</v>
      </c>
      <c r="F118" s="36">
        <v>0.29854055000000002</v>
      </c>
      <c r="G118" s="36">
        <v>3.5147382999999999</v>
      </c>
      <c r="H118" s="36">
        <v>0.50951795</v>
      </c>
      <c r="I118" s="36">
        <v>9.3297437000000003E-6</v>
      </c>
      <c r="J118" s="36">
        <v>6.8064079E-6</v>
      </c>
      <c r="K118" s="36">
        <v>0.94519639</v>
      </c>
      <c r="L118" s="31">
        <v>1.7067121999999999</v>
      </c>
      <c r="M118" s="31">
        <v>1.6752410040000001</v>
      </c>
      <c r="N118" s="45"/>
      <c r="O118" s="45"/>
      <c r="P118" s="30">
        <v>1.3412284E-3</v>
      </c>
      <c r="Q118" s="9">
        <f t="shared" si="21"/>
        <v>0.11507398464694063</v>
      </c>
      <c r="R118" s="9">
        <f>(L118/AVERAGE(L117,L119)-1)*1000</f>
        <v>0.61330878300269731</v>
      </c>
      <c r="S118" s="9">
        <f>(M118/AVERAGE(M117,M119)-1)*1000</f>
        <v>0.49207334047562945</v>
      </c>
      <c r="T118" s="9"/>
      <c r="U118" s="9"/>
      <c r="V118" s="9">
        <f>H118/AVERAGE(H117,H119)</f>
        <v>1.0181840770193249</v>
      </c>
      <c r="W118" s="9">
        <f>G118/AVERAGE(G117,G119)</f>
        <v>0.95520277699617284</v>
      </c>
      <c r="X118" s="9">
        <f>W118/V118</f>
        <v>0.93814350327739737</v>
      </c>
      <c r="Y118" s="9"/>
      <c r="Z118" s="52"/>
      <c r="AA118" s="9"/>
      <c r="AB118" s="9"/>
      <c r="AC118" s="9"/>
      <c r="AD118" s="9"/>
      <c r="AE118" s="9"/>
      <c r="AF118" s="9"/>
      <c r="AG118" s="9"/>
    </row>
    <row r="119" spans="1:35" s="26" customFormat="1" x14ac:dyDescent="0.2">
      <c r="A119">
        <v>15</v>
      </c>
      <c r="B119" s="33" t="s">
        <v>17</v>
      </c>
      <c r="C119" s="33"/>
      <c r="D119" s="36">
        <v>1.7983245000000001</v>
      </c>
      <c r="E119" s="36">
        <v>3.8862874000000001</v>
      </c>
      <c r="F119" s="36">
        <v>0.29250600999999998</v>
      </c>
      <c r="G119" s="36">
        <v>3.6726985999999999</v>
      </c>
      <c r="H119" s="36">
        <v>0.49889644</v>
      </c>
      <c r="I119" s="36">
        <v>1.0294441E-5</v>
      </c>
      <c r="J119" s="36">
        <v>1.2153366999999999E-5</v>
      </c>
      <c r="K119" s="36">
        <v>0.94504423000000004</v>
      </c>
      <c r="L119" s="31">
        <v>1.7055806</v>
      </c>
      <c r="M119" s="31">
        <v>1.674419536</v>
      </c>
      <c r="N119" s="45"/>
      <c r="O119" s="45"/>
      <c r="P119" s="30">
        <f>0.00003127353401/M119*100</f>
        <v>1.8677239089499014E-3</v>
      </c>
      <c r="Q119" s="9">
        <f>(K119/AVERAGE(K118,L120)-1)*1000</f>
        <v>-0.16098241763273791</v>
      </c>
      <c r="R119" s="9"/>
      <c r="S119" s="9"/>
      <c r="T119" s="9"/>
      <c r="U119" s="9"/>
      <c r="V119" s="9"/>
      <c r="W119" s="9"/>
      <c r="X119" s="9"/>
      <c r="Y119" s="9"/>
      <c r="Z119" s="52"/>
      <c r="AA119" s="9"/>
      <c r="AB119" s="9"/>
      <c r="AC119" s="9"/>
      <c r="AD119" s="9"/>
      <c r="AE119" s="9"/>
      <c r="AF119" s="9"/>
      <c r="AG119" s="9"/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23" sqref="K23"/>
    </sheetView>
  </sheetViews>
  <sheetFormatPr baseColWidth="10" defaultRowHeight="16" x14ac:dyDescent="0.2"/>
  <cols>
    <col min="22" max="22" width="10.83203125" style="57"/>
    <col min="25" max="25" width="12.1640625" customWidth="1"/>
  </cols>
  <sheetData>
    <row r="1" spans="1:36" s="1" customFormat="1" ht="51" customHeight="1" x14ac:dyDescent="0.2">
      <c r="A1" s="1" t="s">
        <v>26</v>
      </c>
      <c r="B1" s="1" t="s">
        <v>27</v>
      </c>
      <c r="C1" s="1" t="s">
        <v>0</v>
      </c>
      <c r="D1" s="3"/>
      <c r="E1" s="3" t="s">
        <v>30</v>
      </c>
      <c r="F1" s="3" t="s">
        <v>31</v>
      </c>
      <c r="G1" s="3" t="s">
        <v>32</v>
      </c>
      <c r="H1" s="3" t="s">
        <v>33</v>
      </c>
      <c r="I1" s="3" t="s">
        <v>34</v>
      </c>
      <c r="J1" s="3" t="s">
        <v>35</v>
      </c>
      <c r="K1" s="3" t="s">
        <v>36</v>
      </c>
      <c r="L1" s="3" t="s">
        <v>37</v>
      </c>
      <c r="M1" s="3" t="s">
        <v>38</v>
      </c>
      <c r="N1" s="28" t="s">
        <v>39</v>
      </c>
      <c r="P1" s="20" t="s">
        <v>59</v>
      </c>
      <c r="Q1" s="20" t="s">
        <v>40</v>
      </c>
      <c r="R1" s="2" t="s">
        <v>42</v>
      </c>
      <c r="S1" s="2" t="s">
        <v>44</v>
      </c>
      <c r="T1" s="2" t="s">
        <v>43</v>
      </c>
      <c r="U1" s="1" t="s">
        <v>45</v>
      </c>
      <c r="V1" s="53" t="s">
        <v>137</v>
      </c>
      <c r="W1" s="1" t="s">
        <v>47</v>
      </c>
      <c r="X1" s="1" t="s">
        <v>48</v>
      </c>
      <c r="Y1" s="1" t="s">
        <v>49</v>
      </c>
      <c r="Z1" s="2" t="s">
        <v>1</v>
      </c>
      <c r="AA1" s="2" t="s">
        <v>50</v>
      </c>
      <c r="AB1" s="1" t="s">
        <v>55</v>
      </c>
      <c r="AC1" s="1" t="s">
        <v>54</v>
      </c>
      <c r="AD1" s="1" t="s">
        <v>52</v>
      </c>
      <c r="AE1" s="1" t="s">
        <v>53</v>
      </c>
      <c r="AF1" s="35" t="s">
        <v>56</v>
      </c>
      <c r="AG1" s="19" t="s">
        <v>57</v>
      </c>
      <c r="AH1" s="1" t="s">
        <v>58</v>
      </c>
      <c r="AJ1" s="1" t="s">
        <v>128</v>
      </c>
    </row>
    <row r="2" spans="1:36" x14ac:dyDescent="0.2">
      <c r="A2">
        <v>4</v>
      </c>
      <c r="B2" t="s">
        <v>17</v>
      </c>
      <c r="E2" s="7">
        <v>0.27725348</v>
      </c>
      <c r="F2" s="7">
        <v>0.59915406999999998</v>
      </c>
      <c r="G2" s="7">
        <v>0.16505279</v>
      </c>
      <c r="H2" s="7">
        <v>0.56620585999999995</v>
      </c>
      <c r="I2" s="7">
        <v>0.28152298999999997</v>
      </c>
      <c r="J2" s="6">
        <v>1.2246737999999999E-6</v>
      </c>
      <c r="K2" s="6">
        <v>1.8704039000000001E-6</v>
      </c>
      <c r="L2" s="7">
        <v>0.94501389999999996</v>
      </c>
      <c r="M2" s="7">
        <v>1.7056541999999999</v>
      </c>
      <c r="N2" s="7">
        <v>1.674555</v>
      </c>
      <c r="O2" s="6"/>
      <c r="P2" s="6">
        <v>1.6434026E-3</v>
      </c>
      <c r="Q2" s="6">
        <v>1.9659539999999998E-3</v>
      </c>
      <c r="R2" s="9">
        <v>1.7291049936529745E-2</v>
      </c>
      <c r="S2" s="9"/>
      <c r="T2" s="9"/>
      <c r="U2" s="9"/>
      <c r="V2" s="56"/>
      <c r="W2" s="16"/>
      <c r="X2" s="16"/>
      <c r="Y2" s="16"/>
      <c r="AA2" s="17"/>
      <c r="AD2" s="16"/>
      <c r="AF2" s="5"/>
      <c r="AG2" s="16"/>
      <c r="AH2" s="16"/>
      <c r="AJ2" s="2" t="s">
        <v>51</v>
      </c>
    </row>
    <row r="3" spans="1:36" x14ac:dyDescent="0.2">
      <c r="A3">
        <v>5</v>
      </c>
      <c r="B3" t="s">
        <v>24</v>
      </c>
      <c r="C3" t="s">
        <v>118</v>
      </c>
      <c r="E3" s="7">
        <v>0.27758368</v>
      </c>
      <c r="F3" s="7">
        <v>0.59983556000000005</v>
      </c>
      <c r="G3" s="7">
        <v>0.16249617</v>
      </c>
      <c r="H3" s="7">
        <v>0.56682158999999999</v>
      </c>
      <c r="I3" s="7">
        <v>0.2772154</v>
      </c>
      <c r="J3" s="6">
        <v>3.4048594999999998E-6</v>
      </c>
      <c r="K3" s="6">
        <v>3.5906905E-6</v>
      </c>
      <c r="L3" s="7">
        <v>0.94496656999999995</v>
      </c>
      <c r="M3" s="7">
        <v>1.7059679999999999</v>
      </c>
      <c r="N3" s="7">
        <v>1.6749141999999999</v>
      </c>
      <c r="O3" s="6"/>
      <c r="P3" s="6">
        <v>1.7448310000000001E-3</v>
      </c>
      <c r="Q3" s="6">
        <v>1.3931320000000001E-3</v>
      </c>
      <c r="R3" s="9">
        <v>-6.3494269331165754E-4</v>
      </c>
      <c r="S3" s="9">
        <v>0.20063017339433387</v>
      </c>
      <c r="T3" s="9">
        <v>0.19231548410147958</v>
      </c>
      <c r="U3" s="9">
        <v>0.20063017339433387</v>
      </c>
      <c r="V3" s="56">
        <v>0.19231548410147958</v>
      </c>
      <c r="W3" s="16">
        <v>0.98521017617952078</v>
      </c>
      <c r="X3" s="16">
        <v>1.0115127646513951</v>
      </c>
      <c r="Y3" s="16">
        <v>1.026697438889508</v>
      </c>
      <c r="AA3" s="17">
        <v>1</v>
      </c>
      <c r="AD3" s="16">
        <v>-6.3494269331165754E-4</v>
      </c>
      <c r="AF3" s="5">
        <v>2.7862640000000001E-2</v>
      </c>
      <c r="AG3" s="16">
        <v>0.2772154</v>
      </c>
      <c r="AH3" s="16">
        <v>8.3146892928542826E-3</v>
      </c>
      <c r="AJ3" s="11">
        <f>0.0206*AG3^-0.579</f>
        <v>4.3298811248105043E-2</v>
      </c>
    </row>
    <row r="4" spans="1:36" x14ac:dyDescent="0.2">
      <c r="A4">
        <v>6</v>
      </c>
      <c r="B4" t="s">
        <v>17</v>
      </c>
      <c r="E4" s="7">
        <v>0.27157904999999999</v>
      </c>
      <c r="F4" s="7">
        <v>0.58685836999999996</v>
      </c>
      <c r="G4" s="7">
        <v>0.16488555999999999</v>
      </c>
      <c r="H4" s="7">
        <v>0.55453450000000004</v>
      </c>
      <c r="I4" s="7">
        <v>0.28123083999999998</v>
      </c>
      <c r="J4" s="6">
        <v>-4.3537944999999997E-6</v>
      </c>
      <c r="K4" s="6">
        <v>5.4623797000000001E-6</v>
      </c>
      <c r="L4" s="7">
        <v>0.94492043999999997</v>
      </c>
      <c r="M4" s="7">
        <v>1.7055974</v>
      </c>
      <c r="N4" s="7">
        <v>1.6746293000000001</v>
      </c>
      <c r="O4" s="6"/>
      <c r="P4" s="6">
        <v>1.617308E-3</v>
      </c>
      <c r="Q4" s="6">
        <v>1.7518892E-3</v>
      </c>
      <c r="R4" s="9">
        <v>3.9685896591201697E-4</v>
      </c>
      <c r="S4" s="9"/>
      <c r="T4" s="9"/>
      <c r="U4" s="16"/>
      <c r="V4" s="58"/>
      <c r="W4" s="16"/>
      <c r="X4" s="16"/>
      <c r="Y4" s="16"/>
      <c r="AA4" s="17"/>
      <c r="AB4" s="16"/>
      <c r="AC4" s="16"/>
      <c r="AD4" s="16"/>
      <c r="AE4" s="16"/>
      <c r="AF4" s="5"/>
      <c r="AG4" s="16"/>
      <c r="AH4" s="16"/>
      <c r="AJ4" s="16"/>
    </row>
    <row r="5" spans="1:36" x14ac:dyDescent="0.2">
      <c r="E5" s="7"/>
      <c r="F5" s="7"/>
      <c r="G5" s="7"/>
      <c r="H5" s="7"/>
      <c r="I5" s="7"/>
      <c r="J5" s="6"/>
      <c r="K5" s="6"/>
      <c r="L5" s="7"/>
      <c r="M5" s="7"/>
      <c r="N5" s="7"/>
      <c r="O5" s="6"/>
      <c r="P5" s="6"/>
      <c r="Q5" s="6"/>
      <c r="R5" s="9"/>
      <c r="S5" s="9"/>
      <c r="T5" s="9"/>
      <c r="U5" s="16"/>
      <c r="V5" s="58"/>
      <c r="W5" s="16"/>
      <c r="X5" s="16"/>
      <c r="Y5" s="16"/>
      <c r="AA5" s="17"/>
      <c r="AB5" s="16"/>
      <c r="AC5" s="16"/>
      <c r="AD5" s="16"/>
      <c r="AE5" s="16"/>
      <c r="AF5" s="5"/>
      <c r="AG5" s="16"/>
      <c r="AH5" s="16"/>
      <c r="AJ5" s="16"/>
    </row>
    <row r="6" spans="1:36" x14ac:dyDescent="0.2">
      <c r="A6">
        <v>10</v>
      </c>
      <c r="B6" t="s">
        <v>17</v>
      </c>
      <c r="E6" s="7">
        <v>0.28324273999999999</v>
      </c>
      <c r="F6" s="7">
        <v>0.61202144999999997</v>
      </c>
      <c r="G6" s="7">
        <v>0.16577541000000001</v>
      </c>
      <c r="H6" s="7">
        <v>0.57822319</v>
      </c>
      <c r="I6" s="7">
        <v>0.28269923000000002</v>
      </c>
      <c r="J6" s="6">
        <v>1.2666803E-6</v>
      </c>
      <c r="K6" s="6">
        <v>4.402699E-6</v>
      </c>
      <c r="L6" s="7">
        <v>0.94478145999999996</v>
      </c>
      <c r="M6" s="7">
        <v>1.7052997000000001</v>
      </c>
      <c r="N6" s="7">
        <v>1.6745943999999999</v>
      </c>
      <c r="O6" s="6"/>
      <c r="P6" s="6">
        <v>1.3680000999999999E-3</v>
      </c>
      <c r="Q6" s="6">
        <v>1.5018367999999999E-3</v>
      </c>
      <c r="R6" s="9">
        <v>-2.7185442167620977E-2</v>
      </c>
      <c r="V6" s="58"/>
      <c r="AF6" s="5"/>
      <c r="AJ6" s="16"/>
    </row>
    <row r="7" spans="1:36" x14ac:dyDescent="0.2">
      <c r="A7">
        <v>11</v>
      </c>
      <c r="B7" t="s">
        <v>24</v>
      </c>
      <c r="E7" s="7">
        <v>0.28104522999999998</v>
      </c>
      <c r="F7" s="7">
        <v>0.60727299000000001</v>
      </c>
      <c r="G7" s="7">
        <v>0.16387682000000001</v>
      </c>
      <c r="H7" s="7">
        <v>0.57374060000000005</v>
      </c>
      <c r="I7" s="7">
        <v>0.27952147999999999</v>
      </c>
      <c r="J7" s="6">
        <v>-1.8935418E-6</v>
      </c>
      <c r="K7" s="6">
        <v>6.2268589E-6</v>
      </c>
      <c r="L7" s="7">
        <v>0.94478152999999998</v>
      </c>
      <c r="M7" s="7">
        <v>1.7056802</v>
      </c>
      <c r="N7" s="7">
        <v>1.6749784000000001</v>
      </c>
      <c r="O7" s="6"/>
      <c r="P7" s="6">
        <v>2.2859979E-3</v>
      </c>
      <c r="Q7" s="6">
        <v>2.4325308999999999E-3</v>
      </c>
      <c r="R7" s="9">
        <v>-5.6679448932062115E-3</v>
      </c>
      <c r="S7" s="9">
        <v>0.2081127864577148</v>
      </c>
      <c r="T7" s="9">
        <v>0.24077748195483473</v>
      </c>
      <c r="U7" s="9">
        <v>0.2081127864577148</v>
      </c>
      <c r="V7" s="56">
        <v>0.24077748195483473</v>
      </c>
      <c r="W7" s="16">
        <v>0.98871237219376484</v>
      </c>
      <c r="X7" s="16">
        <v>1.0090647242217421</v>
      </c>
      <c r="Y7" s="16">
        <v>1.0205847045109988</v>
      </c>
      <c r="AA7" s="17">
        <v>1</v>
      </c>
      <c r="AD7" s="16">
        <v>-5.6679448932062115E-3</v>
      </c>
      <c r="AF7" s="5">
        <v>4.8650618E-2</v>
      </c>
      <c r="AG7" s="16">
        <v>0.27952147999999999</v>
      </c>
      <c r="AH7" s="16">
        <v>-3.2664695497119922E-2</v>
      </c>
      <c r="AJ7" s="11">
        <f>0.0206*AG7^-0.579</f>
        <v>4.309162055769257E-2</v>
      </c>
    </row>
    <row r="8" spans="1:36" x14ac:dyDescent="0.2">
      <c r="A8">
        <v>12</v>
      </c>
      <c r="B8" t="s">
        <v>17</v>
      </c>
      <c r="E8" s="7">
        <v>0.27380512000000001</v>
      </c>
      <c r="F8" s="7">
        <v>0.59160674999999996</v>
      </c>
      <c r="G8" s="7">
        <v>0.16579094999999999</v>
      </c>
      <c r="H8" s="7">
        <v>0.55894984999999997</v>
      </c>
      <c r="I8" s="7">
        <v>0.28272604000000001</v>
      </c>
      <c r="J8" s="6">
        <v>-3.7588214E-6</v>
      </c>
      <c r="K8" s="6">
        <v>5.6106004999999998E-6</v>
      </c>
      <c r="L8" s="7">
        <v>0.94479230999999997</v>
      </c>
      <c r="M8" s="7">
        <v>1.7053509</v>
      </c>
      <c r="N8" s="7">
        <v>1.6745559999999999</v>
      </c>
      <c r="O8" s="6"/>
      <c r="P8" s="6">
        <v>1.9118827E-3</v>
      </c>
      <c r="Q8" s="6">
        <v>2.2200750000000002E-3</v>
      </c>
      <c r="R8" s="9">
        <v>2.9277132669980332E-2</v>
      </c>
      <c r="V8" s="58"/>
      <c r="AF8" s="5"/>
      <c r="AJ8" s="16"/>
    </row>
    <row r="9" spans="1:36" x14ac:dyDescent="0.2">
      <c r="E9" s="7"/>
      <c r="F9" s="7"/>
      <c r="G9" s="7"/>
      <c r="H9" s="7"/>
      <c r="I9" s="7"/>
      <c r="J9" s="6"/>
      <c r="K9" s="6"/>
      <c r="L9" s="7"/>
      <c r="M9" s="7"/>
      <c r="N9" s="7"/>
      <c r="O9" s="6"/>
      <c r="P9" s="6"/>
      <c r="Q9" s="6"/>
      <c r="R9" s="9"/>
      <c r="V9" s="58"/>
      <c r="AF9" s="5"/>
      <c r="AJ9" s="16"/>
    </row>
    <row r="10" spans="1:36" x14ac:dyDescent="0.2">
      <c r="A10">
        <v>13</v>
      </c>
      <c r="B10" t="s">
        <v>17</v>
      </c>
      <c r="C10" t="s">
        <v>8</v>
      </c>
      <c r="E10" s="7">
        <v>0.54249208999999998</v>
      </c>
      <c r="F10" s="7">
        <v>1.1721676999999999</v>
      </c>
      <c r="G10" s="7">
        <v>0.16824787999999999</v>
      </c>
      <c r="H10" s="7">
        <v>1.1074027</v>
      </c>
      <c r="I10" s="7">
        <v>0.28689204000000001</v>
      </c>
      <c r="J10" s="6">
        <v>1.3122709E-6</v>
      </c>
      <c r="K10" s="6">
        <v>8.7778314000000005E-6</v>
      </c>
      <c r="L10" s="7">
        <v>0.94474776999999999</v>
      </c>
      <c r="M10" s="7">
        <v>1.7051748</v>
      </c>
      <c r="N10" s="7">
        <v>1.6745394</v>
      </c>
      <c r="O10" s="6"/>
      <c r="P10" s="6">
        <v>1.8248837E-3</v>
      </c>
      <c r="Q10" s="6">
        <v>1.7549505999999999E-3</v>
      </c>
      <c r="R10" s="9">
        <v>8.9389737216727383E-3</v>
      </c>
      <c r="V10" s="58"/>
      <c r="AF10" s="5"/>
      <c r="AJ10" s="16"/>
    </row>
    <row r="11" spans="1:36" x14ac:dyDescent="0.2">
      <c r="A11">
        <v>14</v>
      </c>
      <c r="B11" t="s">
        <v>24</v>
      </c>
      <c r="E11" s="7">
        <v>0.54689241</v>
      </c>
      <c r="F11" s="7">
        <v>1.1816685</v>
      </c>
      <c r="G11" s="7">
        <v>0.16515921</v>
      </c>
      <c r="H11" s="7">
        <v>1.1163121</v>
      </c>
      <c r="I11" s="7">
        <v>0.28168547999999999</v>
      </c>
      <c r="J11" s="6">
        <v>-2.9053486000000001E-6</v>
      </c>
      <c r="K11" s="6">
        <v>4.0853283000000003E-6</v>
      </c>
      <c r="L11" s="7">
        <v>0.94468633999999996</v>
      </c>
      <c r="M11" s="7">
        <v>1.7055400999999999</v>
      </c>
      <c r="N11" s="7">
        <v>1.6749696999999999</v>
      </c>
      <c r="O11" s="6"/>
      <c r="P11" s="6">
        <v>1.5518062E-3</v>
      </c>
      <c r="Q11" s="6">
        <v>1.5589421E-3</v>
      </c>
      <c r="R11" s="9">
        <v>-3.6169427506171914E-2</v>
      </c>
      <c r="S11" s="9">
        <v>0.20959630894679115</v>
      </c>
      <c r="T11" s="9">
        <v>0.22557734139350138</v>
      </c>
      <c r="U11" s="9"/>
      <c r="V11" s="56"/>
      <c r="W11" s="16">
        <v>0.98169841395083124</v>
      </c>
      <c r="X11" s="16">
        <v>1.0052187423402767</v>
      </c>
      <c r="Y11" s="16">
        <v>1.0239588126609966</v>
      </c>
      <c r="AA11" s="17"/>
      <c r="AD11" s="16"/>
      <c r="AF11" s="5"/>
      <c r="AG11" s="16"/>
      <c r="AH11" s="16"/>
      <c r="AJ11" s="16"/>
    </row>
    <row r="12" spans="1:36" x14ac:dyDescent="0.2">
      <c r="A12">
        <v>15</v>
      </c>
      <c r="B12" t="s">
        <v>17</v>
      </c>
      <c r="E12" s="7">
        <v>0.54557993000000005</v>
      </c>
      <c r="F12" s="7">
        <v>1.1788322</v>
      </c>
      <c r="G12" s="7">
        <v>0.16830089000000001</v>
      </c>
      <c r="H12" s="7">
        <v>1.1136305</v>
      </c>
      <c r="I12" s="7">
        <v>0.28698172</v>
      </c>
      <c r="J12" s="6">
        <v>-1.4649839E-6</v>
      </c>
      <c r="K12" s="6">
        <v>5.8241784999999996E-6</v>
      </c>
      <c r="L12" s="7">
        <v>0.94469325000000004</v>
      </c>
      <c r="M12" s="7">
        <v>1.7051905999999999</v>
      </c>
      <c r="N12" s="7">
        <v>1.6746445000000001</v>
      </c>
      <c r="O12" s="6"/>
      <c r="P12" s="6">
        <v>1.9244314E-3</v>
      </c>
      <c r="Q12" s="6">
        <v>1.8902335E-3</v>
      </c>
      <c r="R12" s="9">
        <v>3.0666979384585957E-2</v>
      </c>
      <c r="S12" s="9">
        <v>0.16590520731241121</v>
      </c>
      <c r="T12" s="9">
        <v>0.18374048939917564</v>
      </c>
      <c r="U12" s="16">
        <v>0.17968898315667836</v>
      </c>
      <c r="V12" s="58">
        <v>0.19862245300195092</v>
      </c>
      <c r="W12" s="16">
        <v>0.98194858136180052</v>
      </c>
      <c r="X12" s="16">
        <v>1.0044288570598354</v>
      </c>
      <c r="Y12" s="16">
        <v>1.0228938078370229</v>
      </c>
      <c r="AA12" s="17">
        <v>2</v>
      </c>
      <c r="AB12" s="16">
        <v>5.1853822912050096E-2</v>
      </c>
      <c r="AC12" s="5">
        <v>4.6771665820894023E-2</v>
      </c>
      <c r="AD12" s="16">
        <v>-2.9382386697640595E-2</v>
      </c>
      <c r="AE12" s="16">
        <v>1.9196650319609286E-2</v>
      </c>
      <c r="AF12" s="5">
        <v>3.4362285999999999E-2</v>
      </c>
      <c r="AG12" s="16">
        <v>0.28185725500000003</v>
      </c>
      <c r="AH12" s="16">
        <v>-1.8933469845272555E-2</v>
      </c>
      <c r="AJ12" s="16">
        <f>0.0198*AG12^-0.47363</f>
        <v>3.6070141973790465E-2</v>
      </c>
    </row>
    <row r="13" spans="1:36" x14ac:dyDescent="0.2">
      <c r="A13">
        <v>16</v>
      </c>
      <c r="B13" t="s">
        <v>24</v>
      </c>
      <c r="E13" s="7">
        <v>0.54834994999999997</v>
      </c>
      <c r="F13" s="7">
        <v>1.1847471999999999</v>
      </c>
      <c r="G13" s="7">
        <v>0.16537483</v>
      </c>
      <c r="H13" s="7">
        <v>1.1191667999999999</v>
      </c>
      <c r="I13" s="7">
        <v>0.28202903000000001</v>
      </c>
      <c r="J13" s="6">
        <v>-8.9941288000000005E-7</v>
      </c>
      <c r="K13" s="6">
        <v>5.7956625000000002E-6</v>
      </c>
      <c r="L13" s="7">
        <v>0.94464221999999998</v>
      </c>
      <c r="M13" s="7">
        <v>1.7054069000000001</v>
      </c>
      <c r="N13" s="7">
        <v>1.6749347000000001</v>
      </c>
      <c r="O13" s="6"/>
      <c r="P13" s="6">
        <v>1.6755590000000001E-3</v>
      </c>
      <c r="Q13" s="6">
        <v>1.8772865000000001E-3</v>
      </c>
      <c r="R13" s="9">
        <v>-2.2595345889109275E-2</v>
      </c>
      <c r="S13" s="9">
        <v>0.16356543321083272</v>
      </c>
      <c r="T13" s="9">
        <v>0.18654952821317572</v>
      </c>
      <c r="U13" s="9"/>
      <c r="V13" s="56"/>
      <c r="W13" s="16">
        <v>0.98219874877276991</v>
      </c>
      <c r="X13" s="16">
        <v>1.0036389717793943</v>
      </c>
      <c r="Y13" s="16">
        <v>1.0218288030130493</v>
      </c>
      <c r="AC13" s="5"/>
      <c r="AD13" s="16"/>
      <c r="AF13" s="5"/>
      <c r="AG13" s="16"/>
      <c r="AH13" s="16"/>
      <c r="AJ13" s="16"/>
    </row>
    <row r="14" spans="1:36" x14ac:dyDescent="0.2">
      <c r="A14">
        <v>17</v>
      </c>
      <c r="B14" t="s">
        <v>17</v>
      </c>
      <c r="E14" s="7">
        <v>0.5470855</v>
      </c>
      <c r="F14" s="7">
        <v>1.1820318000000001</v>
      </c>
      <c r="G14" s="7">
        <v>0.16850158000000001</v>
      </c>
      <c r="H14" s="7">
        <v>1.1165874</v>
      </c>
      <c r="I14" s="7">
        <v>0.28729926</v>
      </c>
      <c r="J14" s="6">
        <v>-9.7798965999999997E-7</v>
      </c>
      <c r="K14" s="6">
        <v>6.9464328999999996E-6</v>
      </c>
      <c r="L14" s="7">
        <v>0.94463388000000004</v>
      </c>
      <c r="M14" s="7">
        <v>1.7050654000000001</v>
      </c>
      <c r="N14" s="7">
        <v>1.6746000999999999</v>
      </c>
      <c r="O14" s="6"/>
      <c r="P14" s="6">
        <v>1.5880547E-3</v>
      </c>
      <c r="Q14" s="6">
        <v>1.7700935999999999E-3</v>
      </c>
      <c r="R14" s="9">
        <v>3.7686700551375907E-3</v>
      </c>
      <c r="V14" s="58"/>
      <c r="AF14" s="5"/>
      <c r="AJ14" s="16"/>
    </row>
    <row r="15" spans="1:36" x14ac:dyDescent="0.2">
      <c r="A15">
        <v>18</v>
      </c>
      <c r="B15" t="s">
        <v>24</v>
      </c>
      <c r="E15" s="7">
        <v>0.55075881000000004</v>
      </c>
      <c r="F15" s="7">
        <v>1.1899500999999999</v>
      </c>
      <c r="G15" s="7">
        <v>0.16608224999999999</v>
      </c>
      <c r="H15" s="7">
        <v>1.1240456000000001</v>
      </c>
      <c r="I15" s="7">
        <v>0.28323002000000003</v>
      </c>
      <c r="J15" s="6">
        <v>2.0106897E-6</v>
      </c>
      <c r="K15" s="6">
        <v>6.1686911000000002E-6</v>
      </c>
      <c r="L15" s="7">
        <v>0.94461841999999996</v>
      </c>
      <c r="M15" s="7">
        <v>1.7053613000000001</v>
      </c>
      <c r="N15" s="7">
        <v>1.6749255999999999</v>
      </c>
      <c r="O15" s="6"/>
      <c r="P15" s="6">
        <v>1.4778701999999999E-3</v>
      </c>
      <c r="Q15" s="6">
        <v>1.7156897999999999E-3</v>
      </c>
      <c r="R15" s="9">
        <v>-2.3078048478897273E-3</v>
      </c>
      <c r="S15" s="9">
        <v>0.19908835772408651</v>
      </c>
      <c r="T15" s="9">
        <v>0.20282625684275857</v>
      </c>
      <c r="U15" s="16">
        <v>0.19908835772408651</v>
      </c>
      <c r="V15" s="58">
        <v>0.20282625684275857</v>
      </c>
      <c r="W15" s="16">
        <v>0.98500908645865093</v>
      </c>
      <c r="X15" s="16">
        <v>1.0057877875651198</v>
      </c>
      <c r="Y15" s="16">
        <v>1.0210949334296735</v>
      </c>
      <c r="AA15" s="17">
        <v>1</v>
      </c>
      <c r="AD15" s="16">
        <v>-2.3078048478897273E-3</v>
      </c>
      <c r="AF15" s="5">
        <v>3.4313796000000001E-2</v>
      </c>
      <c r="AG15" s="16">
        <v>0.28323002000000003</v>
      </c>
      <c r="AH15" s="16">
        <v>-3.7378991186720611E-3</v>
      </c>
      <c r="AJ15" s="11">
        <f>0.0206*AG15^-0.579</f>
        <v>4.2764025072479978E-2</v>
      </c>
    </row>
    <row r="16" spans="1:36" x14ac:dyDescent="0.2">
      <c r="A16">
        <v>19</v>
      </c>
      <c r="B16" t="s">
        <v>17</v>
      </c>
      <c r="E16" s="7">
        <v>0.54808055</v>
      </c>
      <c r="F16" s="7">
        <v>1.1841655</v>
      </c>
      <c r="G16" s="7">
        <v>0.16879035000000001</v>
      </c>
      <c r="H16" s="7">
        <v>1.1185672</v>
      </c>
      <c r="I16" s="7">
        <v>0.28778176999999999</v>
      </c>
      <c r="J16" s="6">
        <v>1.9078275999999999E-6</v>
      </c>
      <c r="K16" s="6">
        <v>7.7018685000000004E-6</v>
      </c>
      <c r="L16" s="7">
        <v>0.94460732000000003</v>
      </c>
      <c r="M16" s="7">
        <v>1.7049783000000001</v>
      </c>
      <c r="N16" s="7">
        <v>1.6745718000000001</v>
      </c>
      <c r="O16" s="6"/>
      <c r="P16" s="6">
        <v>1.7665769E-3</v>
      </c>
      <c r="Q16" s="6">
        <v>1.7665769E-3</v>
      </c>
      <c r="R16" s="9">
        <v>-1.1750776572783117E-2</v>
      </c>
      <c r="S16" s="9"/>
      <c r="T16" s="9"/>
      <c r="U16" s="16"/>
      <c r="V16" s="58"/>
      <c r="W16" s="16"/>
      <c r="X16" s="16"/>
      <c r="Y16" s="16"/>
      <c r="AA16" s="17"/>
      <c r="AB16" s="16"/>
      <c r="AC16" s="5"/>
      <c r="AD16" s="16"/>
      <c r="AE16" s="16"/>
      <c r="AF16" s="5"/>
      <c r="AG16" s="16"/>
      <c r="AH16" s="16"/>
      <c r="AJ16" s="16"/>
    </row>
    <row r="17" spans="1:36" x14ac:dyDescent="0.2">
      <c r="E17" s="7"/>
      <c r="F17" s="7"/>
      <c r="G17" s="7"/>
      <c r="H17" s="7"/>
      <c r="I17" s="7"/>
      <c r="J17" s="6"/>
      <c r="K17" s="6"/>
      <c r="L17" s="7"/>
      <c r="M17" s="7"/>
      <c r="N17" s="7"/>
      <c r="O17" s="6"/>
      <c r="P17" s="6"/>
      <c r="Q17" s="6"/>
      <c r="R17" s="9"/>
      <c r="S17" s="9"/>
      <c r="T17" s="9"/>
      <c r="U17" s="16"/>
      <c r="V17" s="58"/>
      <c r="W17" s="16"/>
      <c r="X17" s="16"/>
      <c r="Y17" s="16"/>
      <c r="AA17" s="17"/>
      <c r="AB17" s="16"/>
      <c r="AC17" s="5"/>
      <c r="AD17" s="16"/>
      <c r="AE17" s="16"/>
      <c r="AF17" s="5"/>
      <c r="AG17" s="16"/>
      <c r="AH17" s="16"/>
      <c r="AJ17" s="16"/>
    </row>
    <row r="18" spans="1:36" x14ac:dyDescent="0.2">
      <c r="A18">
        <v>2</v>
      </c>
      <c r="B18" t="s">
        <v>17</v>
      </c>
      <c r="C18" t="s">
        <v>119</v>
      </c>
      <c r="E18" s="7">
        <v>2.1933031000000001</v>
      </c>
      <c r="F18" s="7">
        <v>4.7384152000000004</v>
      </c>
      <c r="G18" s="7">
        <v>0.16879373</v>
      </c>
      <c r="H18" s="7">
        <v>4.4751358999999997</v>
      </c>
      <c r="I18" s="7">
        <v>0.28770660999999997</v>
      </c>
      <c r="J18" s="6">
        <v>-7.5306874999999997E-7</v>
      </c>
      <c r="K18" s="6">
        <v>4.8832976000000001E-6</v>
      </c>
      <c r="L18" s="7">
        <v>0.94443727</v>
      </c>
      <c r="M18" s="7">
        <v>1.7044862999999999</v>
      </c>
      <c r="N18" s="7">
        <v>1.6743965000000001</v>
      </c>
      <c r="O18" s="6"/>
      <c r="P18" s="6">
        <v>1.9875283999999998E-3</v>
      </c>
      <c r="Q18" s="6">
        <v>1.9194472E-3</v>
      </c>
      <c r="R18" s="9"/>
      <c r="S18" s="9"/>
      <c r="T18" s="9"/>
      <c r="U18" s="9"/>
      <c r="V18" s="56"/>
      <c r="W18" s="16"/>
      <c r="X18" s="16"/>
      <c r="Y18" s="16"/>
      <c r="AA18" s="17"/>
      <c r="AD18" s="16"/>
      <c r="AF18" s="5"/>
      <c r="AG18" s="16"/>
      <c r="AH18" s="16"/>
      <c r="AJ18" s="16"/>
    </row>
    <row r="19" spans="1:36" x14ac:dyDescent="0.2">
      <c r="A19">
        <v>3</v>
      </c>
      <c r="B19" t="s">
        <v>24</v>
      </c>
      <c r="E19" s="7">
        <v>2.1604982000000001</v>
      </c>
      <c r="F19" s="7">
        <v>4.6675126000000002</v>
      </c>
      <c r="G19" s="7">
        <v>0.16338648</v>
      </c>
      <c r="H19" s="7">
        <v>4.4080960999999999</v>
      </c>
      <c r="I19" s="7">
        <v>0.27853798000000002</v>
      </c>
      <c r="J19" s="6">
        <v>-1.0835416999999999E-6</v>
      </c>
      <c r="K19" s="6">
        <v>7.1222710000000002E-6</v>
      </c>
      <c r="L19" s="7">
        <v>0.94441892999999999</v>
      </c>
      <c r="M19" s="7">
        <v>1.7048129000000001</v>
      </c>
      <c r="N19" s="7">
        <v>1.6747453000000001</v>
      </c>
      <c r="O19" s="6"/>
      <c r="P19" s="6">
        <v>1.5965636E-3</v>
      </c>
      <c r="Q19" s="6">
        <v>1.5930632000000001E-3</v>
      </c>
      <c r="R19" s="9">
        <v>-2.4141770387231531E-3</v>
      </c>
      <c r="S19" s="9">
        <v>0.20686900129041064</v>
      </c>
      <c r="T19" s="9">
        <v>0.21150971802508245</v>
      </c>
      <c r="U19" s="9"/>
      <c r="V19" s="56"/>
      <c r="W19" s="16">
        <v>0.97079018778220649</v>
      </c>
      <c r="X19" s="16">
        <v>0.98714376291133166</v>
      </c>
      <c r="Y19" s="16">
        <v>1.016845632902909</v>
      </c>
      <c r="AA19" s="17"/>
      <c r="AD19" s="16"/>
      <c r="AF19" s="5"/>
      <c r="AG19" s="16"/>
      <c r="AH19" s="16"/>
      <c r="AJ19" s="16"/>
    </row>
    <row r="20" spans="1:36" x14ac:dyDescent="0.2">
      <c r="A20">
        <v>4</v>
      </c>
      <c r="B20" t="s">
        <v>17</v>
      </c>
      <c r="E20" s="7">
        <v>2.1839662</v>
      </c>
      <c r="F20" s="7">
        <v>4.7181822999999996</v>
      </c>
      <c r="G20" s="7">
        <v>0.16787576000000001</v>
      </c>
      <c r="H20" s="7">
        <v>4.4558755000000003</v>
      </c>
      <c r="I20" s="7">
        <v>0.28613104</v>
      </c>
      <c r="J20" s="6">
        <v>-2.9650314E-6</v>
      </c>
      <c r="K20" s="6">
        <v>9.8266956999999995E-6</v>
      </c>
      <c r="L20" s="7">
        <v>0.94440515000000003</v>
      </c>
      <c r="M20" s="7">
        <v>1.7044343</v>
      </c>
      <c r="N20" s="7">
        <v>1.6743858</v>
      </c>
      <c r="O20" s="6"/>
      <c r="P20" s="6">
        <v>1.6227645E-3</v>
      </c>
      <c r="Q20" s="6">
        <v>1.8385605000000001E-3</v>
      </c>
      <c r="R20" s="9">
        <v>-1.5078047052696775E-2</v>
      </c>
      <c r="S20" s="9">
        <v>0.23919959836549154</v>
      </c>
      <c r="T20" s="9">
        <v>0.23444417648543769</v>
      </c>
      <c r="U20" s="16">
        <v>0.23838808789267141</v>
      </c>
      <c r="V20" s="58">
        <v>0.23464335530716993</v>
      </c>
      <c r="W20" s="16">
        <v>0.96989962053164613</v>
      </c>
      <c r="X20" s="16">
        <v>0.98560139940508418</v>
      </c>
      <c r="Y20" s="16">
        <v>1.0161884728025439</v>
      </c>
      <c r="AA20" s="17">
        <v>2</v>
      </c>
      <c r="AB20" s="16">
        <v>6.2242535315227783E-2</v>
      </c>
      <c r="AC20" s="5">
        <v>4.6467734040662699E-2</v>
      </c>
      <c r="AD20" s="16">
        <v>9.1460425117873001E-3</v>
      </c>
      <c r="AE20" s="16">
        <v>3.2697238544684974E-2</v>
      </c>
      <c r="AF20" s="5">
        <v>3.3313074999999998E-2</v>
      </c>
      <c r="AG20" s="16">
        <v>0.27777207999999998</v>
      </c>
      <c r="AH20" s="16">
        <v>3.7447325855014812E-3</v>
      </c>
      <c r="AJ20" s="16">
        <f>0.0198*AG20^-0.47363</f>
        <v>3.6320428447477023E-2</v>
      </c>
    </row>
    <row r="21" spans="1:36" x14ac:dyDescent="0.2">
      <c r="A21">
        <v>5</v>
      </c>
      <c r="B21" t="s">
        <v>24</v>
      </c>
      <c r="E21" s="7">
        <v>2.1470962</v>
      </c>
      <c r="F21" s="7">
        <v>4.6385674999999997</v>
      </c>
      <c r="G21" s="7">
        <v>0.16247777999999999</v>
      </c>
      <c r="H21" s="7">
        <v>4.3807670999999999</v>
      </c>
      <c r="I21" s="7">
        <v>0.27700617999999999</v>
      </c>
      <c r="J21" s="6">
        <v>-5.6175127999999998E-6</v>
      </c>
      <c r="K21" s="6">
        <v>9.6175013999999998E-6</v>
      </c>
      <c r="L21" s="7">
        <v>0.94441984999999995</v>
      </c>
      <c r="M21" s="7">
        <v>1.7048711000000001</v>
      </c>
      <c r="N21" s="7">
        <v>1.6748114000000001</v>
      </c>
      <c r="O21" s="6"/>
      <c r="P21" s="6">
        <v>1.8707276E-3</v>
      </c>
      <c r="Q21" s="6">
        <v>1.7382443E-3</v>
      </c>
      <c r="R21" s="9">
        <v>2.0706262062297753E-2</v>
      </c>
      <c r="S21" s="9">
        <v>0.26909566402211205</v>
      </c>
      <c r="T21" s="9">
        <v>0.25797617141098961</v>
      </c>
      <c r="U21" s="9"/>
      <c r="V21" s="56"/>
      <c r="W21" s="16">
        <v>0.96900905328108577</v>
      </c>
      <c r="X21" s="16">
        <v>0.9840590358988367</v>
      </c>
      <c r="Y21" s="16">
        <v>1.015531312702179</v>
      </c>
      <c r="AC21" s="5"/>
      <c r="AD21" s="16"/>
      <c r="AF21" s="5"/>
      <c r="AG21" s="16"/>
      <c r="AH21" s="16"/>
      <c r="AJ21" s="16"/>
    </row>
    <row r="22" spans="1:36" x14ac:dyDescent="0.2">
      <c r="A22">
        <v>6</v>
      </c>
      <c r="B22" t="s">
        <v>17</v>
      </c>
      <c r="E22" s="7">
        <v>2.1799480999999998</v>
      </c>
      <c r="F22" s="7">
        <v>4.7094557999999997</v>
      </c>
      <c r="G22" s="7">
        <v>0.16756551</v>
      </c>
      <c r="H22" s="7">
        <v>4.4475885000000002</v>
      </c>
      <c r="I22" s="7">
        <v>0.28559980000000001</v>
      </c>
      <c r="J22" s="6">
        <v>-5.3041478000000004E-6</v>
      </c>
      <c r="K22" s="6">
        <v>1.1072293999999999E-5</v>
      </c>
      <c r="L22" s="7">
        <v>0.94439543999999997</v>
      </c>
      <c r="M22" s="7">
        <v>1.7043906</v>
      </c>
      <c r="N22" s="7">
        <v>1.6743730999999999</v>
      </c>
      <c r="O22" s="6"/>
      <c r="P22" s="6">
        <v>1.8945294E-3</v>
      </c>
      <c r="Q22" s="6">
        <v>1.7920952999999999E-3</v>
      </c>
      <c r="R22" s="9">
        <v>-9.746881327599155E-3</v>
      </c>
      <c r="S22" s="9"/>
      <c r="T22" s="9"/>
      <c r="U22" s="9"/>
      <c r="V22" s="56"/>
      <c r="W22" s="16"/>
      <c r="X22" s="16"/>
      <c r="Y22" s="16"/>
      <c r="AA22" s="17"/>
      <c r="AD22" s="16"/>
      <c r="AF22" s="5"/>
      <c r="AG22" s="16"/>
      <c r="AH22" s="16"/>
      <c r="AJ22" s="16"/>
    </row>
    <row r="23" spans="1:36" x14ac:dyDescent="0.2">
      <c r="A23">
        <v>7</v>
      </c>
      <c r="B23" t="s">
        <v>24</v>
      </c>
      <c r="E23" s="7">
        <v>2.1485148000000001</v>
      </c>
      <c r="F23" s="7">
        <v>4.6415217999999996</v>
      </c>
      <c r="G23" s="7">
        <v>0.16239976</v>
      </c>
      <c r="H23" s="7">
        <v>4.3833903000000003</v>
      </c>
      <c r="I23" s="7">
        <v>0.27686079000000002</v>
      </c>
      <c r="J23" s="6">
        <v>-4.1858527999999999E-6</v>
      </c>
      <c r="K23" s="6">
        <v>6.6800791999999997E-6</v>
      </c>
      <c r="L23" s="7">
        <v>0.94438944000000002</v>
      </c>
      <c r="M23" s="7">
        <v>1.7047943999999999</v>
      </c>
      <c r="N23" s="7">
        <v>1.6747863000000001</v>
      </c>
      <c r="O23" s="6"/>
      <c r="P23" s="6">
        <v>1.8815857999999999E-3</v>
      </c>
      <c r="Q23" s="6">
        <v>1.9588492E-3</v>
      </c>
      <c r="R23" s="9">
        <v>-5.6385318908391824E-3</v>
      </c>
      <c r="S23" s="9">
        <v>0.23286821296086835</v>
      </c>
      <c r="T23" s="9">
        <v>0.23874415379188108</v>
      </c>
      <c r="U23" s="9"/>
      <c r="V23" s="56"/>
      <c r="W23" s="16">
        <v>0.96967759292706879</v>
      </c>
      <c r="X23" s="16">
        <v>0.98599898142755216</v>
      </c>
      <c r="Y23" s="16">
        <v>1.016831768228464</v>
      </c>
      <c r="AA23" s="17"/>
      <c r="AD23" s="16"/>
      <c r="AF23" s="5"/>
      <c r="AG23" s="16"/>
      <c r="AH23" s="16"/>
      <c r="AJ23" s="16"/>
    </row>
    <row r="24" spans="1:36" x14ac:dyDescent="0.2">
      <c r="A24">
        <v>8</v>
      </c>
      <c r="B24" t="s">
        <v>17</v>
      </c>
      <c r="E24" s="7">
        <v>2.1780396999999998</v>
      </c>
      <c r="F24" s="7">
        <v>4.7053123000000001</v>
      </c>
      <c r="G24" s="7">
        <v>0.16747042000000001</v>
      </c>
      <c r="H24" s="7">
        <v>4.4436789000000001</v>
      </c>
      <c r="I24" s="7">
        <v>0.28543699</v>
      </c>
      <c r="J24" s="6">
        <v>-4.1942466000000001E-6</v>
      </c>
      <c r="K24" s="6">
        <v>8.0570611999999993E-6</v>
      </c>
      <c r="L24" s="7">
        <v>0.94439408999999996</v>
      </c>
      <c r="M24" s="7">
        <v>1.7044044</v>
      </c>
      <c r="N24" s="7">
        <v>1.6744000000000001</v>
      </c>
      <c r="O24" s="6"/>
      <c r="P24" s="6">
        <v>1.5695815E-3</v>
      </c>
      <c r="Q24" s="6">
        <v>1.7805842000000001E-3</v>
      </c>
      <c r="R24" s="9">
        <v>9.3235251965584354E-3</v>
      </c>
      <c r="S24" s="9">
        <v>0.21262559519308333</v>
      </c>
      <c r="T24" s="9">
        <v>0.22064620162431936</v>
      </c>
      <c r="U24" s="16">
        <v>0.22196622083514583</v>
      </c>
      <c r="V24" s="58">
        <v>0.22856130805652222</v>
      </c>
      <c r="W24" s="16">
        <v>0.9690169317428321</v>
      </c>
      <c r="X24" s="16">
        <v>0.98526505959863542</v>
      </c>
      <c r="Y24" s="16">
        <v>1.0167675970647729</v>
      </c>
      <c r="AA24" s="17">
        <v>2</v>
      </c>
      <c r="AB24" s="16">
        <v>2.0422467284379138E-2</v>
      </c>
      <c r="AC24" s="5">
        <v>1.851928177064615E-2</v>
      </c>
      <c r="AD24" s="16">
        <v>-2.4724777507034723E-3</v>
      </c>
      <c r="AE24" s="16">
        <v>8.9549534083748182E-3</v>
      </c>
      <c r="AF24" s="5">
        <v>3.7302317000000002E-2</v>
      </c>
      <c r="AG24" s="16">
        <v>0.27670717</v>
      </c>
      <c r="AH24" s="16">
        <v>-6.5950872213763889E-3</v>
      </c>
      <c r="AJ24" s="16">
        <f>0.0198*AG24^-0.47363</f>
        <v>3.6386565283127482E-2</v>
      </c>
    </row>
    <row r="25" spans="1:36" x14ac:dyDescent="0.2">
      <c r="A25">
        <v>9</v>
      </c>
      <c r="B25" t="s">
        <v>24</v>
      </c>
      <c r="E25" s="7">
        <v>2.1457377000000002</v>
      </c>
      <c r="F25" s="7">
        <v>4.635535</v>
      </c>
      <c r="G25" s="7">
        <v>0.16222501</v>
      </c>
      <c r="H25" s="7">
        <v>4.3777115999999996</v>
      </c>
      <c r="I25" s="7">
        <v>0.27655354999999998</v>
      </c>
      <c r="J25" s="6">
        <v>-4.0976829E-6</v>
      </c>
      <c r="K25" s="6">
        <v>1.1207266000000001E-5</v>
      </c>
      <c r="L25" s="7">
        <v>0.94438113000000001</v>
      </c>
      <c r="M25" s="7">
        <v>1.7047391999999999</v>
      </c>
      <c r="N25" s="7">
        <v>1.6747525999999999</v>
      </c>
      <c r="O25" s="6"/>
      <c r="P25" s="6">
        <v>1.5347134E-3</v>
      </c>
      <c r="Q25" s="6">
        <v>1.7713824999999999E-3</v>
      </c>
      <c r="R25" s="9">
        <v>6.9357638943223776E-4</v>
      </c>
      <c r="S25" s="9">
        <v>0.22040485435148582</v>
      </c>
      <c r="T25" s="9">
        <v>0.22629356875336626</v>
      </c>
      <c r="U25" s="9"/>
      <c r="V25" s="56"/>
      <c r="W25" s="16">
        <v>0.9683562705585953</v>
      </c>
      <c r="X25" s="16">
        <v>0.98453113776971868</v>
      </c>
      <c r="Y25" s="16">
        <v>1.0167034259010819</v>
      </c>
      <c r="AC25" s="5"/>
      <c r="AD25" s="16"/>
      <c r="AF25" s="16"/>
      <c r="AG25" s="16"/>
      <c r="AH25" s="16"/>
    </row>
    <row r="26" spans="1:36" x14ac:dyDescent="0.2">
      <c r="A26">
        <v>10</v>
      </c>
      <c r="B26" t="s">
        <v>17</v>
      </c>
      <c r="E26" s="7">
        <v>2.1808725999999998</v>
      </c>
      <c r="F26" s="7">
        <v>4.7113940000000003</v>
      </c>
      <c r="G26" s="7">
        <v>0.16765730000000001</v>
      </c>
      <c r="H26" s="7">
        <v>4.4493086999999996</v>
      </c>
      <c r="I26" s="7">
        <v>0.28574442</v>
      </c>
      <c r="J26" s="6">
        <v>-2.2701839999999999E-6</v>
      </c>
      <c r="K26" s="6">
        <v>1.2395236E-5</v>
      </c>
      <c r="L26" s="7">
        <v>0.94436686000000003</v>
      </c>
      <c r="M26" s="7">
        <v>1.7043227000000001</v>
      </c>
      <c r="N26" s="7">
        <v>1.6743474</v>
      </c>
      <c r="O26" s="6"/>
      <c r="P26" s="6">
        <v>1.1614747E-3</v>
      </c>
      <c r="Q26" s="6">
        <v>1.2792350999999999E-3</v>
      </c>
      <c r="R26" s="9">
        <v>-8.1005998351368902E-3</v>
      </c>
    </row>
  </sheetData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workbookViewId="0">
      <pane xSplit="4" ySplit="1" topLeftCell="E34" activePane="bottomRight" state="frozen"/>
      <selection pane="topRight" activeCell="E1" sqref="E1"/>
      <selection pane="bottomLeft" activeCell="A2" sqref="A2"/>
      <selection pane="bottomRight" activeCell="G8" sqref="G8"/>
    </sheetView>
  </sheetViews>
  <sheetFormatPr baseColWidth="10" defaultRowHeight="16" x14ac:dyDescent="0.2"/>
  <cols>
    <col min="16" max="16" width="11.83203125" customWidth="1"/>
    <col min="17" max="17" width="13.5" customWidth="1"/>
  </cols>
  <sheetData>
    <row r="1" spans="1:34" s="1" customFormat="1" ht="39.75" customHeight="1" x14ac:dyDescent="0.2">
      <c r="A1" s="1" t="s">
        <v>26</v>
      </c>
      <c r="B1" s="1" t="s">
        <v>27</v>
      </c>
      <c r="C1" s="1" t="s">
        <v>0</v>
      </c>
      <c r="E1" s="3" t="s">
        <v>30</v>
      </c>
      <c r="F1" s="3" t="s">
        <v>31</v>
      </c>
      <c r="G1" s="3" t="s">
        <v>32</v>
      </c>
      <c r="H1" s="3" t="s">
        <v>33</v>
      </c>
      <c r="I1" s="3" t="s">
        <v>34</v>
      </c>
      <c r="J1" s="3" t="s">
        <v>35</v>
      </c>
      <c r="K1" s="3" t="s">
        <v>36</v>
      </c>
      <c r="L1" s="3" t="s">
        <v>37</v>
      </c>
      <c r="M1" s="3" t="s">
        <v>38</v>
      </c>
      <c r="N1" s="28" t="s">
        <v>39</v>
      </c>
      <c r="O1" s="3"/>
      <c r="P1" s="20" t="s">
        <v>59</v>
      </c>
      <c r="Q1" s="20" t="s">
        <v>40</v>
      </c>
    </row>
    <row r="2" spans="1:34" x14ac:dyDescent="0.2">
      <c r="A2">
        <v>1</v>
      </c>
      <c r="B2" t="s">
        <v>17</v>
      </c>
      <c r="C2" t="s">
        <v>23</v>
      </c>
      <c r="E2" s="7">
        <v>0.10785463000000001</v>
      </c>
      <c r="F2" s="7">
        <v>0.23314349000000001</v>
      </c>
      <c r="G2" s="7">
        <v>1.6752888000000001E-2</v>
      </c>
      <c r="H2" s="7">
        <v>0.22050981</v>
      </c>
      <c r="I2" s="7">
        <v>2.8488329E-2</v>
      </c>
      <c r="J2" s="7">
        <v>1.0405721E-5</v>
      </c>
      <c r="K2" s="7">
        <v>2.8427193E-6</v>
      </c>
      <c r="L2" s="7">
        <v>0.94581061</v>
      </c>
      <c r="M2" s="7">
        <v>1.7006045999999999</v>
      </c>
      <c r="N2" s="7">
        <v>1.6680611999999999</v>
      </c>
      <c r="O2" s="8"/>
      <c r="P2" s="6">
        <v>1.2729991E-2</v>
      </c>
      <c r="Q2" s="6">
        <v>1.0527435E-2</v>
      </c>
      <c r="R2" s="9"/>
    </row>
    <row r="3" spans="1:34" x14ac:dyDescent="0.2">
      <c r="A3">
        <v>2</v>
      </c>
      <c r="B3" t="s">
        <v>17</v>
      </c>
      <c r="C3" t="s">
        <v>23</v>
      </c>
      <c r="E3" s="7">
        <v>0.10726363</v>
      </c>
      <c r="F3" s="7">
        <v>0.23187521</v>
      </c>
      <c r="G3" s="7">
        <v>1.665498E-2</v>
      </c>
      <c r="H3" s="7">
        <v>0.2192713</v>
      </c>
      <c r="I3" s="7">
        <v>2.8310506999999999E-2</v>
      </c>
      <c r="J3" s="7">
        <v>1.1046580000000001E-5</v>
      </c>
      <c r="K3" s="7">
        <v>7.4989730999999999E-7</v>
      </c>
      <c r="L3" s="7">
        <v>0.94564344</v>
      </c>
      <c r="M3" s="7">
        <v>1.6998217</v>
      </c>
      <c r="N3" s="7">
        <v>1.6676945999999999</v>
      </c>
      <c r="O3" s="8"/>
      <c r="P3" s="6">
        <v>1.3166756999999999E-2</v>
      </c>
      <c r="Q3" s="6">
        <v>1.3432816E-2</v>
      </c>
      <c r="R3" s="9"/>
      <c r="S3" s="9"/>
      <c r="T3" s="9"/>
      <c r="U3" s="9"/>
      <c r="V3" s="9"/>
      <c r="W3" s="16"/>
      <c r="X3" s="16"/>
      <c r="Y3" s="16"/>
      <c r="AA3" s="17"/>
      <c r="AD3" s="16"/>
      <c r="AF3" s="16"/>
      <c r="AG3" s="16"/>
      <c r="AH3" s="16"/>
    </row>
    <row r="4" spans="1:34" x14ac:dyDescent="0.2">
      <c r="A4">
        <v>3</v>
      </c>
      <c r="B4" t="s">
        <v>17</v>
      </c>
      <c r="C4" t="s">
        <v>23</v>
      </c>
      <c r="E4" s="7">
        <v>0.10777841000000001</v>
      </c>
      <c r="F4" s="7">
        <v>0.23297983999999999</v>
      </c>
      <c r="G4" s="7">
        <v>1.6727473E-2</v>
      </c>
      <c r="H4" s="7">
        <v>0.22030774</v>
      </c>
      <c r="I4" s="7">
        <v>2.8435508000000002E-2</v>
      </c>
      <c r="J4" s="7">
        <v>7.8003261999999998E-6</v>
      </c>
      <c r="K4" s="7">
        <v>2.7880564999999998E-6</v>
      </c>
      <c r="L4" s="7">
        <v>0.94560860999999996</v>
      </c>
      <c r="M4" s="7">
        <v>1.6999299999999999</v>
      </c>
      <c r="N4" s="7">
        <v>1.6678508999999999</v>
      </c>
      <c r="O4" s="8"/>
      <c r="P4" s="6">
        <v>1.0658308E-2</v>
      </c>
      <c r="Q4" s="6">
        <v>1.1200322E-2</v>
      </c>
      <c r="R4" s="9"/>
      <c r="AA4" s="17"/>
      <c r="AF4" s="16"/>
    </row>
    <row r="5" spans="1:34" x14ac:dyDescent="0.2">
      <c r="A5">
        <v>4</v>
      </c>
      <c r="B5" t="s">
        <v>24</v>
      </c>
      <c r="C5" t="s">
        <v>23</v>
      </c>
      <c r="E5" s="7">
        <v>0.11136558000000001</v>
      </c>
      <c r="F5" s="7">
        <v>0.24074785000000001</v>
      </c>
      <c r="G5" s="7">
        <v>1.7287291E-2</v>
      </c>
      <c r="H5" s="7">
        <v>0.22766400000000001</v>
      </c>
      <c r="I5" s="7">
        <v>2.9393819000000002E-2</v>
      </c>
      <c r="J5" s="7">
        <v>7.2464190000000001E-6</v>
      </c>
      <c r="K5" s="7">
        <v>3.0732245999999999E-6</v>
      </c>
      <c r="L5" s="7">
        <v>0.94566024999999998</v>
      </c>
      <c r="M5" s="7">
        <v>1.7003074</v>
      </c>
      <c r="N5" s="7">
        <v>1.668137</v>
      </c>
      <c r="O5" s="8"/>
      <c r="P5" s="6">
        <v>6.5330440999999996E-3</v>
      </c>
      <c r="Q5" s="6">
        <v>6.0815675999999997E-3</v>
      </c>
      <c r="R5" s="9"/>
      <c r="S5" s="9"/>
      <c r="T5" s="9"/>
      <c r="U5" s="9"/>
      <c r="V5" s="9"/>
      <c r="W5" s="16"/>
      <c r="X5" s="16"/>
      <c r="Y5" s="16"/>
      <c r="AA5" s="17"/>
      <c r="AD5" s="16"/>
      <c r="AF5" s="16"/>
      <c r="AG5" s="16"/>
      <c r="AH5" s="16"/>
    </row>
    <row r="6" spans="1:34" x14ac:dyDescent="0.2">
      <c r="A6">
        <v>5</v>
      </c>
      <c r="B6" t="s">
        <v>17</v>
      </c>
      <c r="C6" t="s">
        <v>23</v>
      </c>
      <c r="E6" s="7">
        <v>0.10898832</v>
      </c>
      <c r="F6" s="7">
        <v>0.23560447000000001</v>
      </c>
      <c r="G6" s="7">
        <v>1.6903026000000002E-2</v>
      </c>
      <c r="H6" s="7">
        <v>0.22279768</v>
      </c>
      <c r="I6" s="7">
        <v>2.8737102E-2</v>
      </c>
      <c r="J6" s="7">
        <v>8.3047090999999998E-6</v>
      </c>
      <c r="K6" s="7">
        <v>2.3149288999999999E-6</v>
      </c>
      <c r="L6" s="7">
        <v>0.94564274999999998</v>
      </c>
      <c r="M6" s="7">
        <v>1.7002073</v>
      </c>
      <c r="N6" s="7">
        <v>1.668072</v>
      </c>
      <c r="O6" s="8"/>
      <c r="P6" s="6">
        <v>9.4748521999999998E-3</v>
      </c>
      <c r="Q6" s="6">
        <v>9.8596329E-3</v>
      </c>
      <c r="R6" s="9"/>
      <c r="S6" s="9"/>
      <c r="T6" s="9"/>
      <c r="U6" s="16"/>
      <c r="V6" s="16"/>
      <c r="W6" s="16"/>
      <c r="X6" s="16"/>
      <c r="Y6" s="16"/>
      <c r="AA6" s="17"/>
      <c r="AB6" s="16"/>
      <c r="AC6" s="16"/>
      <c r="AD6" s="16"/>
      <c r="AE6" s="16"/>
      <c r="AF6" s="16"/>
      <c r="AG6" s="16"/>
      <c r="AH6" s="16"/>
    </row>
    <row r="7" spans="1:34" x14ac:dyDescent="0.2">
      <c r="A7">
        <v>6</v>
      </c>
      <c r="B7" t="s">
        <v>24</v>
      </c>
      <c r="C7" t="s">
        <v>23</v>
      </c>
      <c r="E7" s="7">
        <v>0.11087377</v>
      </c>
      <c r="F7" s="7">
        <v>0.23966130999999999</v>
      </c>
      <c r="G7" s="7">
        <v>1.7215864000000001E-2</v>
      </c>
      <c r="H7" s="7">
        <v>0.22661313999999999</v>
      </c>
      <c r="I7" s="7">
        <v>2.9273065000000001E-2</v>
      </c>
      <c r="J7" s="7">
        <v>7.9523578000000005E-6</v>
      </c>
      <c r="K7" s="7">
        <v>-3.4491257000000002E-6</v>
      </c>
      <c r="L7" s="7">
        <v>0.94556382000000005</v>
      </c>
      <c r="M7" s="7">
        <v>1.7003543999999999</v>
      </c>
      <c r="N7" s="7">
        <v>1.6684000999999999</v>
      </c>
      <c r="O7" s="8"/>
      <c r="P7" s="6">
        <v>1.0784119999999999E-2</v>
      </c>
      <c r="Q7" s="6">
        <v>1.0863032999999999E-2</v>
      </c>
      <c r="R7" s="9"/>
      <c r="S7" s="9"/>
      <c r="T7" s="9"/>
      <c r="U7" s="9"/>
      <c r="V7" s="9"/>
      <c r="W7" s="16"/>
      <c r="X7" s="16"/>
      <c r="Y7" s="16"/>
      <c r="AD7" s="16"/>
      <c r="AF7" s="16"/>
      <c r="AG7" s="16"/>
      <c r="AH7" s="16"/>
    </row>
    <row r="8" spans="1:34" x14ac:dyDescent="0.2">
      <c r="A8">
        <v>7</v>
      </c>
      <c r="B8" t="s">
        <v>17</v>
      </c>
      <c r="C8" t="s">
        <v>23</v>
      </c>
      <c r="E8" s="7">
        <v>0.10923919</v>
      </c>
      <c r="F8" s="7">
        <v>0.23613714</v>
      </c>
      <c r="G8" s="7">
        <v>1.6935695000000001E-2</v>
      </c>
      <c r="H8" s="7">
        <v>0.22328291</v>
      </c>
      <c r="I8" s="7">
        <v>2.8784005000000001E-2</v>
      </c>
      <c r="J8" s="7">
        <v>8.2957073999999998E-6</v>
      </c>
      <c r="K8" s="7">
        <v>-3.1489503999999999E-6</v>
      </c>
      <c r="L8" s="7">
        <v>0.94557422999999996</v>
      </c>
      <c r="M8" s="7">
        <v>1.6996008</v>
      </c>
      <c r="N8" s="7">
        <v>1.6676546999999999</v>
      </c>
      <c r="O8" s="8"/>
      <c r="P8" s="6">
        <v>1.2262657999999999E-2</v>
      </c>
      <c r="Q8" s="6">
        <v>1.2622690000000001E-2</v>
      </c>
      <c r="R8" s="9"/>
    </row>
    <row r="9" spans="1:34" x14ac:dyDescent="0.2">
      <c r="A9">
        <v>8</v>
      </c>
      <c r="B9" t="s">
        <v>24</v>
      </c>
      <c r="C9" t="s">
        <v>23</v>
      </c>
      <c r="E9" s="7">
        <v>0.11274120999999999</v>
      </c>
      <c r="F9" s="7">
        <v>0.24370578000000001</v>
      </c>
      <c r="G9" s="7">
        <v>1.7511230999999999E-2</v>
      </c>
      <c r="H9" s="7">
        <v>0.23045492000000001</v>
      </c>
      <c r="I9" s="7">
        <v>2.9774945000000001E-2</v>
      </c>
      <c r="J9" s="7">
        <v>4.5084796999999997E-6</v>
      </c>
      <c r="K9" s="7">
        <v>-1.1368175E-6</v>
      </c>
      <c r="L9" s="7">
        <v>0.94562767999999997</v>
      </c>
      <c r="M9" s="7">
        <v>1.7004442</v>
      </c>
      <c r="N9" s="7">
        <v>1.6683528000000001</v>
      </c>
      <c r="O9" s="8"/>
      <c r="P9" s="6">
        <v>1.3529381E-2</v>
      </c>
      <c r="Q9" s="6">
        <v>1.399094E-2</v>
      </c>
      <c r="R9" s="9"/>
      <c r="S9" s="9"/>
      <c r="T9" s="9"/>
      <c r="U9" s="9"/>
      <c r="V9" s="9"/>
      <c r="W9" s="16"/>
      <c r="X9" s="16"/>
      <c r="Y9" s="16"/>
      <c r="AA9" s="17"/>
      <c r="AD9" s="16"/>
      <c r="AF9" s="16"/>
      <c r="AG9" s="16"/>
      <c r="AH9" s="16"/>
    </row>
    <row r="10" spans="1:34" x14ac:dyDescent="0.2">
      <c r="A10">
        <v>9</v>
      </c>
      <c r="B10" t="s">
        <v>17</v>
      </c>
      <c r="C10" t="s">
        <v>23</v>
      </c>
      <c r="E10" s="7">
        <v>0.10876853</v>
      </c>
      <c r="F10" s="7">
        <v>0.23510439</v>
      </c>
      <c r="G10" s="7">
        <v>1.6905760999999998E-2</v>
      </c>
      <c r="H10" s="7">
        <v>0.22231317</v>
      </c>
      <c r="I10" s="7">
        <v>2.8737360999999999E-2</v>
      </c>
      <c r="J10" s="7">
        <v>8.6672769999999996E-6</v>
      </c>
      <c r="K10" s="7">
        <v>2.3039341000000001E-6</v>
      </c>
      <c r="L10" s="7">
        <v>0.94559362999999996</v>
      </c>
      <c r="M10" s="7">
        <v>1.6999658</v>
      </c>
      <c r="N10" s="7">
        <v>1.6679028</v>
      </c>
      <c r="O10" s="8"/>
      <c r="P10" s="6">
        <v>9.8129645999999997E-3</v>
      </c>
      <c r="Q10" s="6">
        <v>9.7967719000000009E-3</v>
      </c>
      <c r="R10" s="9"/>
      <c r="S10" s="9"/>
      <c r="T10" s="9"/>
      <c r="U10" s="16"/>
      <c r="V10" s="16"/>
      <c r="W10" s="16"/>
      <c r="X10" s="16"/>
      <c r="Y10" s="16"/>
      <c r="AA10" s="17"/>
      <c r="AB10" s="16"/>
      <c r="AC10" s="16"/>
      <c r="AD10" s="16"/>
      <c r="AE10" s="16"/>
      <c r="AF10" s="16"/>
      <c r="AG10" s="16"/>
      <c r="AH10" s="16"/>
    </row>
    <row r="11" spans="1:34" x14ac:dyDescent="0.2">
      <c r="A11">
        <v>10</v>
      </c>
      <c r="B11" t="s">
        <v>24</v>
      </c>
      <c r="C11" t="s">
        <v>23</v>
      </c>
      <c r="E11" s="7">
        <v>0.11242629</v>
      </c>
      <c r="F11" s="7">
        <v>0.24301163000000001</v>
      </c>
      <c r="G11" s="7">
        <v>1.7479483000000001E-2</v>
      </c>
      <c r="H11" s="7">
        <v>0.22978888</v>
      </c>
      <c r="I11" s="7">
        <v>2.9725158000000002E-2</v>
      </c>
      <c r="J11" s="7">
        <v>1.0282470999999999E-5</v>
      </c>
      <c r="K11" s="7">
        <v>3.8032141000000002E-6</v>
      </c>
      <c r="L11" s="7">
        <v>0.94557988000000004</v>
      </c>
      <c r="M11" s="7">
        <v>1.7005751</v>
      </c>
      <c r="N11" s="7">
        <v>1.6685105</v>
      </c>
      <c r="O11" s="8"/>
      <c r="P11" s="6">
        <v>1.4487287999999999E-2</v>
      </c>
      <c r="Q11" s="6">
        <v>1.5390002999999999E-2</v>
      </c>
      <c r="R11" s="9"/>
      <c r="S11" s="9"/>
      <c r="T11" s="9"/>
      <c r="U11" s="9"/>
      <c r="V11" s="9"/>
      <c r="W11" s="16"/>
      <c r="X11" s="16"/>
      <c r="Y11" s="16"/>
      <c r="AD11" s="16"/>
      <c r="AF11" s="16"/>
      <c r="AG11" s="16"/>
      <c r="AH11" s="16"/>
    </row>
    <row r="12" spans="1:34" x14ac:dyDescent="0.2">
      <c r="A12">
        <v>11</v>
      </c>
      <c r="B12" t="s">
        <v>17</v>
      </c>
      <c r="C12" t="s">
        <v>23</v>
      </c>
      <c r="E12" s="7">
        <v>0.10969527</v>
      </c>
      <c r="F12" s="7">
        <v>0.23710133</v>
      </c>
      <c r="G12" s="7">
        <v>1.705566E-2</v>
      </c>
      <c r="H12" s="7">
        <v>0.22421211999999999</v>
      </c>
      <c r="I12" s="7">
        <v>2.8985349000000001E-2</v>
      </c>
      <c r="J12" s="7">
        <v>6.5446948E-6</v>
      </c>
      <c r="K12" s="7">
        <v>1.3629486E-6</v>
      </c>
      <c r="L12" s="7">
        <v>0.94563841000000004</v>
      </c>
      <c r="M12" s="7">
        <v>1.6995393999999999</v>
      </c>
      <c r="N12" s="7">
        <v>1.6674195000000001</v>
      </c>
      <c r="O12" s="8"/>
      <c r="P12" s="6">
        <v>9.7325303000000002E-3</v>
      </c>
      <c r="Q12" s="6">
        <v>9.7822476000000002E-3</v>
      </c>
      <c r="R12" s="9"/>
    </row>
    <row r="13" spans="1:34" x14ac:dyDescent="0.2">
      <c r="A13">
        <v>12</v>
      </c>
      <c r="B13" t="s">
        <v>24</v>
      </c>
      <c r="C13" t="s">
        <v>23</v>
      </c>
      <c r="E13" s="7">
        <v>0.11255561</v>
      </c>
      <c r="F13" s="7">
        <v>0.24328298000000001</v>
      </c>
      <c r="G13" s="7">
        <v>1.7513012000000001E-2</v>
      </c>
      <c r="H13" s="7">
        <v>0.23003912000000001</v>
      </c>
      <c r="I13" s="7">
        <v>2.9774131999999998E-2</v>
      </c>
      <c r="J13" s="7">
        <v>7.6062738000000002E-6</v>
      </c>
      <c r="K13" s="7">
        <v>1.8016788E-6</v>
      </c>
      <c r="L13" s="7">
        <v>0.94556784999999999</v>
      </c>
      <c r="M13" s="7">
        <v>1.7001162000000001</v>
      </c>
      <c r="N13" s="7">
        <v>1.6681196</v>
      </c>
      <c r="O13" s="8"/>
      <c r="P13" s="6">
        <v>1.0530095999999999E-2</v>
      </c>
      <c r="Q13" s="6">
        <v>1.079016E-2</v>
      </c>
      <c r="R13" s="9"/>
      <c r="S13" s="9"/>
      <c r="T13" s="9"/>
      <c r="U13" s="9"/>
      <c r="V13" s="9"/>
      <c r="W13" s="16"/>
      <c r="X13" s="16"/>
      <c r="Y13" s="16"/>
      <c r="AA13" s="17"/>
      <c r="AD13" s="16"/>
      <c r="AF13" s="16"/>
      <c r="AG13" s="16"/>
      <c r="AH13" s="16"/>
    </row>
    <row r="14" spans="1:34" x14ac:dyDescent="0.2">
      <c r="A14">
        <v>13</v>
      </c>
      <c r="B14" t="s">
        <v>17</v>
      </c>
      <c r="C14" t="s">
        <v>23</v>
      </c>
      <c r="E14" s="7">
        <v>0.10940231</v>
      </c>
      <c r="F14" s="7">
        <v>0.23647309</v>
      </c>
      <c r="G14" s="7">
        <v>1.7021327999999999E-2</v>
      </c>
      <c r="H14" s="7">
        <v>0.22359188999999999</v>
      </c>
      <c r="I14" s="7">
        <v>2.8932480999999999E-2</v>
      </c>
      <c r="J14" s="7">
        <v>7.3177883E-6</v>
      </c>
      <c r="K14" s="7">
        <v>-1.6989243999999999E-6</v>
      </c>
      <c r="L14" s="7">
        <v>0.94553834999999997</v>
      </c>
      <c r="M14" s="7">
        <v>1.6996541000000001</v>
      </c>
      <c r="N14" s="7">
        <v>1.6677565000000001</v>
      </c>
      <c r="O14" s="8"/>
      <c r="P14" s="6">
        <v>1.1987833999999999E-2</v>
      </c>
      <c r="Q14" s="6">
        <v>1.1003077999999999E-2</v>
      </c>
      <c r="R14" s="9"/>
      <c r="S14" s="9"/>
      <c r="T14" s="9"/>
      <c r="U14" s="16"/>
      <c r="V14" s="16"/>
      <c r="W14" s="16"/>
      <c r="X14" s="16"/>
      <c r="Y14" s="16"/>
      <c r="AA14" s="17"/>
      <c r="AB14" s="16"/>
      <c r="AC14" s="16"/>
      <c r="AD14" s="16"/>
      <c r="AE14" s="16"/>
      <c r="AF14" s="16"/>
      <c r="AG14" s="16"/>
      <c r="AH14" s="16"/>
    </row>
    <row r="15" spans="1:34" x14ac:dyDescent="0.2">
      <c r="A15">
        <v>14</v>
      </c>
      <c r="B15" t="s">
        <v>24</v>
      </c>
      <c r="C15" t="s">
        <v>23</v>
      </c>
      <c r="E15" s="7">
        <v>0.11276029999999999</v>
      </c>
      <c r="F15" s="7">
        <v>0.24373286</v>
      </c>
      <c r="G15" s="7">
        <v>1.7590014000000001E-2</v>
      </c>
      <c r="H15" s="7">
        <v>0.23047281999999999</v>
      </c>
      <c r="I15" s="7">
        <v>2.9907089000000001E-2</v>
      </c>
      <c r="J15" s="7">
        <v>5.8858522000000001E-6</v>
      </c>
      <c r="K15" s="7">
        <v>9.1149418000000004E-7</v>
      </c>
      <c r="L15" s="7">
        <v>0.94560843000000006</v>
      </c>
      <c r="M15" s="7">
        <v>1.7003273999999999</v>
      </c>
      <c r="N15" s="7">
        <v>1.6682779000000001</v>
      </c>
      <c r="O15" s="8"/>
      <c r="P15" s="6">
        <v>1.1589033E-2</v>
      </c>
      <c r="Q15" s="6">
        <v>1.2243947E-2</v>
      </c>
      <c r="R15" s="9"/>
      <c r="S15" s="9"/>
      <c r="T15" s="9"/>
      <c r="U15" s="9"/>
      <c r="V15" s="9"/>
      <c r="W15" s="16"/>
      <c r="X15" s="16"/>
      <c r="Y15" s="16"/>
      <c r="AD15" s="16"/>
      <c r="AF15" s="16"/>
      <c r="AG15" s="16"/>
      <c r="AH15" s="16"/>
    </row>
    <row r="16" spans="1:34" x14ac:dyDescent="0.2">
      <c r="A16">
        <v>15</v>
      </c>
      <c r="B16" t="s">
        <v>17</v>
      </c>
      <c r="C16" t="s">
        <v>23</v>
      </c>
      <c r="E16" s="7">
        <v>0.11020608</v>
      </c>
      <c r="F16" s="7">
        <v>0.23822677</v>
      </c>
      <c r="G16" s="7">
        <v>1.7162469E-2</v>
      </c>
      <c r="H16" s="7">
        <v>0.22525885000000001</v>
      </c>
      <c r="I16" s="7">
        <v>2.9175118999999999E-2</v>
      </c>
      <c r="J16" s="7">
        <v>7.3831945999999998E-6</v>
      </c>
      <c r="K16" s="7">
        <v>1.7740444999999999E-6</v>
      </c>
      <c r="L16" s="7">
        <v>0.94557230000000003</v>
      </c>
      <c r="M16" s="7">
        <v>1.6998238000000001</v>
      </c>
      <c r="N16" s="7">
        <v>1.6678213</v>
      </c>
      <c r="O16" s="8"/>
      <c r="P16" s="6">
        <v>1.3383964E-2</v>
      </c>
      <c r="Q16" s="6">
        <v>1.3805582E-2</v>
      </c>
      <c r="R16" s="9"/>
    </row>
    <row r="17" spans="1:34" x14ac:dyDescent="0.2">
      <c r="A17">
        <v>16</v>
      </c>
      <c r="B17" t="s">
        <v>24</v>
      </c>
      <c r="C17" t="s">
        <v>23</v>
      </c>
      <c r="E17" s="7">
        <v>0.11302180000000001</v>
      </c>
      <c r="F17" s="7">
        <v>0.24430589</v>
      </c>
      <c r="G17" s="7">
        <v>1.7599949E-2</v>
      </c>
      <c r="H17" s="7">
        <v>0.23100486000000001</v>
      </c>
      <c r="I17" s="7">
        <v>2.9919975000000001E-2</v>
      </c>
      <c r="J17" s="7">
        <v>5.4336156999999997E-6</v>
      </c>
      <c r="K17" s="7">
        <v>-4.3811171000000001E-7</v>
      </c>
      <c r="L17" s="7">
        <v>0.94554415000000003</v>
      </c>
      <c r="M17" s="7">
        <v>1.7000938999999999</v>
      </c>
      <c r="N17" s="7">
        <v>1.6682045999999999</v>
      </c>
      <c r="O17" s="8"/>
      <c r="P17" s="6">
        <v>9.8342429999999995E-3</v>
      </c>
      <c r="Q17" s="6">
        <v>9.2804607999999993E-3</v>
      </c>
      <c r="R17" s="9"/>
      <c r="S17" s="9"/>
      <c r="T17" s="9"/>
      <c r="U17" s="9"/>
      <c r="V17" s="9"/>
      <c r="W17" s="16"/>
      <c r="X17" s="16"/>
      <c r="Y17" s="16"/>
      <c r="AA17" s="17"/>
      <c r="AD17" s="16"/>
      <c r="AF17" s="16"/>
      <c r="AG17" s="16"/>
      <c r="AH17" s="16"/>
    </row>
    <row r="18" spans="1:34" x14ac:dyDescent="0.2">
      <c r="A18">
        <v>17</v>
      </c>
      <c r="B18" t="s">
        <v>17</v>
      </c>
      <c r="C18" t="s">
        <v>23</v>
      </c>
      <c r="E18" s="7">
        <v>0.1111492</v>
      </c>
      <c r="F18" s="7">
        <v>0.24026557000000001</v>
      </c>
      <c r="G18" s="7">
        <v>1.7292419E-2</v>
      </c>
      <c r="H18" s="7">
        <v>0.22719381</v>
      </c>
      <c r="I18" s="7">
        <v>2.9399662999999999E-2</v>
      </c>
      <c r="J18" s="7">
        <v>8.0842986000000007E-6</v>
      </c>
      <c r="K18" s="7">
        <v>2.2255464999999999E-8</v>
      </c>
      <c r="L18" s="7">
        <v>0.94559453000000004</v>
      </c>
      <c r="M18" s="7">
        <v>1.7002325</v>
      </c>
      <c r="N18" s="7">
        <v>1.6681881000000001</v>
      </c>
      <c r="O18" s="8"/>
      <c r="P18" s="6">
        <v>9.3056231999999999E-3</v>
      </c>
      <c r="Q18" s="6">
        <v>1.0202853E-2</v>
      </c>
      <c r="R18" s="9"/>
      <c r="S18" s="9"/>
      <c r="T18" s="9"/>
      <c r="U18" s="16"/>
      <c r="V18" s="16"/>
      <c r="W18" s="16"/>
      <c r="X18" s="16"/>
      <c r="Y18" s="16"/>
      <c r="AA18" s="17"/>
      <c r="AB18" s="16"/>
      <c r="AC18" s="16"/>
      <c r="AD18" s="16"/>
      <c r="AE18" s="16"/>
      <c r="AF18" s="16"/>
      <c r="AG18" s="16"/>
      <c r="AH18" s="16"/>
    </row>
    <row r="20" spans="1:34" x14ac:dyDescent="0.2">
      <c r="A20">
        <v>2</v>
      </c>
      <c r="B20" t="s">
        <v>17</v>
      </c>
      <c r="C20" t="s">
        <v>23</v>
      </c>
      <c r="E20" s="7">
        <v>0.61969180000000001</v>
      </c>
      <c r="F20" s="7">
        <v>1.3395482999999999</v>
      </c>
      <c r="G20" s="7">
        <v>0.10728240999999999</v>
      </c>
      <c r="H20" s="7">
        <v>1.2666314999999999</v>
      </c>
      <c r="I20" s="7">
        <v>0.18246834000000001</v>
      </c>
      <c r="J20" s="7">
        <v>8.8796033000000002E-6</v>
      </c>
      <c r="K20" s="7">
        <v>2.2942352000000002E-6</v>
      </c>
      <c r="L20" s="7">
        <v>0.94556315999999996</v>
      </c>
      <c r="M20" s="7">
        <v>1.7008224999999999</v>
      </c>
      <c r="N20" s="7">
        <v>1.6688149000000001</v>
      </c>
      <c r="O20" s="8"/>
      <c r="P20" s="6">
        <v>2.6131797E-3</v>
      </c>
      <c r="Q20" s="6">
        <v>2.7708693000000001E-3</v>
      </c>
      <c r="R20" s="9"/>
    </row>
    <row r="21" spans="1:34" x14ac:dyDescent="0.2">
      <c r="A21">
        <v>3</v>
      </c>
      <c r="B21" t="s">
        <v>17</v>
      </c>
      <c r="C21" t="s">
        <v>23</v>
      </c>
      <c r="E21" s="7">
        <v>0.62097424000000001</v>
      </c>
      <c r="F21" s="7">
        <v>1.3423011</v>
      </c>
      <c r="G21" s="7">
        <v>0.10726009</v>
      </c>
      <c r="H21" s="7">
        <v>1.2691987</v>
      </c>
      <c r="I21" s="7">
        <v>0.18244435000000001</v>
      </c>
      <c r="J21" s="7">
        <v>1.1678723E-5</v>
      </c>
      <c r="K21" s="7">
        <v>-5.6198017999999997E-7</v>
      </c>
      <c r="L21" s="7">
        <v>0.94553944999999995</v>
      </c>
      <c r="M21" s="7">
        <v>1.7009525999999999</v>
      </c>
      <c r="N21" s="7">
        <v>1.6689672</v>
      </c>
      <c r="O21" s="8"/>
      <c r="P21" s="6">
        <v>3.5534183000000001E-3</v>
      </c>
      <c r="Q21" s="6">
        <v>3.3221514999999999E-3</v>
      </c>
      <c r="R21" s="9"/>
      <c r="S21" s="9"/>
      <c r="T21" s="9"/>
      <c r="U21" s="9"/>
      <c r="V21" s="9"/>
      <c r="W21" s="16"/>
      <c r="X21" s="16"/>
      <c r="Y21" s="16"/>
      <c r="AA21" s="17"/>
      <c r="AD21" s="16"/>
      <c r="AF21" s="16"/>
      <c r="AG21" s="16"/>
      <c r="AH21" s="16"/>
    </row>
    <row r="22" spans="1:34" x14ac:dyDescent="0.2">
      <c r="A22">
        <v>4</v>
      </c>
      <c r="B22" t="s">
        <v>17</v>
      </c>
      <c r="C22" t="s">
        <v>23</v>
      </c>
      <c r="E22" s="7">
        <v>0.62396342999999999</v>
      </c>
      <c r="F22" s="7">
        <v>1.3487591999999999</v>
      </c>
      <c r="G22" s="7">
        <v>0.10768962</v>
      </c>
      <c r="H22" s="7">
        <v>1.2753068000000001</v>
      </c>
      <c r="I22" s="7">
        <v>0.18315959000000001</v>
      </c>
      <c r="J22" s="7">
        <v>8.1115965000000008E-6</v>
      </c>
      <c r="K22" s="7">
        <v>2.9275147999999998E-6</v>
      </c>
      <c r="L22" s="7">
        <v>0.94554077999999997</v>
      </c>
      <c r="M22" s="7">
        <v>1.7008277999999999</v>
      </c>
      <c r="N22" s="7">
        <v>1.6688687</v>
      </c>
      <c r="O22" s="8"/>
      <c r="P22" s="6">
        <v>2.2582105999999998E-3</v>
      </c>
      <c r="Q22" s="6">
        <v>2.405103E-3</v>
      </c>
      <c r="R22" s="9"/>
    </row>
    <row r="23" spans="1:34" x14ac:dyDescent="0.2">
      <c r="A23">
        <v>5</v>
      </c>
      <c r="B23" t="s">
        <v>17</v>
      </c>
      <c r="C23" t="s">
        <v>23</v>
      </c>
      <c r="E23" s="7">
        <v>0.62432396999999995</v>
      </c>
      <c r="F23" s="7">
        <v>1.3495444999999999</v>
      </c>
      <c r="G23" s="7">
        <v>0.10773460999999999</v>
      </c>
      <c r="H23" s="7">
        <v>1.2760123000000001</v>
      </c>
      <c r="I23" s="7">
        <v>0.18323574000000001</v>
      </c>
      <c r="J23" s="7">
        <v>1.0051277E-5</v>
      </c>
      <c r="K23" s="7">
        <v>2.5151510000000002E-6</v>
      </c>
      <c r="L23" s="7">
        <v>0.9455133</v>
      </c>
      <c r="M23" s="7">
        <v>1.7007836000000001</v>
      </c>
      <c r="N23" s="7">
        <v>1.6688673000000001</v>
      </c>
      <c r="O23" s="8"/>
      <c r="P23" s="6">
        <v>2.6399607E-3</v>
      </c>
      <c r="Q23" s="6">
        <v>2.7306588999999998E-3</v>
      </c>
      <c r="R23" s="9"/>
      <c r="S23" s="9"/>
      <c r="T23" s="9"/>
      <c r="U23" s="9"/>
      <c r="V23" s="9"/>
      <c r="W23" s="16"/>
      <c r="X23" s="16"/>
      <c r="Y23" s="16"/>
      <c r="AA23" s="17"/>
      <c r="AD23" s="16"/>
      <c r="AF23" s="16"/>
      <c r="AG23" s="16"/>
      <c r="AH23" s="16"/>
    </row>
    <row r="24" spans="1:34" x14ac:dyDescent="0.2">
      <c r="A24">
        <v>6</v>
      </c>
      <c r="B24" t="s">
        <v>17</v>
      </c>
      <c r="C24" t="s">
        <v>23</v>
      </c>
      <c r="E24" s="7">
        <v>0.62073484000000001</v>
      </c>
      <c r="F24" s="7">
        <v>1.3417557</v>
      </c>
      <c r="G24" s="7">
        <v>0.10706694</v>
      </c>
      <c r="H24" s="7">
        <v>1.2685651</v>
      </c>
      <c r="I24" s="7">
        <v>0.18209520000000001</v>
      </c>
      <c r="J24" s="7">
        <v>6.2127081E-6</v>
      </c>
      <c r="K24" s="7">
        <v>1.6343532E-6</v>
      </c>
      <c r="L24" s="7">
        <v>0.94545555000000003</v>
      </c>
      <c r="M24" s="7">
        <v>1.7007352</v>
      </c>
      <c r="N24" s="7">
        <v>1.6689288</v>
      </c>
      <c r="O24" s="8"/>
      <c r="P24" s="6">
        <v>2.5320471E-3</v>
      </c>
      <c r="Q24" s="6">
        <v>2.5858294000000001E-3</v>
      </c>
      <c r="R24" s="9"/>
    </row>
    <row r="25" spans="1:34" x14ac:dyDescent="0.2">
      <c r="A25">
        <v>7</v>
      </c>
      <c r="B25" t="s">
        <v>17</v>
      </c>
      <c r="C25" t="s">
        <v>23</v>
      </c>
      <c r="E25" s="7">
        <v>0.61880115000000002</v>
      </c>
      <c r="F25" s="7">
        <v>1.3375276</v>
      </c>
      <c r="G25" s="7">
        <v>0.10676139</v>
      </c>
      <c r="H25" s="7">
        <v>1.2645630999999999</v>
      </c>
      <c r="I25" s="7">
        <v>0.18157412000000001</v>
      </c>
      <c r="J25" s="7">
        <v>5.7455016000000002E-6</v>
      </c>
      <c r="K25" s="7">
        <v>1.8134514E-6</v>
      </c>
      <c r="L25" s="7">
        <v>0.94544843000000001</v>
      </c>
      <c r="M25" s="7">
        <v>1.7007178000000001</v>
      </c>
      <c r="N25" s="7">
        <v>1.6689185</v>
      </c>
      <c r="O25" s="8"/>
      <c r="P25" s="6">
        <v>3.4843468E-3</v>
      </c>
      <c r="Q25" s="6">
        <v>3.6471009999999998E-3</v>
      </c>
      <c r="R25" s="9"/>
      <c r="S25" s="9"/>
      <c r="T25" s="9"/>
      <c r="U25" s="9"/>
      <c r="V25" s="9"/>
      <c r="W25" s="16"/>
      <c r="X25" s="16"/>
      <c r="Y25" s="16"/>
      <c r="AA25" s="17"/>
      <c r="AD25" s="16"/>
      <c r="AF25" s="16"/>
      <c r="AG25" s="16"/>
      <c r="AH25" s="16"/>
    </row>
    <row r="26" spans="1:34" x14ac:dyDescent="0.2">
      <c r="A26">
        <v>8</v>
      </c>
      <c r="B26" t="s">
        <v>17</v>
      </c>
      <c r="C26" t="s">
        <v>23</v>
      </c>
      <c r="E26" s="7">
        <v>0.62114382000000001</v>
      </c>
      <c r="F26" s="7">
        <v>1.3426419999999999</v>
      </c>
      <c r="G26" s="7">
        <v>0.10718297</v>
      </c>
      <c r="H26" s="7">
        <v>1.2694314</v>
      </c>
      <c r="I26" s="7">
        <v>0.18228844</v>
      </c>
      <c r="J26" s="7">
        <v>9.3729105000000001E-6</v>
      </c>
      <c r="K26" s="7">
        <v>2.8081566000000002E-6</v>
      </c>
      <c r="L26" s="7">
        <v>0.94547756000000005</v>
      </c>
      <c r="M26" s="7">
        <v>1.7007490000000001</v>
      </c>
      <c r="N26" s="7">
        <v>1.6688799000000001</v>
      </c>
      <c r="O26" s="8"/>
      <c r="P26" s="6">
        <v>3.3146730000000002E-3</v>
      </c>
      <c r="Q26" s="6">
        <v>3.5812768999999999E-3</v>
      </c>
      <c r="R26" s="9"/>
      <c r="AA26" s="17"/>
      <c r="AF26" s="16"/>
    </row>
    <row r="27" spans="1:34" x14ac:dyDescent="0.2">
      <c r="A27">
        <v>9</v>
      </c>
      <c r="B27" t="s">
        <v>17</v>
      </c>
      <c r="C27" t="s">
        <v>23</v>
      </c>
      <c r="E27" s="7">
        <v>0.99067612999999999</v>
      </c>
      <c r="F27" s="7">
        <v>2.1414474000000001</v>
      </c>
      <c r="G27" s="7">
        <v>0.16502254</v>
      </c>
      <c r="H27" s="7">
        <v>2.0247692000000002</v>
      </c>
      <c r="I27" s="7">
        <v>0.28067522</v>
      </c>
      <c r="J27" s="7">
        <v>8.9506615000000002E-6</v>
      </c>
      <c r="K27" s="7">
        <v>3.3702214000000001E-6</v>
      </c>
      <c r="L27" s="7">
        <v>0.94551439999999998</v>
      </c>
      <c r="M27" s="7">
        <v>1.7008436</v>
      </c>
      <c r="N27" s="7">
        <v>1.6689276</v>
      </c>
      <c r="O27" s="8"/>
      <c r="P27" s="6">
        <v>1.8088072E-3</v>
      </c>
      <c r="Q27" s="6">
        <v>1.8548607999999999E-3</v>
      </c>
      <c r="R27" s="9"/>
    </row>
    <row r="28" spans="1:34" x14ac:dyDescent="0.2">
      <c r="A28">
        <v>10</v>
      </c>
      <c r="B28" t="s">
        <v>17</v>
      </c>
      <c r="C28" t="s">
        <v>23</v>
      </c>
      <c r="E28" s="7">
        <v>0.99063875999999995</v>
      </c>
      <c r="F28" s="7">
        <v>2.1413962999999998</v>
      </c>
      <c r="G28" s="7">
        <v>0.16487352999999999</v>
      </c>
      <c r="H28" s="7">
        <v>2.0246968000000001</v>
      </c>
      <c r="I28" s="7">
        <v>0.28041915000000001</v>
      </c>
      <c r="J28" s="7">
        <v>7.5208001E-6</v>
      </c>
      <c r="K28" s="7">
        <v>6.5036798000000005E-7</v>
      </c>
      <c r="L28" s="7">
        <v>0.94550562999999999</v>
      </c>
      <c r="M28" s="7">
        <v>1.7008258999999999</v>
      </c>
      <c r="N28" s="7">
        <v>1.6689328999999999</v>
      </c>
      <c r="O28" s="8"/>
      <c r="P28" s="6">
        <v>1.6250396E-3</v>
      </c>
      <c r="Q28" s="6">
        <v>1.6288438999999999E-3</v>
      </c>
      <c r="R28" s="9"/>
      <c r="S28" s="9"/>
      <c r="T28" s="9"/>
      <c r="U28" s="9"/>
      <c r="V28" s="9"/>
      <c r="W28" s="16"/>
      <c r="X28" s="16"/>
      <c r="Y28" s="16"/>
      <c r="AA28" s="17"/>
      <c r="AD28" s="16"/>
      <c r="AF28" s="16"/>
      <c r="AG28" s="16"/>
      <c r="AH28" s="16"/>
    </row>
    <row r="29" spans="1:34" x14ac:dyDescent="0.2">
      <c r="A29">
        <v>11</v>
      </c>
      <c r="B29" t="s">
        <v>17</v>
      </c>
      <c r="C29" t="s">
        <v>23</v>
      </c>
      <c r="E29" s="7">
        <v>0.98635163000000003</v>
      </c>
      <c r="F29" s="7">
        <v>2.1320426000000001</v>
      </c>
      <c r="G29" s="7">
        <v>0.16412632999999999</v>
      </c>
      <c r="H29" s="7">
        <v>2.0158106</v>
      </c>
      <c r="I29" s="7">
        <v>0.27914094</v>
      </c>
      <c r="J29" s="7">
        <v>1.0003553E-5</v>
      </c>
      <c r="K29" s="7">
        <v>1.5480080000000001E-6</v>
      </c>
      <c r="L29" s="7">
        <v>0.94548617999999995</v>
      </c>
      <c r="M29" s="7">
        <v>1.7007905999999999</v>
      </c>
      <c r="N29" s="7">
        <v>1.6689328000000001</v>
      </c>
      <c r="O29" s="8"/>
      <c r="P29" s="6">
        <v>2.7307246000000001E-3</v>
      </c>
      <c r="Q29" s="6">
        <v>2.7208558000000002E-3</v>
      </c>
      <c r="R29" s="9"/>
    </row>
    <row r="30" spans="1:34" x14ac:dyDescent="0.2">
      <c r="A30">
        <v>12</v>
      </c>
      <c r="B30" t="s">
        <v>17</v>
      </c>
      <c r="C30" t="s">
        <v>23</v>
      </c>
      <c r="E30" s="7">
        <v>0.99255828000000001</v>
      </c>
      <c r="F30" s="7">
        <v>2.1454925</v>
      </c>
      <c r="G30" s="7">
        <v>0.16523784</v>
      </c>
      <c r="H30" s="7">
        <v>2.0284865000000001</v>
      </c>
      <c r="I30" s="7">
        <v>0.28102417000000002</v>
      </c>
      <c r="J30" s="7">
        <v>7.6137914999999999E-6</v>
      </c>
      <c r="K30" s="7">
        <v>2.3620556000000001E-7</v>
      </c>
      <c r="L30" s="7">
        <v>0.94546165000000004</v>
      </c>
      <c r="M30" s="7">
        <v>1.700725</v>
      </c>
      <c r="N30" s="7">
        <v>1.6689006</v>
      </c>
      <c r="O30" s="8"/>
      <c r="P30" s="6">
        <v>2.4541049999999998E-3</v>
      </c>
      <c r="Q30" s="6">
        <v>2.4618331000000001E-3</v>
      </c>
      <c r="R30" s="9"/>
      <c r="S30" s="9"/>
      <c r="T30" s="9"/>
      <c r="U30" s="9"/>
      <c r="V30" s="9"/>
      <c r="W30" s="16"/>
      <c r="X30" s="16"/>
      <c r="Y30" s="16"/>
      <c r="AA30" s="17"/>
      <c r="AD30" s="16"/>
      <c r="AF30" s="16"/>
      <c r="AG30" s="16"/>
      <c r="AH30" s="16"/>
    </row>
    <row r="31" spans="1:34" x14ac:dyDescent="0.2">
      <c r="A31">
        <v>13</v>
      </c>
      <c r="B31" t="s">
        <v>17</v>
      </c>
      <c r="C31" t="s">
        <v>23</v>
      </c>
      <c r="E31" s="7">
        <v>0.99196603000000005</v>
      </c>
      <c r="F31" s="7">
        <v>2.1442030000000001</v>
      </c>
      <c r="G31" s="7">
        <v>0.16507113000000001</v>
      </c>
      <c r="H31" s="7">
        <v>2.0272603999999999</v>
      </c>
      <c r="I31" s="7">
        <v>0.28074191999999998</v>
      </c>
      <c r="J31" s="7">
        <v>7.5292152999999999E-6</v>
      </c>
      <c r="K31" s="7">
        <v>2.8803066E-6</v>
      </c>
      <c r="L31" s="7">
        <v>0.94546333000000005</v>
      </c>
      <c r="M31" s="7">
        <v>1.7007464000000001</v>
      </c>
      <c r="N31" s="7">
        <v>1.668927</v>
      </c>
      <c r="O31" s="8"/>
      <c r="P31" s="6">
        <v>1.6837864E-3</v>
      </c>
      <c r="Q31" s="6">
        <v>1.7074203E-3</v>
      </c>
      <c r="R31" s="9"/>
    </row>
    <row r="32" spans="1:34" x14ac:dyDescent="0.2">
      <c r="A32">
        <v>14</v>
      </c>
      <c r="B32" t="s">
        <v>17</v>
      </c>
      <c r="C32" t="s">
        <v>23</v>
      </c>
      <c r="E32" s="7">
        <v>0.99248554</v>
      </c>
      <c r="F32" s="7">
        <v>2.1453524000000002</v>
      </c>
      <c r="G32" s="7">
        <v>0.16540656000000001</v>
      </c>
      <c r="H32" s="7">
        <v>2.0284558000000001</v>
      </c>
      <c r="I32" s="7">
        <v>0.28134207999999999</v>
      </c>
      <c r="J32" s="7">
        <v>7.6947597000000004E-6</v>
      </c>
      <c r="K32" s="7">
        <v>4.4205291000000004E-6</v>
      </c>
      <c r="L32" s="7">
        <v>0.94551540999999995</v>
      </c>
      <c r="M32" s="7">
        <v>1.7008907</v>
      </c>
      <c r="N32" s="7">
        <v>1.6689947999999999</v>
      </c>
      <c r="O32" s="8"/>
      <c r="P32" s="6">
        <v>1.4622560000000001E-3</v>
      </c>
      <c r="Q32" s="6">
        <v>1.9706276000000002E-3</v>
      </c>
      <c r="R32" s="9"/>
      <c r="S32" s="9"/>
      <c r="T32" s="9"/>
      <c r="U32" s="9"/>
      <c r="V32" s="9"/>
      <c r="W32" s="16"/>
      <c r="X32" s="16"/>
      <c r="Y32" s="16"/>
      <c r="AA32" s="17"/>
      <c r="AD32" s="16"/>
      <c r="AF32" s="16"/>
      <c r="AG32" s="16"/>
      <c r="AH32" s="16"/>
    </row>
    <row r="33" spans="1:34" x14ac:dyDescent="0.2">
      <c r="A33">
        <v>15</v>
      </c>
      <c r="B33" t="s">
        <v>17</v>
      </c>
      <c r="C33" t="s">
        <v>23</v>
      </c>
      <c r="E33" s="7">
        <v>0.99654129999999996</v>
      </c>
      <c r="F33" s="7">
        <v>2.1541453000000002</v>
      </c>
      <c r="G33" s="7">
        <v>0.16606296000000001</v>
      </c>
      <c r="H33" s="7">
        <v>2.0367728999999999</v>
      </c>
      <c r="I33" s="7">
        <v>0.28245464999999997</v>
      </c>
      <c r="J33" s="7">
        <v>7.1759655000000002E-6</v>
      </c>
      <c r="K33" s="7">
        <v>3.4930722E-6</v>
      </c>
      <c r="L33" s="7">
        <v>0.94551664999999996</v>
      </c>
      <c r="M33" s="7">
        <v>1.7008890000000001</v>
      </c>
      <c r="N33" s="7">
        <v>1.6689887000000001</v>
      </c>
      <c r="O33" s="8"/>
      <c r="P33" s="6">
        <v>1.6956639999999999E-3</v>
      </c>
      <c r="Q33" s="6">
        <v>1.9593039999999998E-3</v>
      </c>
      <c r="R33" s="9"/>
    </row>
    <row r="34" spans="1:34" x14ac:dyDescent="0.2">
      <c r="A34">
        <v>16</v>
      </c>
      <c r="B34" t="s">
        <v>17</v>
      </c>
      <c r="C34" t="s">
        <v>23</v>
      </c>
      <c r="E34" s="7">
        <v>1.0014957</v>
      </c>
      <c r="F34" s="7">
        <v>2.1648103000000001</v>
      </c>
      <c r="G34" s="7">
        <v>0.16678203</v>
      </c>
      <c r="H34" s="7">
        <v>2.0468415000000002</v>
      </c>
      <c r="I34" s="7">
        <v>0.28366027999999999</v>
      </c>
      <c r="J34" s="7">
        <v>1.1066653999999999E-5</v>
      </c>
      <c r="K34" s="7">
        <v>-3.0209622000000001E-6</v>
      </c>
      <c r="L34" s="7">
        <v>0.94550937000000002</v>
      </c>
      <c r="M34" s="7">
        <v>1.7007840999999999</v>
      </c>
      <c r="N34" s="7">
        <v>1.6688874</v>
      </c>
      <c r="O34" s="8"/>
      <c r="P34" s="6">
        <v>2.4653753999999998E-3</v>
      </c>
      <c r="Q34" s="6">
        <v>2.4313944000000001E-3</v>
      </c>
      <c r="R34" s="9"/>
      <c r="S34" s="9"/>
      <c r="T34" s="9"/>
      <c r="U34" s="9"/>
      <c r="V34" s="9"/>
      <c r="W34" s="16"/>
      <c r="X34" s="16"/>
      <c r="Y34" s="16"/>
      <c r="AA34" s="17"/>
      <c r="AD34" s="16"/>
      <c r="AF34" s="16"/>
      <c r="AG34" s="16"/>
      <c r="AH34" s="16"/>
    </row>
    <row r="35" spans="1:34" x14ac:dyDescent="0.2">
      <c r="A35">
        <v>17</v>
      </c>
      <c r="B35" t="s">
        <v>17</v>
      </c>
      <c r="C35" t="s">
        <v>23</v>
      </c>
      <c r="E35" s="7">
        <v>1.0014928999999999</v>
      </c>
      <c r="F35" s="7">
        <v>2.1647723999999999</v>
      </c>
      <c r="G35" s="7">
        <v>0.16659204999999999</v>
      </c>
      <c r="H35" s="7">
        <v>2.0467132000000001</v>
      </c>
      <c r="I35" s="7">
        <v>0.28333655000000002</v>
      </c>
      <c r="J35" s="7">
        <v>6.2496156000000001E-6</v>
      </c>
      <c r="K35" s="7">
        <v>-1.5140151E-6</v>
      </c>
      <c r="L35" s="7">
        <v>0.94546017000000004</v>
      </c>
      <c r="M35" s="7">
        <v>1.7007783999999999</v>
      </c>
      <c r="N35" s="7">
        <v>1.6689532</v>
      </c>
      <c r="O35" s="8"/>
      <c r="P35" s="6">
        <v>2.0537341999999998E-3</v>
      </c>
      <c r="Q35" s="6">
        <v>1.9453769000000001E-3</v>
      </c>
      <c r="R35" s="9"/>
    </row>
    <row r="36" spans="1:34" x14ac:dyDescent="0.2">
      <c r="A36">
        <v>18</v>
      </c>
      <c r="B36" t="s">
        <v>17</v>
      </c>
      <c r="C36" t="s">
        <v>23</v>
      </c>
      <c r="E36" s="7">
        <v>1.0012354999999999</v>
      </c>
      <c r="F36" s="7">
        <v>2.1641908000000001</v>
      </c>
      <c r="G36" s="7">
        <v>0.16660058999999999</v>
      </c>
      <c r="H36" s="7">
        <v>2.0461611999999998</v>
      </c>
      <c r="I36" s="7">
        <v>0.28333872999999998</v>
      </c>
      <c r="J36" s="7">
        <v>6.2337151000000003E-6</v>
      </c>
      <c r="K36" s="7">
        <v>1.3764911999999999E-6</v>
      </c>
      <c r="L36" s="7">
        <v>0.94546306999999996</v>
      </c>
      <c r="M36" s="7">
        <v>1.7006832999999999</v>
      </c>
      <c r="N36" s="7">
        <v>1.6688599</v>
      </c>
      <c r="O36" s="8"/>
      <c r="P36" s="6">
        <v>2.1684703000000001E-3</v>
      </c>
      <c r="Q36" s="6">
        <v>2.1972484999999999E-3</v>
      </c>
      <c r="R36" s="9"/>
    </row>
    <row r="37" spans="1:34" x14ac:dyDescent="0.2">
      <c r="A37">
        <v>19</v>
      </c>
      <c r="B37" t="s">
        <v>25</v>
      </c>
      <c r="C37" t="s">
        <v>23</v>
      </c>
      <c r="E37" s="7">
        <v>1.9360615999999999</v>
      </c>
      <c r="F37" s="7">
        <v>4.184774</v>
      </c>
      <c r="G37" s="7">
        <v>0.28835238000000002</v>
      </c>
      <c r="H37" s="7">
        <v>3.9563202999999998</v>
      </c>
      <c r="I37" s="7">
        <v>0.49051665999999999</v>
      </c>
      <c r="J37" s="7">
        <v>1.5464795000000001E-5</v>
      </c>
      <c r="K37" s="7">
        <v>3.0625925000000002E-7</v>
      </c>
      <c r="L37" s="7">
        <v>0.94540837</v>
      </c>
      <c r="M37" s="7">
        <v>1.7011014</v>
      </c>
      <c r="N37" s="7">
        <v>1.669368</v>
      </c>
      <c r="O37" s="8"/>
      <c r="P37" s="6">
        <v>1.2167727999999999E-3</v>
      </c>
      <c r="Q37" s="6">
        <v>1.4565202000000001E-3</v>
      </c>
      <c r="R37" s="9"/>
    </row>
    <row r="38" spans="1:34" x14ac:dyDescent="0.2">
      <c r="A38">
        <v>20</v>
      </c>
      <c r="B38" t="s">
        <v>25</v>
      </c>
      <c r="C38" t="s">
        <v>23</v>
      </c>
      <c r="E38" s="7">
        <v>1.9366976</v>
      </c>
      <c r="F38" s="7">
        <v>4.1861563999999998</v>
      </c>
      <c r="G38" s="7">
        <v>0.28800642999999998</v>
      </c>
      <c r="H38" s="7">
        <v>3.9575670000000001</v>
      </c>
      <c r="I38" s="7">
        <v>0.48993343</v>
      </c>
      <c r="J38" s="7">
        <v>9.4883518999999992E-6</v>
      </c>
      <c r="K38" s="7">
        <v>3.5174910000000002E-6</v>
      </c>
      <c r="L38" s="7">
        <v>0.94539158000000001</v>
      </c>
      <c r="M38" s="7">
        <v>1.7011198000000001</v>
      </c>
      <c r="N38" s="7">
        <v>1.6694100000000001</v>
      </c>
      <c r="O38" s="8"/>
      <c r="P38" s="6">
        <v>1.4598351000000001E-3</v>
      </c>
      <c r="Q38" s="6">
        <v>1.5150469E-3</v>
      </c>
      <c r="R38" s="9"/>
    </row>
    <row r="39" spans="1:34" x14ac:dyDescent="0.2">
      <c r="A39">
        <v>21</v>
      </c>
      <c r="B39" t="s">
        <v>25</v>
      </c>
      <c r="C39" t="s">
        <v>23</v>
      </c>
      <c r="E39" s="7">
        <v>1.9251455</v>
      </c>
      <c r="F39" s="7">
        <v>4.1610712000000003</v>
      </c>
      <c r="G39" s="7">
        <v>0.28636393999999998</v>
      </c>
      <c r="H39" s="7">
        <v>3.9337882</v>
      </c>
      <c r="I39" s="7">
        <v>0.48712738999999999</v>
      </c>
      <c r="J39" s="7">
        <v>1.3321803E-5</v>
      </c>
      <c r="K39" s="7">
        <v>-7.5661124000000005E-8</v>
      </c>
      <c r="L39" s="7">
        <v>0.94538303000000001</v>
      </c>
      <c r="M39" s="7">
        <v>1.7010779</v>
      </c>
      <c r="N39" s="7">
        <v>1.6693973</v>
      </c>
      <c r="O39" s="8"/>
      <c r="P39" s="6">
        <v>1.7683586E-3</v>
      </c>
      <c r="Q39" s="6">
        <v>1.6516925999999999E-3</v>
      </c>
      <c r="R39" s="9"/>
    </row>
    <row r="40" spans="1:34" x14ac:dyDescent="0.2">
      <c r="A40">
        <v>22</v>
      </c>
      <c r="B40" t="s">
        <v>25</v>
      </c>
      <c r="C40" t="s">
        <v>23</v>
      </c>
      <c r="E40" s="7">
        <v>1.9383136999999999</v>
      </c>
      <c r="F40" s="7">
        <v>4.1896687000000004</v>
      </c>
      <c r="G40" s="7">
        <v>0.28834824999999997</v>
      </c>
      <c r="H40" s="7">
        <v>3.9610023999999999</v>
      </c>
      <c r="I40" s="7">
        <v>0.49052209000000002</v>
      </c>
      <c r="J40" s="7">
        <v>1.5723906999999999E-5</v>
      </c>
      <c r="K40" s="7">
        <v>1.9517158E-6</v>
      </c>
      <c r="L40" s="7">
        <v>0.94542135000000005</v>
      </c>
      <c r="M40" s="7">
        <v>1.7011335999999999</v>
      </c>
      <c r="N40" s="7">
        <v>1.6693868999999999</v>
      </c>
      <c r="O40" s="8"/>
      <c r="P40" s="6">
        <v>1.3074508E-3</v>
      </c>
      <c r="Q40" s="6">
        <v>1.3313897999999999E-3</v>
      </c>
    </row>
    <row r="41" spans="1:34" x14ac:dyDescent="0.2">
      <c r="A41">
        <v>23</v>
      </c>
      <c r="B41" t="s">
        <v>25</v>
      </c>
      <c r="C41" t="s">
        <v>23</v>
      </c>
      <c r="E41" s="7">
        <v>1.9507732</v>
      </c>
      <c r="F41" s="7">
        <v>4.2166464000000001</v>
      </c>
      <c r="G41" s="7">
        <v>0.29011879000000002</v>
      </c>
      <c r="H41" s="7">
        <v>3.9865529999999998</v>
      </c>
      <c r="I41" s="7">
        <v>0.49353468</v>
      </c>
      <c r="J41" s="7">
        <v>1.4598136E-5</v>
      </c>
      <c r="K41" s="7">
        <v>-2.6235118000000001E-7</v>
      </c>
      <c r="L41" s="7">
        <v>0.94543206999999996</v>
      </c>
      <c r="M41" s="7">
        <v>1.7011620999999999</v>
      </c>
      <c r="N41" s="7">
        <v>1.6693868999999999</v>
      </c>
      <c r="O41" s="8"/>
      <c r="P41" s="6">
        <v>1.8641313999999999E-3</v>
      </c>
      <c r="Q41" s="6">
        <v>1.9561114000000001E-3</v>
      </c>
    </row>
    <row r="42" spans="1:34" x14ac:dyDescent="0.2">
      <c r="A42">
        <v>24</v>
      </c>
      <c r="B42" t="s">
        <v>25</v>
      </c>
      <c r="C42" t="s">
        <v>23</v>
      </c>
      <c r="E42" s="7">
        <v>1.9187844999999999</v>
      </c>
      <c r="F42" s="7">
        <v>4.1472711999999996</v>
      </c>
      <c r="G42" s="7">
        <v>0.28534564000000001</v>
      </c>
      <c r="H42" s="7">
        <v>3.9204916000000001</v>
      </c>
      <c r="I42" s="7">
        <v>0.48536548000000002</v>
      </c>
      <c r="J42" s="7">
        <v>9.5249448000000008E-6</v>
      </c>
      <c r="K42" s="7">
        <v>-1.4502821E-6</v>
      </c>
      <c r="L42" s="7">
        <v>0.94531392000000003</v>
      </c>
      <c r="M42" s="7">
        <v>1.7009738999999999</v>
      </c>
      <c r="N42" s="7">
        <v>1.6694153</v>
      </c>
      <c r="O42" s="8"/>
      <c r="P42" s="6">
        <v>1.5806334E-3</v>
      </c>
      <c r="Q42" s="6">
        <v>1.5989157E-3</v>
      </c>
    </row>
    <row r="43" spans="1:34" x14ac:dyDescent="0.2">
      <c r="A43">
        <v>25</v>
      </c>
      <c r="B43" t="s">
        <v>25</v>
      </c>
      <c r="C43" t="s">
        <v>23</v>
      </c>
      <c r="E43" s="7">
        <v>1.9760515000000001</v>
      </c>
      <c r="F43" s="7">
        <v>4.2713555999999997</v>
      </c>
      <c r="G43" s="7">
        <v>0.29369170999999999</v>
      </c>
      <c r="H43" s="7">
        <v>4.0385580000000001</v>
      </c>
      <c r="I43" s="7">
        <v>0.49964593000000002</v>
      </c>
      <c r="J43" s="7">
        <v>9.5546238000000008E-6</v>
      </c>
      <c r="K43" s="7">
        <v>1.4221595E-6</v>
      </c>
      <c r="L43" s="7">
        <v>0.94549682000000002</v>
      </c>
      <c r="M43" s="7">
        <v>1.7012491000000001</v>
      </c>
      <c r="N43" s="7">
        <v>1.6693659999999999</v>
      </c>
      <c r="O43" s="8"/>
      <c r="P43" s="6">
        <v>1.2059620999999999E-3</v>
      </c>
      <c r="Q43" s="6">
        <v>1.5441495E-3</v>
      </c>
    </row>
    <row r="44" spans="1:34" x14ac:dyDescent="0.2">
      <c r="A44">
        <v>26</v>
      </c>
      <c r="B44" t="s">
        <v>25</v>
      </c>
      <c r="C44" t="s">
        <v>23</v>
      </c>
      <c r="E44" s="7">
        <v>1.9851207</v>
      </c>
      <c r="F44" s="7">
        <v>4.2910045999999999</v>
      </c>
      <c r="G44" s="7">
        <v>0.29473687999999998</v>
      </c>
      <c r="H44" s="7">
        <v>4.0570836999999997</v>
      </c>
      <c r="I44" s="7">
        <v>0.50140943000000004</v>
      </c>
      <c r="J44" s="7">
        <v>1.3923374999999999E-5</v>
      </c>
      <c r="K44" s="7">
        <v>-1.8142816000000001E-6</v>
      </c>
      <c r="L44" s="7">
        <v>0.94548368999999999</v>
      </c>
      <c r="M44" s="7">
        <v>1.7012138000000001</v>
      </c>
      <c r="N44" s="7">
        <v>1.6693537000000001</v>
      </c>
      <c r="O44" s="8"/>
      <c r="P44" s="6">
        <v>1.3692184999999999E-3</v>
      </c>
      <c r="Q44" s="6">
        <v>1.3512225E-3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3 (Raw data)</vt:lpstr>
      <vt:lpstr>Table S1 (Raw data)</vt:lpstr>
      <vt:lpstr>Table S2 (Raw data)</vt:lpstr>
      <vt:lpstr>Table S3 (Raw data)</vt:lpstr>
      <vt:lpstr>Table S4 (Raw data)</vt:lpstr>
      <vt:lpstr>Table S5 (Raw data)</vt:lpstr>
      <vt:lpstr>10 to 11 amplifiers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Dellinger</dc:creator>
  <cp:lastModifiedBy>Mathieu Dellinger</cp:lastModifiedBy>
  <dcterms:created xsi:type="dcterms:W3CDTF">2019-04-29T12:54:46Z</dcterms:created>
  <dcterms:modified xsi:type="dcterms:W3CDTF">2019-08-03T11:08:48Z</dcterms:modified>
</cp:coreProperties>
</file>