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tallomics\"/>
    </mc:Choice>
  </mc:AlternateContent>
  <xr:revisionPtr revIDLastSave="0" documentId="8_{D98F4892-F97C-4AEF-B5AB-2802355E287E}" xr6:coauthVersionLast="43" xr6:coauthVersionMax="43" xr10:uidLastSave="{00000000-0000-0000-0000-000000000000}"/>
  <bookViews>
    <workbookView xWindow="-15" yWindow="270" windowWidth="14775" windowHeight="15030" tabRatio="828" xr2:uid="{00000000-000D-0000-FFFF-FFFF00000000}"/>
  </bookViews>
  <sheets>
    <sheet name="Results" sheetId="23" r:id="rId1"/>
    <sheet name="Ag 328,068nm (1)" sheetId="92" r:id="rId2"/>
    <sheet name="Al 396,152nm (1)" sheetId="34" r:id="rId3"/>
    <sheet name="Ca 396,847nm (1)" sheetId="73" r:id="rId4"/>
    <sheet name="Cd 214,439nm (1)" sheetId="81" r:id="rId5"/>
    <sheet name="Co 228,615nm (2)" sheetId="88" r:id="rId6"/>
    <sheet name="Cr 267,716nm (1)" sheetId="95" r:id="rId7"/>
    <sheet name="Cu 327,395nm (1)" sheetId="89" r:id="rId8"/>
    <sheet name="Fe 238,204nm (1)" sheetId="75" r:id="rId9"/>
    <sheet name="K 766,491nm (1)" sheetId="90" r:id="rId10"/>
    <sheet name="Mg 279,553nm (1)" sheetId="77" r:id="rId11"/>
    <sheet name="Mn 257,610nm (1)" sheetId="83" r:id="rId12"/>
    <sheet name="Na 589,592nm (1)" sheetId="91" r:id="rId13"/>
    <sheet name="Ni 231,604nm (1)" sheetId="93" r:id="rId14"/>
    <sheet name="Pb 220,353nm (1)" sheetId="80" r:id="rId15"/>
    <sheet name="Zn 213,857nm (1)" sheetId="85" r:id="rId16"/>
  </sheets>
  <calcPr calcId="18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23" l="1"/>
  <c r="E19" i="85"/>
  <c r="F19" i="85"/>
  <c r="P4" i="23"/>
  <c r="E19" i="80"/>
  <c r="F19" i="80"/>
  <c r="O4" i="23"/>
  <c r="E19" i="93"/>
  <c r="F19" i="93"/>
  <c r="E19" i="91"/>
  <c r="F19" i="91"/>
  <c r="M4" i="23"/>
  <c r="E19" i="83"/>
  <c r="F19" i="83"/>
  <c r="E19" i="77"/>
  <c r="F19" i="77"/>
  <c r="E19" i="90"/>
  <c r="F19" i="90"/>
  <c r="J4" i="23"/>
  <c r="E19" i="75"/>
  <c r="F19" i="75"/>
  <c r="I4" i="23"/>
  <c r="E19" i="89"/>
  <c r="F19" i="89"/>
  <c r="H4" i="23"/>
  <c r="E19" i="95"/>
  <c r="F19" i="95"/>
  <c r="G4" i="23"/>
  <c r="E19" i="88"/>
  <c r="F19" i="88"/>
  <c r="F4" i="23"/>
  <c r="E19" i="81"/>
  <c r="F19" i="81"/>
  <c r="D4" i="23"/>
  <c r="E4" i="23"/>
  <c r="E19" i="73"/>
  <c r="F19" i="73"/>
  <c r="E19" i="34"/>
  <c r="F19" i="34"/>
  <c r="C4" i="23"/>
  <c r="E19" i="92"/>
  <c r="F19" i="92"/>
  <c r="F14" i="80"/>
  <c r="F13" i="80"/>
  <c r="F12" i="80"/>
  <c r="F11" i="80"/>
  <c r="F10" i="80"/>
  <c r="F9" i="80"/>
  <c r="F14" i="95"/>
  <c r="F13" i="95"/>
  <c r="F12" i="95"/>
  <c r="F11" i="95"/>
  <c r="F10" i="95"/>
  <c r="F9" i="95"/>
  <c r="F14" i="81"/>
  <c r="F13" i="81"/>
  <c r="F12" i="81"/>
  <c r="F11" i="81"/>
  <c r="F10" i="81"/>
  <c r="F9" i="81"/>
  <c r="F14" i="85"/>
  <c r="F13" i="85"/>
  <c r="F12" i="85"/>
  <c r="F11" i="85"/>
  <c r="F10" i="85"/>
  <c r="F9" i="85"/>
  <c r="F14" i="93"/>
  <c r="F13" i="93"/>
  <c r="F12" i="93"/>
  <c r="F11" i="93"/>
  <c r="F10" i="93"/>
  <c r="F9" i="93"/>
  <c r="F9" i="91"/>
  <c r="F14" i="91"/>
  <c r="F13" i="91"/>
  <c r="F12" i="91"/>
  <c r="F11" i="91"/>
  <c r="F10" i="91"/>
  <c r="F14" i="83"/>
  <c r="F13" i="83"/>
  <c r="F12" i="83"/>
  <c r="F11" i="83"/>
  <c r="F10" i="83"/>
  <c r="F9" i="83"/>
  <c r="F14" i="77"/>
  <c r="F13" i="77"/>
  <c r="F12" i="77"/>
  <c r="F11" i="77"/>
  <c r="F10" i="77"/>
  <c r="F9" i="77"/>
  <c r="F14" i="90"/>
  <c r="F13" i="90"/>
  <c r="F12" i="90"/>
  <c r="F11" i="90"/>
  <c r="F10" i="90"/>
  <c r="F9" i="90"/>
  <c r="F14" i="75"/>
  <c r="F13" i="75"/>
  <c r="F12" i="75"/>
  <c r="F11" i="75"/>
  <c r="F10" i="75"/>
  <c r="F9" i="75"/>
  <c r="F9" i="89"/>
  <c r="F14" i="89"/>
  <c r="F13" i="89"/>
  <c r="F12" i="89"/>
  <c r="F11" i="89"/>
  <c r="F10" i="89"/>
  <c r="F9" i="88"/>
  <c r="F14" i="88"/>
  <c r="F13" i="88"/>
  <c r="F12" i="88"/>
  <c r="F11" i="88"/>
  <c r="F10" i="88"/>
  <c r="F9" i="73"/>
  <c r="F14" i="73"/>
  <c r="F13" i="73"/>
  <c r="F12" i="73"/>
  <c r="F11" i="73"/>
  <c r="F10" i="73"/>
  <c r="F14" i="34"/>
  <c r="F13" i="34"/>
  <c r="F12" i="34"/>
  <c r="F11" i="34"/>
  <c r="F10" i="34"/>
  <c r="F9" i="34"/>
  <c r="F9" i="92"/>
  <c r="F14" i="92"/>
  <c r="F13" i="92"/>
  <c r="F12" i="92"/>
  <c r="F11" i="92"/>
  <c r="F10" i="92"/>
</calcChain>
</file>

<file path=xl/sharedStrings.xml><?xml version="1.0" encoding="utf-8"?>
<sst xmlns="http://schemas.openxmlformats.org/spreadsheetml/2006/main" count="418" uniqueCount="79">
  <si>
    <t>Padrão</t>
  </si>
  <si>
    <t>Concentração (mg/L)</t>
  </si>
  <si>
    <t>Intensidade (cps)</t>
  </si>
  <si>
    <t>Intensidade corrigida (cps)</t>
  </si>
  <si>
    <t>Branco</t>
  </si>
  <si>
    <t>-</t>
  </si>
  <si>
    <t>Amostra</t>
  </si>
  <si>
    <t>Fator de diluição</t>
  </si>
  <si>
    <t>Concentração final (mg/L)</t>
  </si>
  <si>
    <t>Observação</t>
  </si>
  <si>
    <r>
      <rPr>
        <b/>
        <sz val="12"/>
        <color theme="1"/>
        <rFont val="Calibri"/>
        <family val="2"/>
        <scheme val="minor"/>
      </rPr>
      <t>1-</t>
    </r>
    <r>
      <rPr>
        <sz val="12"/>
        <color theme="1"/>
        <rFont val="Calibri"/>
        <family val="2"/>
        <scheme val="minor"/>
      </rPr>
      <t xml:space="preserve"> Os números entre parênteses ao lado do nome de cada aba de comprimento de onda indicam a ordem de preferência determinada pelo próprio software. Leva em conta a intensidade de sinal e a presença de interferentes. A sequência das abas para cada elemento, indicam a preferência em termos dos resultados analisados.</t>
    </r>
  </si>
  <si>
    <r>
      <t>3-</t>
    </r>
    <r>
      <rPr>
        <sz val="12"/>
        <color theme="1"/>
        <rFont val="Calibri"/>
        <family val="2"/>
        <scheme val="minor"/>
      </rPr>
      <t xml:space="preserve"> As amostras em água-régia e outros ácidos concentrados e/ou viscosos dificultam a análise e geram replicatas de leituras mais variáveis entre si e menos confiáveis.</t>
    </r>
  </si>
  <si>
    <r>
      <rPr>
        <b/>
        <sz val="12"/>
        <color theme="1"/>
        <rFont val="Calibri"/>
        <family val="2"/>
        <scheme val="minor"/>
      </rPr>
      <t>2-</t>
    </r>
    <r>
      <rPr>
        <sz val="12"/>
        <color theme="1"/>
        <rFont val="Calibri"/>
        <family val="2"/>
        <scheme val="minor"/>
      </rPr>
      <t xml:space="preserve"> Os valores em</t>
    </r>
    <r>
      <rPr>
        <b/>
        <sz val="12"/>
        <color rgb="FF00B050"/>
        <rFont val="Calibri"/>
        <family val="2"/>
        <scheme val="minor"/>
      </rPr>
      <t xml:space="preserve"> verde</t>
    </r>
    <r>
      <rPr>
        <sz val="12"/>
        <color theme="1"/>
        <rFont val="Calibri"/>
        <family val="2"/>
        <scheme val="minor"/>
      </rPr>
      <t xml:space="preserve">, na tabela, indicam que, em alguma diluição a amostra caiu dentro da curva de calibração e seu valor foi assumido como sendo o resultado final. Os valores em </t>
    </r>
    <r>
      <rPr>
        <b/>
        <sz val="12"/>
        <color rgb="FF0070C0"/>
        <rFont val="Calibri"/>
        <family val="2"/>
        <scheme val="minor"/>
      </rPr>
      <t>azul</t>
    </r>
    <r>
      <rPr>
        <sz val="12"/>
        <color theme="1"/>
        <rFont val="Calibri"/>
        <family val="2"/>
        <scheme val="minor"/>
      </rPr>
      <t xml:space="preserve"> indicam que a amostra, em alguma diluição, ficou um pouco abaixo ou acima da curva de calibração. Os valores em </t>
    </r>
    <r>
      <rPr>
        <b/>
        <sz val="12"/>
        <color rgb="FFFF0000"/>
        <rFont val="Calibri"/>
        <family val="2"/>
        <scheme val="minor"/>
      </rPr>
      <t>vermelho</t>
    </r>
    <r>
      <rPr>
        <sz val="12"/>
        <color theme="1"/>
        <rFont val="Calibri"/>
        <family val="2"/>
        <scheme val="minor"/>
      </rPr>
      <t xml:space="preserve"> indicam que a amostra, em todas as diluições, ficou fora da curva de calibração. Os valores em </t>
    </r>
    <r>
      <rPr>
        <b/>
        <sz val="12"/>
        <color rgb="FF7030A0"/>
        <rFont val="Calibri"/>
        <family val="2"/>
        <scheme val="minor"/>
      </rPr>
      <t>roxo</t>
    </r>
    <r>
      <rPr>
        <sz val="12"/>
        <color theme="1"/>
        <rFont val="Calibri"/>
        <family val="2"/>
        <scheme val="minor"/>
      </rPr>
      <t xml:space="preserve"> indicam que pode haver interferência de outro elemento no resultado.</t>
    </r>
  </si>
  <si>
    <t>Al 396,152nm</t>
  </si>
  <si>
    <t>Fe</t>
  </si>
  <si>
    <r>
      <rPr>
        <b/>
        <sz val="12"/>
        <color theme="1"/>
        <rFont val="Calibri"/>
        <family val="2"/>
        <scheme val="minor"/>
      </rPr>
      <t xml:space="preserve">4- </t>
    </r>
    <r>
      <rPr>
        <sz val="12"/>
        <color theme="1"/>
        <rFont val="Calibri"/>
        <family val="2"/>
        <scheme val="minor"/>
      </rPr>
      <t>Nos casos em que o resultado da amostra foi inferior ao menor valor da curva de calibração para o menor fator de diluição utilizado, estimei, pela intensidade se, caso a amostra bruta (sem diluição) fosse lida, seu valor conseguiria ficar dentro da curva. Ou seja, se a intensidade estimada da amostra sem diluição (T.Q.) cair na curva, recomendo fazer a leitura dela ("tal e qual", T.Q.); se a estimativa for menor do que o menor ponto da curva de calibração, não compensa ler a amostra sem diluição e, nesse caso, represento como "abaixo da menor concentração da curva".</t>
    </r>
  </si>
  <si>
    <t>Ca 396,847nm</t>
  </si>
  <si>
    <t>Ca</t>
  </si>
  <si>
    <t>Mg</t>
  </si>
  <si>
    <t>Fe 238,204nm</t>
  </si>
  <si>
    <t>Mg 279,553nm</t>
  </si>
  <si>
    <t>Cd 214,439nm</t>
  </si>
  <si>
    <t>Cd</t>
  </si>
  <si>
    <t>Mn 257,610nm</t>
  </si>
  <si>
    <t>Mn</t>
  </si>
  <si>
    <t>Pb 220,353nm</t>
  </si>
  <si>
    <t>Zn 213,857nm</t>
  </si>
  <si>
    <t>Pb</t>
  </si>
  <si>
    <t>Zn</t>
  </si>
  <si>
    <t>Co 228,615nm</t>
  </si>
  <si>
    <t>Co</t>
  </si>
  <si>
    <t>Cu</t>
  </si>
  <si>
    <t>Cu 327,395nm</t>
  </si>
  <si>
    <t>Mix 1-1</t>
  </si>
  <si>
    <t>Mix 1-2</t>
  </si>
  <si>
    <t>Mix 1-3</t>
  </si>
  <si>
    <t>Mix 1-4</t>
  </si>
  <si>
    <t>Mix 1-5</t>
  </si>
  <si>
    <t>Mix 1-6</t>
  </si>
  <si>
    <t>Observações gerais:</t>
  </si>
  <si>
    <t>Mix 2-1</t>
  </si>
  <si>
    <t>Mix 2-2</t>
  </si>
  <si>
    <t>Mix 2-3</t>
  </si>
  <si>
    <t>Mix 2-4</t>
  </si>
  <si>
    <t>Mix 2-5</t>
  </si>
  <si>
    <t>Mix 2-6</t>
  </si>
  <si>
    <t>K 766,491nm</t>
  </si>
  <si>
    <t>K</t>
  </si>
  <si>
    <t>Análise realizada em 14ago19</t>
  </si>
  <si>
    <t>Ag 328,068nm</t>
  </si>
  <si>
    <t>Ag</t>
  </si>
  <si>
    <r>
      <t>Padrões em HNO</t>
    </r>
    <r>
      <rPr>
        <b/>
        <vertAlign val="subscript"/>
        <sz val="12"/>
        <color theme="1"/>
        <rFont val="Calibri (Corpo)"/>
      </rPr>
      <t>3</t>
    </r>
    <r>
      <rPr>
        <b/>
        <sz val="12"/>
        <color theme="1"/>
        <rFont val="Calibri"/>
        <family val="2"/>
        <scheme val="minor"/>
      </rPr>
      <t xml:space="preserve"> 3% - Sol. B, feitos em 31jul19.</t>
    </r>
  </si>
  <si>
    <r>
      <t>Padrões em HNO</t>
    </r>
    <r>
      <rPr>
        <b/>
        <vertAlign val="subscript"/>
        <sz val="12"/>
        <color theme="1"/>
        <rFont val="Calibri (Corpo)"/>
      </rPr>
      <t>3</t>
    </r>
    <r>
      <rPr>
        <b/>
        <sz val="12"/>
        <color theme="1"/>
        <rFont val="Calibri"/>
        <family val="2"/>
        <scheme val="minor"/>
      </rPr>
      <t xml:space="preserve"> 3% - Sol. A, feitos em 21mai19.</t>
    </r>
  </si>
  <si>
    <t>Al</t>
  </si>
  <si>
    <t>&lt;1,07</t>
  </si>
  <si>
    <t>&gt;9,99</t>
  </si>
  <si>
    <t>Na</t>
  </si>
  <si>
    <t>Na 589,592nm</t>
  </si>
  <si>
    <t>Ni 231,604nm</t>
  </si>
  <si>
    <t>Ni</t>
  </si>
  <si>
    <t>Cr 267,716nm</t>
  </si>
  <si>
    <t>Cr</t>
  </si>
  <si>
    <t>n.d.</t>
  </si>
  <si>
    <t>Não detectado.</t>
  </si>
  <si>
    <t>Meio de cultivo</t>
  </si>
  <si>
    <t>Abaixo do menor ponto da curva de calibração.</t>
  </si>
  <si>
    <t>&lt;0,518</t>
  </si>
  <si>
    <r>
      <t>&lt;</t>
    </r>
    <r>
      <rPr>
        <sz val="12"/>
        <color rgb="FFFF0000"/>
        <rFont val="Calibri (Corpo)"/>
      </rPr>
      <t>1,10</t>
    </r>
  </si>
  <si>
    <t>Acima do maior ponto da curva de calibração.</t>
  </si>
  <si>
    <r>
      <t>&gt;</t>
    </r>
    <r>
      <rPr>
        <sz val="12"/>
        <color rgb="FFFF0000"/>
        <rFont val="Calibri (Corpo)"/>
      </rPr>
      <t>10,1</t>
    </r>
  </si>
  <si>
    <t>dil. 5x</t>
  </si>
  <si>
    <t>&lt;2,00</t>
  </si>
  <si>
    <r>
      <t>&gt;</t>
    </r>
    <r>
      <rPr>
        <sz val="12"/>
        <color rgb="FFFF0000"/>
        <rFont val="Calibri (Corpo)"/>
      </rPr>
      <t>10,0</t>
    </r>
  </si>
  <si>
    <r>
      <t>&lt;</t>
    </r>
    <r>
      <rPr>
        <sz val="12"/>
        <color rgb="FFFF0000"/>
        <rFont val="Calibri (Corpo)"/>
      </rPr>
      <t>1,07</t>
    </r>
  </si>
  <si>
    <t>Sample</t>
  </si>
  <si>
    <t>Culture medium</t>
  </si>
  <si>
    <t xml:space="preserve">n.d. = not detected </t>
  </si>
  <si>
    <t>T.Q. = undiluted sample ("tal e qual")</t>
  </si>
  <si>
    <t>Concentration (mg/L)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</si>
</sst>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0.000"/>
    <numFmt numFmtId="167" formatCode="#,##0.0000"/>
    <numFmt numFmtId="168" formatCode="0.000"/>
    <numFmt numFmtId="169" formatCode="#,##0.0000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rgb="FFFF0000"/>
      <name val="Calibri (Corpo)"/>
    </font>
    <font>
      <b/>
      <vertAlign val="subscript"/>
      <sz val="12"/>
      <color theme="1"/>
      <name val="Calibri (Corpo)"/>
    </font>
    <font>
      <sz val="12"/>
      <color theme="1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/>
    <xf numFmtId="0" fontId="5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0" xfId="0" applyAlignment="1"/>
    <xf numFmtId="0" fontId="0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0" xfId="0" applyBorder="1"/>
    <xf numFmtId="0" fontId="0" fillId="0" borderId="2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167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0" fillId="0" borderId="24" xfId="0" applyBorder="1" applyAlignment="1"/>
    <xf numFmtId="3" fontId="0" fillId="0" borderId="6" xfId="0" applyNumberFormat="1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" fontId="0" fillId="0" borderId="4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0" borderId="43" xfId="0" applyNumberFormat="1" applyFont="1" applyBorder="1" applyAlignment="1">
      <alignment horizontal="center" vertical="center"/>
    </xf>
    <xf numFmtId="164" fontId="0" fillId="0" borderId="43" xfId="0" applyNumberFormat="1" applyFont="1" applyBorder="1" applyAlignment="1">
      <alignment horizontal="center" vertical="center"/>
    </xf>
    <xf numFmtId="164" fontId="17" fillId="0" borderId="43" xfId="0" applyNumberFormat="1" applyFont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164" fontId="17" fillId="0" borderId="44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2" fontId="17" fillId="0" borderId="43" xfId="0" applyNumberFormat="1" applyFont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8" fontId="0" fillId="0" borderId="43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169" fontId="0" fillId="0" borderId="2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67" fontId="15" fillId="0" borderId="4" xfId="0" applyNumberFormat="1" applyFont="1" applyBorder="1" applyAlignment="1">
      <alignment horizontal="center" vertical="center"/>
    </xf>
    <xf numFmtId="167" fontId="15" fillId="0" borderId="1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6" fontId="15" fillId="0" borderId="44" xfId="0" applyNumberFormat="1" applyFont="1" applyBorder="1" applyAlignment="1">
      <alignment horizontal="center" vertical="center"/>
    </xf>
    <xf numFmtId="165" fontId="20" fillId="0" borderId="4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" fontId="5" fillId="2" borderId="36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</cellXfs>
  <cellStyles count="513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" xfId="367" builtinId="8" hidden="1"/>
    <cellStyle name="Hiperlink" xfId="369" builtinId="8" hidden="1"/>
    <cellStyle name="Hiperlink" xfId="371" builtinId="8" hidden="1"/>
    <cellStyle name="Hiperlink" xfId="373" builtinId="8" hidden="1"/>
    <cellStyle name="Hiperlink" xfId="375" builtinId="8" hidden="1"/>
    <cellStyle name="Hiperlink" xfId="377" builtinId="8" hidden="1"/>
    <cellStyle name="Hiperlink" xfId="379" builtinId="8" hidden="1"/>
    <cellStyle name="Hiperlink" xfId="381" builtinId="8" hidden="1"/>
    <cellStyle name="Hiperlink" xfId="383" builtinId="8" hidden="1"/>
    <cellStyle name="Hiperlink" xfId="385" builtinId="8" hidden="1"/>
    <cellStyle name="Hiperlink" xfId="387" builtinId="8" hidden="1"/>
    <cellStyle name="Hiperlink" xfId="389" builtinId="8" hidden="1"/>
    <cellStyle name="Hiperlink" xfId="391" builtinId="8" hidden="1"/>
    <cellStyle name="Hiperlink" xfId="393" builtinId="8" hidden="1"/>
    <cellStyle name="Hiperlink" xfId="395" builtinId="8" hidden="1"/>
    <cellStyle name="Hiperlink" xfId="397" builtinId="8" hidden="1"/>
    <cellStyle name="Hiperlink" xfId="399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" xfId="457" builtinId="8" hidden="1"/>
    <cellStyle name="Hiperlink" xfId="459" builtinId="8" hidden="1"/>
    <cellStyle name="Hiperlink" xfId="461" builtinId="8" hidden="1"/>
    <cellStyle name="Hiperlink" xfId="463" builtinId="8" hidden="1"/>
    <cellStyle name="Hiperlink" xfId="465" builtinId="8" hidden="1"/>
    <cellStyle name="Hiperlink" xfId="467" builtinId="8" hidden="1"/>
    <cellStyle name="Hiperlink" xfId="469" builtinId="8" hidden="1"/>
    <cellStyle name="Hiperlink" xfId="471" builtinId="8" hidden="1"/>
    <cellStyle name="Hiperlink" xfId="473" builtinId="8" hidden="1"/>
    <cellStyle name="Hiperlink" xfId="475" builtinId="8" hidden="1"/>
    <cellStyle name="Hiperlink" xfId="477" builtinId="8" hidden="1"/>
    <cellStyle name="Hiperlink" xfId="479" builtinId="8" hidden="1"/>
    <cellStyle name="Hiperlink" xfId="481" builtinId="8" hidden="1"/>
    <cellStyle name="Hiperlink" xfId="483" builtinId="8" hidden="1"/>
    <cellStyle name="Hiperlink" xfId="485" builtinId="8" hidden="1"/>
    <cellStyle name="Hiperlink" xfId="487" builtinId="8" hidden="1"/>
    <cellStyle name="Hiperlink" xfId="489" builtinId="8" hidden="1"/>
    <cellStyle name="Hiperlink" xfId="491" builtinId="8" hidden="1"/>
    <cellStyle name="Hiperlink" xfId="493" builtinId="8" hidden="1"/>
    <cellStyle name="Hiperlink" xfId="495" builtinId="8" hidden="1"/>
    <cellStyle name="Hiperlink" xfId="497" builtinId="8" hidden="1"/>
    <cellStyle name="Hiperlink" xfId="511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Hiperlink Visitado" xfId="286" builtinId="9" hidden="1"/>
    <cellStyle name="Hiperlink Visitado" xfId="288" builtinId="9" hidden="1"/>
    <cellStyle name="Hiperlink Visitado" xfId="290" builtinId="9" hidden="1"/>
    <cellStyle name="Hiperlink Visitado" xfId="292" builtinId="9" hidden="1"/>
    <cellStyle name="Hiperlink Visitado" xfId="294" builtinId="9" hidden="1"/>
    <cellStyle name="Hiperlink Visitado" xfId="296" builtinId="9" hidden="1"/>
    <cellStyle name="Hiperlink Visitado" xfId="298" builtinId="9" hidden="1"/>
    <cellStyle name="Hiperlink Visitado" xfId="300" builtinId="9" hidden="1"/>
    <cellStyle name="Hiperlink Visitado" xfId="302" builtinId="9" hidden="1"/>
    <cellStyle name="Hiperlink Visitado" xfId="304" builtinId="9" hidden="1"/>
    <cellStyle name="Hiperlink Visitado" xfId="306" builtinId="9" hidden="1"/>
    <cellStyle name="Hiperlink Visitado" xfId="308" builtinId="9" hidden="1"/>
    <cellStyle name="Hiperlink Visitado" xfId="310" builtinId="9" hidden="1"/>
    <cellStyle name="Hiperlink Visitado" xfId="312" builtinId="9" hidden="1"/>
    <cellStyle name="Hiperlink Visitado" xfId="314" builtinId="9" hidden="1"/>
    <cellStyle name="Hiperlink Visitado" xfId="316" builtinId="9" hidden="1"/>
    <cellStyle name="Hiperlink Visitado" xfId="318" builtinId="9" hidden="1"/>
    <cellStyle name="Hiperlink Visitado" xfId="320" builtinId="9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Hiperlink Visitado" xfId="368" builtinId="9" hidden="1"/>
    <cellStyle name="Hiperlink Visitado" xfId="370" builtinId="9" hidden="1"/>
    <cellStyle name="Hiperlink Visitado" xfId="372" builtinId="9" hidden="1"/>
    <cellStyle name="Hiperlink Visitado" xfId="374" builtinId="9" hidden="1"/>
    <cellStyle name="Hiperlink Visitado" xfId="376" builtinId="9" hidden="1"/>
    <cellStyle name="Hiperlink Visitado" xfId="378" builtinId="9" hidden="1"/>
    <cellStyle name="Hiperlink Visitado" xfId="380" builtinId="9" hidden="1"/>
    <cellStyle name="Hiperlink Visitado" xfId="382" builtinId="9" hidden="1"/>
    <cellStyle name="Hiperlink Visitado" xfId="384" builtinId="9" hidden="1"/>
    <cellStyle name="Hiperlink Visitado" xfId="386" builtinId="9" hidden="1"/>
    <cellStyle name="Hiperlink Visitado" xfId="388" builtinId="9" hidden="1"/>
    <cellStyle name="Hiperlink Visitado" xfId="390" builtinId="9" hidden="1"/>
    <cellStyle name="Hiperlink Visitado" xfId="392" builtinId="9" hidden="1"/>
    <cellStyle name="Hiperlink Visitado" xfId="394" builtinId="9" hidden="1"/>
    <cellStyle name="Hiperlink Visitado" xfId="396" builtinId="9" hidden="1"/>
    <cellStyle name="Hiperlink Visitado" xfId="398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Hiperlink Visitado" xfId="458" builtinId="9" hidden="1"/>
    <cellStyle name="Hiperlink Visitado" xfId="460" builtinId="9" hidden="1"/>
    <cellStyle name="Hiperlink Visitado" xfId="462" builtinId="9" hidden="1"/>
    <cellStyle name="Hiperlink Visitado" xfId="464" builtinId="9" hidden="1"/>
    <cellStyle name="Hiperlink Visitado" xfId="466" builtinId="9" hidden="1"/>
    <cellStyle name="Hiperlink Visitado" xfId="468" builtinId="9" hidden="1"/>
    <cellStyle name="Hiperlink Visitado" xfId="470" builtinId="9" hidden="1"/>
    <cellStyle name="Hiperlink Visitado" xfId="472" builtinId="9" hidden="1"/>
    <cellStyle name="Hiperlink Visitado" xfId="474" builtinId="9" hidden="1"/>
    <cellStyle name="Hiperlink Visitado" xfId="476" builtinId="9" hidden="1"/>
    <cellStyle name="Hiperlink Visitado" xfId="478" builtinId="9" hidden="1"/>
    <cellStyle name="Hiperlink Visitado" xfId="480" builtinId="9" hidden="1"/>
    <cellStyle name="Hiperlink Visitado" xfId="482" builtinId="9" hidden="1"/>
    <cellStyle name="Hiperlink Visitado" xfId="484" builtinId="9" hidden="1"/>
    <cellStyle name="Hiperlink Visitado" xfId="486" builtinId="9" hidden="1"/>
    <cellStyle name="Hiperlink Visitado" xfId="488" builtinId="9" hidden="1"/>
    <cellStyle name="Hiperlink Visitado" xfId="490" builtinId="9" hidden="1"/>
    <cellStyle name="Hiperlink Visitado" xfId="492" builtinId="9" hidden="1"/>
    <cellStyle name="Hiperlink Visitado" xfId="494" builtinId="9" hidden="1"/>
    <cellStyle name="Hiperlink Visitado" xfId="496" builtinId="9" hidden="1"/>
    <cellStyle name="Hiperlink Visitado" xfId="498" builtinId="9" hidden="1"/>
    <cellStyle name="Hiperlink Visitado" xfId="512" builtinId="9" hidden="1"/>
    <cellStyle name="Normal" xfId="0" builtinId="0"/>
    <cellStyle name="Normal 2" xfId="499" xr:uid="{00000000-0005-0000-0000-0000F5010000}"/>
    <cellStyle name="Normal 2 2" xfId="501" xr:uid="{00000000-0005-0000-0000-0000F6010000}"/>
    <cellStyle name="Normal 2 2 2" xfId="504" xr:uid="{00000000-0005-0000-0000-0000F7010000}"/>
    <cellStyle name="Normal 2 2 2 2" xfId="510" xr:uid="{00000000-0005-0000-0000-0000F8010000}"/>
    <cellStyle name="Normal 2 2 3" xfId="507" xr:uid="{00000000-0005-0000-0000-0000F9010000}"/>
    <cellStyle name="Normal 2 3" xfId="500" xr:uid="{00000000-0005-0000-0000-0000FA010000}"/>
    <cellStyle name="Normal 2 3 2" xfId="503" xr:uid="{00000000-0005-0000-0000-0000FB010000}"/>
    <cellStyle name="Normal 2 3 2 2" xfId="509" xr:uid="{00000000-0005-0000-0000-0000FC010000}"/>
    <cellStyle name="Normal 2 3 3" xfId="506" xr:uid="{00000000-0005-0000-0000-0000FD010000}"/>
    <cellStyle name="Normal 2 4" xfId="502" xr:uid="{00000000-0005-0000-0000-0000FE010000}"/>
    <cellStyle name="Normal 2 4 2" xfId="508" xr:uid="{00000000-0005-0000-0000-0000FF010000}"/>
    <cellStyle name="Normal 2 5" xfId="505" xr:uid="{00000000-0005-0000-0000-00000002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b="1">
                <a:solidFill>
                  <a:sysClr val="windowText" lastClr="000000"/>
                </a:solidFill>
              </a:rPr>
              <a:t>Ag 328,068nm</a:t>
            </a:r>
            <a:endParaRPr lang="pt-B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6775"/>
                  <c:y val="-1.5572619047619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'Ag 328,068nm (1)'!$D$9:$D$14</c:f>
              <c:numCache>
                <c:formatCode>0.00</c:formatCode>
                <c:ptCount val="6"/>
                <c:pt idx="0" formatCode="0.000">
                  <c:v>0.51879393724966039</c:v>
                </c:pt>
                <c:pt idx="1">
                  <c:v>1.0084333986491369</c:v>
                </c:pt>
                <c:pt idx="2">
                  <c:v>1.9971941770603752</c:v>
                </c:pt>
                <c:pt idx="3">
                  <c:v>3.00545939031019</c:v>
                </c:pt>
                <c:pt idx="4">
                  <c:v>4.0013411190297115</c:v>
                </c:pt>
                <c:pt idx="5">
                  <c:v>4.9881047903809561</c:v>
                </c:pt>
              </c:numCache>
            </c:numRef>
          </c:xVal>
          <c:yVal>
            <c:numRef>
              <c:f>'Ag 328,068nm (1)'!$F$9:$F$14</c:f>
              <c:numCache>
                <c:formatCode>#,##0.0</c:formatCode>
                <c:ptCount val="6"/>
                <c:pt idx="0">
                  <c:v>13981.786</c:v>
                </c:pt>
                <c:pt idx="1">
                  <c:v>24924.486000000001</c:v>
                </c:pt>
                <c:pt idx="2">
                  <c:v>51323.786</c:v>
                </c:pt>
                <c:pt idx="3">
                  <c:v>81364.686000000002</c:v>
                </c:pt>
                <c:pt idx="4" formatCode="#,##0">
                  <c:v>104897.586</c:v>
                </c:pt>
                <c:pt idx="5" formatCode="#,##0">
                  <c:v>136108.58600000001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1-4A3B-885A-91F70A3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6664496"/>
        <c:axId val="-2076315792"/>
      </c:scatterChart>
      <c:valAx>
        <c:axId val="-202666449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6315792"/>
        <c:crosses val="autoZero"/>
        <c:crossBetween val="midCat"/>
      </c:valAx>
      <c:valAx>
        <c:axId val="-20763157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266644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Mg 279,553nm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679097222222199"/>
                  <c:y val="-2.5651984126984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'Mg 279,553nm (1)'!$D$9:$D$14</c:f>
              <c:numCache>
                <c:formatCode>0.00</c:formatCode>
                <c:ptCount val="6"/>
                <c:pt idx="0">
                  <c:v>1.1006602233796918</c:v>
                </c:pt>
                <c:pt idx="1">
                  <c:v>2.0803236067567203</c:v>
                </c:pt>
                <c:pt idx="2">
                  <c:v>4.0638051330130036</c:v>
                </c:pt>
                <c:pt idx="3">
                  <c:v>6.0052178875121021</c:v>
                </c:pt>
                <c:pt idx="4">
                  <c:v>8.046783249942898</c:v>
                </c:pt>
                <c:pt idx="5" formatCode="0.0">
                  <c:v>10.061942640875561</c:v>
                </c:pt>
              </c:numCache>
            </c:numRef>
          </c:xVal>
          <c:yVal>
            <c:numRef>
              <c:f>'Mg 279,553nm (1)'!$F$9:$F$14</c:f>
              <c:numCache>
                <c:formatCode>#,##0</c:formatCode>
                <c:ptCount val="6"/>
                <c:pt idx="0">
                  <c:v>373977.87</c:v>
                </c:pt>
                <c:pt idx="1">
                  <c:v>687773.87</c:v>
                </c:pt>
                <c:pt idx="2">
                  <c:v>1245022.8700000001</c:v>
                </c:pt>
                <c:pt idx="3">
                  <c:v>1765462.87</c:v>
                </c:pt>
                <c:pt idx="4">
                  <c:v>2235332.87</c:v>
                </c:pt>
                <c:pt idx="5">
                  <c:v>2655972.87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97-4719-AB90-115F7D01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711168"/>
        <c:axId val="-2070508512"/>
      </c:scatterChart>
      <c:valAx>
        <c:axId val="-21197111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0508512"/>
        <c:crosses val="autoZero"/>
        <c:crossBetween val="midCat"/>
      </c:valAx>
      <c:valAx>
        <c:axId val="-2070508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7111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Mn 257,610nm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8137731481481"/>
                  <c:y val="-3.0691666666666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'Mn 257,610nm (1)'!$D$10:$D$14</c:f>
              <c:numCache>
                <c:formatCode>0.00</c:formatCode>
                <c:ptCount val="5"/>
                <c:pt idx="0">
                  <c:v>1.9992234728903477</c:v>
                </c:pt>
                <c:pt idx="1">
                  <c:v>3.9984106411280611</c:v>
                </c:pt>
                <c:pt idx="2">
                  <c:v>5.9970166792720772</c:v>
                </c:pt>
                <c:pt idx="3">
                  <c:v>7.998956615741081</c:v>
                </c:pt>
                <c:pt idx="4" formatCode="0.0">
                  <c:v>10.000174091351157</c:v>
                </c:pt>
              </c:numCache>
            </c:numRef>
          </c:xVal>
          <c:yVal>
            <c:numRef>
              <c:f>'Mn 257,610nm (1)'!$F$10:$F$14</c:f>
              <c:numCache>
                <c:formatCode>#,##0</c:formatCode>
                <c:ptCount val="5"/>
                <c:pt idx="0">
                  <c:v>268882.72499999998</c:v>
                </c:pt>
                <c:pt idx="1">
                  <c:v>531498.72499999998</c:v>
                </c:pt>
                <c:pt idx="2">
                  <c:v>761615.72499999998</c:v>
                </c:pt>
                <c:pt idx="3">
                  <c:v>979777.72499999998</c:v>
                </c:pt>
                <c:pt idx="4">
                  <c:v>1219110.7250000001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0-41D5-9083-0E8158E9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1687120"/>
        <c:axId val="-2073694608"/>
      </c:scatterChart>
      <c:valAx>
        <c:axId val="-206168712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3694608"/>
        <c:crosses val="autoZero"/>
        <c:crossBetween val="midCat"/>
      </c:valAx>
      <c:valAx>
        <c:axId val="-20736946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1687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Na</a:t>
            </a:r>
            <a:r>
              <a:rPr lang="pt-BR" b="1" baseline="0">
                <a:solidFill>
                  <a:sysClr val="windowText" lastClr="000000"/>
                </a:solidFill>
              </a:rPr>
              <a:t> 589,592nm</a:t>
            </a:r>
            <a:endParaRPr lang="pt-B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077314814815"/>
                  <c:y val="-2.0582897448089998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'Na 589,592nm (1)'!$D$9:$D$14</c:f>
              <c:numCache>
                <c:formatCode>0.00</c:formatCode>
                <c:ptCount val="6"/>
                <c:pt idx="0">
                  <c:v>1.0677706681881085</c:v>
                </c:pt>
                <c:pt idx="1">
                  <c:v>2.072043598508337</c:v>
                </c:pt>
                <c:pt idx="2">
                  <c:v>4.0908702266547268</c:v>
                </c:pt>
                <c:pt idx="3">
                  <c:v>6.0441147041867769</c:v>
                </c:pt>
                <c:pt idx="4">
                  <c:v>7.992822434298918</c:v>
                </c:pt>
                <c:pt idx="5" formatCode="0.0">
                  <c:v>10.025509808160837</c:v>
                </c:pt>
              </c:numCache>
            </c:numRef>
          </c:xVal>
          <c:yVal>
            <c:numRef>
              <c:f>'Na 589,592nm (1)'!$F$9:$F$14</c:f>
              <c:numCache>
                <c:formatCode>#,##0</c:formatCode>
                <c:ptCount val="6"/>
                <c:pt idx="0">
                  <c:v>357893.1</c:v>
                </c:pt>
                <c:pt idx="1">
                  <c:v>585531.1</c:v>
                </c:pt>
                <c:pt idx="2">
                  <c:v>1122087.1000000001</c:v>
                </c:pt>
                <c:pt idx="3">
                  <c:v>1671527.1</c:v>
                </c:pt>
                <c:pt idx="4">
                  <c:v>2194387.1</c:v>
                </c:pt>
                <c:pt idx="5">
                  <c:v>2801257.1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94-436C-99E0-5A21DE99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214512"/>
        <c:axId val="-2119931680"/>
      </c:scatterChart>
      <c:valAx>
        <c:axId val="-20772145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931680"/>
        <c:crosses val="autoZero"/>
        <c:crossBetween val="midCat"/>
      </c:valAx>
      <c:valAx>
        <c:axId val="-21199316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72145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Ni</a:t>
            </a:r>
            <a:r>
              <a:rPr lang="pt-BR" b="1" baseline="0">
                <a:solidFill>
                  <a:sysClr val="windowText" lastClr="000000"/>
                </a:solidFill>
              </a:rPr>
              <a:t> 231,604nm</a:t>
            </a:r>
            <a:endParaRPr lang="pt-B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60740740740699"/>
                  <c:y val="-2.0582897448089998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'Ni 231,604nm (1)'!$D$9:$D$14</c:f>
              <c:numCache>
                <c:formatCode>0.00</c:formatCode>
                <c:ptCount val="6"/>
                <c:pt idx="0">
                  <c:v>1.0064191900450576</c:v>
                </c:pt>
                <c:pt idx="1">
                  <c:v>4.0510234999658463</c:v>
                </c:pt>
                <c:pt idx="2">
                  <c:v>8.0082873415596492</c:v>
                </c:pt>
                <c:pt idx="3" formatCode="0.0">
                  <c:v>13.011698239379127</c:v>
                </c:pt>
                <c:pt idx="4" formatCode="0.0">
                  <c:v>17.040428357153395</c:v>
                </c:pt>
                <c:pt idx="5" formatCode="0.0">
                  <c:v>20.072138708863452</c:v>
                </c:pt>
              </c:numCache>
            </c:numRef>
          </c:xVal>
          <c:yVal>
            <c:numRef>
              <c:f>'Ni 231,604nm (1)'!$F$9:$F$14</c:f>
              <c:numCache>
                <c:formatCode>#,##0.0</c:formatCode>
                <c:ptCount val="6"/>
                <c:pt idx="0" formatCode="#,##0.00">
                  <c:v>3693.3382000000001</c:v>
                </c:pt>
                <c:pt idx="1">
                  <c:v>14143.7382</c:v>
                </c:pt>
                <c:pt idx="2">
                  <c:v>27525.438200000001</c:v>
                </c:pt>
                <c:pt idx="3">
                  <c:v>43440.838199999998</c:v>
                </c:pt>
                <c:pt idx="4">
                  <c:v>55844.038199999995</c:v>
                </c:pt>
                <c:pt idx="5">
                  <c:v>65773.53820000001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94-436C-99E0-5A21DE99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4136304"/>
        <c:axId val="-2064284016"/>
      </c:scatterChart>
      <c:valAx>
        <c:axId val="-20641363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4284016"/>
        <c:crosses val="autoZero"/>
        <c:crossBetween val="midCat"/>
      </c:valAx>
      <c:valAx>
        <c:axId val="-2064284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41363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Pb 220,353nm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163842592592597"/>
                  <c:y val="-2.5651984126984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'Pb 220,353nm (1)'!$D$9:$D$14</c:f>
              <c:numCache>
                <c:formatCode>0.00</c:formatCode>
                <c:ptCount val="6"/>
                <c:pt idx="0" formatCode="0.000">
                  <c:v>0.51406924477376537</c:v>
                </c:pt>
                <c:pt idx="1">
                  <c:v>0.99924952553701551</c:v>
                </c:pt>
                <c:pt idx="2">
                  <c:v>1.979005590757144</c:v>
                </c:pt>
                <c:pt idx="3">
                  <c:v>2.9780884625709692</c:v>
                </c:pt>
                <c:pt idx="4">
                  <c:v>3.9649006271095613</c:v>
                </c:pt>
                <c:pt idx="5">
                  <c:v>4.9426777730626181</c:v>
                </c:pt>
              </c:numCache>
            </c:numRef>
          </c:xVal>
          <c:yVal>
            <c:numRef>
              <c:f>'Pb 220,353nm (1)'!$F$9:$F$14</c:f>
              <c:numCache>
                <c:formatCode>#,##0.00</c:formatCode>
                <c:ptCount val="6"/>
                <c:pt idx="0" formatCode="#,##0.000">
                  <c:v>898.61431000000005</c:v>
                </c:pt>
                <c:pt idx="1">
                  <c:v>1778.41131</c:v>
                </c:pt>
                <c:pt idx="2">
                  <c:v>3523.9513099999999</c:v>
                </c:pt>
                <c:pt idx="3">
                  <c:v>5309.56131</c:v>
                </c:pt>
                <c:pt idx="4">
                  <c:v>7067.0113099999999</c:v>
                </c:pt>
                <c:pt idx="5">
                  <c:v>8745.4613099999988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4-467D-861F-403650627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909232"/>
        <c:axId val="-2119996032"/>
      </c:scatterChart>
      <c:valAx>
        <c:axId val="-20739092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996032"/>
        <c:crosses val="autoZero"/>
        <c:crossBetween val="midCat"/>
      </c:valAx>
      <c:valAx>
        <c:axId val="-21199960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39092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Zn 213,857nm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518726851851799"/>
                  <c:y val="-2.5651984126984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'Zn 213,857nm (1)'!$D$9:$D$14</c:f>
              <c:numCache>
                <c:formatCode>0.00</c:formatCode>
                <c:ptCount val="6"/>
                <c:pt idx="0">
                  <c:v>1.0679225183912893</c:v>
                </c:pt>
                <c:pt idx="1">
                  <c:v>4.0094676467472405</c:v>
                </c:pt>
                <c:pt idx="2">
                  <c:v>8.0470582030617663</c:v>
                </c:pt>
                <c:pt idx="3" formatCode="0.0">
                  <c:v>13.218711835487444</c:v>
                </c:pt>
                <c:pt idx="4" formatCode="0.0">
                  <c:v>17.06672541316652</c:v>
                </c:pt>
                <c:pt idx="5" formatCode="0.0">
                  <c:v>19.97461278586724</c:v>
                </c:pt>
              </c:numCache>
            </c:numRef>
          </c:xVal>
          <c:yVal>
            <c:numRef>
              <c:f>'Zn 213,857nm (1)'!$F$9:$F$14</c:f>
              <c:numCache>
                <c:formatCode>#,##0.0</c:formatCode>
                <c:ptCount val="6"/>
                <c:pt idx="0">
                  <c:v>14783.069100000001</c:v>
                </c:pt>
                <c:pt idx="1">
                  <c:v>53933.569100000001</c:v>
                </c:pt>
                <c:pt idx="2" formatCode="#,##0">
                  <c:v>105781.9691</c:v>
                </c:pt>
                <c:pt idx="3" formatCode="#,##0">
                  <c:v>169362.96909999999</c:v>
                </c:pt>
                <c:pt idx="4" formatCode="#,##0">
                  <c:v>212646.96909999999</c:v>
                </c:pt>
                <c:pt idx="5" formatCode="#,##0">
                  <c:v>246467.96909999999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24-4368-8BA8-81EB53C1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808336"/>
        <c:axId val="-2070044880"/>
      </c:scatterChart>
      <c:valAx>
        <c:axId val="-211980833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0044880"/>
        <c:crosses val="autoZero"/>
        <c:crossBetween val="midCat"/>
      </c:valAx>
      <c:valAx>
        <c:axId val="-20700448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808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Al 396,152nm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3239814814815"/>
                  <c:y val="-3.573134920634919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'Al 396,152nm (1)'!$D$9:$D$13</c:f>
              <c:numCache>
                <c:formatCode>0.00</c:formatCode>
                <c:ptCount val="5"/>
                <c:pt idx="0">
                  <c:v>1.0465336180616678</c:v>
                </c:pt>
                <c:pt idx="1">
                  <c:v>4.0261155571795761</c:v>
                </c:pt>
                <c:pt idx="2">
                  <c:v>8.1588462885572373</c:v>
                </c:pt>
                <c:pt idx="3" formatCode="0.0">
                  <c:v>13.089531820162671</c:v>
                </c:pt>
                <c:pt idx="4" formatCode="0.0">
                  <c:v>17.011028244534515</c:v>
                </c:pt>
              </c:numCache>
            </c:numRef>
          </c:xVal>
          <c:yVal>
            <c:numRef>
              <c:f>'Al 396,152nm (1)'!$F$9:$F$13</c:f>
              <c:numCache>
                <c:formatCode>#,##0.0</c:formatCode>
                <c:ptCount val="5"/>
                <c:pt idx="0">
                  <c:v>23071.438999999998</c:v>
                </c:pt>
                <c:pt idx="1">
                  <c:v>85011.63900000001</c:v>
                </c:pt>
                <c:pt idx="2" formatCode="#,##0">
                  <c:v>165974.83900000001</c:v>
                </c:pt>
                <c:pt idx="3" formatCode="#,##0">
                  <c:v>262464.83899999998</c:v>
                </c:pt>
                <c:pt idx="4" formatCode="#,##0">
                  <c:v>333646.83899999998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34-4B7F-8644-F38F0909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597760"/>
        <c:axId val="-2062236048"/>
      </c:scatterChart>
      <c:valAx>
        <c:axId val="-211959776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2236048"/>
        <c:crosses val="autoZero"/>
        <c:crossBetween val="midCat"/>
      </c:valAx>
      <c:valAx>
        <c:axId val="-2062236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59776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Ca</a:t>
            </a:r>
            <a:r>
              <a:rPr lang="pt-BR" b="1" baseline="0">
                <a:solidFill>
                  <a:sysClr val="windowText" lastClr="000000"/>
                </a:solidFill>
              </a:rPr>
              <a:t> 396,847nm</a:t>
            </a:r>
            <a:endParaRPr lang="pt-B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5218518518519"/>
                  <c:y val="-2.5651984126984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'Ca 396,847nm (1)'!$D$9:$D$13</c:f>
              <c:numCache>
                <c:formatCode>0.00</c:formatCode>
                <c:ptCount val="5"/>
                <c:pt idx="0">
                  <c:v>1.0653570491691282</c:v>
                </c:pt>
                <c:pt idx="1">
                  <c:v>2.1321890190995489</c:v>
                </c:pt>
                <c:pt idx="2">
                  <c:v>4.0330465300242029</c:v>
                </c:pt>
                <c:pt idx="3">
                  <c:v>6.0091247465762718</c:v>
                </c:pt>
                <c:pt idx="4">
                  <c:v>8.0740793583081647</c:v>
                </c:pt>
              </c:numCache>
            </c:numRef>
          </c:xVal>
          <c:yVal>
            <c:numRef>
              <c:f>'Ca 396,847nm (1)'!$F$9:$F$13</c:f>
              <c:numCache>
                <c:formatCode>#,##0</c:formatCode>
                <c:ptCount val="5"/>
                <c:pt idx="0">
                  <c:v>1576312</c:v>
                </c:pt>
                <c:pt idx="1">
                  <c:v>3072192</c:v>
                </c:pt>
                <c:pt idx="2">
                  <c:v>5582842</c:v>
                </c:pt>
                <c:pt idx="3">
                  <c:v>8043222</c:v>
                </c:pt>
                <c:pt idx="4">
                  <c:v>10395442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5B-42EB-9059-89A58AA11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771264"/>
        <c:axId val="-2064085552"/>
      </c:scatterChart>
      <c:valAx>
        <c:axId val="-20767712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4085552"/>
        <c:crosses val="autoZero"/>
        <c:crossBetween val="midCat"/>
      </c:valAx>
      <c:valAx>
        <c:axId val="-20640855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677126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Cd 214,439nm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070138888888901"/>
                  <c:y val="-3.0691666666666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'Cd 214,439nm (1)'!$D$9:$D$14</c:f>
              <c:numCache>
                <c:formatCode>0.00</c:formatCode>
                <c:ptCount val="6"/>
                <c:pt idx="0" formatCode="0.000">
                  <c:v>0.51589625876573386</c:v>
                </c:pt>
                <c:pt idx="1">
                  <c:v>1.0028008814743414</c:v>
                </c:pt>
                <c:pt idx="2">
                  <c:v>1.9860390224227333</c:v>
                </c:pt>
                <c:pt idx="3">
                  <c:v>2.9886726578826948</c:v>
                </c:pt>
                <c:pt idx="4">
                  <c:v>3.9789919756898127</c:v>
                </c:pt>
                <c:pt idx="5">
                  <c:v>4.960244164246264</c:v>
                </c:pt>
              </c:numCache>
            </c:numRef>
          </c:xVal>
          <c:yVal>
            <c:numRef>
              <c:f>'Cd 214,439nm (1)'!$F$9:$F$14</c:f>
              <c:numCache>
                <c:formatCode>#,##0.0</c:formatCode>
                <c:ptCount val="6"/>
                <c:pt idx="0" formatCode="#,##0.00">
                  <c:v>8121.7826999999997</c:v>
                </c:pt>
                <c:pt idx="1">
                  <c:v>16263.392699999999</c:v>
                </c:pt>
                <c:pt idx="2">
                  <c:v>32118.1927</c:v>
                </c:pt>
                <c:pt idx="3">
                  <c:v>48059.092700000001</c:v>
                </c:pt>
                <c:pt idx="4">
                  <c:v>63722.292699999998</c:v>
                </c:pt>
                <c:pt idx="5">
                  <c:v>77864.092699999994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1-4A3B-885A-91F70A3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530944"/>
        <c:axId val="-2076892192"/>
      </c:scatterChart>
      <c:valAx>
        <c:axId val="-20735309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6892192"/>
        <c:crosses val="autoZero"/>
        <c:crossBetween val="midCat"/>
      </c:valAx>
      <c:valAx>
        <c:axId val="-20768921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35309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Co 228,615nm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555972222222202"/>
                  <c:y val="-2.5651984126984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'Co 228,615nm (2)'!$D$9:$D$14</c:f>
              <c:numCache>
                <c:formatCode>0.00</c:formatCode>
                <c:ptCount val="6"/>
                <c:pt idx="0" formatCode="0.000">
                  <c:v>0.50440241832909427</c:v>
                </c:pt>
                <c:pt idx="1">
                  <c:v>1.0817546120016925</c:v>
                </c:pt>
                <c:pt idx="2">
                  <c:v>2.0408786531755609</c:v>
                </c:pt>
                <c:pt idx="3">
                  <c:v>3.0926504604292742</c:v>
                </c:pt>
                <c:pt idx="4">
                  <c:v>4.0254816424921325</c:v>
                </c:pt>
                <c:pt idx="5">
                  <c:v>5.0508963689036994</c:v>
                </c:pt>
              </c:numCache>
            </c:numRef>
          </c:xVal>
          <c:yVal>
            <c:numRef>
              <c:f>'Co 228,615nm (2)'!$F$9:$F$14</c:f>
              <c:numCache>
                <c:formatCode>#,##0.00</c:formatCode>
                <c:ptCount val="6"/>
                <c:pt idx="0">
                  <c:v>4310.7876999999999</c:v>
                </c:pt>
                <c:pt idx="1">
                  <c:v>9041.8176999999996</c:v>
                </c:pt>
                <c:pt idx="2" formatCode="#,##0.0">
                  <c:v>16971.4977</c:v>
                </c:pt>
                <c:pt idx="3" formatCode="#,##0.0">
                  <c:v>25038.897700000001</c:v>
                </c:pt>
                <c:pt idx="4" formatCode="#,##0.0">
                  <c:v>32632.797699999999</c:v>
                </c:pt>
                <c:pt idx="5" formatCode="#,##0.0">
                  <c:v>39846.097699999998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1-4A3B-885A-91F70A3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307424"/>
        <c:axId val="-2077192448"/>
      </c:scatterChart>
      <c:valAx>
        <c:axId val="-20733074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7192448"/>
        <c:crosses val="autoZero"/>
        <c:crossBetween val="midCat"/>
      </c:valAx>
      <c:valAx>
        <c:axId val="-2077192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33074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Cr 267,716nm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070138888888901"/>
                  <c:y val="-3.0691666666666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'Cr 267,716nm (1)'!$D$9:$D$14</c:f>
              <c:numCache>
                <c:formatCode>0.00</c:formatCode>
                <c:ptCount val="6"/>
                <c:pt idx="0" formatCode="0.000">
                  <c:v>0.51801424394807893</c:v>
                </c:pt>
                <c:pt idx="1">
                  <c:v>1.0069178281893392</c:v>
                </c:pt>
                <c:pt idx="2">
                  <c:v>1.9941926020418488</c:v>
                </c:pt>
                <c:pt idx="3">
                  <c:v>3.0009424975970198</c:v>
                </c:pt>
                <c:pt idx="4">
                  <c:v>3.9953275197105107</c:v>
                </c:pt>
                <c:pt idx="5">
                  <c:v>4.9806081879471167</c:v>
                </c:pt>
              </c:numCache>
            </c:numRef>
          </c:xVal>
          <c:yVal>
            <c:numRef>
              <c:f>'Cr 267,716nm (1)'!$F$9:$F$14</c:f>
              <c:numCache>
                <c:formatCode>#,##0.0</c:formatCode>
                <c:ptCount val="6"/>
                <c:pt idx="0">
                  <c:v>16766.524600000001</c:v>
                </c:pt>
                <c:pt idx="1">
                  <c:v>33578.024600000004</c:v>
                </c:pt>
                <c:pt idx="2">
                  <c:v>65445.224600000001</c:v>
                </c:pt>
                <c:pt idx="3">
                  <c:v>98865.02459999999</c:v>
                </c:pt>
                <c:pt idx="4" formatCode="#,##0">
                  <c:v>131352.62460000001</c:v>
                </c:pt>
                <c:pt idx="5" formatCode="#,##0">
                  <c:v>160089.62460000001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1-4A3B-885A-91F70A3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9967264"/>
        <c:axId val="-2026642544"/>
      </c:scatterChart>
      <c:valAx>
        <c:axId val="-20699672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26642544"/>
        <c:crosses val="autoZero"/>
        <c:crossBetween val="midCat"/>
      </c:valAx>
      <c:valAx>
        <c:axId val="-20266425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996726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Cu 327,395nm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335763888888901"/>
                  <c:y val="-2.0612301587301599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'Cu 327,395nm (1)'!$D$9:$D$14</c:f>
              <c:numCache>
                <c:formatCode>0.00</c:formatCode>
                <c:ptCount val="6"/>
                <c:pt idx="0">
                  <c:v>1.0246791769775574</c:v>
                </c:pt>
                <c:pt idx="1">
                  <c:v>3.9981892567423261</c:v>
                </c:pt>
                <c:pt idx="2">
                  <c:v>8.0376596300612277</c:v>
                </c:pt>
                <c:pt idx="3" formatCode="0.0">
                  <c:v>13.136012657219071</c:v>
                </c:pt>
                <c:pt idx="4" formatCode="0.0">
                  <c:v>17.061084763586315</c:v>
                </c:pt>
                <c:pt idx="5" formatCode="0.0">
                  <c:v>20.012222676256748</c:v>
                </c:pt>
              </c:numCache>
            </c:numRef>
          </c:xVal>
          <c:yVal>
            <c:numRef>
              <c:f>'Cu 327,395nm (1)'!$F$9:$F$14</c:f>
              <c:numCache>
                <c:formatCode>#,##0.0</c:formatCode>
                <c:ptCount val="6"/>
                <c:pt idx="0">
                  <c:v>22232.748</c:v>
                </c:pt>
                <c:pt idx="1">
                  <c:v>83775.448000000004</c:v>
                </c:pt>
                <c:pt idx="2" formatCode="#,##0">
                  <c:v>167420.24799999999</c:v>
                </c:pt>
                <c:pt idx="3" formatCode="#,##0">
                  <c:v>268073.24800000002</c:v>
                </c:pt>
                <c:pt idx="4" formatCode="#,##0">
                  <c:v>341145.24800000002</c:v>
                </c:pt>
                <c:pt idx="5" formatCode="#,##0">
                  <c:v>401305.24800000002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1-4A3B-885A-91F70A3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6193328"/>
        <c:axId val="-2070188960"/>
      </c:scatterChart>
      <c:valAx>
        <c:axId val="-20261933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0188960"/>
        <c:crosses val="autoZero"/>
        <c:crossBetween val="midCat"/>
      </c:valAx>
      <c:valAx>
        <c:axId val="-207018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261933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Fe 238,204nm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475439814814799"/>
                  <c:y val="-3.573134920634919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'Fe 238,204nm (1)'!$D$9:$D$12</c:f>
              <c:numCache>
                <c:formatCode>0.00</c:formatCode>
                <c:ptCount val="4"/>
                <c:pt idx="0">
                  <c:v>1.0980048428530158</c:v>
                </c:pt>
                <c:pt idx="1">
                  <c:v>4.039543353427014</c:v>
                </c:pt>
                <c:pt idx="2">
                  <c:v>8.0620959198626299</c:v>
                </c:pt>
                <c:pt idx="3" formatCode="0.0">
                  <c:v>13.102181175200196</c:v>
                </c:pt>
              </c:numCache>
            </c:numRef>
          </c:xVal>
          <c:yVal>
            <c:numRef>
              <c:f>'Fe 238,204nm (1)'!$F$9:$F$12</c:f>
              <c:numCache>
                <c:formatCode>#,##0.0</c:formatCode>
                <c:ptCount val="4"/>
                <c:pt idx="0">
                  <c:v>23154.61</c:v>
                </c:pt>
                <c:pt idx="1">
                  <c:v>93458.209999999992</c:v>
                </c:pt>
                <c:pt idx="2" formatCode="#,##0">
                  <c:v>186079.31</c:v>
                </c:pt>
                <c:pt idx="3" formatCode="#,##0">
                  <c:v>297500.31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94-436C-99E0-5A21DE99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983136"/>
        <c:axId val="-2120081456"/>
      </c:scatterChart>
      <c:valAx>
        <c:axId val="-207698313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0081456"/>
        <c:crosses val="autoZero"/>
        <c:crossBetween val="midCat"/>
      </c:valAx>
      <c:valAx>
        <c:axId val="-21200814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769831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K 766,491nm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9921990740741"/>
                  <c:y val="-3.06916666666667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'K 766,491nm (1)'!$D$9:$D$14</c:f>
              <c:numCache>
                <c:formatCode>0.00</c:formatCode>
                <c:ptCount val="6"/>
                <c:pt idx="0">
                  <c:v>1.0283695365206507</c:v>
                </c:pt>
                <c:pt idx="1">
                  <c:v>2.0247726418883749</c:v>
                </c:pt>
                <c:pt idx="2">
                  <c:v>4.0022379877527223</c:v>
                </c:pt>
                <c:pt idx="3">
                  <c:v>6.022451210623383</c:v>
                </c:pt>
                <c:pt idx="4">
                  <c:v>8.0460159777364506</c:v>
                </c:pt>
                <c:pt idx="5">
                  <c:v>9.9900422027074374</c:v>
                </c:pt>
              </c:numCache>
            </c:numRef>
          </c:xVal>
          <c:yVal>
            <c:numRef>
              <c:f>'K 766,491nm (1)'!$F$9:$F$14</c:f>
              <c:numCache>
                <c:formatCode>#,##0.0</c:formatCode>
                <c:ptCount val="6"/>
                <c:pt idx="0">
                  <c:v>43463.69</c:v>
                </c:pt>
                <c:pt idx="1">
                  <c:v>86519.59</c:v>
                </c:pt>
                <c:pt idx="2" formatCode="#,##0">
                  <c:v>176614.89</c:v>
                </c:pt>
                <c:pt idx="3" formatCode="#,##0">
                  <c:v>276370.89</c:v>
                </c:pt>
                <c:pt idx="4" formatCode="#,##0">
                  <c:v>368235.89</c:v>
                </c:pt>
                <c:pt idx="5" formatCode="#,##0">
                  <c:v>467671.89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97-4719-AB90-115F7D01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689504"/>
        <c:axId val="-2119252800"/>
      </c:scatterChart>
      <c:valAx>
        <c:axId val="-21196895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Concentração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252800"/>
        <c:crosses val="autoZero"/>
        <c:crossBetween val="midCat"/>
      </c:valAx>
      <c:valAx>
        <c:axId val="-2119252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Intensidade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(cps)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56565656565657E-2"/>
              <c:y val="0.29119761904761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196895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12700</xdr:rowOff>
    </xdr:from>
    <xdr:to>
      <xdr:col>8</xdr:col>
      <xdr:colOff>3062696</xdr:colOff>
      <xdr:row>12</xdr:row>
      <xdr:rowOff>246700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0</xdr:rowOff>
    </xdr:from>
    <xdr:to>
      <xdr:col>8</xdr:col>
      <xdr:colOff>3062696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0</xdr:rowOff>
    </xdr:from>
    <xdr:to>
      <xdr:col>8</xdr:col>
      <xdr:colOff>3062696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12</xdr:row>
      <xdr:rowOff>237600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12</xdr:row>
      <xdr:rowOff>237600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13</xdr:row>
      <xdr:rowOff>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0</xdr:rowOff>
    </xdr:from>
    <xdr:to>
      <xdr:col>8</xdr:col>
      <xdr:colOff>3062696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12700</xdr:rowOff>
    </xdr:from>
    <xdr:to>
      <xdr:col>8</xdr:col>
      <xdr:colOff>3062696</xdr:colOff>
      <xdr:row>12</xdr:row>
      <xdr:rowOff>246700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12700</xdr:rowOff>
    </xdr:from>
    <xdr:to>
      <xdr:col>8</xdr:col>
      <xdr:colOff>3062696</xdr:colOff>
      <xdr:row>12</xdr:row>
      <xdr:rowOff>246700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12700</xdr:rowOff>
    </xdr:from>
    <xdr:to>
      <xdr:col>8</xdr:col>
      <xdr:colOff>3062696</xdr:colOff>
      <xdr:row>12</xdr:row>
      <xdr:rowOff>246700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0</xdr:rowOff>
    </xdr:from>
    <xdr:to>
      <xdr:col>8</xdr:col>
      <xdr:colOff>3062696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1257297</xdr:colOff>
      <xdr:row>3</xdr:row>
      <xdr:rowOff>0</xdr:rowOff>
    </xdr:from>
    <xdr:to>
      <xdr:col>8</xdr:col>
      <xdr:colOff>3062697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1257296</xdr:colOff>
      <xdr:row>3</xdr:row>
      <xdr:rowOff>0</xdr:rowOff>
    </xdr:from>
    <xdr:to>
      <xdr:col>8</xdr:col>
      <xdr:colOff>3062696</xdr:colOff>
      <xdr:row>12</xdr:row>
      <xdr:rowOff>234000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7"/>
  <sheetViews>
    <sheetView tabSelected="1" zoomScaleNormal="100" workbookViewId="0">
      <selection activeCell="C22" sqref="C22"/>
    </sheetView>
  </sheetViews>
  <sheetFormatPr defaultColWidth="8.75" defaultRowHeight="19.899999999999999" customHeight="1"/>
  <cols>
    <col min="1" max="1" width="3.75" customWidth="1"/>
    <col min="2" max="2" width="15.25" style="1" bestFit="1" customWidth="1"/>
    <col min="3" max="17" width="11.75" style="1" customWidth="1"/>
    <col min="18" max="18" width="9.5" style="1" customWidth="1"/>
    <col min="19" max="19" width="9.5" customWidth="1"/>
    <col min="20" max="21" width="9.5" style="1" customWidth="1"/>
    <col min="22" max="22" width="9.5" customWidth="1"/>
    <col min="23" max="25" width="9.5" style="1" customWidth="1"/>
    <col min="26" max="27" width="10.75" style="1" customWidth="1"/>
  </cols>
  <sheetData>
    <row r="1" spans="1:27" ht="19.899999999999999" customHeight="1" thickBot="1"/>
    <row r="2" spans="1:27" ht="19.899999999999999" customHeight="1" thickBot="1">
      <c r="B2" s="122" t="s">
        <v>74</v>
      </c>
      <c r="C2" s="130" t="s">
        <v>78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S2" s="127" t="s">
        <v>39</v>
      </c>
      <c r="T2" s="128"/>
      <c r="U2" s="128"/>
      <c r="V2" s="128"/>
      <c r="W2" s="128"/>
      <c r="X2" s="128"/>
      <c r="Y2" s="129"/>
      <c r="Z2"/>
      <c r="AA2"/>
    </row>
    <row r="3" spans="1:27" ht="19.899999999999999" customHeight="1" thickBot="1">
      <c r="B3" s="123"/>
      <c r="C3" s="87" t="s">
        <v>50</v>
      </c>
      <c r="D3" s="87" t="s">
        <v>53</v>
      </c>
      <c r="E3" s="87" t="s">
        <v>17</v>
      </c>
      <c r="F3" s="87" t="s">
        <v>22</v>
      </c>
      <c r="G3" s="87" t="s">
        <v>30</v>
      </c>
      <c r="H3" s="87" t="s">
        <v>61</v>
      </c>
      <c r="I3" s="87" t="s">
        <v>31</v>
      </c>
      <c r="J3" s="87" t="s">
        <v>14</v>
      </c>
      <c r="K3" s="87" t="s">
        <v>47</v>
      </c>
      <c r="L3" s="88" t="s">
        <v>18</v>
      </c>
      <c r="M3" s="88" t="s">
        <v>24</v>
      </c>
      <c r="N3" s="89" t="s">
        <v>56</v>
      </c>
      <c r="O3" s="89" t="s">
        <v>59</v>
      </c>
      <c r="P3" s="89" t="s">
        <v>27</v>
      </c>
      <c r="Q3" s="90" t="s">
        <v>28</v>
      </c>
      <c r="S3" s="119" t="s">
        <v>10</v>
      </c>
      <c r="T3" s="120"/>
      <c r="U3" s="120"/>
      <c r="V3" s="120"/>
      <c r="W3" s="120"/>
      <c r="X3" s="120"/>
      <c r="Y3" s="121"/>
      <c r="AA3"/>
    </row>
    <row r="4" spans="1:27" ht="19.899999999999999" customHeight="1">
      <c r="B4" s="106" t="s">
        <v>75</v>
      </c>
      <c r="C4" s="107" t="str">
        <f>'Ag 328,068nm (1)'!H19</f>
        <v>n.d.</v>
      </c>
      <c r="D4" s="108" t="str">
        <f>'Al 396,152nm (1)'!H19</f>
        <v>n.d.</v>
      </c>
      <c r="E4" s="109" t="str">
        <f>'Ca 396,847nm (1)'!H19</f>
        <v>&lt;1,07</v>
      </c>
      <c r="F4" s="108" t="str">
        <f>'Cd 214,439nm (1)'!H19</f>
        <v>n.d.</v>
      </c>
      <c r="G4" s="110" t="str">
        <f>'Co 228,615nm (2)'!H19</f>
        <v>n.d.</v>
      </c>
      <c r="H4" s="109" t="str">
        <f>'Cr 267,716nm (1)'!H19</f>
        <v>&lt;0,518</v>
      </c>
      <c r="I4" s="108" t="str">
        <f>'Cu 327,395nm (1)'!H19</f>
        <v>n.d.</v>
      </c>
      <c r="J4" s="109" t="str">
        <f>'Fe 238,204nm (1)'!H19</f>
        <v>&lt;1,10</v>
      </c>
      <c r="K4" s="108" t="s">
        <v>70</v>
      </c>
      <c r="L4" s="108" t="s">
        <v>70</v>
      </c>
      <c r="M4" s="109" t="str">
        <f>'Mn 257,610nm (1)'!H19</f>
        <v>&lt;2,00</v>
      </c>
      <c r="N4" s="108" t="s">
        <v>70</v>
      </c>
      <c r="O4" s="108" t="str">
        <f>'Ni 231,604nm (1)'!H19</f>
        <v>n.d.</v>
      </c>
      <c r="P4" s="108" t="str">
        <f>'Pb 220,353nm (1)'!H19</f>
        <v>n.d.</v>
      </c>
      <c r="Q4" s="111" t="str">
        <f>'Zn 213,857nm (1)'!H19</f>
        <v>&lt;1,07</v>
      </c>
      <c r="S4" s="119"/>
      <c r="T4" s="120"/>
      <c r="U4" s="120"/>
      <c r="V4" s="120"/>
      <c r="W4" s="120"/>
      <c r="X4" s="120"/>
      <c r="Y4" s="121"/>
      <c r="AA4"/>
    </row>
    <row r="5" spans="1:27" ht="19.899999999999999" customHeight="1">
      <c r="B5" s="10"/>
      <c r="C5" s="100"/>
      <c r="D5" s="96"/>
      <c r="E5" s="96"/>
      <c r="F5" s="97"/>
      <c r="G5" s="101"/>
      <c r="H5" s="96"/>
      <c r="I5" s="98"/>
      <c r="J5" s="96"/>
      <c r="K5" s="96"/>
      <c r="L5" s="99"/>
      <c r="M5" s="98"/>
      <c r="N5" s="98"/>
      <c r="O5" s="96"/>
      <c r="P5" s="96"/>
      <c r="Q5" s="96"/>
      <c r="S5" s="119"/>
      <c r="T5" s="120"/>
      <c r="U5" s="120"/>
      <c r="V5" s="120"/>
      <c r="W5" s="120"/>
      <c r="X5" s="120"/>
      <c r="Y5" s="121"/>
      <c r="AA5"/>
    </row>
    <row r="6" spans="1:27" ht="19.899999999999999" customHeight="1">
      <c r="B6" s="10"/>
      <c r="C6" s="96"/>
      <c r="D6" s="96"/>
      <c r="E6" s="96"/>
      <c r="F6" s="97"/>
      <c r="G6" s="98"/>
      <c r="H6" s="96"/>
      <c r="I6" s="96"/>
      <c r="J6" s="96"/>
      <c r="K6" s="96"/>
      <c r="L6" s="99"/>
      <c r="M6" s="96"/>
      <c r="N6" s="98"/>
      <c r="O6" s="96"/>
      <c r="P6" s="96"/>
      <c r="Q6" s="96"/>
      <c r="S6" s="119"/>
      <c r="T6" s="120"/>
      <c r="U6" s="120"/>
      <c r="V6" s="120"/>
      <c r="W6" s="120"/>
      <c r="X6" s="120"/>
      <c r="Y6" s="121"/>
      <c r="AA6"/>
    </row>
    <row r="7" spans="1:27" ht="19.899999999999999" customHeight="1">
      <c r="B7" s="112" t="s">
        <v>76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S7" s="119" t="s">
        <v>12</v>
      </c>
      <c r="T7" s="120"/>
      <c r="U7" s="120"/>
      <c r="V7" s="120"/>
      <c r="W7" s="120"/>
      <c r="X7" s="120"/>
      <c r="Y7" s="121"/>
      <c r="Z7"/>
      <c r="AA7"/>
    </row>
    <row r="8" spans="1:27" ht="19.899999999999999" customHeight="1">
      <c r="B8" s="112" t="s">
        <v>77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56"/>
      <c r="S8" s="119"/>
      <c r="T8" s="120"/>
      <c r="U8" s="120"/>
      <c r="V8" s="120"/>
      <c r="W8" s="120"/>
      <c r="X8" s="120"/>
      <c r="Y8" s="121"/>
      <c r="Z8"/>
      <c r="AA8"/>
    </row>
    <row r="9" spans="1:27" ht="19.899999999999999" customHeight="1">
      <c r="A9" s="8"/>
      <c r="B9" s="10"/>
      <c r="C9" s="96"/>
      <c r="D9" s="96"/>
      <c r="E9" s="96"/>
      <c r="F9" s="97"/>
      <c r="G9" s="98"/>
      <c r="H9" s="96"/>
      <c r="I9" s="96"/>
      <c r="J9" s="96"/>
      <c r="K9" s="96"/>
      <c r="L9" s="99"/>
      <c r="M9" s="96"/>
      <c r="N9" s="98"/>
      <c r="O9" s="96"/>
      <c r="P9" s="96"/>
      <c r="Q9" s="96"/>
      <c r="R9" s="56"/>
      <c r="S9" s="119"/>
      <c r="T9" s="120"/>
      <c r="U9" s="120"/>
      <c r="V9" s="120"/>
      <c r="W9" s="120"/>
      <c r="X9" s="120"/>
      <c r="Y9" s="121"/>
      <c r="Z9"/>
      <c r="AA9"/>
    </row>
    <row r="10" spans="1:27" ht="19.899999999999999" customHeight="1">
      <c r="A10" s="8"/>
      <c r="B10" s="10"/>
      <c r="C10" s="96"/>
      <c r="D10" s="96"/>
      <c r="E10" s="96"/>
      <c r="F10" s="97"/>
      <c r="G10" s="102"/>
      <c r="H10" s="96"/>
      <c r="I10" s="96"/>
      <c r="J10" s="96"/>
      <c r="K10" s="96"/>
      <c r="L10" s="99"/>
      <c r="M10" s="96"/>
      <c r="N10" s="98"/>
      <c r="O10" s="96"/>
      <c r="P10" s="96"/>
      <c r="Q10" s="96"/>
      <c r="R10" s="56"/>
      <c r="S10" s="119"/>
      <c r="T10" s="120"/>
      <c r="U10" s="120"/>
      <c r="V10" s="120"/>
      <c r="W10" s="120"/>
      <c r="X10" s="120"/>
      <c r="Y10" s="121"/>
      <c r="Z10"/>
      <c r="AA10"/>
    </row>
    <row r="11" spans="1:27" ht="19.899999999999999" customHeight="1">
      <c r="A11" s="8"/>
      <c r="B11" s="10"/>
      <c r="C11" s="103"/>
      <c r="D11" s="96"/>
      <c r="E11" s="101"/>
      <c r="F11" s="97"/>
      <c r="G11" s="101"/>
      <c r="H11" s="96"/>
      <c r="I11" s="98"/>
      <c r="J11" s="96"/>
      <c r="K11" s="98"/>
      <c r="L11" s="104"/>
      <c r="M11" s="96"/>
      <c r="N11" s="100"/>
      <c r="O11" s="96"/>
      <c r="P11" s="102"/>
      <c r="Q11" s="98"/>
      <c r="R11" s="56"/>
      <c r="S11" s="119"/>
      <c r="T11" s="120"/>
      <c r="U11" s="120"/>
      <c r="V11" s="120"/>
      <c r="W11" s="120"/>
      <c r="X11" s="120"/>
      <c r="Y11" s="121"/>
      <c r="Z11"/>
      <c r="AA11"/>
    </row>
    <row r="12" spans="1:27" ht="19.899999999999999" customHeight="1">
      <c r="A12" s="8"/>
      <c r="B12" s="10"/>
      <c r="C12" s="103"/>
      <c r="D12" s="96"/>
      <c r="E12" s="101"/>
      <c r="F12" s="97"/>
      <c r="G12" s="98"/>
      <c r="H12" s="96"/>
      <c r="I12" s="98"/>
      <c r="J12" s="96"/>
      <c r="K12" s="98"/>
      <c r="L12" s="104"/>
      <c r="M12" s="96"/>
      <c r="N12" s="96"/>
      <c r="O12" s="96"/>
      <c r="P12" s="102"/>
      <c r="Q12" s="98"/>
      <c r="R12" s="56"/>
      <c r="S12" s="119"/>
      <c r="T12" s="120"/>
      <c r="U12" s="120"/>
      <c r="V12" s="120"/>
      <c r="W12" s="120"/>
      <c r="X12" s="120"/>
      <c r="Y12" s="121"/>
      <c r="Z12"/>
      <c r="AA12"/>
    </row>
    <row r="13" spans="1:27" ht="19.899999999999999" customHeight="1">
      <c r="A13" s="8"/>
      <c r="B13" s="10"/>
      <c r="C13" s="103"/>
      <c r="D13" s="101"/>
      <c r="E13" s="98"/>
      <c r="F13" s="97"/>
      <c r="G13" s="102"/>
      <c r="H13" s="96"/>
      <c r="I13" s="98"/>
      <c r="J13" s="96"/>
      <c r="K13" s="102"/>
      <c r="L13" s="96"/>
      <c r="M13" s="96"/>
      <c r="N13" s="96"/>
      <c r="O13" s="96"/>
      <c r="P13" s="102"/>
      <c r="Q13" s="98"/>
      <c r="R13" s="56"/>
      <c r="S13" s="124" t="s">
        <v>11</v>
      </c>
      <c r="T13" s="125"/>
      <c r="U13" s="125"/>
      <c r="V13" s="125"/>
      <c r="W13" s="125"/>
      <c r="X13" s="125"/>
      <c r="Y13" s="126"/>
      <c r="Z13"/>
      <c r="AA13"/>
    </row>
    <row r="14" spans="1:27" ht="19.899999999999999" customHeight="1">
      <c r="A14" s="8"/>
      <c r="B14" s="10"/>
      <c r="C14" s="103"/>
      <c r="D14" s="101"/>
      <c r="E14" s="98"/>
      <c r="F14" s="97"/>
      <c r="G14" s="102"/>
      <c r="H14" s="96"/>
      <c r="I14" s="96"/>
      <c r="J14" s="96"/>
      <c r="K14" s="98"/>
      <c r="L14" s="96"/>
      <c r="M14" s="96"/>
      <c r="N14" s="101"/>
      <c r="O14" s="96"/>
      <c r="P14" s="102"/>
      <c r="Q14" s="96"/>
      <c r="R14" s="56"/>
      <c r="S14" s="124"/>
      <c r="T14" s="125"/>
      <c r="U14" s="125"/>
      <c r="V14" s="125"/>
      <c r="W14" s="125"/>
      <c r="X14" s="125"/>
      <c r="Y14" s="126"/>
      <c r="Z14"/>
      <c r="AA14"/>
    </row>
    <row r="15" spans="1:27" ht="19.899999999999999" customHeight="1">
      <c r="A15" s="8"/>
      <c r="B15" s="10"/>
      <c r="C15" s="103"/>
      <c r="D15" s="98"/>
      <c r="E15" s="98"/>
      <c r="F15" s="97"/>
      <c r="G15" s="102"/>
      <c r="H15" s="96"/>
      <c r="I15" s="96"/>
      <c r="J15" s="96"/>
      <c r="K15" s="102"/>
      <c r="L15" s="96"/>
      <c r="M15" s="96"/>
      <c r="N15" s="101"/>
      <c r="O15" s="96"/>
      <c r="P15" s="102"/>
      <c r="Q15" s="96"/>
      <c r="R15" s="56"/>
      <c r="S15" s="124"/>
      <c r="T15" s="125"/>
      <c r="U15" s="125"/>
      <c r="V15" s="125"/>
      <c r="W15" s="125"/>
      <c r="X15" s="125"/>
      <c r="Y15" s="126"/>
      <c r="Z15"/>
      <c r="AA15"/>
    </row>
    <row r="16" spans="1:27" ht="19.899999999999999" customHeight="1">
      <c r="A16" s="8"/>
      <c r="B16" s="10"/>
      <c r="C16" s="103"/>
      <c r="D16" s="98"/>
      <c r="E16" s="98"/>
      <c r="F16" s="97"/>
      <c r="G16" s="102"/>
      <c r="H16" s="96"/>
      <c r="I16" s="96"/>
      <c r="J16" s="96"/>
      <c r="K16" s="102"/>
      <c r="L16" s="96"/>
      <c r="M16" s="96"/>
      <c r="N16" s="101"/>
      <c r="O16" s="96"/>
      <c r="P16" s="102"/>
      <c r="Q16" s="96"/>
      <c r="R16" s="56"/>
      <c r="S16" s="113" t="s">
        <v>15</v>
      </c>
      <c r="T16" s="114"/>
      <c r="U16" s="114"/>
      <c r="V16" s="114"/>
      <c r="W16" s="114"/>
      <c r="X16" s="114"/>
      <c r="Y16" s="115"/>
      <c r="Z16"/>
      <c r="AA16"/>
    </row>
    <row r="17" spans="1:27" ht="19.899999999999999" customHeight="1">
      <c r="A17" s="8"/>
      <c r="B17" s="10"/>
      <c r="C17" s="103"/>
      <c r="D17" s="98"/>
      <c r="E17" s="98"/>
      <c r="F17" s="97"/>
      <c r="G17" s="102"/>
      <c r="H17" s="96"/>
      <c r="I17" s="96"/>
      <c r="J17" s="96"/>
      <c r="K17" s="102"/>
      <c r="L17" s="96"/>
      <c r="M17" s="96"/>
      <c r="N17" s="101"/>
      <c r="O17" s="96"/>
      <c r="P17" s="102"/>
      <c r="Q17" s="96"/>
      <c r="R17" s="56"/>
      <c r="S17" s="113"/>
      <c r="T17" s="114"/>
      <c r="U17" s="114"/>
      <c r="V17" s="114"/>
      <c r="W17" s="114"/>
      <c r="X17" s="114"/>
      <c r="Y17" s="115"/>
      <c r="Z17"/>
      <c r="AA17"/>
    </row>
    <row r="18" spans="1:27" ht="19.899999999999999" customHeight="1">
      <c r="A18" s="8"/>
      <c r="B18" s="10"/>
      <c r="C18" s="96"/>
      <c r="D18" s="96"/>
      <c r="E18" s="96"/>
      <c r="F18" s="97"/>
      <c r="G18" s="101"/>
      <c r="H18" s="102"/>
      <c r="I18" s="98"/>
      <c r="J18" s="96"/>
      <c r="K18" s="96"/>
      <c r="L18" s="104"/>
      <c r="M18" s="98"/>
      <c r="N18" s="96"/>
      <c r="O18" s="96"/>
      <c r="P18" s="102"/>
      <c r="Q18" s="101"/>
      <c r="S18" s="113"/>
      <c r="T18" s="114"/>
      <c r="U18" s="114"/>
      <c r="V18" s="114"/>
      <c r="W18" s="114"/>
      <c r="X18" s="114"/>
      <c r="Y18" s="115"/>
      <c r="Z18"/>
      <c r="AA18"/>
    </row>
    <row r="19" spans="1:27" ht="19.899999999999999" customHeight="1">
      <c r="B19" s="10"/>
      <c r="C19" s="103"/>
      <c r="D19" s="96"/>
      <c r="E19" s="96"/>
      <c r="F19" s="97"/>
      <c r="G19" s="98"/>
      <c r="H19" s="96"/>
      <c r="I19" s="96"/>
      <c r="J19" s="96"/>
      <c r="K19" s="98"/>
      <c r="L19" s="104"/>
      <c r="M19" s="96"/>
      <c r="N19" s="96"/>
      <c r="O19" s="96"/>
      <c r="P19" s="102"/>
      <c r="Q19" s="96"/>
      <c r="S19" s="113"/>
      <c r="T19" s="114"/>
      <c r="U19" s="114"/>
      <c r="V19" s="114"/>
      <c r="W19" s="114"/>
      <c r="X19" s="114"/>
      <c r="Y19" s="115"/>
      <c r="Z19"/>
      <c r="AA19"/>
    </row>
    <row r="20" spans="1:27" ht="19.899999999999999" customHeight="1">
      <c r="B20" s="10"/>
      <c r="C20" s="98"/>
      <c r="D20" s="96"/>
      <c r="E20" s="96"/>
      <c r="F20" s="97"/>
      <c r="G20" s="102"/>
      <c r="H20" s="96"/>
      <c r="I20" s="96"/>
      <c r="J20" s="96"/>
      <c r="K20" s="98"/>
      <c r="L20" s="96"/>
      <c r="M20" s="96"/>
      <c r="N20" s="96"/>
      <c r="O20" s="96"/>
      <c r="P20" s="102"/>
      <c r="Q20" s="96"/>
      <c r="S20" s="113"/>
      <c r="T20" s="114"/>
      <c r="U20" s="114"/>
      <c r="V20" s="114"/>
      <c r="W20" s="114"/>
      <c r="X20" s="114"/>
      <c r="Y20" s="115"/>
      <c r="Z20"/>
      <c r="AA20"/>
    </row>
    <row r="21" spans="1:27" ht="19.899999999999999" customHeight="1">
      <c r="B21" s="10"/>
      <c r="C21" s="98"/>
      <c r="D21" s="96"/>
      <c r="E21" s="96"/>
      <c r="F21" s="97"/>
      <c r="G21" s="102"/>
      <c r="H21" s="96"/>
      <c r="I21" s="96"/>
      <c r="J21" s="96"/>
      <c r="K21" s="98"/>
      <c r="L21" s="96"/>
      <c r="M21" s="96"/>
      <c r="N21" s="96"/>
      <c r="O21" s="96"/>
      <c r="P21" s="96"/>
      <c r="Q21" s="96"/>
      <c r="S21" s="113"/>
      <c r="T21" s="114"/>
      <c r="U21" s="114"/>
      <c r="V21" s="114"/>
      <c r="W21" s="114"/>
      <c r="X21" s="114"/>
      <c r="Y21" s="115"/>
      <c r="Z21"/>
      <c r="AA21"/>
    </row>
    <row r="22" spans="1:27" ht="19.899999999999999" customHeight="1" thickBot="1">
      <c r="B22" s="10"/>
      <c r="C22" s="96"/>
      <c r="D22" s="96"/>
      <c r="E22" s="96"/>
      <c r="F22" s="97"/>
      <c r="G22" s="102"/>
      <c r="H22" s="96"/>
      <c r="I22" s="96"/>
      <c r="J22" s="96"/>
      <c r="K22" s="98"/>
      <c r="L22" s="96"/>
      <c r="M22" s="96"/>
      <c r="N22" s="101"/>
      <c r="O22" s="96"/>
      <c r="P22" s="96"/>
      <c r="Q22" s="96"/>
      <c r="S22" s="116"/>
      <c r="T22" s="117"/>
      <c r="U22" s="117"/>
      <c r="V22" s="117"/>
      <c r="W22" s="117"/>
      <c r="X22" s="117"/>
      <c r="Y22" s="118"/>
      <c r="Z22"/>
      <c r="AA22"/>
    </row>
    <row r="23" spans="1:27" ht="19.899999999999999" customHeight="1">
      <c r="B23" s="10"/>
      <c r="C23" s="96"/>
      <c r="D23" s="96"/>
      <c r="E23" s="96"/>
      <c r="F23" s="97"/>
      <c r="G23" s="102"/>
      <c r="H23" s="96"/>
      <c r="I23" s="96"/>
      <c r="J23" s="96"/>
      <c r="K23" s="98"/>
      <c r="L23" s="96"/>
      <c r="M23" s="96"/>
      <c r="N23" s="101"/>
      <c r="O23" s="96"/>
      <c r="P23" s="96"/>
      <c r="Q23" s="96"/>
      <c r="S23" s="8"/>
      <c r="T23" s="8"/>
      <c r="U23" s="8"/>
      <c r="V23" s="8"/>
      <c r="W23" s="8"/>
      <c r="X23" s="8"/>
      <c r="Y23" s="8"/>
      <c r="Z23"/>
      <c r="AA23"/>
    </row>
    <row r="24" spans="1:27" ht="19.899999999999999" customHeight="1">
      <c r="B24" s="10"/>
      <c r="C24" s="96"/>
      <c r="D24" s="101"/>
      <c r="E24" s="96"/>
      <c r="F24" s="97"/>
      <c r="G24" s="102"/>
      <c r="H24" s="96"/>
      <c r="I24" s="96"/>
      <c r="J24" s="96"/>
      <c r="K24" s="98"/>
      <c r="L24" s="96"/>
      <c r="M24" s="96"/>
      <c r="N24" s="101"/>
      <c r="O24" s="96"/>
      <c r="P24" s="96"/>
      <c r="Q24" s="96"/>
      <c r="T24"/>
      <c r="U24"/>
      <c r="W24"/>
      <c r="X24"/>
      <c r="Y24"/>
      <c r="Z24"/>
      <c r="AA24"/>
    </row>
    <row r="25" spans="1:27" ht="19.899999999999999" customHeight="1">
      <c r="B25" s="12"/>
      <c r="C25" s="96"/>
      <c r="D25" s="96"/>
      <c r="E25" s="96"/>
      <c r="F25" s="97"/>
      <c r="G25" s="101"/>
      <c r="H25" s="102"/>
      <c r="I25" s="98"/>
      <c r="J25" s="96"/>
      <c r="K25" s="98"/>
      <c r="L25" s="99"/>
      <c r="M25" s="98"/>
      <c r="N25" s="98"/>
      <c r="O25" s="96"/>
      <c r="P25" s="96"/>
      <c r="Q25" s="96"/>
      <c r="T25"/>
      <c r="U25"/>
      <c r="W25"/>
      <c r="X25"/>
      <c r="Y25"/>
      <c r="Z25"/>
      <c r="AA25"/>
    </row>
    <row r="26" spans="1:27" ht="19.899999999999999" customHeight="1">
      <c r="B26" s="12"/>
      <c r="C26" s="96"/>
      <c r="D26" s="96"/>
      <c r="E26" s="96"/>
      <c r="F26" s="97"/>
      <c r="G26" s="98"/>
      <c r="H26" s="96"/>
      <c r="I26" s="98"/>
      <c r="J26" s="96"/>
      <c r="K26" s="102"/>
      <c r="L26" s="99"/>
      <c r="M26" s="96"/>
      <c r="N26" s="98"/>
      <c r="O26" s="96"/>
      <c r="P26" s="96"/>
      <c r="Q26" s="96"/>
      <c r="T26"/>
      <c r="U26"/>
      <c r="W26"/>
      <c r="X26"/>
      <c r="Y26"/>
      <c r="Z26"/>
      <c r="AA26"/>
    </row>
    <row r="27" spans="1:27" ht="19.899999999999999" customHeight="1">
      <c r="B27" s="12"/>
      <c r="C27" s="97"/>
      <c r="D27" s="96"/>
      <c r="E27" s="96"/>
      <c r="F27" s="97"/>
      <c r="G27" s="101"/>
      <c r="H27" s="96"/>
      <c r="I27" s="98"/>
      <c r="J27" s="96"/>
      <c r="K27" s="101"/>
      <c r="L27" s="105"/>
      <c r="M27" s="98"/>
      <c r="N27" s="101"/>
      <c r="O27" s="98"/>
      <c r="P27" s="96"/>
      <c r="Q27" s="98"/>
      <c r="T27"/>
      <c r="U27"/>
      <c r="W27"/>
      <c r="X27"/>
      <c r="Y27"/>
      <c r="Z27"/>
      <c r="AA27"/>
    </row>
    <row r="28" spans="1:27" ht="19.899999999999999" customHeight="1">
      <c r="B28" s="12"/>
      <c r="C28" s="96"/>
      <c r="D28" s="96"/>
      <c r="E28" s="96"/>
      <c r="F28" s="97"/>
      <c r="G28" s="101"/>
      <c r="H28" s="96"/>
      <c r="I28" s="98"/>
      <c r="J28" s="96"/>
      <c r="K28" s="96"/>
      <c r="L28" s="99"/>
      <c r="M28" s="96"/>
      <c r="N28" s="98"/>
      <c r="O28" s="96"/>
      <c r="P28" s="96"/>
      <c r="Q28" s="96"/>
      <c r="T28"/>
      <c r="U28"/>
      <c r="W28"/>
      <c r="X28"/>
      <c r="Y28"/>
      <c r="Z28"/>
      <c r="AA28"/>
    </row>
    <row r="29" spans="1:27" ht="19.899999999999999" customHeight="1">
      <c r="S29" s="1"/>
      <c r="V29" s="1"/>
      <c r="Z29"/>
      <c r="AA29"/>
    </row>
    <row r="30" spans="1:27" ht="19.899999999999999" customHeight="1">
      <c r="S30" s="1"/>
      <c r="V30" s="1"/>
      <c r="Z30"/>
      <c r="AA30"/>
    </row>
    <row r="31" spans="1:27" ht="19.899999999999999" customHeight="1">
      <c r="S31" s="1"/>
      <c r="V31" s="1"/>
      <c r="Z31"/>
      <c r="AA31"/>
    </row>
    <row r="32" spans="1:27" ht="19.899999999999999" customHeight="1">
      <c r="S32" s="1"/>
      <c r="V32" s="1"/>
      <c r="Z32"/>
      <c r="AA32"/>
    </row>
    <row r="33" spans="20:27" ht="19.899999999999999" customHeight="1">
      <c r="V33" s="1"/>
      <c r="Z33"/>
      <c r="AA33"/>
    </row>
    <row r="34" spans="20:27" ht="19.899999999999999" customHeight="1">
      <c r="V34" s="1"/>
      <c r="Z34"/>
      <c r="AA34"/>
    </row>
    <row r="35" spans="20:27" ht="19.899999999999999" customHeight="1">
      <c r="V35" s="1"/>
      <c r="Z35"/>
      <c r="AA35"/>
    </row>
    <row r="36" spans="20:27" ht="19.899999999999999" customHeight="1">
      <c r="V36" s="1"/>
      <c r="Z36"/>
      <c r="AA36"/>
    </row>
    <row r="37" spans="20:27" ht="19.899999999999999" customHeight="1">
      <c r="V37" s="1"/>
      <c r="Z37"/>
      <c r="AA37"/>
    </row>
    <row r="38" spans="20:27" ht="19.899999999999999" customHeight="1">
      <c r="V38" s="1"/>
      <c r="Z38"/>
      <c r="AA38"/>
    </row>
    <row r="39" spans="20:27" ht="19.899999999999999" customHeight="1">
      <c r="V39" s="1"/>
      <c r="Z39"/>
      <c r="AA39"/>
    </row>
    <row r="40" spans="20:27" ht="19.899999999999999" customHeight="1">
      <c r="V40" s="1"/>
      <c r="Z40"/>
      <c r="AA40"/>
    </row>
    <row r="41" spans="20:27" ht="19.899999999999999" customHeight="1">
      <c r="V41" s="1"/>
      <c r="Z41"/>
      <c r="AA41"/>
    </row>
    <row r="42" spans="20:27" ht="19.899999999999999" customHeight="1">
      <c r="T42" s="16"/>
      <c r="U42" s="16"/>
      <c r="V42" s="16"/>
      <c r="W42" s="16"/>
      <c r="X42" s="16"/>
      <c r="Y42" s="16"/>
      <c r="Z42" s="16"/>
      <c r="AA42"/>
    </row>
    <row r="43" spans="20:27" ht="19.899999999999999" customHeight="1">
      <c r="T43" s="16"/>
      <c r="U43" s="16"/>
      <c r="V43" s="16"/>
      <c r="W43" s="16"/>
      <c r="X43" s="16"/>
      <c r="Y43" s="16"/>
      <c r="Z43" s="16"/>
      <c r="AA43" s="16"/>
    </row>
    <row r="44" spans="20:27" ht="19.899999999999999" customHeight="1">
      <c r="T44" s="16"/>
      <c r="U44" s="16"/>
      <c r="V44" s="16"/>
      <c r="W44" s="16"/>
      <c r="X44" s="16"/>
      <c r="Y44" s="16"/>
      <c r="Z44" s="16"/>
      <c r="AA44" s="16"/>
    </row>
    <row r="45" spans="20:27" ht="19.899999999999999" customHeight="1">
      <c r="T45" s="16"/>
      <c r="U45" s="16"/>
      <c r="V45" s="16"/>
      <c r="W45" s="16"/>
      <c r="X45" s="16"/>
      <c r="Y45" s="16"/>
      <c r="Z45" s="16"/>
      <c r="AA45" s="16"/>
    </row>
    <row r="46" spans="20:27" ht="19.899999999999999" customHeight="1">
      <c r="T46" s="16"/>
      <c r="U46" s="16"/>
      <c r="V46" s="16"/>
      <c r="W46" s="16"/>
      <c r="X46" s="16"/>
      <c r="Y46" s="16"/>
      <c r="Z46" s="16"/>
      <c r="AA46" s="16"/>
    </row>
    <row r="47" spans="20:27" ht="19.899999999999999" customHeight="1">
      <c r="V47" s="1"/>
      <c r="AA47" s="16"/>
    </row>
  </sheetData>
  <mergeCells count="9">
    <mergeCell ref="B7:Q7"/>
    <mergeCell ref="B8:Q8"/>
    <mergeCell ref="S16:Y22"/>
    <mergeCell ref="S3:Y6"/>
    <mergeCell ref="B2:B3"/>
    <mergeCell ref="S13:Y15"/>
    <mergeCell ref="S2:Y2"/>
    <mergeCell ref="S7:Y12"/>
    <mergeCell ref="C2:Q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21"/>
  <sheetViews>
    <sheetView topLeftCell="A19" zoomScaleNormal="100" workbookViewId="0">
      <selection activeCell="C19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4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46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39">
        <v>1708.11</v>
      </c>
      <c r="F8" s="39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1.0283695365206507</v>
      </c>
      <c r="E9" s="23">
        <v>45171.8</v>
      </c>
      <c r="F9" s="48">
        <f>E9-$E$8</f>
        <v>43463.69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2.0247726418883749</v>
      </c>
      <c r="E10" s="48">
        <v>88227.7</v>
      </c>
      <c r="F10" s="48">
        <f t="shared" ref="F10:F13" si="0">E10-$E$8</f>
        <v>86519.59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4.0022379877527223</v>
      </c>
      <c r="E11" s="25">
        <v>178323</v>
      </c>
      <c r="F11" s="47">
        <f t="shared" si="0"/>
        <v>176614.89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75">
        <v>6.022451210623383</v>
      </c>
      <c r="E12" s="6">
        <v>278079</v>
      </c>
      <c r="F12" s="47">
        <f t="shared" si="0"/>
        <v>276370.89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3">
        <v>8.0460159777364506</v>
      </c>
      <c r="E13" s="25">
        <v>369944</v>
      </c>
      <c r="F13" s="47">
        <f t="shared" si="0"/>
        <v>368235.89</v>
      </c>
      <c r="G13" s="10"/>
      <c r="H13" s="10"/>
      <c r="I13" s="10"/>
      <c r="J13" s="11"/>
    </row>
    <row r="14" spans="2:10" ht="19.899999999999999" customHeight="1" thickBot="1">
      <c r="B14" s="9"/>
      <c r="C14" s="76" t="s">
        <v>38</v>
      </c>
      <c r="D14" s="77">
        <v>9.9900422027074374</v>
      </c>
      <c r="E14" s="27">
        <v>469380</v>
      </c>
      <c r="F14" s="27">
        <f>E14-$E$8</f>
        <v>467671.89</v>
      </c>
      <c r="G14" s="10"/>
      <c r="H14" s="10"/>
      <c r="I14" s="10"/>
      <c r="J14" s="11"/>
    </row>
    <row r="15" spans="2:10" ht="19.899999999999999" customHeight="1">
      <c r="B15" s="9"/>
      <c r="C15" s="29"/>
      <c r="D15" s="19"/>
      <c r="E15" s="30"/>
      <c r="F15" s="30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49">
        <v>1456100</v>
      </c>
      <c r="E19" s="50">
        <f t="shared" ref="E19" si="1">D19</f>
        <v>1456100</v>
      </c>
      <c r="F19" s="51">
        <f t="shared" ref="F19" si="2">(E19+8806.05746)/47300.84235</f>
        <v>30.969978221962894</v>
      </c>
      <c r="G19" s="27">
        <v>1</v>
      </c>
      <c r="H19" s="51" t="s">
        <v>55</v>
      </c>
      <c r="I19" s="60" t="s">
        <v>68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I17:I18"/>
    <mergeCell ref="C17:C18"/>
    <mergeCell ref="D17:D18"/>
    <mergeCell ref="E17:E18"/>
    <mergeCell ref="F17:F18"/>
    <mergeCell ref="G17:G18"/>
    <mergeCell ref="H17:H18"/>
    <mergeCell ref="B2:J2"/>
    <mergeCell ref="C4:F4"/>
    <mergeCell ref="C5:F5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4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20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20" t="s">
        <v>4</v>
      </c>
      <c r="D8" s="61" t="s">
        <v>5</v>
      </c>
      <c r="E8" s="39">
        <v>8417.1299999999992</v>
      </c>
      <c r="F8" s="83" t="s">
        <v>5</v>
      </c>
      <c r="G8" s="12"/>
      <c r="H8" s="12"/>
      <c r="I8" s="10"/>
      <c r="J8" s="11"/>
    </row>
    <row r="9" spans="2:10" ht="19.899999999999999" customHeight="1">
      <c r="B9" s="9"/>
      <c r="C9" s="2" t="s">
        <v>33</v>
      </c>
      <c r="D9" s="63">
        <v>1.1006602233796918</v>
      </c>
      <c r="E9" s="32">
        <v>382395</v>
      </c>
      <c r="F9" s="26">
        <f>E9-$E$8</f>
        <v>373977.87</v>
      </c>
      <c r="G9" s="12"/>
      <c r="H9" s="12"/>
      <c r="I9" s="10"/>
      <c r="J9" s="11"/>
    </row>
    <row r="10" spans="2:10" ht="19.899999999999999" customHeight="1">
      <c r="B10" s="9"/>
      <c r="C10" s="2" t="s">
        <v>34</v>
      </c>
      <c r="D10" s="63">
        <v>2.0803236067567203</v>
      </c>
      <c r="E10" s="47">
        <v>696191</v>
      </c>
      <c r="F10" s="26">
        <f t="shared" ref="F10:F13" si="0">E10-$E$8</f>
        <v>687773.87</v>
      </c>
      <c r="G10" s="12"/>
      <c r="H10" s="12"/>
      <c r="I10" s="10"/>
      <c r="J10" s="11"/>
    </row>
    <row r="11" spans="2:10" ht="19.899999999999999" customHeight="1">
      <c r="B11" s="9"/>
      <c r="C11" s="2" t="s">
        <v>35</v>
      </c>
      <c r="D11" s="63">
        <v>4.0638051330130036</v>
      </c>
      <c r="E11" s="25">
        <v>1253440</v>
      </c>
      <c r="F11" s="26">
        <f t="shared" si="0"/>
        <v>1245022.8700000001</v>
      </c>
      <c r="G11" s="12"/>
      <c r="H11" s="12"/>
      <c r="I11" s="10"/>
      <c r="J11" s="11"/>
    </row>
    <row r="12" spans="2:10" ht="19.899999999999999" customHeight="1">
      <c r="B12" s="9"/>
      <c r="C12" s="2" t="s">
        <v>36</v>
      </c>
      <c r="D12" s="63">
        <v>6.0052178875121021</v>
      </c>
      <c r="E12" s="25">
        <v>1773880</v>
      </c>
      <c r="F12" s="26">
        <f t="shared" si="0"/>
        <v>1765462.87</v>
      </c>
      <c r="G12" s="12"/>
      <c r="H12" s="12"/>
      <c r="I12" s="10"/>
      <c r="J12" s="11"/>
    </row>
    <row r="13" spans="2:10" ht="19.899999999999999" customHeight="1">
      <c r="B13" s="9"/>
      <c r="C13" s="2" t="s">
        <v>37</v>
      </c>
      <c r="D13" s="63">
        <v>8.046783249942898</v>
      </c>
      <c r="E13" s="25">
        <v>2243750</v>
      </c>
      <c r="F13" s="26">
        <f t="shared" si="0"/>
        <v>2235332.87</v>
      </c>
      <c r="G13" s="10"/>
      <c r="H13" s="10"/>
      <c r="I13" s="10"/>
      <c r="J13" s="11"/>
    </row>
    <row r="14" spans="2:10" ht="19.899999999999999" customHeight="1" thickBot="1">
      <c r="B14" s="9"/>
      <c r="C14" s="21" t="s">
        <v>38</v>
      </c>
      <c r="D14" s="72">
        <v>10.061942640875561</v>
      </c>
      <c r="E14" s="27">
        <v>2664390</v>
      </c>
      <c r="F14" s="28">
        <f>E14-$E$8</f>
        <v>2655972.87</v>
      </c>
      <c r="G14" s="10"/>
      <c r="H14" s="10"/>
      <c r="I14" s="10"/>
      <c r="J14" s="11"/>
    </row>
    <row r="15" spans="2:10" ht="19.899999999999999" customHeight="1">
      <c r="B15" s="9"/>
      <c r="C15" s="29"/>
      <c r="D15" s="19"/>
      <c r="E15" s="30"/>
      <c r="F15" s="30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49">
        <v>4519130</v>
      </c>
      <c r="E19" s="50">
        <f t="shared" ref="E19" si="1">D19</f>
        <v>4519130</v>
      </c>
      <c r="F19" s="51">
        <f t="shared" ref="F19" si="2">(E19-160040.59765)/255217.57209</f>
        <v>17.07989526995739</v>
      </c>
      <c r="G19" s="27">
        <v>1</v>
      </c>
      <c r="H19" s="51" t="s">
        <v>69</v>
      </c>
      <c r="I19" s="60" t="s">
        <v>68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17:C18"/>
    <mergeCell ref="D17:D18"/>
    <mergeCell ref="E17:E18"/>
    <mergeCell ref="F17:F18"/>
    <mergeCell ref="G17:G18"/>
    <mergeCell ref="H17:H18"/>
    <mergeCell ref="I17:I18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3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23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20" t="s">
        <v>4</v>
      </c>
      <c r="D8" s="61" t="s">
        <v>5</v>
      </c>
      <c r="E8" s="22">
        <v>339.27499999999998</v>
      </c>
      <c r="F8" s="83" t="s">
        <v>5</v>
      </c>
      <c r="G8" s="12"/>
      <c r="H8" s="12"/>
      <c r="I8" s="10"/>
      <c r="J8" s="11"/>
    </row>
    <row r="9" spans="2:10" ht="19.899999999999999" customHeight="1">
      <c r="B9" s="9"/>
      <c r="C9" s="53" t="s">
        <v>33</v>
      </c>
      <c r="D9" s="70">
        <v>0.99983168846759274</v>
      </c>
      <c r="E9" s="71">
        <v>209947</v>
      </c>
      <c r="F9" s="54">
        <f>E9-$E$8</f>
        <v>209607.72500000001</v>
      </c>
      <c r="G9" s="12"/>
      <c r="H9" s="12"/>
      <c r="I9" s="10"/>
      <c r="J9" s="11"/>
    </row>
    <row r="10" spans="2:10" ht="19.899999999999999" customHeight="1">
      <c r="B10" s="9"/>
      <c r="C10" s="2" t="s">
        <v>34</v>
      </c>
      <c r="D10" s="63">
        <v>1.9992234728903477</v>
      </c>
      <c r="E10" s="47">
        <v>269222</v>
      </c>
      <c r="F10" s="26">
        <f t="shared" ref="F10:F13" si="0">E10-$E$8</f>
        <v>268882.72499999998</v>
      </c>
      <c r="G10" s="12"/>
      <c r="H10" s="12"/>
      <c r="I10" s="10"/>
      <c r="J10" s="11"/>
    </row>
    <row r="11" spans="2:10" ht="19.899999999999999" customHeight="1">
      <c r="B11" s="9"/>
      <c r="C11" s="2" t="s">
        <v>35</v>
      </c>
      <c r="D11" s="63">
        <v>3.9984106411280611</v>
      </c>
      <c r="E11" s="25">
        <v>531838</v>
      </c>
      <c r="F11" s="26">
        <f t="shared" si="0"/>
        <v>531498.72499999998</v>
      </c>
      <c r="G11" s="12"/>
      <c r="H11" s="12"/>
      <c r="I11" s="10"/>
      <c r="J11" s="11"/>
    </row>
    <row r="12" spans="2:10" ht="19.899999999999999" customHeight="1">
      <c r="B12" s="9"/>
      <c r="C12" s="2" t="s">
        <v>36</v>
      </c>
      <c r="D12" s="63">
        <v>5.9970166792720772</v>
      </c>
      <c r="E12" s="25">
        <v>761955</v>
      </c>
      <c r="F12" s="26">
        <f t="shared" si="0"/>
        <v>761615.72499999998</v>
      </c>
      <c r="G12" s="12"/>
      <c r="H12" s="12"/>
      <c r="I12" s="10"/>
      <c r="J12" s="11"/>
    </row>
    <row r="13" spans="2:10" ht="19.899999999999999" customHeight="1">
      <c r="B13" s="9"/>
      <c r="C13" s="2" t="s">
        <v>37</v>
      </c>
      <c r="D13" s="63">
        <v>7.998956615741081</v>
      </c>
      <c r="E13" s="25">
        <v>980117</v>
      </c>
      <c r="F13" s="26">
        <f t="shared" si="0"/>
        <v>979777.72499999998</v>
      </c>
      <c r="G13" s="10"/>
      <c r="H13" s="10"/>
      <c r="I13" s="10"/>
      <c r="J13" s="11"/>
    </row>
    <row r="14" spans="2:10" ht="19.899999999999999" customHeight="1" thickBot="1">
      <c r="B14" s="9"/>
      <c r="C14" s="21" t="s">
        <v>38</v>
      </c>
      <c r="D14" s="72">
        <v>10.000174091351157</v>
      </c>
      <c r="E14" s="27">
        <v>1219450</v>
      </c>
      <c r="F14" s="28">
        <f>E14-$E$8</f>
        <v>1219110.7250000001</v>
      </c>
      <c r="G14" s="10"/>
      <c r="H14" s="10"/>
      <c r="I14" s="10"/>
      <c r="J14" s="11"/>
    </row>
    <row r="15" spans="2:10" ht="19.899999999999999" customHeight="1">
      <c r="B15" s="9"/>
      <c r="C15" s="29"/>
      <c r="D15" s="19"/>
      <c r="E15" s="30"/>
      <c r="F15" s="30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86">
        <v>741.50099999999998</v>
      </c>
      <c r="E19" s="59">
        <f t="shared" ref="E19" si="1">D19</f>
        <v>741.50099999999998</v>
      </c>
      <c r="F19" s="59">
        <f t="shared" ref="F19" si="2">(E19-47793.9181)/117421.54068</f>
        <v>-0.40071367508478178</v>
      </c>
      <c r="G19" s="27">
        <v>1</v>
      </c>
      <c r="H19" s="51" t="s">
        <v>71</v>
      </c>
      <c r="I19" s="60" t="s">
        <v>65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I17:I18"/>
    <mergeCell ref="C17:C18"/>
    <mergeCell ref="D17:D18"/>
    <mergeCell ref="E17:E18"/>
    <mergeCell ref="F17:F18"/>
    <mergeCell ref="G17:G18"/>
    <mergeCell ref="H17:H18"/>
    <mergeCell ref="B2:J2"/>
    <mergeCell ref="C4:F4"/>
    <mergeCell ref="C5:F5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4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57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52">
        <v>28462.9</v>
      </c>
      <c r="F8" s="45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1.0677706681881085</v>
      </c>
      <c r="E9" s="32">
        <v>386356</v>
      </c>
      <c r="F9" s="26">
        <f>E9-$E$8</f>
        <v>357893.1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2.072043598508337</v>
      </c>
      <c r="E10" s="47">
        <v>613994</v>
      </c>
      <c r="F10" s="26">
        <f t="shared" ref="F10:F13" si="0">E10-$E$8</f>
        <v>585531.1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4.0908702266547268</v>
      </c>
      <c r="E11" s="25">
        <v>1150550</v>
      </c>
      <c r="F11" s="26">
        <f t="shared" si="0"/>
        <v>1122087.1000000001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63">
        <v>6.0441147041867769</v>
      </c>
      <c r="E12" s="25">
        <v>1699990</v>
      </c>
      <c r="F12" s="26">
        <f t="shared" si="0"/>
        <v>1671527.1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3">
        <v>7.992822434298918</v>
      </c>
      <c r="E13" s="25">
        <v>2222850</v>
      </c>
      <c r="F13" s="26">
        <f t="shared" si="0"/>
        <v>2194387.1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38</v>
      </c>
      <c r="D14" s="72">
        <v>10.025509808160837</v>
      </c>
      <c r="E14" s="27">
        <v>2829720</v>
      </c>
      <c r="F14" s="28">
        <f>E14-$E$8</f>
        <v>2801257.1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49">
        <v>9861560</v>
      </c>
      <c r="E19" s="50">
        <f t="shared" ref="E19" si="1">D19</f>
        <v>9861560</v>
      </c>
      <c r="F19" s="51">
        <f t="shared" ref="F19" si="2">(E19-30078.025556)/273293.66072</f>
        <v>35.974057899999138</v>
      </c>
      <c r="G19" s="27">
        <v>1</v>
      </c>
      <c r="H19" s="51" t="s">
        <v>72</v>
      </c>
      <c r="I19" s="60" t="s">
        <v>68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H17:H18"/>
    <mergeCell ref="I17:I18"/>
    <mergeCell ref="C17:C18"/>
    <mergeCell ref="D17:D18"/>
    <mergeCell ref="E17:E18"/>
    <mergeCell ref="F17:F18"/>
    <mergeCell ref="G17:G18"/>
    <mergeCell ref="B2:J2"/>
    <mergeCell ref="C4:F4"/>
    <mergeCell ref="C5:F5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4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58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38">
        <v>10.5618</v>
      </c>
      <c r="F8" s="83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1.0064191900450576</v>
      </c>
      <c r="E9" s="33">
        <v>3703.9</v>
      </c>
      <c r="F9" s="34">
        <f>E9-$E$8</f>
        <v>3693.3382000000001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4.0510234999658463</v>
      </c>
      <c r="E10" s="48">
        <v>14154.3</v>
      </c>
      <c r="F10" s="24">
        <f t="shared" ref="F10:F14" si="0">E10-$E$8</f>
        <v>14143.7382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8.0082873415596492</v>
      </c>
      <c r="E11" s="35">
        <v>27536</v>
      </c>
      <c r="F11" s="24">
        <f t="shared" si="0"/>
        <v>27525.438200000001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64">
        <v>13.011698239379127</v>
      </c>
      <c r="E12" s="35">
        <v>43451.4</v>
      </c>
      <c r="F12" s="24">
        <f t="shared" si="0"/>
        <v>43440.838199999998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4">
        <v>17.040428357153395</v>
      </c>
      <c r="E13" s="35">
        <v>55854.6</v>
      </c>
      <c r="F13" s="24">
        <f t="shared" si="0"/>
        <v>55844.038199999995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38</v>
      </c>
      <c r="D14" s="72">
        <v>20.072138708863452</v>
      </c>
      <c r="E14" s="36">
        <v>65784.100000000006</v>
      </c>
      <c r="F14" s="37">
        <f t="shared" si="0"/>
        <v>65773.53820000001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2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2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2" ht="19.899999999999999" customHeight="1" thickBot="1">
      <c r="B19" s="9"/>
      <c r="C19" s="62" t="s">
        <v>64</v>
      </c>
      <c r="D19" s="92">
        <v>10.0176</v>
      </c>
      <c r="E19" s="91">
        <f t="shared" ref="E19" si="1">D19</f>
        <v>10.0176</v>
      </c>
      <c r="F19" s="59">
        <f t="shared" ref="F19" si="2">(E19-960.53074)/3238.76816</f>
        <v>-0.29347983339443473</v>
      </c>
      <c r="G19" s="27">
        <v>1</v>
      </c>
      <c r="H19" s="36" t="s">
        <v>62</v>
      </c>
      <c r="I19" s="60" t="s">
        <v>63</v>
      </c>
      <c r="J19" s="11"/>
      <c r="L19" s="85"/>
    </row>
    <row r="20" spans="2:12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2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6:C7"/>
    <mergeCell ref="D6:D7"/>
    <mergeCell ref="E6:E7"/>
    <mergeCell ref="F6:F7"/>
    <mergeCell ref="I17:I18"/>
    <mergeCell ref="C17:C18"/>
    <mergeCell ref="D17:D18"/>
    <mergeCell ref="E17:E18"/>
    <mergeCell ref="F17:F18"/>
    <mergeCell ref="G17:G18"/>
    <mergeCell ref="H17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83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25</v>
      </c>
      <c r="D4" s="146"/>
      <c r="E4" s="146"/>
      <c r="F4" s="147"/>
      <c r="G4" s="12"/>
      <c r="H4" s="5"/>
      <c r="I4" s="10"/>
      <c r="J4" s="11"/>
    </row>
    <row r="5" spans="2:10" ht="19.5" customHeight="1" thickBot="1">
      <c r="B5" s="9"/>
      <c r="C5" s="145" t="s">
        <v>52</v>
      </c>
      <c r="D5" s="146"/>
      <c r="E5" s="146"/>
      <c r="F5" s="147"/>
      <c r="G5" s="12"/>
      <c r="H5" s="12"/>
      <c r="I5" s="10"/>
      <c r="J5" s="11"/>
    </row>
    <row r="6" spans="2:10" ht="19.5" customHeight="1">
      <c r="B6" s="9"/>
      <c r="C6" s="148" t="s">
        <v>0</v>
      </c>
      <c r="D6" s="16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6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8" t="s">
        <v>4</v>
      </c>
      <c r="D8" s="61" t="s">
        <v>5</v>
      </c>
      <c r="E8" s="81">
        <v>6.1786899999999996</v>
      </c>
      <c r="F8" s="45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40</v>
      </c>
      <c r="D9" s="79">
        <v>0.51406924477376537</v>
      </c>
      <c r="E9" s="40">
        <v>904.79300000000001</v>
      </c>
      <c r="F9" s="41">
        <f>E9-$E$8</f>
        <v>898.61431000000005</v>
      </c>
      <c r="G9" s="12"/>
      <c r="H9" s="12"/>
      <c r="I9" s="10"/>
      <c r="J9" s="11"/>
    </row>
    <row r="10" spans="2:10" ht="19.899999999999999" customHeight="1">
      <c r="B10" s="9"/>
      <c r="C10" s="74" t="s">
        <v>41</v>
      </c>
      <c r="D10" s="63">
        <v>0.99924952553701551</v>
      </c>
      <c r="E10" s="46">
        <v>1784.59</v>
      </c>
      <c r="F10" s="34">
        <f t="shared" ref="F10:F13" si="0">E10-$E$8</f>
        <v>1778.41131</v>
      </c>
      <c r="G10" s="12"/>
      <c r="H10" s="12"/>
      <c r="I10" s="10"/>
      <c r="J10" s="11"/>
    </row>
    <row r="11" spans="2:10" ht="19.899999999999999" customHeight="1">
      <c r="B11" s="9"/>
      <c r="C11" s="74" t="s">
        <v>42</v>
      </c>
      <c r="D11" s="63">
        <v>1.979005590757144</v>
      </c>
      <c r="E11" s="42">
        <v>3530.13</v>
      </c>
      <c r="F11" s="34">
        <f t="shared" si="0"/>
        <v>3523.9513099999999</v>
      </c>
      <c r="G11" s="12"/>
      <c r="H11" s="12"/>
      <c r="I11" s="10"/>
      <c r="J11" s="11"/>
    </row>
    <row r="12" spans="2:10" ht="19.899999999999999" customHeight="1">
      <c r="B12" s="9"/>
      <c r="C12" s="74" t="s">
        <v>43</v>
      </c>
      <c r="D12" s="75">
        <v>2.9780884625709692</v>
      </c>
      <c r="E12" s="18">
        <v>5315.74</v>
      </c>
      <c r="F12" s="34">
        <f t="shared" si="0"/>
        <v>5309.56131</v>
      </c>
      <c r="G12" s="12"/>
      <c r="H12" s="12"/>
      <c r="I12" s="10"/>
      <c r="J12" s="11"/>
    </row>
    <row r="13" spans="2:10" ht="19.899999999999999" customHeight="1">
      <c r="B13" s="9"/>
      <c r="C13" s="74" t="s">
        <v>44</v>
      </c>
      <c r="D13" s="63">
        <v>3.9649006271095613</v>
      </c>
      <c r="E13" s="42">
        <v>7073.19</v>
      </c>
      <c r="F13" s="34">
        <f t="shared" si="0"/>
        <v>7067.0113099999999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45</v>
      </c>
      <c r="D14" s="77">
        <v>4.9426777730626181</v>
      </c>
      <c r="E14" s="43">
        <v>8751.64</v>
      </c>
      <c r="F14" s="44">
        <f>E14-$E$8</f>
        <v>8745.4613099999988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92">
        <v>12.8529</v>
      </c>
      <c r="E19" s="91">
        <f t="shared" ref="E19" si="1">D19</f>
        <v>12.8529</v>
      </c>
      <c r="F19" s="59">
        <f t="shared" ref="F19" si="2">(E19-4.66507)/1774.94057</f>
        <v>4.6130164234174896E-3</v>
      </c>
      <c r="G19" s="27">
        <v>1</v>
      </c>
      <c r="H19" s="36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17:C18"/>
    <mergeCell ref="D17:D18"/>
    <mergeCell ref="E17:E18"/>
    <mergeCell ref="F17:F18"/>
    <mergeCell ref="G17:G18"/>
    <mergeCell ref="H17:H18"/>
    <mergeCell ref="I17:I18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3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26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20" t="s">
        <v>4</v>
      </c>
      <c r="D8" s="61" t="s">
        <v>5</v>
      </c>
      <c r="E8" s="38">
        <v>86.030900000000003</v>
      </c>
      <c r="F8" s="83" t="s">
        <v>5</v>
      </c>
      <c r="G8" s="12"/>
      <c r="H8" s="12"/>
      <c r="I8" s="10"/>
      <c r="J8" s="11"/>
    </row>
    <row r="9" spans="2:10" ht="19.899999999999999" customHeight="1">
      <c r="B9" s="9"/>
      <c r="C9" s="2" t="s">
        <v>33</v>
      </c>
      <c r="D9" s="63">
        <v>1.0679225183912893</v>
      </c>
      <c r="E9" s="23">
        <v>14869.1</v>
      </c>
      <c r="F9" s="24">
        <f>E9-$E$8</f>
        <v>14783.069100000001</v>
      </c>
      <c r="G9" s="12"/>
      <c r="H9" s="12"/>
      <c r="I9" s="10"/>
      <c r="J9" s="11"/>
    </row>
    <row r="10" spans="2:10" ht="19.899999999999999" customHeight="1">
      <c r="B10" s="9"/>
      <c r="C10" s="4" t="s">
        <v>34</v>
      </c>
      <c r="D10" s="63">
        <v>4.0094676467472405</v>
      </c>
      <c r="E10" s="48">
        <v>54019.6</v>
      </c>
      <c r="F10" s="24">
        <f t="shared" ref="F10:F14" si="0">E10-$E$8</f>
        <v>53933.569100000001</v>
      </c>
      <c r="G10" s="12"/>
      <c r="H10" s="12"/>
      <c r="I10" s="10"/>
      <c r="J10" s="11"/>
    </row>
    <row r="11" spans="2:10" ht="19.899999999999999" customHeight="1">
      <c r="B11" s="9"/>
      <c r="C11" s="2" t="s">
        <v>35</v>
      </c>
      <c r="D11" s="63">
        <v>8.0470582030617663</v>
      </c>
      <c r="E11" s="25">
        <v>105868</v>
      </c>
      <c r="F11" s="26">
        <f t="shared" si="0"/>
        <v>105781.9691</v>
      </c>
      <c r="G11" s="12"/>
      <c r="H11" s="12"/>
      <c r="I11" s="10"/>
      <c r="J11" s="11"/>
    </row>
    <row r="12" spans="2:10" ht="19.899999999999999" customHeight="1">
      <c r="B12" s="9"/>
      <c r="C12" s="2" t="s">
        <v>36</v>
      </c>
      <c r="D12" s="64">
        <v>13.218711835487444</v>
      </c>
      <c r="E12" s="25">
        <v>169449</v>
      </c>
      <c r="F12" s="26">
        <f t="shared" si="0"/>
        <v>169362.96909999999</v>
      </c>
      <c r="G12" s="12"/>
      <c r="H12" s="12"/>
      <c r="I12" s="10"/>
      <c r="J12" s="11"/>
    </row>
    <row r="13" spans="2:10" ht="19.899999999999999" customHeight="1">
      <c r="B13" s="9"/>
      <c r="C13" s="2" t="s">
        <v>37</v>
      </c>
      <c r="D13" s="64">
        <v>17.06672541316652</v>
      </c>
      <c r="E13" s="25">
        <v>212733</v>
      </c>
      <c r="F13" s="26">
        <f t="shared" si="0"/>
        <v>212646.96909999999</v>
      </c>
      <c r="G13" s="10"/>
      <c r="H13" s="10"/>
      <c r="I13" s="10"/>
      <c r="J13" s="11"/>
    </row>
    <row r="14" spans="2:10" ht="19.899999999999999" customHeight="1" thickBot="1">
      <c r="B14" s="9"/>
      <c r="C14" s="21" t="s">
        <v>38</v>
      </c>
      <c r="D14" s="72">
        <v>19.97461278586724</v>
      </c>
      <c r="E14" s="27">
        <v>246554</v>
      </c>
      <c r="F14" s="28">
        <f t="shared" si="0"/>
        <v>246467.96909999999</v>
      </c>
      <c r="G14" s="10"/>
      <c r="H14" s="10"/>
      <c r="I14" s="10"/>
      <c r="J14" s="11"/>
    </row>
    <row r="15" spans="2:10" ht="19.899999999999999" customHeight="1">
      <c r="B15" s="9"/>
      <c r="C15" s="29"/>
      <c r="D15" s="19"/>
      <c r="E15" s="30"/>
      <c r="F15" s="30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86">
        <v>879.49800000000005</v>
      </c>
      <c r="E19" s="59">
        <f t="shared" ref="E19" si="1">D19</f>
        <v>879.49800000000005</v>
      </c>
      <c r="F19" s="59">
        <f t="shared" ref="F19" si="2">(E19-4652.32302)/12227.95157</f>
        <v>-0.30854105026521628</v>
      </c>
      <c r="G19" s="27">
        <v>1</v>
      </c>
      <c r="H19" s="51" t="s">
        <v>73</v>
      </c>
      <c r="I19" s="60" t="s">
        <v>65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17:C18"/>
    <mergeCell ref="D17:D18"/>
    <mergeCell ref="E17:E18"/>
    <mergeCell ref="F17:F18"/>
    <mergeCell ref="G17:G18"/>
    <mergeCell ref="H17:H18"/>
    <mergeCell ref="I17:I18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73.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49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52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20" t="s">
        <v>4</v>
      </c>
      <c r="D8" s="61" t="s">
        <v>5</v>
      </c>
      <c r="E8" s="22">
        <v>114.414</v>
      </c>
      <c r="F8" s="45" t="s">
        <v>5</v>
      </c>
      <c r="G8" s="12"/>
      <c r="H8" s="12"/>
      <c r="I8" s="10"/>
      <c r="J8" s="11"/>
    </row>
    <row r="9" spans="2:10" ht="19.899999999999999" customHeight="1">
      <c r="B9" s="9"/>
      <c r="C9" s="2" t="s">
        <v>40</v>
      </c>
      <c r="D9" s="79">
        <v>0.51879393724966039</v>
      </c>
      <c r="E9" s="23">
        <v>14096.2</v>
      </c>
      <c r="F9" s="24">
        <f>E9-$E$8</f>
        <v>13981.786</v>
      </c>
      <c r="G9" s="12"/>
      <c r="H9" s="12"/>
      <c r="I9" s="10"/>
      <c r="J9" s="11"/>
    </row>
    <row r="10" spans="2:10" ht="19.899999999999999" customHeight="1">
      <c r="B10" s="9"/>
      <c r="C10" s="2" t="s">
        <v>41</v>
      </c>
      <c r="D10" s="63">
        <v>1.0084333986491369</v>
      </c>
      <c r="E10" s="48">
        <v>25038.9</v>
      </c>
      <c r="F10" s="24">
        <f t="shared" ref="F10:F14" si="0">E10-$E$8</f>
        <v>24924.486000000001</v>
      </c>
      <c r="G10" s="12"/>
      <c r="H10" s="12"/>
      <c r="I10" s="10"/>
      <c r="J10" s="11"/>
    </row>
    <row r="11" spans="2:10" ht="19.899999999999999" customHeight="1">
      <c r="B11" s="9"/>
      <c r="C11" s="2" t="s">
        <v>42</v>
      </c>
      <c r="D11" s="63">
        <v>1.9971941770603752</v>
      </c>
      <c r="E11" s="35">
        <v>51438.2</v>
      </c>
      <c r="F11" s="24">
        <f t="shared" si="0"/>
        <v>51323.786</v>
      </c>
      <c r="G11" s="12"/>
      <c r="H11" s="12"/>
      <c r="I11" s="10"/>
      <c r="J11" s="11"/>
    </row>
    <row r="12" spans="2:10" ht="19.899999999999999" customHeight="1">
      <c r="B12" s="9"/>
      <c r="C12" s="2" t="s">
        <v>43</v>
      </c>
      <c r="D12" s="75">
        <v>3.00545939031019</v>
      </c>
      <c r="E12" s="17">
        <v>81479.100000000006</v>
      </c>
      <c r="F12" s="24">
        <f t="shared" si="0"/>
        <v>81364.686000000002</v>
      </c>
      <c r="G12" s="12"/>
      <c r="H12" s="12"/>
      <c r="I12" s="10"/>
      <c r="J12" s="11"/>
    </row>
    <row r="13" spans="2:10" ht="19.899999999999999" customHeight="1">
      <c r="B13" s="9"/>
      <c r="C13" s="2" t="s">
        <v>44</v>
      </c>
      <c r="D13" s="63">
        <v>4.0013411190297115</v>
      </c>
      <c r="E13" s="25">
        <v>105012</v>
      </c>
      <c r="F13" s="26">
        <f t="shared" si="0"/>
        <v>104897.586</v>
      </c>
      <c r="G13" s="12"/>
      <c r="H13" s="12"/>
      <c r="I13" s="10"/>
      <c r="J13" s="11"/>
    </row>
    <row r="14" spans="2:10" ht="19.899999999999999" customHeight="1" thickBot="1">
      <c r="B14" s="9"/>
      <c r="C14" s="21" t="s">
        <v>45</v>
      </c>
      <c r="D14" s="77">
        <v>4.9881047903809561</v>
      </c>
      <c r="E14" s="27">
        <v>136223</v>
      </c>
      <c r="F14" s="28">
        <f t="shared" si="0"/>
        <v>136108.58600000001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 thickBot="1">
      <c r="B18" s="9"/>
      <c r="C18" s="123"/>
      <c r="D18" s="135"/>
      <c r="E18" s="135"/>
      <c r="F18" s="137"/>
      <c r="G18" s="139"/>
      <c r="H18" s="141"/>
      <c r="I18" s="133"/>
      <c r="J18" s="11"/>
    </row>
    <row r="19" spans="2:10" ht="19.899999999999999" customHeight="1" thickBot="1">
      <c r="B19" s="9"/>
      <c r="C19" s="62" t="s">
        <v>64</v>
      </c>
      <c r="D19" s="92">
        <v>65.782200000000003</v>
      </c>
      <c r="E19" s="91">
        <f t="shared" ref="E19" si="1">D19</f>
        <v>65.782200000000003</v>
      </c>
      <c r="F19" s="59">
        <f t="shared" ref="F19" si="2">(E19+1809.55925)/27285.86598</f>
        <v>6.8729409261725036E-2</v>
      </c>
      <c r="G19" s="27">
        <v>1</v>
      </c>
      <c r="H19" s="36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6:C7"/>
    <mergeCell ref="D6:D7"/>
    <mergeCell ref="E6:E7"/>
    <mergeCell ref="F6:F7"/>
    <mergeCell ref="I17:I18"/>
    <mergeCell ref="C17:C18"/>
    <mergeCell ref="D17:D18"/>
    <mergeCell ref="E17:E18"/>
    <mergeCell ref="F17:F18"/>
    <mergeCell ref="G17:G18"/>
    <mergeCell ref="H17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5.2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13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22">
        <v>487.161</v>
      </c>
      <c r="F8" s="83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1.0465336180616678</v>
      </c>
      <c r="E9" s="23">
        <v>23558.6</v>
      </c>
      <c r="F9" s="24">
        <f>E9-$E$8</f>
        <v>23071.438999999998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4.0261155571795761</v>
      </c>
      <c r="E10" s="48">
        <v>85498.8</v>
      </c>
      <c r="F10" s="24">
        <f t="shared" ref="F10:F13" si="0">E10-$E$8</f>
        <v>85011.63900000001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8.1588462885572373</v>
      </c>
      <c r="E11" s="25">
        <v>166462</v>
      </c>
      <c r="F11" s="26">
        <f t="shared" si="0"/>
        <v>165974.83900000001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64">
        <v>13.089531820162671</v>
      </c>
      <c r="E12" s="25">
        <v>262952</v>
      </c>
      <c r="F12" s="26">
        <f t="shared" si="0"/>
        <v>262464.83899999998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4">
        <v>17.011028244534515</v>
      </c>
      <c r="E13" s="25">
        <v>334134</v>
      </c>
      <c r="F13" s="26">
        <f t="shared" si="0"/>
        <v>333646.83899999998</v>
      </c>
      <c r="G13" s="10"/>
      <c r="H13" s="10"/>
      <c r="I13" s="10"/>
      <c r="J13" s="11"/>
    </row>
    <row r="14" spans="2:10" ht="19.899999999999999" customHeight="1" thickBot="1">
      <c r="B14" s="9"/>
      <c r="C14" s="82" t="s">
        <v>38</v>
      </c>
      <c r="D14" s="67">
        <v>20.209902418416135</v>
      </c>
      <c r="E14" s="68">
        <v>386333</v>
      </c>
      <c r="F14" s="69">
        <f>E14-$E$8</f>
        <v>385845.83899999998</v>
      </c>
      <c r="G14" s="10"/>
      <c r="H14" s="10"/>
      <c r="I14" s="10"/>
      <c r="J14" s="11"/>
    </row>
    <row r="15" spans="2:10" ht="19.899999999999999" customHeight="1">
      <c r="B15" s="9"/>
      <c r="C15" s="29"/>
      <c r="D15" s="19"/>
      <c r="E15" s="30"/>
      <c r="F15" s="30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94">
        <v>360.27699999999999</v>
      </c>
      <c r="E19" s="59">
        <f t="shared" ref="E19" si="1">D19</f>
        <v>360.27699999999999</v>
      </c>
      <c r="F19" s="59">
        <f t="shared" ref="F19" si="2">(E19-5342.03057)/19465.02265</f>
        <v>-0.25593361279751708</v>
      </c>
      <c r="G19" s="27">
        <v>1</v>
      </c>
      <c r="H19" s="36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G17:G18"/>
    <mergeCell ref="H17:H18"/>
    <mergeCell ref="I17:I18"/>
    <mergeCell ref="C4:F4"/>
    <mergeCell ref="C5:F5"/>
    <mergeCell ref="C17:C18"/>
    <mergeCell ref="D17:D18"/>
    <mergeCell ref="F17:F18"/>
    <mergeCell ref="E17:E18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5.2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16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31">
        <v>315858</v>
      </c>
      <c r="F8" s="57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1.0653570491691282</v>
      </c>
      <c r="E9" s="32">
        <v>1892170</v>
      </c>
      <c r="F9" s="26">
        <f>E9-$E$8</f>
        <v>1576312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2.1321890190995489</v>
      </c>
      <c r="E10" s="47">
        <v>3388050</v>
      </c>
      <c r="F10" s="26">
        <f t="shared" ref="F10:F13" si="0">E10-$E$8</f>
        <v>3072192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4.0330465300242029</v>
      </c>
      <c r="E11" s="25">
        <v>5898700</v>
      </c>
      <c r="F11" s="26">
        <f t="shared" si="0"/>
        <v>5582842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63">
        <v>6.0091247465762718</v>
      </c>
      <c r="E12" s="25">
        <v>8359080</v>
      </c>
      <c r="F12" s="26">
        <f t="shared" si="0"/>
        <v>8043222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3">
        <v>8.0740793583081647</v>
      </c>
      <c r="E13" s="25">
        <v>10711300</v>
      </c>
      <c r="F13" s="26">
        <f t="shared" si="0"/>
        <v>10395442</v>
      </c>
      <c r="G13" s="12"/>
      <c r="H13" s="12"/>
      <c r="I13" s="10"/>
      <c r="J13" s="11"/>
    </row>
    <row r="14" spans="2:10" ht="19.899999999999999" customHeight="1" thickBot="1">
      <c r="B14" s="9"/>
      <c r="C14" s="82" t="s">
        <v>38</v>
      </c>
      <c r="D14" s="67">
        <v>9.9963831263103007</v>
      </c>
      <c r="E14" s="68">
        <v>11342800</v>
      </c>
      <c r="F14" s="69">
        <f>E14-$E$8</f>
        <v>11026942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 thickBot="1">
      <c r="B18" s="9"/>
      <c r="C18" s="123"/>
      <c r="D18" s="135"/>
      <c r="E18" s="135"/>
      <c r="F18" s="137"/>
      <c r="G18" s="139"/>
      <c r="H18" s="141"/>
      <c r="I18" s="133"/>
      <c r="J18" s="11"/>
    </row>
    <row r="19" spans="2:10" ht="19.899999999999999" customHeight="1" thickBot="1">
      <c r="B19" s="9"/>
      <c r="C19" s="62" t="s">
        <v>64</v>
      </c>
      <c r="D19" s="49">
        <v>1090870</v>
      </c>
      <c r="E19" s="50">
        <f t="shared" ref="E19" si="1">D19</f>
        <v>1090870</v>
      </c>
      <c r="F19" s="59">
        <f t="shared" ref="F19" si="2">(E19-364835.83601)/1259551.79144</f>
        <v>0.57642263615055589</v>
      </c>
      <c r="G19" s="27">
        <v>1</v>
      </c>
      <c r="H19" s="51" t="s">
        <v>54</v>
      </c>
      <c r="I19" s="93" t="s">
        <v>65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17:C18"/>
    <mergeCell ref="D17:D18"/>
    <mergeCell ref="E17:E18"/>
    <mergeCell ref="F17:F18"/>
    <mergeCell ref="G17:G18"/>
    <mergeCell ref="H17:H18"/>
    <mergeCell ref="I17:I18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75.2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21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52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8" t="s">
        <v>4</v>
      </c>
      <c r="D8" s="61" t="s">
        <v>5</v>
      </c>
      <c r="E8" s="38">
        <v>11.407299999999999</v>
      </c>
      <c r="F8" s="45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40</v>
      </c>
      <c r="D9" s="79">
        <v>0.51589625876573386</v>
      </c>
      <c r="E9" s="33">
        <v>8133.19</v>
      </c>
      <c r="F9" s="34">
        <f>E9-$E$8</f>
        <v>8121.7826999999997</v>
      </c>
      <c r="G9" s="12"/>
      <c r="H9" s="12"/>
      <c r="I9" s="10"/>
      <c r="J9" s="11"/>
    </row>
    <row r="10" spans="2:10" ht="19.899999999999999" customHeight="1">
      <c r="B10" s="9"/>
      <c r="C10" s="74" t="s">
        <v>41</v>
      </c>
      <c r="D10" s="63">
        <v>1.0028008814743414</v>
      </c>
      <c r="E10" s="48">
        <v>16274.8</v>
      </c>
      <c r="F10" s="24">
        <f t="shared" ref="F10:F13" si="0">E10-$E$8</f>
        <v>16263.392699999999</v>
      </c>
      <c r="G10" s="12"/>
      <c r="H10" s="12"/>
      <c r="I10" s="10"/>
      <c r="J10" s="11"/>
    </row>
    <row r="11" spans="2:10" ht="19.899999999999999" customHeight="1">
      <c r="B11" s="9"/>
      <c r="C11" s="74" t="s">
        <v>42</v>
      </c>
      <c r="D11" s="63">
        <v>1.9860390224227333</v>
      </c>
      <c r="E11" s="35">
        <v>32129.599999999999</v>
      </c>
      <c r="F11" s="24">
        <f t="shared" si="0"/>
        <v>32118.1927</v>
      </c>
      <c r="G11" s="12"/>
      <c r="H11" s="12"/>
      <c r="I11" s="10"/>
      <c r="J11" s="11"/>
    </row>
    <row r="12" spans="2:10" ht="19.899999999999999" customHeight="1">
      <c r="B12" s="9"/>
      <c r="C12" s="74" t="s">
        <v>43</v>
      </c>
      <c r="D12" s="75">
        <v>2.9886726578826948</v>
      </c>
      <c r="E12" s="17">
        <v>48070.5</v>
      </c>
      <c r="F12" s="24">
        <f t="shared" si="0"/>
        <v>48059.092700000001</v>
      </c>
      <c r="G12" s="12"/>
      <c r="H12" s="12"/>
      <c r="I12" s="10"/>
      <c r="J12" s="11"/>
    </row>
    <row r="13" spans="2:10" ht="19.899999999999999" customHeight="1">
      <c r="B13" s="9"/>
      <c r="C13" s="74" t="s">
        <v>44</v>
      </c>
      <c r="D13" s="63">
        <v>3.9789919756898127</v>
      </c>
      <c r="E13" s="35">
        <v>63733.7</v>
      </c>
      <c r="F13" s="24">
        <f t="shared" si="0"/>
        <v>63722.292699999998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45</v>
      </c>
      <c r="D14" s="77">
        <v>4.960244164246264</v>
      </c>
      <c r="E14" s="36">
        <v>77875.5</v>
      </c>
      <c r="F14" s="37">
        <f>E14-$E$8</f>
        <v>77864.092699999994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92">
        <v>10.4277</v>
      </c>
      <c r="E19" s="91">
        <f t="shared" ref="E19" si="1">D19</f>
        <v>10.4277</v>
      </c>
      <c r="F19" s="59">
        <f t="shared" ref="F19" si="2">(E19-505.05045)/15753.52405</f>
        <v>-3.1397593860911392E-2</v>
      </c>
      <c r="G19" s="27">
        <v>1</v>
      </c>
      <c r="H19" s="36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I17:I18"/>
    <mergeCell ref="C17:C18"/>
    <mergeCell ref="D17:D18"/>
    <mergeCell ref="E17:E18"/>
    <mergeCell ref="F17:F18"/>
    <mergeCell ref="G17:G18"/>
    <mergeCell ref="H17:H18"/>
    <mergeCell ref="B2:J2"/>
    <mergeCell ref="C4:F4"/>
    <mergeCell ref="C5:F5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1"/>
  <sheetViews>
    <sheetView topLeftCell="E16" zoomScaleNormal="100" workbookViewId="0">
      <selection activeCell="Q27" sqref="Q27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3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29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38">
        <v>23.002300000000002</v>
      </c>
      <c r="F8" s="57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79">
        <v>0.50440241832909427</v>
      </c>
      <c r="E9" s="33">
        <v>4333.79</v>
      </c>
      <c r="F9" s="34">
        <f>E9-$E$8</f>
        <v>4310.7876999999999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1.0817546120016925</v>
      </c>
      <c r="E10" s="46">
        <v>9064.82</v>
      </c>
      <c r="F10" s="34">
        <f t="shared" ref="F10:F13" si="0">E10-$E$8</f>
        <v>9041.8176999999996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2.0408786531755609</v>
      </c>
      <c r="E11" s="35">
        <v>16994.5</v>
      </c>
      <c r="F11" s="24">
        <f t="shared" si="0"/>
        <v>16971.4977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75">
        <v>3.0926504604292742</v>
      </c>
      <c r="E12" s="17">
        <v>25061.9</v>
      </c>
      <c r="F12" s="24">
        <f t="shared" si="0"/>
        <v>25038.897700000001</v>
      </c>
      <c r="G12" s="12"/>
      <c r="H12" s="12"/>
      <c r="I12" s="10"/>
      <c r="J12" s="11"/>
    </row>
    <row r="13" spans="2:10" ht="19.899999999999999" customHeight="1">
      <c r="B13" s="9"/>
      <c r="C13" s="74" t="s">
        <v>37</v>
      </c>
      <c r="D13" s="63">
        <v>4.0254816424921325</v>
      </c>
      <c r="E13" s="35">
        <v>32655.8</v>
      </c>
      <c r="F13" s="24">
        <f t="shared" si="0"/>
        <v>32632.797699999999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38</v>
      </c>
      <c r="D14" s="77">
        <v>5.0508963689036994</v>
      </c>
      <c r="E14" s="36">
        <v>39869.1</v>
      </c>
      <c r="F14" s="37">
        <f>E14-$E$8</f>
        <v>39846.097699999998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92">
        <v>37.905900000000003</v>
      </c>
      <c r="E19" s="91">
        <f t="shared" ref="E19" si="1">D19</f>
        <v>37.905900000000003</v>
      </c>
      <c r="F19" s="59">
        <f t="shared" ref="F19" si="2">(E19-623.08052)/7856.60351</f>
        <v>-7.4481882566070842E-2</v>
      </c>
      <c r="G19" s="27">
        <v>1</v>
      </c>
      <c r="H19" s="43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6:C7"/>
    <mergeCell ref="D6:D7"/>
    <mergeCell ref="E6:E7"/>
    <mergeCell ref="F6:F7"/>
    <mergeCell ref="I17:I18"/>
    <mergeCell ref="C17:C18"/>
    <mergeCell ref="D17:D18"/>
    <mergeCell ref="E17:E18"/>
    <mergeCell ref="F17:F18"/>
    <mergeCell ref="G17:G18"/>
    <mergeCell ref="H17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3.7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60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52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8" t="s">
        <v>4</v>
      </c>
      <c r="D8" s="61" t="s">
        <v>5</v>
      </c>
      <c r="E8" s="38">
        <v>46.375399999999999</v>
      </c>
      <c r="F8" s="45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40</v>
      </c>
      <c r="D9" s="79">
        <v>0.51801424394807893</v>
      </c>
      <c r="E9" s="23">
        <v>16812.900000000001</v>
      </c>
      <c r="F9" s="24">
        <f>E9-$E$8</f>
        <v>16766.524600000001</v>
      </c>
      <c r="G9" s="12"/>
      <c r="H9" s="12"/>
      <c r="I9" s="10"/>
      <c r="J9" s="11"/>
    </row>
    <row r="10" spans="2:10" ht="19.899999999999999" customHeight="1">
      <c r="B10" s="9"/>
      <c r="C10" s="74" t="s">
        <v>41</v>
      </c>
      <c r="D10" s="63">
        <v>1.0069178281893392</v>
      </c>
      <c r="E10" s="48">
        <v>33624.400000000001</v>
      </c>
      <c r="F10" s="24">
        <f t="shared" ref="F10:F13" si="0">E10-$E$8</f>
        <v>33578.024600000004</v>
      </c>
      <c r="G10" s="12"/>
      <c r="H10" s="12"/>
      <c r="I10" s="10"/>
      <c r="J10" s="11"/>
    </row>
    <row r="11" spans="2:10" ht="19.899999999999999" customHeight="1">
      <c r="B11" s="9"/>
      <c r="C11" s="74" t="s">
        <v>42</v>
      </c>
      <c r="D11" s="63">
        <v>1.9941926020418488</v>
      </c>
      <c r="E11" s="35">
        <v>65491.6</v>
      </c>
      <c r="F11" s="24">
        <f t="shared" si="0"/>
        <v>65445.224600000001</v>
      </c>
      <c r="G11" s="12"/>
      <c r="H11" s="12"/>
      <c r="I11" s="10"/>
      <c r="J11" s="11"/>
    </row>
    <row r="12" spans="2:10" ht="19.899999999999999" customHeight="1">
      <c r="B12" s="9"/>
      <c r="C12" s="74" t="s">
        <v>43</v>
      </c>
      <c r="D12" s="75">
        <v>3.0009424975970198</v>
      </c>
      <c r="E12" s="17">
        <v>98911.4</v>
      </c>
      <c r="F12" s="24">
        <f t="shared" si="0"/>
        <v>98865.02459999999</v>
      </c>
      <c r="G12" s="12"/>
      <c r="H12" s="12"/>
      <c r="I12" s="10"/>
      <c r="J12" s="11"/>
    </row>
    <row r="13" spans="2:10" ht="19.899999999999999" customHeight="1">
      <c r="B13" s="9"/>
      <c r="C13" s="74" t="s">
        <v>44</v>
      </c>
      <c r="D13" s="63">
        <v>3.9953275197105107</v>
      </c>
      <c r="E13" s="25">
        <v>131399</v>
      </c>
      <c r="F13" s="26">
        <f t="shared" si="0"/>
        <v>131352.62460000001</v>
      </c>
      <c r="G13" s="12"/>
      <c r="H13" s="12"/>
      <c r="I13" s="10"/>
      <c r="J13" s="11"/>
    </row>
    <row r="14" spans="2:10" ht="19.899999999999999" customHeight="1" thickBot="1">
      <c r="B14" s="9"/>
      <c r="C14" s="76" t="s">
        <v>45</v>
      </c>
      <c r="D14" s="77">
        <v>4.9806081879471167</v>
      </c>
      <c r="E14" s="27">
        <v>160136</v>
      </c>
      <c r="F14" s="28">
        <f>E14-$E$8</f>
        <v>160089.62460000001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2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2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2" ht="19.899999999999999" customHeight="1" thickBot="1">
      <c r="B19" s="9"/>
      <c r="C19" s="62" t="s">
        <v>64</v>
      </c>
      <c r="D19" s="86">
        <v>121.98099999999999</v>
      </c>
      <c r="E19" s="59">
        <f t="shared" ref="E19" si="1">D19</f>
        <v>121.98099999999999</v>
      </c>
      <c r="F19" s="59">
        <f t="shared" ref="F19" si="2">(E19-956.5088)/32289.48773</f>
        <v>-2.5845185497465926E-2</v>
      </c>
      <c r="G19" s="27">
        <v>1</v>
      </c>
      <c r="H19" s="51" t="s">
        <v>66</v>
      </c>
      <c r="I19" s="60" t="s">
        <v>65</v>
      </c>
      <c r="J19" s="11"/>
      <c r="L19" s="85"/>
    </row>
    <row r="20" spans="2:12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  <c r="L20" s="85"/>
    </row>
    <row r="21" spans="2:12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6:C7"/>
    <mergeCell ref="D6:D7"/>
    <mergeCell ref="E6:E7"/>
    <mergeCell ref="F6:F7"/>
    <mergeCell ref="I17:I18"/>
    <mergeCell ref="C17:C18"/>
    <mergeCell ref="D17:D18"/>
    <mergeCell ref="E17:E18"/>
    <mergeCell ref="F17:F18"/>
    <mergeCell ref="G17:G18"/>
    <mergeCell ref="H17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1"/>
  <sheetViews>
    <sheetView topLeftCell="A20" zoomScaleNormal="100" workbookViewId="0">
      <selection activeCell="I43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53.75" style="3" bestFit="1" customWidth="1"/>
    <col min="10" max="10" width="3.75" style="3" customWidth="1"/>
    <col min="11" max="11" width="8.75" style="3"/>
    <col min="12" max="12" width="9.25" style="3" bestFit="1" customWidth="1"/>
    <col min="13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32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20" t="s">
        <v>4</v>
      </c>
      <c r="D8" s="61" t="s">
        <v>5</v>
      </c>
      <c r="E8" s="22">
        <v>114.752</v>
      </c>
      <c r="F8" s="57" t="s">
        <v>5</v>
      </c>
      <c r="G8" s="12"/>
      <c r="H8" s="12"/>
      <c r="I8" s="10"/>
      <c r="J8" s="11"/>
    </row>
    <row r="9" spans="2:10" ht="19.899999999999999" customHeight="1">
      <c r="B9" s="9"/>
      <c r="C9" s="2" t="s">
        <v>33</v>
      </c>
      <c r="D9" s="63">
        <v>1.0246791769775574</v>
      </c>
      <c r="E9" s="23">
        <v>22347.5</v>
      </c>
      <c r="F9" s="24">
        <f>E9-$E$8</f>
        <v>22232.748</v>
      </c>
      <c r="G9" s="12"/>
      <c r="H9" s="12"/>
      <c r="I9" s="10"/>
      <c r="J9" s="11"/>
    </row>
    <row r="10" spans="2:10" ht="19.899999999999999" customHeight="1">
      <c r="B10" s="9"/>
      <c r="C10" s="4" t="s">
        <v>34</v>
      </c>
      <c r="D10" s="63">
        <v>3.9981892567423261</v>
      </c>
      <c r="E10" s="48">
        <v>83890.2</v>
      </c>
      <c r="F10" s="24">
        <f t="shared" ref="F10:F13" si="0">E10-$E$8</f>
        <v>83775.448000000004</v>
      </c>
      <c r="G10" s="12"/>
      <c r="H10" s="12"/>
      <c r="I10" s="10"/>
      <c r="J10" s="11"/>
    </row>
    <row r="11" spans="2:10" ht="19.899999999999999" customHeight="1">
      <c r="B11" s="9"/>
      <c r="C11" s="2" t="s">
        <v>35</v>
      </c>
      <c r="D11" s="63">
        <v>8.0376596300612277</v>
      </c>
      <c r="E11" s="25">
        <v>167535</v>
      </c>
      <c r="F11" s="26">
        <f t="shared" si="0"/>
        <v>167420.24799999999</v>
      </c>
      <c r="G11" s="12"/>
      <c r="H11" s="12"/>
      <c r="I11" s="10"/>
      <c r="J11" s="11"/>
    </row>
    <row r="12" spans="2:10" ht="19.899999999999999" customHeight="1">
      <c r="B12" s="9"/>
      <c r="C12" s="2" t="s">
        <v>36</v>
      </c>
      <c r="D12" s="64">
        <v>13.136012657219071</v>
      </c>
      <c r="E12" s="25">
        <v>268188</v>
      </c>
      <c r="F12" s="26">
        <f t="shared" si="0"/>
        <v>268073.24800000002</v>
      </c>
      <c r="G12" s="12"/>
      <c r="H12" s="12"/>
      <c r="I12" s="10"/>
      <c r="J12" s="11"/>
    </row>
    <row r="13" spans="2:10" ht="19.899999999999999" customHeight="1">
      <c r="B13" s="9"/>
      <c r="C13" s="2" t="s">
        <v>37</v>
      </c>
      <c r="D13" s="64">
        <v>17.061084763586315</v>
      </c>
      <c r="E13" s="25">
        <v>341260</v>
      </c>
      <c r="F13" s="26">
        <f t="shared" si="0"/>
        <v>341145.24800000002</v>
      </c>
      <c r="G13" s="12"/>
      <c r="H13" s="12"/>
      <c r="I13" s="10"/>
      <c r="J13" s="11"/>
    </row>
    <row r="14" spans="2:10" ht="19.899999999999999" customHeight="1" thickBot="1">
      <c r="B14" s="9"/>
      <c r="C14" s="21" t="s">
        <v>38</v>
      </c>
      <c r="D14" s="72">
        <v>20.012222676256748</v>
      </c>
      <c r="E14" s="27">
        <v>401420</v>
      </c>
      <c r="F14" s="28">
        <f>E14-$E$8</f>
        <v>401305.24800000002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0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0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0" ht="19.899999999999999" customHeight="1" thickBot="1">
      <c r="B19" s="9"/>
      <c r="C19" s="62" t="s">
        <v>64</v>
      </c>
      <c r="D19" s="86">
        <v>100.119</v>
      </c>
      <c r="E19" s="59">
        <f t="shared" ref="E19" si="1">D19</f>
        <v>100.119</v>
      </c>
      <c r="F19" s="59">
        <f t="shared" ref="F19" si="2">(E19-4410.29224)/19875.03481</f>
        <v>-0.21686368256479044</v>
      </c>
      <c r="G19" s="27">
        <v>1</v>
      </c>
      <c r="H19" s="95" t="s">
        <v>62</v>
      </c>
      <c r="I19" s="60" t="s">
        <v>63</v>
      </c>
      <c r="J19" s="11"/>
    </row>
    <row r="20" spans="2:10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0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C6:C7"/>
    <mergeCell ref="D6:D7"/>
    <mergeCell ref="E6:E7"/>
    <mergeCell ref="F6:F7"/>
    <mergeCell ref="I17:I18"/>
    <mergeCell ref="C17:C18"/>
    <mergeCell ref="D17:D18"/>
    <mergeCell ref="E17:E18"/>
    <mergeCell ref="F17:F18"/>
    <mergeCell ref="G17:G18"/>
    <mergeCell ref="H17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1"/>
  <sheetViews>
    <sheetView topLeftCell="A19" zoomScaleNormal="100" workbookViewId="0">
      <selection activeCell="C19" sqref="C19:I43"/>
    </sheetView>
  </sheetViews>
  <sheetFormatPr defaultColWidth="8.75" defaultRowHeight="19.899999999999999" customHeight="1"/>
  <cols>
    <col min="1" max="2" width="3.75" style="3" customWidth="1"/>
    <col min="3" max="8" width="16.5" style="3" customWidth="1"/>
    <col min="9" max="9" width="67.25" style="3" bestFit="1" customWidth="1"/>
    <col min="10" max="10" width="3.75" style="3" customWidth="1"/>
    <col min="11" max="16384" width="8.75" style="3"/>
  </cols>
  <sheetData>
    <row r="1" spans="2:10" ht="19.899999999999999" customHeight="1" thickBot="1"/>
    <row r="2" spans="2:10" ht="19.899999999999999" customHeight="1" thickBot="1">
      <c r="B2" s="142" t="s">
        <v>48</v>
      </c>
      <c r="C2" s="143"/>
      <c r="D2" s="143"/>
      <c r="E2" s="143"/>
      <c r="F2" s="143"/>
      <c r="G2" s="143"/>
      <c r="H2" s="143"/>
      <c r="I2" s="143"/>
      <c r="J2" s="144"/>
    </row>
    <row r="3" spans="2:10" ht="19.899999999999999" customHeight="1" thickBot="1">
      <c r="B3" s="9"/>
      <c r="C3" s="10"/>
      <c r="D3" s="10"/>
      <c r="E3" s="10"/>
      <c r="F3" s="10"/>
      <c r="G3" s="10"/>
      <c r="H3" s="10"/>
      <c r="I3" s="10"/>
      <c r="J3" s="11"/>
    </row>
    <row r="4" spans="2:10" ht="19.899999999999999" customHeight="1" thickBot="1">
      <c r="B4" s="9"/>
      <c r="C4" s="145" t="s">
        <v>19</v>
      </c>
      <c r="D4" s="146"/>
      <c r="E4" s="146"/>
      <c r="F4" s="147"/>
      <c r="G4" s="12"/>
      <c r="H4" s="5"/>
      <c r="I4" s="10"/>
      <c r="J4" s="11"/>
    </row>
    <row r="5" spans="2:10" ht="19.899999999999999" customHeight="1" thickBot="1">
      <c r="B5" s="9"/>
      <c r="C5" s="145" t="s">
        <v>51</v>
      </c>
      <c r="D5" s="146"/>
      <c r="E5" s="146"/>
      <c r="F5" s="147"/>
      <c r="G5" s="12"/>
      <c r="H5" s="12"/>
      <c r="I5" s="10"/>
      <c r="J5" s="11"/>
    </row>
    <row r="6" spans="2:10" ht="19.899999999999999" customHeight="1">
      <c r="B6" s="9"/>
      <c r="C6" s="148" t="s">
        <v>0</v>
      </c>
      <c r="D6" s="150" t="s">
        <v>1</v>
      </c>
      <c r="E6" s="136" t="s">
        <v>2</v>
      </c>
      <c r="F6" s="152" t="s">
        <v>3</v>
      </c>
      <c r="G6" s="12"/>
      <c r="H6" s="12"/>
      <c r="I6" s="10"/>
      <c r="J6" s="11"/>
    </row>
    <row r="7" spans="2:10" ht="19.899999999999999" customHeight="1" thickBot="1">
      <c r="B7" s="9"/>
      <c r="C7" s="149"/>
      <c r="D7" s="151"/>
      <c r="E7" s="137"/>
      <c r="F7" s="153"/>
      <c r="G7" s="12"/>
      <c r="H7" s="12"/>
      <c r="I7" s="10"/>
      <c r="J7" s="11"/>
    </row>
    <row r="8" spans="2:10" ht="19.899999999999999" customHeight="1">
      <c r="B8" s="9"/>
      <c r="C8" s="73" t="s">
        <v>4</v>
      </c>
      <c r="D8" s="61" t="s">
        <v>5</v>
      </c>
      <c r="E8" s="39">
        <v>5400.69</v>
      </c>
      <c r="F8" s="57" t="s">
        <v>5</v>
      </c>
      <c r="G8" s="12"/>
      <c r="H8" s="12"/>
      <c r="I8" s="10"/>
      <c r="J8" s="11"/>
    </row>
    <row r="9" spans="2:10" ht="19.899999999999999" customHeight="1">
      <c r="B9" s="9"/>
      <c r="C9" s="74" t="s">
        <v>33</v>
      </c>
      <c r="D9" s="63">
        <v>1.0980048428530158</v>
      </c>
      <c r="E9" s="23">
        <v>28555.3</v>
      </c>
      <c r="F9" s="24">
        <f>E9-$E$8</f>
        <v>23154.61</v>
      </c>
      <c r="G9" s="12"/>
      <c r="H9" s="12"/>
      <c r="I9" s="10"/>
      <c r="J9" s="11"/>
    </row>
    <row r="10" spans="2:10" ht="19.899999999999999" customHeight="1">
      <c r="B10" s="9"/>
      <c r="C10" s="74" t="s">
        <v>34</v>
      </c>
      <c r="D10" s="63">
        <v>4.039543353427014</v>
      </c>
      <c r="E10" s="48">
        <v>98858.9</v>
      </c>
      <c r="F10" s="24">
        <f t="shared" ref="F10:F13" si="0">E10-$E$8</f>
        <v>93458.209999999992</v>
      </c>
      <c r="G10" s="12"/>
      <c r="H10" s="12"/>
      <c r="I10" s="10"/>
      <c r="J10" s="11"/>
    </row>
    <row r="11" spans="2:10" ht="19.899999999999999" customHeight="1">
      <c r="B11" s="9"/>
      <c r="C11" s="74" t="s">
        <v>35</v>
      </c>
      <c r="D11" s="63">
        <v>8.0620959198626299</v>
      </c>
      <c r="E11" s="25">
        <v>191480</v>
      </c>
      <c r="F11" s="26">
        <f t="shared" si="0"/>
        <v>186079.31</v>
      </c>
      <c r="G11" s="12"/>
      <c r="H11" s="12"/>
      <c r="I11" s="10"/>
      <c r="J11" s="11"/>
    </row>
    <row r="12" spans="2:10" ht="19.899999999999999" customHeight="1">
      <c r="B12" s="9"/>
      <c r="C12" s="74" t="s">
        <v>36</v>
      </c>
      <c r="D12" s="64">
        <v>13.102181175200196</v>
      </c>
      <c r="E12" s="25">
        <v>302901</v>
      </c>
      <c r="F12" s="26">
        <f t="shared" si="0"/>
        <v>297500.31</v>
      </c>
      <c r="G12" s="12"/>
      <c r="H12" s="12"/>
      <c r="I12" s="10"/>
      <c r="J12" s="11"/>
    </row>
    <row r="13" spans="2:10" ht="19.899999999999999" customHeight="1">
      <c r="B13" s="9"/>
      <c r="C13" s="80" t="s">
        <v>37</v>
      </c>
      <c r="D13" s="65">
        <v>17.059204547059586</v>
      </c>
      <c r="E13" s="66">
        <v>269104</v>
      </c>
      <c r="F13" s="54">
        <f t="shared" si="0"/>
        <v>263703.31</v>
      </c>
      <c r="G13" s="12"/>
      <c r="H13" s="12"/>
      <c r="I13" s="10"/>
      <c r="J13" s="11"/>
    </row>
    <row r="14" spans="2:10" ht="19.899999999999999" customHeight="1" thickBot="1">
      <c r="B14" s="9"/>
      <c r="C14" s="82" t="s">
        <v>38</v>
      </c>
      <c r="D14" s="67">
        <v>20.059235039243632</v>
      </c>
      <c r="E14" s="68">
        <v>317164</v>
      </c>
      <c r="F14" s="69">
        <f>E14-$E$8</f>
        <v>311763.31</v>
      </c>
      <c r="G14" s="10"/>
      <c r="H14" s="10"/>
      <c r="I14" s="10"/>
      <c r="J14" s="11"/>
    </row>
    <row r="15" spans="2:10" ht="19.899999999999999" customHeight="1">
      <c r="B15" s="9"/>
      <c r="C15" s="7"/>
      <c r="D15" s="7"/>
      <c r="E15" s="7"/>
      <c r="F15" s="7"/>
      <c r="G15" s="10"/>
      <c r="H15" s="10"/>
      <c r="I15" s="10"/>
      <c r="J15" s="11"/>
    </row>
    <row r="16" spans="2:10" ht="19.899999999999999" customHeight="1" thickBot="1">
      <c r="B16" s="9"/>
      <c r="C16" s="10"/>
      <c r="D16" s="10"/>
      <c r="E16" s="10"/>
      <c r="F16" s="10"/>
      <c r="G16" s="10"/>
      <c r="H16" s="10"/>
      <c r="I16" s="10"/>
      <c r="J16" s="11"/>
    </row>
    <row r="17" spans="2:12" ht="19.899999999999999" customHeight="1">
      <c r="B17" s="9"/>
      <c r="C17" s="122" t="s">
        <v>6</v>
      </c>
      <c r="D17" s="134" t="s">
        <v>2</v>
      </c>
      <c r="E17" s="134" t="s">
        <v>3</v>
      </c>
      <c r="F17" s="136" t="s">
        <v>1</v>
      </c>
      <c r="G17" s="138" t="s">
        <v>7</v>
      </c>
      <c r="H17" s="140" t="s">
        <v>8</v>
      </c>
      <c r="I17" s="132" t="s">
        <v>9</v>
      </c>
      <c r="J17" s="11"/>
    </row>
    <row r="18" spans="2:12" ht="19.899999999999999" customHeight="1">
      <c r="B18" s="9"/>
      <c r="C18" s="157"/>
      <c r="D18" s="158"/>
      <c r="E18" s="158"/>
      <c r="F18" s="159"/>
      <c r="G18" s="154"/>
      <c r="H18" s="155"/>
      <c r="I18" s="156"/>
      <c r="J18" s="11"/>
    </row>
    <row r="19" spans="2:12" ht="19.899999999999999" customHeight="1" thickBot="1">
      <c r="B19" s="9"/>
      <c r="C19" s="62" t="s">
        <v>64</v>
      </c>
      <c r="D19" s="58">
        <v>1588.3</v>
      </c>
      <c r="E19" s="55">
        <f t="shared" ref="E19" si="1">D19</f>
        <v>1588.3</v>
      </c>
      <c r="F19" s="59">
        <f t="shared" ref="F19" si="2">(E19+50.17293)/22827.05193</f>
        <v>7.1777684434434968E-2</v>
      </c>
      <c r="G19" s="27">
        <v>1</v>
      </c>
      <c r="H19" s="51" t="s">
        <v>67</v>
      </c>
      <c r="I19" s="60" t="s">
        <v>65</v>
      </c>
      <c r="J19" s="11"/>
      <c r="L19" s="84"/>
    </row>
    <row r="20" spans="2:12" ht="19.899999999999999" customHeight="1" thickBot="1">
      <c r="B20" s="13"/>
      <c r="C20" s="14"/>
      <c r="D20" s="14"/>
      <c r="E20" s="14"/>
      <c r="F20" s="14"/>
      <c r="G20" s="14"/>
      <c r="H20" s="14"/>
      <c r="I20" s="14"/>
      <c r="J20" s="15"/>
    </row>
    <row r="21" spans="2:12" ht="19.899999999999999" customHeight="1">
      <c r="B21" s="10"/>
      <c r="C21" s="10"/>
      <c r="D21" s="10"/>
      <c r="E21" s="10"/>
      <c r="F21" s="10"/>
      <c r="G21" s="10"/>
      <c r="H21" s="10"/>
    </row>
  </sheetData>
  <mergeCells count="14">
    <mergeCell ref="B2:J2"/>
    <mergeCell ref="C4:F4"/>
    <mergeCell ref="C5:F5"/>
    <mergeCell ref="H17:H18"/>
    <mergeCell ref="I17:I18"/>
    <mergeCell ref="C6:C7"/>
    <mergeCell ref="D6:D7"/>
    <mergeCell ref="C17:C18"/>
    <mergeCell ref="D17:D18"/>
    <mergeCell ref="E17:E18"/>
    <mergeCell ref="F17:F18"/>
    <mergeCell ref="G17:G18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Results</vt:lpstr>
      <vt:lpstr>Ag 328,068nm (1)</vt:lpstr>
      <vt:lpstr>Al 396,152nm (1)</vt:lpstr>
      <vt:lpstr>Ca 396,847nm (1)</vt:lpstr>
      <vt:lpstr>Cd 214,439nm (1)</vt:lpstr>
      <vt:lpstr>Co 228,615nm (2)</vt:lpstr>
      <vt:lpstr>Cr 267,716nm (1)</vt:lpstr>
      <vt:lpstr>Cu 327,395nm (1)</vt:lpstr>
      <vt:lpstr>Fe 238,204nm (1)</vt:lpstr>
      <vt:lpstr>K 766,491nm (1)</vt:lpstr>
      <vt:lpstr>Mg 279,553nm (1)</vt:lpstr>
      <vt:lpstr>Mn 257,610nm (1)</vt:lpstr>
      <vt:lpstr>Na 589,592nm (1)</vt:lpstr>
      <vt:lpstr>Ni 231,604nm (1)</vt:lpstr>
      <vt:lpstr>Pb 220,353nm (1)</vt:lpstr>
      <vt:lpstr>Zn 213,857nm (1)</vt:lpstr>
    </vt:vector>
  </TitlesOfParts>
  <Company>LAREX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</dc:creator>
  <cp:lastModifiedBy>Dempster</cp:lastModifiedBy>
  <dcterms:created xsi:type="dcterms:W3CDTF">2014-05-13T13:01:42Z</dcterms:created>
  <dcterms:modified xsi:type="dcterms:W3CDTF">2019-08-22T19:23:21Z</dcterms:modified>
</cp:coreProperties>
</file>