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Revised_for_REF_190815_LIB_NIB\Revisions_sent_to_REF_190816\Revised_documents_changes_not_highlighted\"/>
    </mc:Choice>
  </mc:AlternateContent>
  <bookViews>
    <workbookView xWindow="0" yWindow="0" windowWidth="38400" windowHeight="17700"/>
  </bookViews>
  <sheets>
    <sheet name="Cell_cost" sheetId="1" r:id="rId1"/>
    <sheet name="LIB025C" sheetId="5" r:id="rId2"/>
    <sheet name="LIB4C" sheetId="4" r:id="rId3"/>
    <sheet name="LIB10C" sheetId="3" r:id="rId4"/>
    <sheet name="pessimistic_NIB025C" sheetId="14" r:id="rId5"/>
    <sheet name="pessimistic_NIB4C" sheetId="13" r:id="rId6"/>
    <sheet name="pessimistic_NIB10C" sheetId="12" r:id="rId7"/>
    <sheet name="optimistic_NIB025C" sheetId="11" r:id="rId8"/>
    <sheet name="optimistic_NIB4C" sheetId="10" r:id="rId9"/>
    <sheet name="optimistic_NIB10C" sheetId="9" r:id="rId10"/>
    <sheet name="base_NIB025C" sheetId="8" r:id="rId11"/>
    <sheet name="base_NIB4C" sheetId="7" r:id="rId12"/>
    <sheet name="base_NIB10C" sheetId="6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B21" i="6" l="1"/>
  <c r="B20" i="6"/>
  <c r="B18" i="6"/>
  <c r="B17" i="6"/>
  <c r="B16" i="6"/>
  <c r="B15" i="6"/>
  <c r="B14" i="6"/>
  <c r="B13" i="6"/>
  <c r="B21" i="7"/>
  <c r="B20" i="7"/>
  <c r="B18" i="7"/>
  <c r="B17" i="7"/>
  <c r="B16" i="7"/>
  <c r="B15" i="7"/>
  <c r="B14" i="7"/>
  <c r="B13" i="7"/>
  <c r="B21" i="8"/>
  <c r="B20" i="8"/>
  <c r="B18" i="8"/>
  <c r="B17" i="8"/>
  <c r="B16" i="8"/>
  <c r="B15" i="8"/>
  <c r="B14" i="8"/>
  <c r="B13" i="8"/>
  <c r="B21" i="9"/>
  <c r="B20" i="9"/>
  <c r="B18" i="9"/>
  <c r="B17" i="9"/>
  <c r="B16" i="9"/>
  <c r="B15" i="9"/>
  <c r="B14" i="9"/>
  <c r="B13" i="9"/>
  <c r="B21" i="10"/>
  <c r="B20" i="10"/>
  <c r="B18" i="10"/>
  <c r="B17" i="10"/>
  <c r="B16" i="10"/>
  <c r="B15" i="10"/>
  <c r="B14" i="10"/>
  <c r="B13" i="10"/>
  <c r="B21" i="11"/>
  <c r="B20" i="11"/>
  <c r="B18" i="11"/>
  <c r="B17" i="11"/>
  <c r="B16" i="11"/>
  <c r="B15" i="11"/>
  <c r="B14" i="11"/>
  <c r="B13" i="11"/>
  <c r="B21" i="12"/>
  <c r="B20" i="12"/>
  <c r="B18" i="12"/>
  <c r="B17" i="12"/>
  <c r="B16" i="12"/>
  <c r="B15" i="12"/>
  <c r="B14" i="12"/>
  <c r="B13" i="12"/>
  <c r="B21" i="13"/>
  <c r="B20" i="13"/>
  <c r="B18" i="13"/>
  <c r="B17" i="13"/>
  <c r="B16" i="13"/>
  <c r="B15" i="13"/>
  <c r="B14" i="13"/>
  <c r="B13" i="13"/>
  <c r="B21" i="14"/>
  <c r="B20" i="14"/>
  <c r="B18" i="14"/>
  <c r="B17" i="14"/>
  <c r="B16" i="14"/>
  <c r="B15" i="14"/>
  <c r="B14" i="14"/>
  <c r="B13" i="14"/>
  <c r="B20" i="3"/>
  <c r="B20" i="5"/>
  <c r="B21" i="3"/>
  <c r="B21" i="5"/>
  <c r="B18" i="3"/>
  <c r="B17" i="3"/>
  <c r="B16" i="3"/>
  <c r="B13" i="3"/>
  <c r="B15" i="3"/>
  <c r="B14" i="3"/>
  <c r="B14" i="4"/>
  <c r="B18" i="4"/>
  <c r="B17" i="4"/>
  <c r="B16" i="4"/>
  <c r="B15" i="4"/>
  <c r="B13" i="4"/>
  <c r="B18" i="5"/>
  <c r="B17" i="5"/>
  <c r="B16" i="5"/>
  <c r="B15" i="5"/>
  <c r="B14" i="5"/>
  <c r="B13" i="5" l="1"/>
  <c r="B19" i="14"/>
  <c r="B19" i="11"/>
  <c r="B19" i="10"/>
  <c r="B65" i="6"/>
  <c r="B64" i="6"/>
  <c r="B65" i="5"/>
  <c r="B64" i="5"/>
  <c r="B64" i="4"/>
  <c r="B65" i="4"/>
  <c r="B64" i="3"/>
  <c r="B63" i="3"/>
  <c r="B19" i="3"/>
  <c r="J53" i="1"/>
  <c r="K48" i="1"/>
  <c r="F48" i="1"/>
  <c r="N45" i="1"/>
  <c r="M45" i="1"/>
  <c r="L45" i="1"/>
  <c r="K45" i="1"/>
  <c r="J45" i="1"/>
  <c r="I45" i="1"/>
  <c r="H45" i="1"/>
  <c r="G45" i="1"/>
  <c r="F45" i="1"/>
  <c r="E44" i="1"/>
  <c r="D44" i="1"/>
  <c r="C44" i="1"/>
  <c r="N43" i="1"/>
  <c r="M43" i="1"/>
  <c r="L43" i="1"/>
  <c r="K43" i="1"/>
  <c r="J43" i="1"/>
  <c r="I43" i="1"/>
  <c r="H43" i="1"/>
  <c r="G43" i="1"/>
  <c r="F43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N46" i="1" s="1"/>
  <c r="N47" i="1" s="1"/>
  <c r="M37" i="1"/>
  <c r="M46" i="1" s="1"/>
  <c r="M47" i="1" s="1"/>
  <c r="L37" i="1"/>
  <c r="L46" i="1" s="1"/>
  <c r="L47" i="1" s="1"/>
  <c r="K37" i="1"/>
  <c r="K46" i="1" s="1"/>
  <c r="K47" i="1" s="1"/>
  <c r="J37" i="1"/>
  <c r="J46" i="1" s="1"/>
  <c r="J47" i="1" s="1"/>
  <c r="J49" i="1" s="1"/>
  <c r="I37" i="1"/>
  <c r="I46" i="1" s="1"/>
  <c r="I47" i="1" s="1"/>
  <c r="I55" i="1" s="1"/>
  <c r="H37" i="1"/>
  <c r="H46" i="1" s="1"/>
  <c r="H47" i="1" s="1"/>
  <c r="G37" i="1"/>
  <c r="G46" i="1" s="1"/>
  <c r="G47" i="1" s="1"/>
  <c r="G51" i="1" s="1"/>
  <c r="F37" i="1"/>
  <c r="F46" i="1" s="1"/>
  <c r="F47" i="1" s="1"/>
  <c r="E37" i="1"/>
  <c r="E46" i="1" s="1"/>
  <c r="E47" i="1" s="1"/>
  <c r="E53" i="1" s="1"/>
  <c r="D37" i="1"/>
  <c r="D46" i="1" s="1"/>
  <c r="D47" i="1" s="1"/>
  <c r="C37" i="1"/>
  <c r="E36" i="1"/>
  <c r="D36" i="1"/>
  <c r="C36" i="1"/>
  <c r="C46" i="1" s="1"/>
  <c r="C47" i="1" s="1"/>
  <c r="D20" i="1"/>
  <c r="D18" i="1"/>
  <c r="B19" i="4" l="1"/>
  <c r="B19" i="7"/>
  <c r="B19" i="8"/>
  <c r="B19" i="9"/>
  <c r="B19" i="6"/>
  <c r="B19" i="12"/>
  <c r="B19" i="13"/>
  <c r="B19" i="5"/>
  <c r="N76" i="1"/>
  <c r="J76" i="1"/>
  <c r="F76" i="1"/>
  <c r="L76" i="1"/>
  <c r="H76" i="1"/>
  <c r="D76" i="1"/>
  <c r="D57" i="1"/>
  <c r="D56" i="1"/>
  <c r="D74" i="1" s="1"/>
  <c r="D55" i="1"/>
  <c r="D54" i="1"/>
  <c r="D53" i="1"/>
  <c r="D52" i="1"/>
  <c r="D51" i="1"/>
  <c r="D50" i="1"/>
  <c r="D49" i="1"/>
  <c r="D48" i="1"/>
  <c r="I76" i="1"/>
  <c r="K76" i="1"/>
  <c r="C76" i="1"/>
  <c r="G76" i="1"/>
  <c r="M76" i="1"/>
  <c r="E76" i="1"/>
  <c r="H57" i="1"/>
  <c r="H74" i="1" s="1"/>
  <c r="H56" i="1"/>
  <c r="H55" i="1"/>
  <c r="H54" i="1"/>
  <c r="H53" i="1"/>
  <c r="H52" i="1"/>
  <c r="H51" i="1"/>
  <c r="H50" i="1"/>
  <c r="H49" i="1"/>
  <c r="H48" i="1"/>
  <c r="L57" i="1"/>
  <c r="L74" i="1" s="1"/>
  <c r="L56" i="1"/>
  <c r="L55" i="1"/>
  <c r="L54" i="1"/>
  <c r="L53" i="1"/>
  <c r="L52" i="1"/>
  <c r="L51" i="1"/>
  <c r="L50" i="1"/>
  <c r="L49" i="1"/>
  <c r="L48" i="1"/>
  <c r="E61" i="1"/>
  <c r="E62" i="1" s="1"/>
  <c r="E68" i="1" s="1"/>
  <c r="E70" i="1"/>
  <c r="I71" i="1"/>
  <c r="I73" i="1"/>
  <c r="M57" i="1"/>
  <c r="M74" i="1" s="1"/>
  <c r="M55" i="1"/>
  <c r="M53" i="1"/>
  <c r="M49" i="1"/>
  <c r="M48" i="1"/>
  <c r="M50" i="1"/>
  <c r="M52" i="1"/>
  <c r="M54" i="1"/>
  <c r="M56" i="1"/>
  <c r="M51" i="1"/>
  <c r="C52" i="1"/>
  <c r="C48" i="1"/>
  <c r="C51" i="1"/>
  <c r="C56" i="1"/>
  <c r="C74" i="1" s="1"/>
  <c r="C54" i="1"/>
  <c r="C53" i="1"/>
  <c r="C49" i="1"/>
  <c r="C57" i="1"/>
  <c r="C55" i="1"/>
  <c r="E57" i="1"/>
  <c r="E55" i="1"/>
  <c r="E51" i="1"/>
  <c r="E52" i="1"/>
  <c r="E48" i="1"/>
  <c r="E50" i="1"/>
  <c r="I56" i="1"/>
  <c r="I54" i="1"/>
  <c r="I52" i="1"/>
  <c r="I48" i="1"/>
  <c r="I53" i="1"/>
  <c r="I49" i="1"/>
  <c r="I51" i="1"/>
  <c r="F72" i="1"/>
  <c r="C50" i="1"/>
  <c r="J70" i="1"/>
  <c r="E56" i="1"/>
  <c r="E74" i="1" s="1"/>
  <c r="F57" i="1"/>
  <c r="F74" i="1" s="1"/>
  <c r="F56" i="1"/>
  <c r="F55" i="1"/>
  <c r="F54" i="1"/>
  <c r="F50" i="1"/>
  <c r="F51" i="1"/>
  <c r="F53" i="1"/>
  <c r="F49" i="1"/>
  <c r="F58" i="1" s="1"/>
  <c r="J57" i="1"/>
  <c r="J74" i="1" s="1"/>
  <c r="J56" i="1"/>
  <c r="J55" i="1"/>
  <c r="J54" i="1"/>
  <c r="J51" i="1"/>
  <c r="J52" i="1"/>
  <c r="J48" i="1"/>
  <c r="J50" i="1"/>
  <c r="N57" i="1"/>
  <c r="N74" i="1" s="1"/>
  <c r="N56" i="1"/>
  <c r="N55" i="1"/>
  <c r="N54" i="1"/>
  <c r="N53" i="1"/>
  <c r="N52" i="1"/>
  <c r="N48" i="1"/>
  <c r="N49" i="1"/>
  <c r="N51" i="1"/>
  <c r="I50" i="1"/>
  <c r="F52" i="1"/>
  <c r="E54" i="1"/>
  <c r="G53" i="1"/>
  <c r="G49" i="1"/>
  <c r="G54" i="1"/>
  <c r="G57" i="1"/>
  <c r="G74" i="1" s="1"/>
  <c r="G55" i="1"/>
  <c r="G50" i="1"/>
  <c r="G56" i="1"/>
  <c r="G52" i="1"/>
  <c r="G48" i="1"/>
  <c r="K50" i="1"/>
  <c r="K57" i="1"/>
  <c r="K74" i="1" s="1"/>
  <c r="K49" i="1"/>
  <c r="K58" i="1" s="1"/>
  <c r="K56" i="1"/>
  <c r="K54" i="1"/>
  <c r="K51" i="1"/>
  <c r="K67" i="1" s="1"/>
  <c r="K55" i="1"/>
  <c r="K53" i="1"/>
  <c r="E49" i="1"/>
  <c r="N50" i="1"/>
  <c r="K52" i="1"/>
  <c r="I57" i="1"/>
  <c r="I74" i="1" s="1"/>
  <c r="K80" i="1" l="1"/>
  <c r="L73" i="1"/>
  <c r="L71" i="1"/>
  <c r="D70" i="1"/>
  <c r="D61" i="1"/>
  <c r="D62" i="1" s="1"/>
  <c r="D68" i="1" s="1"/>
  <c r="F77" i="1"/>
  <c r="C70" i="1"/>
  <c r="C61" i="1"/>
  <c r="C62" i="1" s="1"/>
  <c r="C68" i="1" s="1"/>
  <c r="L72" i="1"/>
  <c r="L67" i="1"/>
  <c r="L58" i="1"/>
  <c r="E77" i="1"/>
  <c r="K78" i="1"/>
  <c r="K79" i="1" s="1"/>
  <c r="K77" i="1"/>
  <c r="K81" i="1" s="1"/>
  <c r="D73" i="1"/>
  <c r="D71" i="1"/>
  <c r="J77" i="1"/>
  <c r="K73" i="1"/>
  <c r="K71" i="1"/>
  <c r="E73" i="1"/>
  <c r="E71" i="1"/>
  <c r="K72" i="1"/>
  <c r="N72" i="1"/>
  <c r="N67" i="1"/>
  <c r="N58" i="1"/>
  <c r="N73" i="1"/>
  <c r="N71" i="1"/>
  <c r="J72" i="1"/>
  <c r="J67" i="1"/>
  <c r="J58" i="1"/>
  <c r="J73" i="1"/>
  <c r="J71" i="1"/>
  <c r="F70" i="1"/>
  <c r="F61" i="1"/>
  <c r="F62" i="1" s="1"/>
  <c r="F68" i="1" s="1"/>
  <c r="F73" i="1"/>
  <c r="F71" i="1"/>
  <c r="J61" i="1"/>
  <c r="J62" i="1" s="1"/>
  <c r="J68" i="1" s="1"/>
  <c r="F67" i="1"/>
  <c r="F78" i="1" s="1"/>
  <c r="F79" i="1" s="1"/>
  <c r="I70" i="1"/>
  <c r="I61" i="1"/>
  <c r="I62" i="1" s="1"/>
  <c r="I68" i="1" s="1"/>
  <c r="M73" i="1"/>
  <c r="M71" i="1"/>
  <c r="H72" i="1"/>
  <c r="H67" i="1"/>
  <c r="H58" i="1"/>
  <c r="G78" i="1"/>
  <c r="G79" i="1" s="1"/>
  <c r="G77" i="1"/>
  <c r="D72" i="1"/>
  <c r="D67" i="1"/>
  <c r="D78" i="1" s="1"/>
  <c r="D79" i="1" s="1"/>
  <c r="D58" i="1"/>
  <c r="L78" i="1"/>
  <c r="L79" i="1" s="1"/>
  <c r="L77" i="1"/>
  <c r="I72" i="1"/>
  <c r="I58" i="1"/>
  <c r="I67" i="1"/>
  <c r="M67" i="1"/>
  <c r="M72" i="1"/>
  <c r="M58" i="1"/>
  <c r="H70" i="1"/>
  <c r="H61" i="1"/>
  <c r="H62" i="1" s="1"/>
  <c r="H68" i="1" s="1"/>
  <c r="N70" i="1"/>
  <c r="N61" i="1"/>
  <c r="N62" i="1" s="1"/>
  <c r="N68" i="1" s="1"/>
  <c r="E67" i="1"/>
  <c r="E72" i="1"/>
  <c r="E58" i="1"/>
  <c r="C72" i="1"/>
  <c r="C58" i="1"/>
  <c r="C67" i="1"/>
  <c r="D77" i="1"/>
  <c r="K70" i="1"/>
  <c r="K61" i="1"/>
  <c r="K62" i="1" s="1"/>
  <c r="K68" i="1" s="1"/>
  <c r="K69" i="1" s="1"/>
  <c r="K75" i="1" s="1"/>
  <c r="G72" i="1"/>
  <c r="G58" i="1"/>
  <c r="G67" i="1"/>
  <c r="G73" i="1"/>
  <c r="G71" i="1"/>
  <c r="G61" i="1"/>
  <c r="G62" i="1" s="1"/>
  <c r="G68" i="1" s="1"/>
  <c r="G70" i="1"/>
  <c r="C71" i="1"/>
  <c r="C73" i="1"/>
  <c r="M61" i="1"/>
  <c r="M62" i="1" s="1"/>
  <c r="M68" i="1" s="1"/>
  <c r="M70" i="1"/>
  <c r="L70" i="1"/>
  <c r="L61" i="1"/>
  <c r="L62" i="1" s="1"/>
  <c r="L68" i="1" s="1"/>
  <c r="H73" i="1"/>
  <c r="H71" i="1"/>
  <c r="M77" i="1"/>
  <c r="M78" i="1"/>
  <c r="M79" i="1" s="1"/>
  <c r="I78" i="1"/>
  <c r="I79" i="1" s="1"/>
  <c r="I77" i="1"/>
  <c r="H78" i="1"/>
  <c r="H79" i="1" s="1"/>
  <c r="H77" i="1"/>
  <c r="N78" i="1"/>
  <c r="N79" i="1" s="1"/>
  <c r="N77" i="1"/>
  <c r="C69" i="1" l="1"/>
  <c r="C75" i="1" s="1"/>
  <c r="C78" i="1"/>
  <c r="C79" i="1" s="1"/>
  <c r="C81" i="1" s="1"/>
  <c r="E69" i="1"/>
  <c r="E75" i="1" s="1"/>
  <c r="E80" i="1"/>
  <c r="J81" i="1"/>
  <c r="J69" i="1"/>
  <c r="J75" i="1" s="1"/>
  <c r="I80" i="1"/>
  <c r="I81" i="1"/>
  <c r="I69" i="1"/>
  <c r="I75" i="1" s="1"/>
  <c r="E78" i="1"/>
  <c r="E79" i="1" s="1"/>
  <c r="E81" i="1" s="1"/>
  <c r="F81" i="1"/>
  <c r="F80" i="1"/>
  <c r="F69" i="1"/>
  <c r="F75" i="1" s="1"/>
  <c r="G80" i="1"/>
  <c r="G81" i="1"/>
  <c r="G69" i="1"/>
  <c r="G75" i="1" s="1"/>
  <c r="D81" i="1"/>
  <c r="D80" i="1"/>
  <c r="D69" i="1"/>
  <c r="D75" i="1" s="1"/>
  <c r="M81" i="1"/>
  <c r="M69" i="1"/>
  <c r="M75" i="1" s="1"/>
  <c r="M80" i="1"/>
  <c r="H81" i="1"/>
  <c r="H80" i="1"/>
  <c r="H69" i="1"/>
  <c r="H75" i="1" s="1"/>
  <c r="N81" i="1"/>
  <c r="N80" i="1"/>
  <c r="N69" i="1"/>
  <c r="N75" i="1" s="1"/>
  <c r="J78" i="1"/>
  <c r="J79" i="1" s="1"/>
  <c r="L81" i="1"/>
  <c r="L80" i="1"/>
  <c r="L69" i="1"/>
  <c r="L75" i="1" s="1"/>
  <c r="J80" i="1" l="1"/>
  <c r="C80" i="1"/>
</calcChain>
</file>

<file path=xl/sharedStrings.xml><?xml version="1.0" encoding="utf-8"?>
<sst xmlns="http://schemas.openxmlformats.org/spreadsheetml/2006/main" count="10825" uniqueCount="320">
  <si>
    <t>Simon F. Schneider [1,2], Christian Bauer [2], Petr Novák [1], Erik J. Berg [3]</t>
  </si>
  <si>
    <t>[1] Electrochemistry Laboratory, Paul Scherrer Institut, CH-5232 Villigen PSI, Switzerland</t>
  </si>
  <si>
    <t>[2] Laboratory for Energy Systems Analysis, Paul Scherrer Institut, CH-5232 Villigen PSI, Switzerland</t>
  </si>
  <si>
    <t>[3] Department of Chemistry, Uppsala University, 751 21 Uppsala, Sweden</t>
  </si>
  <si>
    <t>Scrap rate [%]</t>
  </si>
  <si>
    <t>General data</t>
  </si>
  <si>
    <t>Component</t>
  </si>
  <si>
    <t>Thickness [m]</t>
  </si>
  <si>
    <t>Density [kg/m3]</t>
  </si>
  <si>
    <t>Cost [$/kg]</t>
  </si>
  <si>
    <t>Comment/Reference</t>
  </si>
  <si>
    <t>Curr. col./2 anode LIB (Cu)</t>
  </si>
  <si>
    <t>Cost: Berg et al.; Journal of The Electrochemical Society, 165 (1) A5001-A5005 (2018)</t>
  </si>
  <si>
    <t>Curr. col./2 cathode LIB (Al)</t>
  </si>
  <si>
    <t>Curr. col./2 anode NIB (Al)</t>
  </si>
  <si>
    <t>Curr. col./2 cathode NIB (Al)</t>
  </si>
  <si>
    <t>Separator (39% porosity)</t>
  </si>
  <si>
    <t>Berg et al.; Journal of The Electrochemical Society, 165 (1) A5001-A5005 (2018). Berg et al.; Journal of The Electrochemical Society, 162 (14) A2468-A2475 (2015)</t>
  </si>
  <si>
    <t>Generic binder (3wt% of electrode)</t>
  </si>
  <si>
    <t>Berg et al.; Journal of The Electrochemical Society, 162 (14) A2468-A2475 (2015)</t>
  </si>
  <si>
    <t>Carbon additive (4 wt% of electrode)</t>
  </si>
  <si>
    <t>Generic electrolyte for LIB</t>
  </si>
  <si>
    <t>Berg et al.; Journal of The Electrochemical Society, 165 (1) A5001-A5005 (2018)</t>
  </si>
  <si>
    <t>Generic electrolyte for NIB</t>
  </si>
  <si>
    <t>Computed from cost of generic electrolyte for LIB by conceptually replacing lithium by sodium.</t>
  </si>
  <si>
    <t>LIB cathode act. mat. (LiNi1/3Mn1/3Co1/3O2)</t>
  </si>
  <si>
    <t>Cost: Vaalma et al.; Nature Reviews Materials; 3, 18013 (2018)</t>
  </si>
  <si>
    <t>NIB cathode act. mat. (NaNi1/3Mn1/3Co1/3O2)</t>
  </si>
  <si>
    <t>Computed from cost of LIB cathode material by conceptually replacing lithium by sodium.</t>
  </si>
  <si>
    <t>LIB anode act. mat. (graphite)</t>
  </si>
  <si>
    <t>NIB anode act. mat. (hard carbon)</t>
  </si>
  <si>
    <t>NMP solvent</t>
  </si>
  <si>
    <t>NMP solvent costs are considered in process costs.</t>
  </si>
  <si>
    <t>Li2CO3</t>
  </si>
  <si>
    <t>U.S. Geological Survey, 2018, Minearal commodity summaries 2018 (2017 price for battery grade lithium carbonate)</t>
  </si>
  <si>
    <t>Na2CO3</t>
  </si>
  <si>
    <t>Vaalma et al.; Nature Reviews Materials; 3, 18013 (2018)</t>
  </si>
  <si>
    <t>Battery cell packaging</t>
  </si>
  <si>
    <t>Material costs for battery cell packaging are assumed to be included in processing costs.</t>
  </si>
  <si>
    <t>Material costs</t>
  </si>
  <si>
    <t>LIB 10C</t>
  </si>
  <si>
    <t>LIB 4C</t>
  </si>
  <si>
    <t>LIB 0.25C</t>
  </si>
  <si>
    <t>base scenario NIB 10C</t>
  </si>
  <si>
    <t>base scenario NIB 4C</t>
  </si>
  <si>
    <t>base scenario NIB 0.25C</t>
  </si>
  <si>
    <t>optimistic scenario NIB 10C</t>
  </si>
  <si>
    <t>optimistic scenario NIB 4C</t>
  </si>
  <si>
    <t>optimistic scenario NIB 0.25C</t>
  </si>
  <si>
    <t>pessimistic scenario NIB 10C</t>
  </si>
  <si>
    <t>pessimistic scenario NIB 4C</t>
  </si>
  <si>
    <t>pessimistic scenario NIB 0.25C</t>
  </si>
  <si>
    <t>Battery cell geometry and specific energy (obtained from P2D battery cell model)</t>
  </si>
  <si>
    <t>anode thickness [m]</t>
  </si>
  <si>
    <t>cathode thickness [m]</t>
  </si>
  <si>
    <t>anode porosity [-]</t>
  </si>
  <si>
    <t>cathode porosity [-]</t>
  </si>
  <si>
    <t>specific energy [Wh/kg]</t>
  </si>
  <si>
    <t>Material requirements per 1 m2 of battery cell "sandwhich"</t>
  </si>
  <si>
    <t>Cu [kg/m2]</t>
  </si>
  <si>
    <t>Al [kg/m2]</t>
  </si>
  <si>
    <t>Separator [kg/m2]</t>
  </si>
  <si>
    <t>Generic binder [kg/m2]</t>
  </si>
  <si>
    <t>Carbon additive [kg/m2]</t>
  </si>
  <si>
    <t>Generic electrolyte [kg/m2]</t>
  </si>
  <si>
    <t>LiNi1/3Mn1/3Co1/3O2 [kg/m2]</t>
  </si>
  <si>
    <t>NaNi1/3Mn1/3Co1/3O2 [kg/m2]</t>
  </si>
  <si>
    <t>Graphite [kg/m2]</t>
  </si>
  <si>
    <t>Hard carbon [kg/m2]</t>
  </si>
  <si>
    <t>Sum of all materials [kg/m2]</t>
  </si>
  <si>
    <t>Specific energy per 1 m2 of battery cell "sandwhich"</t>
  </si>
  <si>
    <t>Area-specific energy [Wh/m2]</t>
  </si>
  <si>
    <t>Material requirements per 1 kWh battery cell capacity, including scrap rate</t>
  </si>
  <si>
    <t>Cu [kg/kWh]</t>
  </si>
  <si>
    <t>Al [kg/kWh]</t>
  </si>
  <si>
    <t>Separator [kg/kWh]</t>
  </si>
  <si>
    <t>Generic binder [kg/kWh]</t>
  </si>
  <si>
    <t>Carbon additive [kg/kWh]</t>
  </si>
  <si>
    <t>Generic electrolyte [kg/kWh]</t>
  </si>
  <si>
    <t>LiNi1/3Mn1/3Co1/3O2 [kg/kWh]</t>
  </si>
  <si>
    <t>NaNi1/3Mn1/3Co1/3O2 [kg/kWh]</t>
  </si>
  <si>
    <t>Graphite [kg/kWh]</t>
  </si>
  <si>
    <t>Hard carbon [kg/kWh]</t>
  </si>
  <si>
    <t>Sum of all materials [kg/kWh]</t>
  </si>
  <si>
    <t>NMP solvent (costs included in process costs)</t>
  </si>
  <si>
    <t>Li/Na raw material requirements and costs</t>
  </si>
  <si>
    <t>Li/Na [kg/kWh]</t>
  </si>
  <si>
    <t>Li/Na [$/kWh]</t>
  </si>
  <si>
    <t>Battery cell costs</t>
  </si>
  <si>
    <t>Relevant resources for modeling approach</t>
  </si>
  <si>
    <t>Material costs [$/kWh]</t>
  </si>
  <si>
    <t>Of material costs: Li/Na raw material costs [$/kWh]</t>
  </si>
  <si>
    <t>Material costs without Li/Na raw material costs [$/kWh]</t>
  </si>
  <si>
    <t>Li/Na costs electrolyte [$/kWh]</t>
  </si>
  <si>
    <t>Li/Na costs cathode [$/kWh]</t>
  </si>
  <si>
    <t>Current collector [$/kWh]</t>
  </si>
  <si>
    <t>Cathode active material costs without Li/Na [$/kWh]</t>
  </si>
  <si>
    <t>Anode active material costs [$/kWh]</t>
  </si>
  <si>
    <t>Other material purchase costs [$/kWh]</t>
  </si>
  <si>
    <t>Process costs 2014 [$/kWh]</t>
  </si>
  <si>
    <t>Patry et al.; Energy Science and Engineering 2015; 3(1): 71-84</t>
  </si>
  <si>
    <t>Process costs 2019 [$/kWh]</t>
  </si>
  <si>
    <t>Berckmans et al.; Energies 2017, 10, 1314. Tsiropoulos et al. 2018; JRC Science for policy report.</t>
  </si>
  <si>
    <t>Overhead costs 2014 [$/kWh]</t>
  </si>
  <si>
    <t>Patry et al.; Energy Science and Engineering 2015; 3(1): 71-85</t>
  </si>
  <si>
    <t>Overhead costs 2019 [$/kWh]</t>
  </si>
  <si>
    <t>Berckmans et al.; Energies 2017; 10, 1314. Tsiropoulos et al. 2018; JRC Science for policy report.</t>
  </si>
  <si>
    <t>Total costs 2014 [$/kWh]</t>
  </si>
  <si>
    <t>Total costs 2019 [$/kWh]</t>
  </si>
  <si>
    <t>cutoff</t>
  </si>
  <si>
    <t>Database</t>
  </si>
  <si>
    <t>LIB-10C import</t>
  </si>
  <si>
    <t>format</t>
  </si>
  <si>
    <t>Excel spreadsheet</t>
  </si>
  <si>
    <t>Activity</t>
  </si>
  <si>
    <t>LIB-10C cell</t>
  </si>
  <si>
    <t>comment</t>
  </si>
  <si>
    <t>location</t>
  </si>
  <si>
    <t>GLO</t>
  </si>
  <si>
    <t>production amount</t>
  </si>
  <si>
    <t>unit</t>
  </si>
  <si>
    <t>kWh</t>
  </si>
  <si>
    <t>Exchanges</t>
  </si>
  <si>
    <t>name</t>
  </si>
  <si>
    <t>amount</t>
  </si>
  <si>
    <t>database</t>
  </si>
  <si>
    <t>categories</t>
  </si>
  <si>
    <t>type</t>
  </si>
  <si>
    <t>reference product</t>
  </si>
  <si>
    <t>Comment</t>
  </si>
  <si>
    <t>kilowatt hour</t>
  </si>
  <si>
    <t>production</t>
  </si>
  <si>
    <t>Anode paste</t>
  </si>
  <si>
    <t>kg</t>
  </si>
  <si>
    <t>technosphere</t>
  </si>
  <si>
    <t>Cathode paste</t>
  </si>
  <si>
    <t>Copper current collector</t>
  </si>
  <si>
    <t>Aluminum current collector</t>
  </si>
  <si>
    <t>Electrolyte</t>
  </si>
  <si>
    <t>Separator</t>
  </si>
  <si>
    <t>Cell container</t>
  </si>
  <si>
    <t>Assumption: cell container accounts for 3wt.% of battery cell</t>
  </si>
  <si>
    <t>Water</t>
  </si>
  <si>
    <t>Energy</t>
  </si>
  <si>
    <t>KR</t>
  </si>
  <si>
    <t>market for water, decarbonised, at user</t>
  </si>
  <si>
    <t>kilogram</t>
  </si>
  <si>
    <t>ecoinvent 3.3 cutoff</t>
  </si>
  <si>
    <t>water, decarbonised, at user</t>
  </si>
  <si>
    <t>market for electricity, medium voltage</t>
  </si>
  <si>
    <t>electricity, medium voltage</t>
  </si>
  <si>
    <t>heat production, natural gas, at industrial furnace low-NOx &gt;100kW</t>
  </si>
  <si>
    <t>megajoule</t>
  </si>
  <si>
    <t>RoW</t>
  </si>
  <si>
    <t>heat, district or industrial, natural gas</t>
  </si>
  <si>
    <t>market for copper</t>
  </si>
  <si>
    <t>copper</t>
  </si>
  <si>
    <t>market for sheet rolling, copper</t>
  </si>
  <si>
    <t>sheet rolling, copper</t>
  </si>
  <si>
    <t>market for anode, graphite, for lithium-ion battery</t>
  </si>
  <si>
    <t>anode, graphite, for lithium-ion battery</t>
  </si>
  <si>
    <t>market for carboxymethyl cellulose, powder</t>
  </si>
  <si>
    <t>carboxymethyl cellulose, powder</t>
  </si>
  <si>
    <t>market for styrene butadiene rubber (SBR)</t>
  </si>
  <si>
    <t>market for carbon black</t>
  </si>
  <si>
    <t>carbon black</t>
  </si>
  <si>
    <t>market for aluminium scrap, new</t>
  </si>
  <si>
    <t>aluminium scrap, new</t>
  </si>
  <si>
    <t>market for sheet rolling, aluminium</t>
  </si>
  <si>
    <t>sheet rolling, aluminium</t>
  </si>
  <si>
    <t>market for polyvinylfluoride</t>
  </si>
  <si>
    <t>polyvinylfluoride</t>
  </si>
  <si>
    <t>Positive active material</t>
  </si>
  <si>
    <t>market for N-methyl-2-pyrrolidone</t>
  </si>
  <si>
    <t>N-methyl-2-pyrrolidone</t>
  </si>
  <si>
    <t>Inventory adapted from: Majeau-Bettez et al.; Environmental Science and Technology 2011, 45, 4548. Ellingsen et al.; J. Industrial Ecology 2014, 18 (1), 113</t>
  </si>
  <si>
    <t>market for lithium hydroxide</t>
  </si>
  <si>
    <t>lithium hydroxide</t>
  </si>
  <si>
    <t>Ni1/3Co1/3Mn1/3(OH)2</t>
  </si>
  <si>
    <t>market for chemical factory, organics</t>
  </si>
  <si>
    <t>chemical factory, organics</t>
  </si>
  <si>
    <t>market for heat, district or industrial, natural gas</t>
  </si>
  <si>
    <t>MJ</t>
  </si>
  <si>
    <t>market for nickel sulfate</t>
  </si>
  <si>
    <t>nickel sulfate</t>
  </si>
  <si>
    <t>Cobalt sulfate</t>
  </si>
  <si>
    <t>market for manganese sulfate</t>
  </si>
  <si>
    <t>manganese sulfate</t>
  </si>
  <si>
    <t>market for sodium hydroxide, without water, in 50% solution state</t>
  </si>
  <si>
    <t>sodium hydroxide, without water, in 50% solution state</t>
  </si>
  <si>
    <t>Sulfate</t>
  </si>
  <si>
    <t>biosphere3</t>
  </si>
  <si>
    <t>water</t>
  </si>
  <si>
    <t>biosphere</t>
  </si>
  <si>
    <t>Inventory adapted from: Majeau-Bettez et al.; Environmental Science and Technology 2011, 45, 4548</t>
  </si>
  <si>
    <t>market for cobalt</t>
  </si>
  <si>
    <t>cobalt</t>
  </si>
  <si>
    <t>market for carbon monoxide</t>
  </si>
  <si>
    <t>RER</t>
  </si>
  <si>
    <t>carbon monoxide</t>
  </si>
  <si>
    <t>market for hydrogen, liquid</t>
  </si>
  <si>
    <t>hydrogen, liquid</t>
  </si>
  <si>
    <t>market for blasting</t>
  </si>
  <si>
    <t>blasting</t>
  </si>
  <si>
    <t>market for lithium hexafluorophosphate</t>
  </si>
  <si>
    <t>lithium hexafluorophosphate</t>
  </si>
  <si>
    <t>1M solution</t>
  </si>
  <si>
    <t>market for ethylene carbonate</t>
  </si>
  <si>
    <t>ethylene carbonate</t>
  </si>
  <si>
    <t>Proxy for EC:DMC mixture</t>
  </si>
  <si>
    <t>market for polypropylene, granulate</t>
  </si>
  <si>
    <t>polypropylene, granulate</t>
  </si>
  <si>
    <t>market for polyethylene, low density, granulate</t>
  </si>
  <si>
    <t>polyethylene, low density, granulate</t>
  </si>
  <si>
    <t>market for extrusion, plastic film</t>
  </si>
  <si>
    <t>extrusion, plastic film</t>
  </si>
  <si>
    <t>Tab Aluminum</t>
  </si>
  <si>
    <t>Tab Copper</t>
  </si>
  <si>
    <t>Multilayer pouch</t>
  </si>
  <si>
    <t>aluminium ingot, primary, to aluminium, wrought alloy market</t>
  </si>
  <si>
    <t>aluminium, wrought alloy</t>
  </si>
  <si>
    <t>market for aluminium casting facility</t>
  </si>
  <si>
    <t>aluminium casting facility</t>
  </si>
  <si>
    <t>market for metal working factory</t>
  </si>
  <si>
    <t>metal working factory</t>
  </si>
  <si>
    <t>market for polyethylene terephthalate, granulate, amorphous</t>
  </si>
  <si>
    <t>polyethylene terephthalate, granulate, amorphous</t>
  </si>
  <si>
    <t>market for nylon 6</t>
  </si>
  <si>
    <t>nylon 6</t>
  </si>
  <si>
    <t>market for packaging film, low density polyethylene</t>
  </si>
  <si>
    <t>packaging film, low density polyethylene</t>
  </si>
  <si>
    <t>market for injection moulding</t>
  </si>
  <si>
    <t>injection moulding</t>
  </si>
  <si>
    <t>market for plastic processing factory</t>
  </si>
  <si>
    <t>plastic processing factory</t>
  </si>
  <si>
    <t>process</t>
  </si>
  <si>
    <t>Heat, waste</t>
  </si>
  <si>
    <t>air</t>
  </si>
  <si>
    <t>NMVOC, non-methane volatile organic compounds, unspecified origin</t>
  </si>
  <si>
    <t>Water, cooling, unspecified natural origin</t>
  </si>
  <si>
    <t>cubic meter</t>
  </si>
  <si>
    <t>natural resource::in water</t>
  </si>
  <si>
    <t>market for butadiene</t>
  </si>
  <si>
    <t>butadiene</t>
  </si>
  <si>
    <t>market for cyclohexane</t>
  </si>
  <si>
    <t>cyclohexane</t>
  </si>
  <si>
    <t>market for soap</t>
  </si>
  <si>
    <t>soap</t>
  </si>
  <si>
    <t>market for sodium persulfate</t>
  </si>
  <si>
    <t>sodium persulfate</t>
  </si>
  <si>
    <t>market for styrene</t>
  </si>
  <si>
    <t>styrene</t>
  </si>
  <si>
    <t>market for water, deionised, from tap water, at user</t>
  </si>
  <si>
    <t>water, deionised, from tap water, at user</t>
  </si>
  <si>
    <t>market group for electricity, medium voltage</t>
  </si>
  <si>
    <t>ENTSO-E</t>
  </si>
  <si>
    <t>market group for heat, central or small-scale, natural gas</t>
  </si>
  <si>
    <t>heat, central or small-scale, natural gas</t>
  </si>
  <si>
    <t>treatment of wastewater, unpolluted, capacity 5E9l/year</t>
  </si>
  <si>
    <t>wastewater, unpolluted</t>
  </si>
  <si>
    <t>LIB-4C import</t>
  </si>
  <si>
    <t>LIB-4C cell</t>
  </si>
  <si>
    <t>LIB-025C import</t>
  </si>
  <si>
    <t>LIB-025C cell</t>
  </si>
  <si>
    <t>Positive active material = Li(Ni1/3Co1/3Mn1/3)O2, this inventory is adapted from Majeau-Bettez 2011 and Ellingsen 2014</t>
  </si>
  <si>
    <t>base NIB-10C import</t>
  </si>
  <si>
    <t>base NIB-10C cell</t>
  </si>
  <si>
    <t>Hard carbon</t>
  </si>
  <si>
    <t>Hard carbon from sugar precursor, inventory from: Peters et al.; Energy and Environmental Science 2016, 9, 1744</t>
  </si>
  <si>
    <t>market for sugar beet</t>
  </si>
  <si>
    <t>sugar beet</t>
  </si>
  <si>
    <t>market for heat, central or small-scale, natural gas</t>
  </si>
  <si>
    <t>Europe without Switzerland</t>
  </si>
  <si>
    <t>market for chemicals, inorganic</t>
  </si>
  <si>
    <t>chemical, inorganic</t>
  </si>
  <si>
    <t>market for nitrogen, liquid</t>
  </si>
  <si>
    <t>nitrogen, liquid</t>
  </si>
  <si>
    <t>Carbon dioxide, non-fossil</t>
  </si>
  <si>
    <t>Emissions that cannot be considered because they are not in the database</t>
  </si>
  <si>
    <t>Carbon monoxide, non-fossil</t>
  </si>
  <si>
    <t>Nitrogen oxides</t>
  </si>
  <si>
    <t>Dust</t>
  </si>
  <si>
    <t>Sulfur dioxide</t>
  </si>
  <si>
    <t>Wastewater</t>
  </si>
  <si>
    <t>Solid waste</t>
  </si>
  <si>
    <t>Hydrogen fluoride</t>
  </si>
  <si>
    <t>Hydrogen chloride</t>
  </si>
  <si>
    <t>Positive active material = Na(Ni1/3Co1/3Mn1/3)O2, it is assumed that the material can be synthesized in the same reaction as its Li analogue</t>
  </si>
  <si>
    <t>Sodium hexafluorophosphate</t>
  </si>
  <si>
    <t>Inventory from: Peters et al.; Energy and Environmental Science 2016, 9, 1744</t>
  </si>
  <si>
    <t>market for sodium fluoride</t>
  </si>
  <si>
    <t>sodium fluoride</t>
  </si>
  <si>
    <t>market for phosphorus pentachloride</t>
  </si>
  <si>
    <t>phosphorus pentachloride</t>
  </si>
  <si>
    <t>market for hydrogen fluoride</t>
  </si>
  <si>
    <t>hydrogen fluoride</t>
  </si>
  <si>
    <t>market for lime, hydrated, packed</t>
  </si>
  <si>
    <t>lime, hydrated, packed</t>
  </si>
  <si>
    <t>Disposal of salts</t>
  </si>
  <si>
    <t>NaF recycled</t>
  </si>
  <si>
    <t>Phosphorus trichloride</t>
  </si>
  <si>
    <t>base NIB-4C import</t>
  </si>
  <si>
    <t>base NIB-4C cell</t>
  </si>
  <si>
    <t>base NIB-025C import</t>
  </si>
  <si>
    <t>base NIB-025C cell</t>
  </si>
  <si>
    <t>optimistic NIB-10C import</t>
  </si>
  <si>
    <t>optimistic NIB-10C cell</t>
  </si>
  <si>
    <t>optimistic NIB-4C import</t>
  </si>
  <si>
    <t>optimistic NIB-4C cell</t>
  </si>
  <si>
    <t>optimistic NIB-025C import</t>
  </si>
  <si>
    <t>optimistic NIB-025C cell</t>
  </si>
  <si>
    <t>pessimistic NIB-10C import</t>
  </si>
  <si>
    <t>pessimistic NIB-10C cell</t>
  </si>
  <si>
    <t>pessimistic NIB-4C import</t>
  </si>
  <si>
    <t>pessimistic NIB-4C cell</t>
  </si>
  <si>
    <t>pessimistic NIB-025C import</t>
  </si>
  <si>
    <t>pessimistic NIB-025C cell</t>
  </si>
  <si>
    <t>Supplementary information S3: Battery cell cost calculation and inventories for LCA</t>
  </si>
  <si>
    <r>
      <rPr>
        <b/>
        <sz val="12"/>
        <color theme="1"/>
        <rFont val="Calibri"/>
        <family val="2"/>
      </rPr>
      <t>Implementation of learning curve for process costs</t>
    </r>
    <r>
      <rPr>
        <sz val="12"/>
        <color theme="1"/>
        <rFont val="Calibri"/>
        <family val="2"/>
        <charset val="129"/>
      </rPr>
      <t>: For labor costs, Berckmans et al. specify a discount factor of 0.574 for each market doubling. A yearly market growth of 26% therefore gives rise to the following expression for the process costs in year 2019: Process_costs_2019 = 0.574^(LOG(1.26^5)/LOG(2))*Process_costs_2014</t>
    </r>
  </si>
  <si>
    <r>
      <rPr>
        <b/>
        <sz val="12"/>
        <color theme="1"/>
        <rFont val="Calibri"/>
        <family val="2"/>
      </rPr>
      <t>Implementation of learning curve for overhead costs</t>
    </r>
    <r>
      <rPr>
        <sz val="12"/>
        <color theme="1"/>
        <rFont val="Calibri"/>
        <family val="2"/>
        <charset val="129"/>
      </rPr>
      <t>: For overhead and profit margins, Berckmans et al. specify a discount factor of 0.757 for each market doubling. A yearly market growth of 26% therefore gives rise to the following expression for the overhead costs in year 2019: Overhead_costs_2019 = 0.757^(LOG(1.26^5)/LOG(2))*Overhead_costs_2014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</si>
</sst>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E+00"/>
    <numFmt numFmtId="166" formatCode="0.000"/>
    <numFmt numFmtId="167" formatCode="0.000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rgb="FF000000"/>
      <name val="Calibri"/>
      <family val="2"/>
    </font>
    <font>
      <b/>
      <sz val="18"/>
      <color rgb="FF000000"/>
      <name val="Calibri"/>
      <family val="2"/>
    </font>
    <font>
      <sz val="12"/>
      <color theme="1"/>
      <name val="Calibri"/>
      <family val="2"/>
      <charset val="129"/>
    </font>
    <font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charset val="129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129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rgb="FFFF0000"/>
      <name val="Calibri"/>
      <family val="2"/>
      <charset val="129"/>
      <scheme val="minor"/>
    </font>
    <font>
      <i/>
      <sz val="12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C0DA"/>
        <bgColor rgb="FFFFFFFF"/>
      </patternFill>
    </fill>
    <fill>
      <patternFill patternType="solid">
        <fgColor rgb="FFD8E4BC"/>
        <bgColor rgb="FFFFFFFF"/>
      </patternFill>
    </fill>
    <fill>
      <patternFill patternType="solid">
        <fgColor rgb="FFEBF1DE"/>
        <bgColor rgb="FFFFFFFF"/>
      </patternFill>
    </fill>
    <fill>
      <patternFill patternType="solid">
        <fgColor rgb="FFDAEEF3"/>
        <bgColor rgb="FFFFFFFF"/>
      </patternFill>
    </fill>
    <fill>
      <patternFill patternType="solid">
        <fgColor rgb="FFDCE6F1"/>
        <bgColor rgb="FFFFFFFF"/>
      </patternFill>
    </fill>
    <fill>
      <patternFill patternType="solid">
        <fgColor rgb="FFE4DFEC"/>
        <bgColor rgb="FFFFFFFF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0" borderId="0"/>
    <xf numFmtId="0" fontId="5" fillId="0" borderId="0"/>
    <xf numFmtId="0" fontId="17" fillId="0" borderId="0"/>
  </cellStyleXfs>
  <cellXfs count="223">
    <xf numFmtId="0" fontId="0" fillId="0" borderId="0" xfId="0"/>
    <xf numFmtId="0" fontId="5" fillId="0" borderId="0" xfId="8"/>
    <xf numFmtId="0" fontId="3" fillId="0" borderId="0" xfId="7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3" fillId="0" borderId="0" xfId="7" applyFont="1" applyFill="1" applyBorder="1" applyAlignment="1"/>
    <xf numFmtId="0" fontId="11" fillId="8" borderId="1" xfId="5" applyFont="1" applyFill="1" applyBorder="1"/>
    <xf numFmtId="0" fontId="11" fillId="8" borderId="2" xfId="5" applyFont="1" applyFill="1" applyBorder="1"/>
    <xf numFmtId="0" fontId="13" fillId="10" borderId="6" xfId="2" applyFont="1" applyFill="1" applyBorder="1"/>
    <xf numFmtId="0" fontId="13" fillId="10" borderId="7" xfId="2" applyFont="1" applyFill="1" applyBorder="1"/>
    <xf numFmtId="0" fontId="13" fillId="10" borderId="8" xfId="2" applyFont="1" applyFill="1" applyBorder="1"/>
    <xf numFmtId="0" fontId="11" fillId="10" borderId="9" xfId="2" applyFont="1" applyFill="1" applyBorder="1"/>
    <xf numFmtId="0" fontId="13" fillId="10" borderId="10" xfId="2" applyFont="1" applyFill="1" applyBorder="1"/>
    <xf numFmtId="11" fontId="11" fillId="10" borderId="11" xfId="2" applyNumberFormat="1" applyFont="1" applyFill="1" applyBorder="1"/>
    <xf numFmtId="0" fontId="11" fillId="10" borderId="12" xfId="2" applyFont="1" applyFill="1" applyBorder="1"/>
    <xf numFmtId="0" fontId="11" fillId="10" borderId="11" xfId="2" applyFont="1" applyFill="1" applyBorder="1"/>
    <xf numFmtId="0" fontId="13" fillId="10" borderId="15" xfId="2" applyFont="1" applyFill="1" applyBorder="1"/>
    <xf numFmtId="11" fontId="11" fillId="10" borderId="16" xfId="2" applyNumberFormat="1" applyFont="1" applyFill="1" applyBorder="1"/>
    <xf numFmtId="0" fontId="11" fillId="10" borderId="0" xfId="2" applyFont="1" applyFill="1" applyBorder="1"/>
    <xf numFmtId="0" fontId="11" fillId="10" borderId="16" xfId="2" applyFont="1" applyFill="1" applyBorder="1"/>
    <xf numFmtId="0" fontId="13" fillId="10" borderId="17" xfId="2" applyFont="1" applyFill="1" applyBorder="1"/>
    <xf numFmtId="11" fontId="11" fillId="10" borderId="18" xfId="2" applyNumberFormat="1" applyFont="1" applyFill="1" applyBorder="1"/>
    <xf numFmtId="0" fontId="11" fillId="10" borderId="19" xfId="2" applyFont="1" applyFill="1" applyBorder="1"/>
    <xf numFmtId="0" fontId="11" fillId="10" borderId="18" xfId="2" applyFont="1" applyFill="1" applyBorder="1"/>
    <xf numFmtId="0" fontId="11" fillId="10" borderId="19" xfId="2" applyFont="1" applyFill="1" applyBorder="1" applyAlignment="1">
      <alignment horizontal="left"/>
    </xf>
    <xf numFmtId="0" fontId="11" fillId="10" borderId="20" xfId="2" applyFont="1" applyFill="1" applyBorder="1" applyAlignment="1">
      <alignment horizontal="left"/>
    </xf>
    <xf numFmtId="0" fontId="11" fillId="10" borderId="0" xfId="2" applyFont="1" applyFill="1" applyBorder="1" applyAlignment="1">
      <alignment horizontal="left"/>
    </xf>
    <xf numFmtId="0" fontId="11" fillId="10" borderId="21" xfId="2" applyFont="1" applyFill="1" applyBorder="1" applyAlignment="1">
      <alignment horizontal="left"/>
    </xf>
    <xf numFmtId="164" fontId="11" fillId="10" borderId="18" xfId="2" applyNumberFormat="1" applyFont="1" applyFill="1" applyBorder="1"/>
    <xf numFmtId="0" fontId="13" fillId="10" borderId="17" xfId="2" applyFont="1" applyFill="1" applyBorder="1" applyAlignment="1">
      <alignment wrapText="1"/>
    </xf>
    <xf numFmtId="0" fontId="13" fillId="10" borderId="15" xfId="2" applyFont="1" applyFill="1" applyBorder="1" applyAlignment="1">
      <alignment wrapText="1"/>
    </xf>
    <xf numFmtId="164" fontId="11" fillId="10" borderId="16" xfId="2" applyNumberFormat="1" applyFont="1" applyFill="1" applyBorder="1"/>
    <xf numFmtId="0" fontId="13" fillId="10" borderId="23" xfId="2" applyFont="1" applyFill="1" applyBorder="1"/>
    <xf numFmtId="0" fontId="11" fillId="10" borderId="24" xfId="2" applyFont="1" applyFill="1" applyBorder="1"/>
    <xf numFmtId="0" fontId="11" fillId="10" borderId="25" xfId="2" applyFont="1" applyFill="1" applyBorder="1"/>
    <xf numFmtId="0" fontId="13" fillId="11" borderId="6" xfId="6" applyFont="1" applyFill="1" applyBorder="1"/>
    <xf numFmtId="0" fontId="13" fillId="11" borderId="29" xfId="6" applyFont="1" applyFill="1" applyBorder="1"/>
    <xf numFmtId="0" fontId="13" fillId="12" borderId="29" xfId="1" applyFont="1" applyFill="1" applyBorder="1" applyAlignment="1">
      <alignment vertical="center"/>
    </xf>
    <xf numFmtId="0" fontId="13" fillId="12" borderId="7" xfId="1" applyFont="1" applyFill="1" applyBorder="1" applyAlignment="1">
      <alignment vertical="center"/>
    </xf>
    <xf numFmtId="0" fontId="13" fillId="11" borderId="29" xfId="6" applyFont="1" applyFill="1" applyBorder="1" applyAlignment="1">
      <alignment vertical="center" wrapText="1"/>
    </xf>
    <xf numFmtId="0" fontId="13" fillId="12" borderId="7" xfId="1" applyFont="1" applyFill="1" applyBorder="1" applyAlignment="1">
      <alignment vertical="center" wrapText="1"/>
    </xf>
    <xf numFmtId="0" fontId="13" fillId="12" borderId="29" xfId="1" applyFont="1" applyFill="1" applyBorder="1" applyAlignment="1">
      <alignment vertical="center" wrapText="1"/>
    </xf>
    <xf numFmtId="0" fontId="13" fillId="11" borderId="7" xfId="6" applyFont="1" applyFill="1" applyBorder="1" applyAlignment="1">
      <alignment vertical="center" wrapText="1"/>
    </xf>
    <xf numFmtId="0" fontId="13" fillId="11" borderId="30" xfId="6" applyFont="1" applyFill="1" applyBorder="1" applyAlignment="1">
      <alignment vertical="center" wrapText="1"/>
    </xf>
    <xf numFmtId="0" fontId="11" fillId="11" borderId="31" xfId="6" applyFont="1" applyFill="1" applyBorder="1"/>
    <xf numFmtId="11" fontId="11" fillId="12" borderId="31" xfId="1" applyNumberFormat="1" applyFont="1" applyFill="1" applyBorder="1"/>
    <xf numFmtId="11" fontId="11" fillId="12" borderId="32" xfId="1" applyNumberFormat="1" applyFont="1" applyFill="1" applyBorder="1"/>
    <xf numFmtId="11" fontId="11" fillId="11" borderId="31" xfId="6" applyNumberFormat="1" applyFont="1" applyFill="1" applyBorder="1"/>
    <xf numFmtId="11" fontId="14" fillId="11" borderId="32" xfId="6" applyNumberFormat="1" applyFont="1" applyFill="1" applyBorder="1"/>
    <xf numFmtId="11" fontId="14" fillId="11" borderId="31" xfId="6" applyNumberFormat="1" applyFont="1" applyFill="1" applyBorder="1"/>
    <xf numFmtId="11" fontId="14" fillId="11" borderId="33" xfId="6" applyNumberFormat="1" applyFont="1" applyFill="1" applyBorder="1"/>
    <xf numFmtId="0" fontId="11" fillId="11" borderId="22" xfId="6" applyFont="1" applyFill="1" applyBorder="1"/>
    <xf numFmtId="11" fontId="11" fillId="12" borderId="22" xfId="1" applyNumberFormat="1" applyFont="1" applyFill="1" applyBorder="1"/>
    <xf numFmtId="11" fontId="11" fillId="12" borderId="18" xfId="1" applyNumberFormat="1" applyFont="1" applyFill="1" applyBorder="1"/>
    <xf numFmtId="11" fontId="11" fillId="11" borderId="22" xfId="6" applyNumberFormat="1" applyFont="1" applyFill="1" applyBorder="1"/>
    <xf numFmtId="11" fontId="14" fillId="11" borderId="18" xfId="6" applyNumberFormat="1" applyFont="1" applyFill="1" applyBorder="1"/>
    <xf numFmtId="11" fontId="14" fillId="11" borderId="22" xfId="6" applyNumberFormat="1" applyFont="1" applyFill="1" applyBorder="1"/>
    <xf numFmtId="11" fontId="14" fillId="11" borderId="34" xfId="6" applyNumberFormat="1" applyFont="1" applyFill="1" applyBorder="1"/>
    <xf numFmtId="0" fontId="11" fillId="12" borderId="22" xfId="1" applyFont="1" applyFill="1" applyBorder="1"/>
    <xf numFmtId="0" fontId="11" fillId="12" borderId="18" xfId="1" applyFont="1" applyFill="1" applyBorder="1"/>
    <xf numFmtId="0" fontId="14" fillId="11" borderId="18" xfId="6" applyFont="1" applyFill="1" applyBorder="1"/>
    <xf numFmtId="0" fontId="14" fillId="11" borderId="22" xfId="6" applyFont="1" applyFill="1" applyBorder="1"/>
    <xf numFmtId="0" fontId="14" fillId="11" borderId="34" xfId="6" applyFont="1" applyFill="1" applyBorder="1"/>
    <xf numFmtId="2" fontId="9" fillId="0" borderId="0" xfId="0" applyNumberFormat="1" applyFont="1" applyFill="1" applyBorder="1"/>
    <xf numFmtId="165" fontId="9" fillId="0" borderId="0" xfId="0" applyNumberFormat="1" applyFont="1" applyFill="1" applyBorder="1"/>
    <xf numFmtId="0" fontId="11" fillId="11" borderId="36" xfId="6" applyFont="1" applyFill="1" applyBorder="1"/>
    <xf numFmtId="164" fontId="11" fillId="12" borderId="36" xfId="1" applyNumberFormat="1" applyFont="1" applyFill="1" applyBorder="1"/>
    <xf numFmtId="164" fontId="11" fillId="12" borderId="37" xfId="1" applyNumberFormat="1" applyFont="1" applyFill="1" applyBorder="1"/>
    <xf numFmtId="164" fontId="11" fillId="11" borderId="36" xfId="6" applyNumberFormat="1" applyFont="1" applyFill="1" applyBorder="1"/>
    <xf numFmtId="164" fontId="14" fillId="11" borderId="37" xfId="6" applyNumberFormat="1" applyFont="1" applyFill="1" applyBorder="1"/>
    <xf numFmtId="164" fontId="14" fillId="11" borderId="36" xfId="6" applyNumberFormat="1" applyFont="1" applyFill="1" applyBorder="1"/>
    <xf numFmtId="164" fontId="14" fillId="11" borderId="38" xfId="6" applyNumberFormat="1" applyFont="1" applyFill="1" applyBorder="1"/>
    <xf numFmtId="0" fontId="15" fillId="0" borderId="0" xfId="8" applyFont="1" applyFill="1" applyBorder="1"/>
    <xf numFmtId="0" fontId="11" fillId="12" borderId="32" xfId="1" applyFont="1" applyFill="1" applyBorder="1"/>
    <xf numFmtId="0" fontId="11" fillId="12" borderId="31" xfId="1" applyFont="1" applyFill="1" applyBorder="1"/>
    <xf numFmtId="0" fontId="11" fillId="11" borderId="32" xfId="6" applyFont="1" applyFill="1" applyBorder="1"/>
    <xf numFmtId="0" fontId="11" fillId="11" borderId="33" xfId="6" applyFont="1" applyFill="1" applyBorder="1"/>
    <xf numFmtId="11" fontId="11" fillId="11" borderId="18" xfId="6" applyNumberFormat="1" applyFont="1" applyFill="1" applyBorder="1"/>
    <xf numFmtId="11" fontId="11" fillId="11" borderId="34" xfId="6" applyNumberFormat="1" applyFont="1" applyFill="1" applyBorder="1"/>
    <xf numFmtId="0" fontId="11" fillId="11" borderId="18" xfId="6" applyFont="1" applyFill="1" applyBorder="1"/>
    <xf numFmtId="0" fontId="11" fillId="11" borderId="34" xfId="6" applyFont="1" applyFill="1" applyBorder="1"/>
    <xf numFmtId="166" fontId="11" fillId="12" borderId="36" xfId="1" applyNumberFormat="1" applyFont="1" applyFill="1" applyBorder="1"/>
    <xf numFmtId="166" fontId="11" fillId="12" borderId="37" xfId="1" applyNumberFormat="1" applyFont="1" applyFill="1" applyBorder="1"/>
    <xf numFmtId="166" fontId="11" fillId="11" borderId="36" xfId="6" applyNumberFormat="1" applyFont="1" applyFill="1" applyBorder="1"/>
    <xf numFmtId="166" fontId="11" fillId="11" borderId="37" xfId="6" applyNumberFormat="1" applyFont="1" applyFill="1" applyBorder="1"/>
    <xf numFmtId="166" fontId="11" fillId="11" borderId="38" xfId="6" applyNumberFormat="1" applyFont="1" applyFill="1" applyBorder="1"/>
    <xf numFmtId="0" fontId="13" fillId="11" borderId="6" xfId="6" applyFont="1" applyFill="1" applyBorder="1" applyAlignment="1">
      <alignment horizontal="left" vertical="center" wrapText="1"/>
    </xf>
    <xf numFmtId="0" fontId="11" fillId="11" borderId="29" xfId="6" applyFont="1" applyFill="1" applyBorder="1"/>
    <xf numFmtId="164" fontId="11" fillId="12" borderId="29" xfId="1" applyNumberFormat="1" applyFont="1" applyFill="1" applyBorder="1"/>
    <xf numFmtId="164" fontId="11" fillId="12" borderId="7" xfId="1" applyNumberFormat="1" applyFont="1" applyFill="1" applyBorder="1"/>
    <xf numFmtId="164" fontId="11" fillId="11" borderId="29" xfId="6" applyNumberFormat="1" applyFont="1" applyFill="1" applyBorder="1"/>
    <xf numFmtId="164" fontId="11" fillId="11" borderId="7" xfId="6" applyNumberFormat="1" applyFont="1" applyFill="1" applyBorder="1"/>
    <xf numFmtId="164" fontId="11" fillId="11" borderId="30" xfId="6" applyNumberFormat="1" applyFont="1" applyFill="1" applyBorder="1"/>
    <xf numFmtId="166" fontId="11" fillId="12" borderId="31" xfId="1" applyNumberFormat="1" applyFont="1" applyFill="1" applyBorder="1"/>
    <xf numFmtId="166" fontId="11" fillId="12" borderId="32" xfId="1" applyNumberFormat="1" applyFont="1" applyFill="1" applyBorder="1"/>
    <xf numFmtId="166" fontId="11" fillId="11" borderId="31" xfId="6" applyNumberFormat="1" applyFont="1" applyFill="1" applyBorder="1"/>
    <xf numFmtId="166" fontId="11" fillId="11" borderId="32" xfId="6" applyNumberFormat="1" applyFont="1" applyFill="1" applyBorder="1"/>
    <xf numFmtId="166" fontId="11" fillId="11" borderId="33" xfId="6" applyNumberFormat="1" applyFont="1" applyFill="1" applyBorder="1"/>
    <xf numFmtId="166" fontId="11" fillId="12" borderId="22" xfId="1" applyNumberFormat="1" applyFont="1" applyFill="1" applyBorder="1"/>
    <xf numFmtId="166" fontId="11" fillId="12" borderId="18" xfId="1" applyNumberFormat="1" applyFont="1" applyFill="1" applyBorder="1"/>
    <xf numFmtId="166" fontId="11" fillId="11" borderId="22" xfId="6" applyNumberFormat="1" applyFont="1" applyFill="1" applyBorder="1"/>
    <xf numFmtId="166" fontId="11" fillId="11" borderId="18" xfId="6" applyNumberFormat="1" applyFont="1" applyFill="1" applyBorder="1"/>
    <xf numFmtId="166" fontId="11" fillId="11" borderId="34" xfId="6" applyNumberFormat="1" applyFont="1" applyFill="1" applyBorder="1"/>
    <xf numFmtId="0" fontId="3" fillId="0" borderId="0" xfId="7" applyFont="1" applyFill="1" applyBorder="1"/>
    <xf numFmtId="0" fontId="11" fillId="11" borderId="13" xfId="6" applyFont="1" applyFill="1" applyBorder="1"/>
    <xf numFmtId="166" fontId="11" fillId="12" borderId="13" xfId="1" applyNumberFormat="1" applyFont="1" applyFill="1" applyBorder="1"/>
    <xf numFmtId="166" fontId="11" fillId="12" borderId="11" xfId="1" applyNumberFormat="1" applyFont="1" applyFill="1" applyBorder="1"/>
    <xf numFmtId="166" fontId="11" fillId="11" borderId="13" xfId="6" applyNumberFormat="1" applyFont="1" applyFill="1" applyBorder="1"/>
    <xf numFmtId="166" fontId="11" fillId="11" borderId="11" xfId="6" applyNumberFormat="1" applyFont="1" applyFill="1" applyBorder="1"/>
    <xf numFmtId="166" fontId="11" fillId="11" borderId="40" xfId="6" applyNumberFormat="1" applyFont="1" applyFill="1" applyBorder="1"/>
    <xf numFmtId="0" fontId="11" fillId="12" borderId="41" xfId="1" applyFont="1" applyFill="1" applyBorder="1" applyAlignment="1">
      <alignment horizontal="right" vertical="center"/>
    </xf>
    <xf numFmtId="0" fontId="11" fillId="12" borderId="16" xfId="1" applyFont="1" applyFill="1" applyBorder="1" applyAlignment="1">
      <alignment horizontal="right" vertical="center"/>
    </xf>
    <xf numFmtId="0" fontId="11" fillId="11" borderId="41" xfId="6" applyFont="1" applyFill="1" applyBorder="1" applyAlignment="1">
      <alignment horizontal="right" vertical="center"/>
    </xf>
    <xf numFmtId="0" fontId="11" fillId="11" borderId="16" xfId="6" applyFont="1" applyFill="1" applyBorder="1" applyAlignment="1">
      <alignment horizontal="right" vertical="center"/>
    </xf>
    <xf numFmtId="0" fontId="11" fillId="11" borderId="42" xfId="6" applyFont="1" applyFill="1" applyBorder="1" applyAlignment="1">
      <alignment horizontal="right" vertical="center"/>
    </xf>
    <xf numFmtId="0" fontId="13" fillId="11" borderId="35" xfId="6" applyFont="1" applyFill="1" applyBorder="1" applyAlignment="1">
      <alignment horizontal="left" vertical="center" wrapText="1"/>
    </xf>
    <xf numFmtId="0" fontId="11" fillId="12" borderId="36" xfId="1" applyFont="1" applyFill="1" applyBorder="1" applyAlignment="1">
      <alignment horizontal="right" vertical="center"/>
    </xf>
    <xf numFmtId="0" fontId="11" fillId="12" borderId="37" xfId="1" applyFont="1" applyFill="1" applyBorder="1" applyAlignment="1">
      <alignment horizontal="right" vertical="center"/>
    </xf>
    <xf numFmtId="0" fontId="11" fillId="11" borderId="36" xfId="6" applyFont="1" applyFill="1" applyBorder="1" applyAlignment="1">
      <alignment horizontal="right" vertical="center"/>
    </xf>
    <xf numFmtId="0" fontId="11" fillId="11" borderId="37" xfId="6" applyFont="1" applyFill="1" applyBorder="1" applyAlignment="1">
      <alignment horizontal="right" vertical="center"/>
    </xf>
    <xf numFmtId="0" fontId="11" fillId="11" borderId="38" xfId="6" applyFont="1" applyFill="1" applyBorder="1" applyAlignment="1">
      <alignment horizontal="right" vertical="center"/>
    </xf>
    <xf numFmtId="0" fontId="11" fillId="11" borderId="31" xfId="6" applyFont="1" applyFill="1" applyBorder="1" applyAlignment="1">
      <alignment horizontal="left" vertical="top"/>
    </xf>
    <xf numFmtId="0" fontId="11" fillId="11" borderId="43" xfId="6" applyFont="1" applyFill="1" applyBorder="1" applyAlignment="1">
      <alignment horizontal="left" vertical="top"/>
    </xf>
    <xf numFmtId="166" fontId="11" fillId="12" borderId="43" xfId="1" applyNumberFormat="1" applyFont="1" applyFill="1" applyBorder="1"/>
    <xf numFmtId="166" fontId="11" fillId="12" borderId="24" xfId="1" applyNumberFormat="1" applyFont="1" applyFill="1" applyBorder="1"/>
    <xf numFmtId="166" fontId="11" fillId="11" borderId="43" xfId="6" applyNumberFormat="1" applyFont="1" applyFill="1" applyBorder="1"/>
    <xf numFmtId="166" fontId="11" fillId="11" borderId="24" xfId="6" applyNumberFormat="1" applyFont="1" applyFill="1" applyBorder="1"/>
    <xf numFmtId="166" fontId="11" fillId="11" borderId="44" xfId="6" applyNumberFormat="1" applyFont="1" applyFill="1" applyBorder="1"/>
    <xf numFmtId="0" fontId="11" fillId="13" borderId="39" xfId="4" applyFont="1" applyFill="1" applyBorder="1" applyAlignment="1">
      <alignment horizontal="left" vertical="center"/>
    </xf>
    <xf numFmtId="0" fontId="11" fillId="13" borderId="45" xfId="4" applyFont="1" applyFill="1" applyBorder="1" applyAlignment="1">
      <alignment horizontal="left" vertical="center"/>
    </xf>
    <xf numFmtId="0" fontId="11" fillId="8" borderId="0" xfId="5" applyFont="1" applyFill="1" applyBorder="1" applyAlignment="1">
      <alignment horizontal="left" vertical="center" wrapText="1"/>
    </xf>
    <xf numFmtId="0" fontId="11" fillId="8" borderId="46" xfId="5" applyFont="1" applyFill="1" applyBorder="1" applyAlignment="1">
      <alignment horizontal="left" vertical="center" wrapText="1"/>
    </xf>
    <xf numFmtId="0" fontId="11" fillId="13" borderId="47" xfId="4" applyFont="1" applyFill="1" applyBorder="1" applyAlignment="1">
      <alignment horizontal="left" vertical="center" wrapText="1"/>
    </xf>
    <xf numFmtId="0" fontId="11" fillId="13" borderId="46" xfId="4" applyFont="1" applyFill="1" applyBorder="1" applyAlignment="1">
      <alignment horizontal="left" vertical="center" wrapText="1"/>
    </xf>
    <xf numFmtId="0" fontId="11" fillId="13" borderId="45" xfId="4" applyFont="1" applyFill="1" applyBorder="1" applyAlignment="1">
      <alignment horizontal="left" vertical="center" wrapText="1"/>
    </xf>
    <xf numFmtId="0" fontId="11" fillId="8" borderId="33" xfId="5" applyFont="1" applyFill="1" applyBorder="1" applyAlignment="1">
      <alignment horizontal="left" vertical="center" wrapText="1"/>
    </xf>
    <xf numFmtId="2" fontId="11" fillId="8" borderId="19" xfId="5" applyNumberFormat="1" applyFont="1" applyFill="1" applyBorder="1"/>
    <xf numFmtId="2" fontId="11" fillId="8" borderId="18" xfId="5" applyNumberFormat="1" applyFont="1" applyFill="1" applyBorder="1"/>
    <xf numFmtId="2" fontId="11" fillId="13" borderId="22" xfId="4" applyNumberFormat="1" applyFont="1" applyFill="1" applyBorder="1"/>
    <xf numFmtId="2" fontId="11" fillId="13" borderId="18" xfId="4" applyNumberFormat="1" applyFont="1" applyFill="1" applyBorder="1"/>
    <xf numFmtId="2" fontId="11" fillId="13" borderId="48" xfId="4" applyNumberFormat="1" applyFont="1" applyFill="1" applyBorder="1"/>
    <xf numFmtId="0" fontId="13" fillId="8" borderId="21" xfId="5" applyFont="1" applyFill="1" applyBorder="1"/>
    <xf numFmtId="2" fontId="11" fillId="8" borderId="0" xfId="5" applyNumberFormat="1" applyFont="1" applyFill="1" applyBorder="1"/>
    <xf numFmtId="2" fontId="11" fillId="8" borderId="16" xfId="5" applyNumberFormat="1" applyFont="1" applyFill="1" applyBorder="1"/>
    <xf numFmtId="2" fontId="11" fillId="13" borderId="41" xfId="4" applyNumberFormat="1" applyFont="1" applyFill="1" applyBorder="1"/>
    <xf numFmtId="2" fontId="11" fillId="13" borderId="16" xfId="4" applyNumberFormat="1" applyFont="1" applyFill="1" applyBorder="1"/>
    <xf numFmtId="2" fontId="11" fillId="13" borderId="49" xfId="4" applyNumberFormat="1" applyFont="1" applyFill="1" applyBorder="1"/>
    <xf numFmtId="0" fontId="11" fillId="8" borderId="21" xfId="5" applyFont="1" applyFill="1" applyBorder="1"/>
    <xf numFmtId="0" fontId="11" fillId="13" borderId="15" xfId="4" applyFont="1" applyFill="1" applyBorder="1"/>
    <xf numFmtId="0" fontId="11" fillId="13" borderId="49" xfId="4" applyFont="1" applyFill="1" applyBorder="1"/>
    <xf numFmtId="2" fontId="11" fillId="8" borderId="50" xfId="5" applyNumberFormat="1" applyFont="1" applyFill="1" applyBorder="1"/>
    <xf numFmtId="2" fontId="11" fillId="13" borderId="0" xfId="4" applyNumberFormat="1" applyFont="1" applyFill="1" applyBorder="1"/>
    <xf numFmtId="2" fontId="11" fillId="13" borderId="50" xfId="4" applyNumberFormat="1" applyFont="1" applyFill="1" applyBorder="1"/>
    <xf numFmtId="2" fontId="11" fillId="8" borderId="11" xfId="5" applyNumberFormat="1" applyFont="1" applyFill="1" applyBorder="1"/>
    <xf numFmtId="2" fontId="11" fillId="13" borderId="11" xfId="4" applyNumberFormat="1" applyFont="1" applyFill="1" applyBorder="1"/>
    <xf numFmtId="0" fontId="11" fillId="8" borderId="20" xfId="5" applyFont="1" applyFill="1" applyBorder="1"/>
    <xf numFmtId="2" fontId="11" fillId="8" borderId="53" xfId="5" applyNumberFormat="1" applyFont="1" applyFill="1" applyBorder="1"/>
    <xf numFmtId="2" fontId="11" fillId="8" borderId="54" xfId="5" applyNumberFormat="1" applyFont="1" applyFill="1" applyBorder="1"/>
    <xf numFmtId="2" fontId="11" fillId="13" borderId="55" xfId="4" applyNumberFormat="1" applyFont="1" applyFill="1" applyBorder="1"/>
    <xf numFmtId="2" fontId="11" fillId="13" borderId="54" xfId="4" applyNumberFormat="1" applyFont="1" applyFill="1" applyBorder="1"/>
    <xf numFmtId="2" fontId="11" fillId="13" borderId="52" xfId="4" applyNumberFormat="1" applyFont="1" applyFill="1" applyBorder="1"/>
    <xf numFmtId="0" fontId="11" fillId="8" borderId="56" xfId="5" applyFont="1" applyFill="1" applyBorder="1"/>
    <xf numFmtId="0" fontId="16" fillId="0" borderId="0" xfId="0" applyFont="1" applyFill="1" applyBorder="1"/>
    <xf numFmtId="2" fontId="11" fillId="8" borderId="59" xfId="5" applyNumberFormat="1" applyFont="1" applyFill="1" applyBorder="1"/>
    <xf numFmtId="2" fontId="11" fillId="13" borderId="59" xfId="4" applyNumberFormat="1" applyFont="1" applyFill="1" applyBorder="1"/>
    <xf numFmtId="0" fontId="11" fillId="8" borderId="28" xfId="5" applyFont="1" applyFill="1" applyBorder="1"/>
    <xf numFmtId="0" fontId="17" fillId="0" borderId="0" xfId="9" applyFont="1"/>
    <xf numFmtId="1" fontId="17" fillId="0" borderId="0" xfId="9" applyNumberFormat="1" applyFont="1"/>
    <xf numFmtId="0" fontId="18" fillId="0" borderId="0" xfId="9" applyFont="1"/>
    <xf numFmtId="0" fontId="19" fillId="0" borderId="0" xfId="9" applyFont="1"/>
    <xf numFmtId="0" fontId="17" fillId="0" borderId="0" xfId="9"/>
    <xf numFmtId="0" fontId="20" fillId="0" borderId="0" xfId="9" applyFont="1"/>
    <xf numFmtId="2" fontId="20" fillId="0" borderId="0" xfId="9" applyNumberFormat="1" applyFont="1"/>
    <xf numFmtId="2" fontId="17" fillId="0" borderId="0" xfId="9" applyNumberFormat="1" applyFont="1"/>
    <xf numFmtId="0" fontId="21" fillId="0" borderId="0" xfId="9" applyFont="1"/>
    <xf numFmtId="0" fontId="4" fillId="0" borderId="0" xfId="9" applyFont="1"/>
    <xf numFmtId="0" fontId="2" fillId="0" borderId="0" xfId="9" applyFont="1"/>
    <xf numFmtId="0" fontId="4" fillId="0" borderId="0" xfId="9" applyFont="1" applyFill="1"/>
    <xf numFmtId="0" fontId="22" fillId="0" borderId="0" xfId="9" applyFont="1"/>
    <xf numFmtId="2" fontId="17" fillId="0" borderId="0" xfId="9" applyNumberFormat="1"/>
    <xf numFmtId="167" fontId="17" fillId="0" borderId="0" xfId="9" applyNumberFormat="1"/>
    <xf numFmtId="2" fontId="21" fillId="0" borderId="0" xfId="9" applyNumberFormat="1" applyFont="1"/>
    <xf numFmtId="0" fontId="23" fillId="0" borderId="0" xfId="9" applyFont="1"/>
    <xf numFmtId="0" fontId="24" fillId="0" borderId="0" xfId="9" applyFont="1"/>
    <xf numFmtId="0" fontId="6" fillId="0" borderId="0" xfId="9" applyFont="1"/>
    <xf numFmtId="0" fontId="25" fillId="0" borderId="0" xfId="9" applyFont="1"/>
    <xf numFmtId="0" fontId="11" fillId="10" borderId="22" xfId="2" applyFont="1" applyFill="1" applyBorder="1" applyAlignment="1">
      <alignment horizontal="left"/>
    </xf>
    <xf numFmtId="0" fontId="11" fillId="10" borderId="19" xfId="2" applyFont="1" applyFill="1" applyBorder="1" applyAlignment="1">
      <alignment horizontal="left"/>
    </xf>
    <xf numFmtId="0" fontId="11" fillId="10" borderId="20" xfId="2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2" fillId="9" borderId="3" xfId="3" applyFont="1" applyFill="1" applyBorder="1" applyAlignment="1">
      <alignment horizontal="center"/>
    </xf>
    <xf numFmtId="0" fontId="12" fillId="9" borderId="4" xfId="3" applyFont="1" applyFill="1" applyBorder="1" applyAlignment="1">
      <alignment horizontal="center"/>
    </xf>
    <xf numFmtId="0" fontId="12" fillId="9" borderId="5" xfId="3" applyFont="1" applyFill="1" applyBorder="1" applyAlignment="1">
      <alignment horizontal="center"/>
    </xf>
    <xf numFmtId="0" fontId="11" fillId="10" borderId="13" xfId="2" applyFont="1" applyFill="1" applyBorder="1" applyAlignment="1">
      <alignment horizontal="left"/>
    </xf>
    <xf numFmtId="0" fontId="11" fillId="10" borderId="12" xfId="2" applyFont="1" applyFill="1" applyBorder="1" applyAlignment="1">
      <alignment horizontal="left"/>
    </xf>
    <xf numFmtId="0" fontId="11" fillId="10" borderId="14" xfId="2" applyFont="1" applyFill="1" applyBorder="1" applyAlignment="1">
      <alignment horizontal="left"/>
    </xf>
    <xf numFmtId="0" fontId="12" fillId="8" borderId="3" xfId="5" applyFont="1" applyFill="1" applyBorder="1" applyAlignment="1">
      <alignment horizontal="center"/>
    </xf>
    <xf numFmtId="0" fontId="12" fillId="8" borderId="4" xfId="5" applyFont="1" applyFill="1" applyBorder="1" applyAlignment="1">
      <alignment horizontal="center"/>
    </xf>
    <xf numFmtId="0" fontId="12" fillId="8" borderId="5" xfId="5" applyFont="1" applyFill="1" applyBorder="1" applyAlignment="1">
      <alignment horizontal="center"/>
    </xf>
    <xf numFmtId="0" fontId="11" fillId="10" borderId="26" xfId="2" applyFont="1" applyFill="1" applyBorder="1" applyAlignment="1">
      <alignment horizontal="left"/>
    </xf>
    <xf numFmtId="0" fontId="11" fillId="10" borderId="27" xfId="2" applyFont="1" applyFill="1" applyBorder="1" applyAlignment="1">
      <alignment horizontal="left"/>
    </xf>
    <xf numFmtId="0" fontId="11" fillId="10" borderId="28" xfId="2" applyFont="1" applyFill="1" applyBorder="1" applyAlignment="1">
      <alignment horizontal="left"/>
    </xf>
    <xf numFmtId="0" fontId="12" fillId="11" borderId="3" xfId="6" applyFont="1" applyFill="1" applyBorder="1" applyAlignment="1">
      <alignment horizontal="center"/>
    </xf>
    <xf numFmtId="0" fontId="12" fillId="11" borderId="4" xfId="6" applyFont="1" applyFill="1" applyBorder="1" applyAlignment="1">
      <alignment horizontal="center"/>
    </xf>
    <xf numFmtId="0" fontId="12" fillId="11" borderId="5" xfId="6" applyFont="1" applyFill="1" applyBorder="1" applyAlignment="1">
      <alignment horizontal="center"/>
    </xf>
    <xf numFmtId="0" fontId="13" fillId="11" borderId="15" xfId="6" applyFont="1" applyFill="1" applyBorder="1" applyAlignment="1">
      <alignment horizontal="left" vertical="center" wrapText="1"/>
    </xf>
    <xf numFmtId="0" fontId="13" fillId="11" borderId="35" xfId="6" applyFont="1" applyFill="1" applyBorder="1" applyAlignment="1">
      <alignment horizontal="left" vertical="center" wrapText="1"/>
    </xf>
    <xf numFmtId="0" fontId="13" fillId="11" borderId="39" xfId="6" applyFont="1" applyFill="1" applyBorder="1" applyAlignment="1">
      <alignment horizontal="left" vertical="center" wrapText="1"/>
    </xf>
    <xf numFmtId="0" fontId="11" fillId="11" borderId="41" xfId="6" applyFont="1" applyFill="1" applyBorder="1" applyAlignment="1">
      <alignment horizontal="left" wrapText="1"/>
    </xf>
    <xf numFmtId="0" fontId="11" fillId="11" borderId="36" xfId="6" applyFont="1" applyFill="1" applyBorder="1" applyAlignment="1">
      <alignment horizontal="left" wrapText="1"/>
    </xf>
    <xf numFmtId="0" fontId="13" fillId="11" borderId="23" xfId="6" applyFont="1" applyFill="1" applyBorder="1" applyAlignment="1">
      <alignment horizontal="left" vertical="center" wrapText="1"/>
    </xf>
    <xf numFmtId="0" fontId="11" fillId="13" borderId="51" xfId="4" applyFont="1" applyFill="1" applyBorder="1" applyAlignment="1">
      <alignment horizontal="left"/>
    </xf>
    <xf numFmtId="0" fontId="11" fillId="13" borderId="52" xfId="4" applyFont="1" applyFill="1" applyBorder="1" applyAlignment="1">
      <alignment horizontal="left"/>
    </xf>
    <xf numFmtId="0" fontId="11" fillId="13" borderId="15" xfId="4" applyFont="1" applyFill="1" applyBorder="1"/>
    <xf numFmtId="0" fontId="11" fillId="13" borderId="49" xfId="4" applyFont="1" applyFill="1" applyBorder="1"/>
    <xf numFmtId="0" fontId="11" fillId="13" borderId="57" xfId="4" applyFont="1" applyFill="1" applyBorder="1"/>
    <xf numFmtId="0" fontId="11" fillId="13" borderId="58" xfId="4" applyFont="1" applyFill="1" applyBorder="1"/>
    <xf numFmtId="0" fontId="11" fillId="13" borderId="17" xfId="4" applyFont="1" applyFill="1" applyBorder="1"/>
    <xf numFmtId="0" fontId="11" fillId="13" borderId="48" xfId="4" applyFont="1" applyFill="1" applyBorder="1"/>
    <xf numFmtId="0" fontId="27" fillId="0" borderId="0" xfId="0" applyFont="1" applyFill="1" applyBorder="1" applyAlignment="1">
      <alignment wrapText="1"/>
    </xf>
  </cellXfs>
  <cellStyles count="10">
    <cellStyle name="20 % - Akzent1" xfId="1" builtinId="30"/>
    <cellStyle name="20 % - Akzent3" xfId="2" builtinId="38"/>
    <cellStyle name="20 % - Akzent4" xfId="4" builtinId="42"/>
    <cellStyle name="20 % - Akzent5" xfId="6" builtinId="46"/>
    <cellStyle name="40 % - Akzent3" xfId="3" builtinId="39"/>
    <cellStyle name="40 % - Akzent4" xfId="5" builtinId="43"/>
    <cellStyle name="Normal 2" xfId="7"/>
    <cellStyle name="Standard" xfId="0" builtinId="0"/>
    <cellStyle name="Standard 2" xfId="8"/>
    <cellStyle name="Standard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Of material costs: Li/Na raw material costs [$/kWh]</c:v>
          </c:tx>
          <c:invertIfNegative val="0"/>
          <c:cat>
            <c:strLit>
              <c:ptCount val="12"/>
              <c:pt idx="0">
                <c:v>LIB 10C</c:v>
              </c:pt>
              <c:pt idx="1">
                <c:v>LIB 4C</c:v>
              </c:pt>
              <c:pt idx="2">
                <c:v>LIB 0.25C</c:v>
              </c:pt>
              <c:pt idx="3">
                <c:v>base scenario NIB 10C</c:v>
              </c:pt>
              <c:pt idx="4">
                <c:v>base scenario NIB 4C</c:v>
              </c:pt>
              <c:pt idx="5">
                <c:v>base scenario NIB 0.25C</c:v>
              </c:pt>
              <c:pt idx="6">
                <c:v>optimistic scenario NIB 10C</c:v>
              </c:pt>
              <c:pt idx="7">
                <c:v>optimistic scenario NIB 4C</c:v>
              </c:pt>
              <c:pt idx="8">
                <c:v>optimistic scenario NIB 0.25C</c:v>
              </c:pt>
              <c:pt idx="9">
                <c:v>pessimistic scenario NIB 10C</c:v>
              </c:pt>
              <c:pt idx="10">
                <c:v>pessimistic scenario NIB 4C</c:v>
              </c:pt>
              <c:pt idx="11">
                <c:v>pessimistic scenario NIB 0.25C</c:v>
              </c:pt>
            </c:strLit>
          </c:cat>
          <c:val>
            <c:numLit>
              <c:formatCode>General</c:formatCode>
              <c:ptCount val="12"/>
              <c:pt idx="0">
                <c:v>14.77032392553779</c:v>
              </c:pt>
              <c:pt idx="1">
                <c:v>13.22516614225521</c:v>
              </c:pt>
              <c:pt idx="2">
                <c:v>12.211361015573198</c:v>
              </c:pt>
              <c:pt idx="3">
                <c:v>1.239320879392096</c:v>
              </c:pt>
              <c:pt idx="4">
                <c:v>1.135750695397503</c:v>
              </c:pt>
              <c:pt idx="5">
                <c:v>1.0489124884103778</c:v>
              </c:pt>
              <c:pt idx="6">
                <c:v>1.23162006573344</c:v>
              </c:pt>
              <c:pt idx="7">
                <c:v>1.1262291192877667</c:v>
              </c:pt>
              <c:pt idx="8">
                <c:v>1.0411031225798064</c:v>
              </c:pt>
              <c:pt idx="9">
                <c:v>1.3743706628664161</c:v>
              </c:pt>
              <c:pt idx="10">
                <c:v>1.190485669882376</c:v>
              </c:pt>
              <c:pt idx="11">
                <c:v>1.0543083542522012</c:v>
              </c:pt>
            </c:numLit>
          </c:val>
          <c:extLst>
            <c:ext xmlns:c16="http://schemas.microsoft.com/office/drawing/2014/chart" uri="{C3380CC4-5D6E-409C-BE32-E72D297353CC}">
              <c16:uniqueId val="{00000000-0573-4DCE-8307-140C32366F7F}"/>
            </c:ext>
          </c:extLst>
        </c:ser>
        <c:ser>
          <c:idx val="1"/>
          <c:order val="1"/>
          <c:tx>
            <c:v>Material costs without Li/Na raw material costs [$/kWh]</c:v>
          </c:tx>
          <c:invertIfNegative val="0"/>
          <c:cat>
            <c:strLit>
              <c:ptCount val="12"/>
              <c:pt idx="0">
                <c:v>LIB 10C</c:v>
              </c:pt>
              <c:pt idx="1">
                <c:v>LIB 4C</c:v>
              </c:pt>
              <c:pt idx="2">
                <c:v>LIB 0.25C</c:v>
              </c:pt>
              <c:pt idx="3">
                <c:v>base scenario NIB 10C</c:v>
              </c:pt>
              <c:pt idx="4">
                <c:v>base scenario NIB 4C</c:v>
              </c:pt>
              <c:pt idx="5">
                <c:v>base scenario NIB 0.25C</c:v>
              </c:pt>
              <c:pt idx="6">
                <c:v>optimistic scenario NIB 10C</c:v>
              </c:pt>
              <c:pt idx="7">
                <c:v>optimistic scenario NIB 4C</c:v>
              </c:pt>
              <c:pt idx="8">
                <c:v>optimistic scenario NIB 0.25C</c:v>
              </c:pt>
              <c:pt idx="9">
                <c:v>pessimistic scenario NIB 10C</c:v>
              </c:pt>
              <c:pt idx="10">
                <c:v>pessimistic scenario NIB 4C</c:v>
              </c:pt>
              <c:pt idx="11">
                <c:v>pessimistic scenario NIB 0.25C</c:v>
              </c:pt>
            </c:strLit>
          </c:cat>
          <c:val>
            <c:numLit>
              <c:formatCode>General</c:formatCode>
              <c:ptCount val="12"/>
              <c:pt idx="0">
                <c:v>147.02183015967918</c:v>
              </c:pt>
              <c:pt idx="1">
                <c:v>108.37857445748952</c:v>
              </c:pt>
              <c:pt idx="2">
                <c:v>71.621503514265655</c:v>
              </c:pt>
              <c:pt idx="3">
                <c:v>208.62482470427778</c:v>
              </c:pt>
              <c:pt idx="4">
                <c:v>166.91274098328523</c:v>
              </c:pt>
              <c:pt idx="5">
                <c:v>118.24728756976803</c:v>
              </c:pt>
              <c:pt idx="6">
                <c:v>195.76717797089219</c:v>
              </c:pt>
              <c:pt idx="7">
                <c:v>159.3648499572285</c:v>
              </c:pt>
              <c:pt idx="8">
                <c:v>115.44156515826231</c:v>
              </c:pt>
              <c:pt idx="9">
                <c:v>250.2616674287452</c:v>
              </c:pt>
              <c:pt idx="10">
                <c:v>186.28477928181834</c:v>
              </c:pt>
              <c:pt idx="11">
                <c:v>121.62772629141043</c:v>
              </c:pt>
            </c:numLit>
          </c:val>
          <c:extLst>
            <c:ext xmlns:c16="http://schemas.microsoft.com/office/drawing/2014/chart" uri="{C3380CC4-5D6E-409C-BE32-E72D297353CC}">
              <c16:uniqueId val="{00000001-0573-4DCE-8307-140C32366F7F}"/>
            </c:ext>
          </c:extLst>
        </c:ser>
        <c:ser>
          <c:idx val="2"/>
          <c:order val="2"/>
          <c:tx>
            <c:v>Process costs 2019 [$/kWh]</c:v>
          </c:tx>
          <c:invertIfNegative val="0"/>
          <c:cat>
            <c:strLit>
              <c:ptCount val="12"/>
              <c:pt idx="0">
                <c:v>LIB 10C</c:v>
              </c:pt>
              <c:pt idx="1">
                <c:v>LIB 4C</c:v>
              </c:pt>
              <c:pt idx="2">
                <c:v>LIB 0.25C</c:v>
              </c:pt>
              <c:pt idx="3">
                <c:v>base scenario NIB 10C</c:v>
              </c:pt>
              <c:pt idx="4">
                <c:v>base scenario NIB 4C</c:v>
              </c:pt>
              <c:pt idx="5">
                <c:v>base scenario NIB 0.25C</c:v>
              </c:pt>
              <c:pt idx="6">
                <c:v>optimistic scenario NIB 10C</c:v>
              </c:pt>
              <c:pt idx="7">
                <c:v>optimistic scenario NIB 4C</c:v>
              </c:pt>
              <c:pt idx="8">
                <c:v>optimistic scenario NIB 0.25C</c:v>
              </c:pt>
              <c:pt idx="9">
                <c:v>pessimistic scenario NIB 10C</c:v>
              </c:pt>
              <c:pt idx="10">
                <c:v>pessimistic scenario NIB 4C</c:v>
              </c:pt>
              <c:pt idx="11">
                <c:v>pessimistic scenario NIB 0.25C</c:v>
              </c:pt>
            </c:strLit>
          </c:cat>
          <c:val>
            <c:numLit>
              <c:formatCode>General</c:formatCode>
              <c:ptCount val="12"/>
              <c:pt idx="0">
                <c:v>40.3996432980477</c:v>
              </c:pt>
              <c:pt idx="1">
                <c:v>27.348065146335735</c:v>
              </c:pt>
              <c:pt idx="2">
                <c:v>14.902465455965318</c:v>
              </c:pt>
              <c:pt idx="3">
                <c:v>59.199542953762425</c:v>
              </c:pt>
              <c:pt idx="4">
                <c:v>42.698623808791446</c:v>
              </c:pt>
              <c:pt idx="5">
                <c:v>22.103692713680406</c:v>
              </c:pt>
              <c:pt idx="6">
                <c:v>52.611672373291739</c:v>
              </c:pt>
              <c:pt idx="7">
                <c:v>38.860710358231046</c:v>
              </c:pt>
              <c:pt idx="8">
                <c:v>20.998547626777594</c:v>
              </c:pt>
              <c:pt idx="9">
                <c:v>73.739606792390262</c:v>
              </c:pt>
              <c:pt idx="10">
                <c:v>50.184294545791467</c:v>
              </c:pt>
              <c:pt idx="11">
                <c:v>23.480769002686731</c:v>
              </c:pt>
            </c:numLit>
          </c:val>
          <c:extLst>
            <c:ext xmlns:c16="http://schemas.microsoft.com/office/drawing/2014/chart" uri="{C3380CC4-5D6E-409C-BE32-E72D297353CC}">
              <c16:uniqueId val="{00000002-0573-4DCE-8307-140C32366F7F}"/>
            </c:ext>
          </c:extLst>
        </c:ser>
        <c:ser>
          <c:idx val="3"/>
          <c:order val="3"/>
          <c:tx>
            <c:v>Overhead costs 2019 [$/kWh]</c:v>
          </c:tx>
          <c:invertIfNegative val="0"/>
          <c:cat>
            <c:strLit>
              <c:ptCount val="12"/>
              <c:pt idx="0">
                <c:v>LIB 10C</c:v>
              </c:pt>
              <c:pt idx="1">
                <c:v>LIB 4C</c:v>
              </c:pt>
              <c:pt idx="2">
                <c:v>LIB 0.25C</c:v>
              </c:pt>
              <c:pt idx="3">
                <c:v>base scenario NIB 10C</c:v>
              </c:pt>
              <c:pt idx="4">
                <c:v>base scenario NIB 4C</c:v>
              </c:pt>
              <c:pt idx="5">
                <c:v>base scenario NIB 0.25C</c:v>
              </c:pt>
              <c:pt idx="6">
                <c:v>optimistic scenario NIB 10C</c:v>
              </c:pt>
              <c:pt idx="7">
                <c:v>optimistic scenario NIB 4C</c:v>
              </c:pt>
              <c:pt idx="8">
                <c:v>optimistic scenario NIB 0.25C</c:v>
              </c:pt>
              <c:pt idx="9">
                <c:v>pessimistic scenario NIB 10C</c:v>
              </c:pt>
              <c:pt idx="10">
                <c:v>pessimistic scenario NIB 4C</c:v>
              </c:pt>
              <c:pt idx="11">
                <c:v>pessimistic scenario NIB 0.25C</c:v>
              </c:pt>
            </c:strLit>
          </c:cat>
          <c:val>
            <c:numLit>
              <c:formatCode>General</c:formatCode>
              <c:ptCount val="12"/>
              <c:pt idx="0">
                <c:v>53.947637434051529</c:v>
              </c:pt>
              <c:pt idx="1">
                <c:v>36.944534539824019</c:v>
              </c:pt>
              <c:pt idx="2">
                <c:v>20.750297868917009</c:v>
              </c:pt>
              <c:pt idx="3">
                <c:v>78.093823565133093</c:v>
              </c:pt>
              <c:pt idx="4">
                <c:v>56.91369837919482</c:v>
              </c:pt>
              <c:pt idx="5">
                <c:v>30.599659039625489</c:v>
              </c:pt>
              <c:pt idx="6">
                <c:v>69.772629832819632</c:v>
              </c:pt>
              <c:pt idx="7">
                <c:v>52.063800860933682</c:v>
              </c:pt>
              <c:pt idx="8">
                <c:v>29.180669734226122</c:v>
              </c:pt>
              <c:pt idx="9">
                <c:v>96.930453721804028</c:v>
              </c:pt>
              <c:pt idx="10">
                <c:v>66.538189620480225</c:v>
              </c:pt>
              <c:pt idx="11">
                <c:v>32.36357926726258</c:v>
              </c:pt>
            </c:numLit>
          </c:val>
          <c:extLst>
            <c:ext xmlns:c16="http://schemas.microsoft.com/office/drawing/2014/chart" uri="{C3380CC4-5D6E-409C-BE32-E72D297353CC}">
              <c16:uniqueId val="{00000003-0573-4DCE-8307-140C3236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424960"/>
        <c:axId val="212430848"/>
      </c:barChart>
      <c:catAx>
        <c:axId val="212424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2430848"/>
        <c:crosses val="autoZero"/>
        <c:auto val="1"/>
        <c:lblAlgn val="ctr"/>
        <c:lblOffset val="100"/>
        <c:noMultiLvlLbl val="0"/>
      </c:catAx>
      <c:valAx>
        <c:axId val="2124308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Costs 2019 [$/kWh battery cell capacity]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424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2258146</xdr:colOff>
      <xdr:row>84</xdr:row>
      <xdr:rowOff>62594</xdr:rowOff>
    </xdr:from>
    <xdr:to>
      <xdr:col>14</xdr:col>
      <xdr:colOff>1724025</xdr:colOff>
      <xdr:row>106</xdr:row>
      <xdr:rowOff>30899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9"/>
  <sheetViews>
    <sheetView tabSelected="1" topLeftCell="A46" zoomScale="85" zoomScaleNormal="85" workbookViewId="0">
      <selection activeCell="Q59" sqref="Q59"/>
    </sheetView>
  </sheetViews>
  <sheetFormatPr baseColWidth="10" defaultRowHeight="15"/>
  <cols>
    <col min="1" max="1" width="34.7109375" customWidth="1"/>
    <col min="2" max="2" width="41.5703125" customWidth="1"/>
    <col min="3" max="3" width="15.85546875" customWidth="1"/>
    <col min="7" max="7" width="15.140625" customWidth="1"/>
    <col min="15" max="15" width="85.85546875" customWidth="1"/>
    <col min="16" max="16" width="3.5703125" customWidth="1"/>
    <col min="17" max="17" width="88.5703125" customWidth="1"/>
  </cols>
  <sheetData>
    <row r="1" spans="1:20" ht="28.5">
      <c r="A1" s="3" t="s">
        <v>317</v>
      </c>
      <c r="B1" s="3"/>
      <c r="C1" s="3"/>
      <c r="D1" s="3"/>
      <c r="E1" s="3"/>
      <c r="F1" s="4"/>
      <c r="G1" s="5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>
      <c r="A2" s="192" t="s">
        <v>0</v>
      </c>
      <c r="B2" s="192"/>
      <c r="C2" s="192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>
      <c r="A3" s="7" t="s">
        <v>1</v>
      </c>
      <c r="B3" s="7"/>
      <c r="C3" s="7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>
      <c r="A4" s="7" t="s">
        <v>2</v>
      </c>
      <c r="B4" s="7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6.5" thickBot="1">
      <c r="A5" s="192" t="s">
        <v>3</v>
      </c>
      <c r="B5" s="192"/>
      <c r="C5" s="19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6.5" thickBot="1">
      <c r="A6" s="8"/>
      <c r="B6" s="8"/>
      <c r="C6" s="8"/>
      <c r="D6" s="8"/>
      <c r="E6" s="5"/>
      <c r="F6" s="5"/>
      <c r="G6" s="9" t="s">
        <v>4</v>
      </c>
      <c r="H6" s="10">
        <v>9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6.5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21.75" thickBot="1">
      <c r="A8" s="193" t="s">
        <v>5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5"/>
      <c r="O8" s="5"/>
      <c r="P8" s="5"/>
      <c r="Q8" s="5"/>
      <c r="R8" s="5"/>
      <c r="S8" s="5"/>
      <c r="T8" s="5"/>
    </row>
    <row r="9" spans="1:20" ht="17.25" thickTop="1" thickBot="1">
      <c r="A9" s="11" t="s">
        <v>6</v>
      </c>
      <c r="B9" s="12" t="s">
        <v>7</v>
      </c>
      <c r="C9" s="13" t="s">
        <v>8</v>
      </c>
      <c r="D9" s="12" t="s">
        <v>9</v>
      </c>
      <c r="E9" s="13" t="s">
        <v>10</v>
      </c>
      <c r="F9" s="13"/>
      <c r="G9" s="13"/>
      <c r="H9" s="13"/>
      <c r="I9" s="13"/>
      <c r="J9" s="13"/>
      <c r="K9" s="13"/>
      <c r="L9" s="13"/>
      <c r="M9" s="13"/>
      <c r="N9" s="14"/>
      <c r="O9" s="5"/>
      <c r="P9" s="5"/>
      <c r="Q9" s="5"/>
      <c r="R9" s="5"/>
      <c r="S9" s="5"/>
      <c r="T9" s="5"/>
    </row>
    <row r="10" spans="1:20" ht="16.5" thickTop="1">
      <c r="A10" s="15" t="s">
        <v>11</v>
      </c>
      <c r="B10" s="16">
        <v>3.9999999999999998E-6</v>
      </c>
      <c r="C10" s="17">
        <v>8960</v>
      </c>
      <c r="D10" s="18">
        <v>25</v>
      </c>
      <c r="E10" s="196" t="s">
        <v>12</v>
      </c>
      <c r="F10" s="197"/>
      <c r="G10" s="197"/>
      <c r="H10" s="197"/>
      <c r="I10" s="197"/>
      <c r="J10" s="197"/>
      <c r="K10" s="197"/>
      <c r="L10" s="197"/>
      <c r="M10" s="197"/>
      <c r="N10" s="198"/>
      <c r="O10" s="5"/>
      <c r="P10" s="5"/>
      <c r="Q10" s="5"/>
      <c r="R10" s="5"/>
      <c r="S10" s="5"/>
      <c r="T10" s="5"/>
    </row>
    <row r="11" spans="1:20" ht="15.75">
      <c r="A11" s="19" t="s">
        <v>13</v>
      </c>
      <c r="B11" s="20">
        <v>1.0000000000000001E-5</v>
      </c>
      <c r="C11" s="21">
        <v>2700</v>
      </c>
      <c r="D11" s="22">
        <v>15</v>
      </c>
      <c r="E11" s="196" t="s">
        <v>12</v>
      </c>
      <c r="F11" s="197"/>
      <c r="G11" s="197"/>
      <c r="H11" s="197"/>
      <c r="I11" s="197"/>
      <c r="J11" s="197"/>
      <c r="K11" s="197"/>
      <c r="L11" s="197"/>
      <c r="M11" s="197"/>
      <c r="N11" s="198"/>
      <c r="O11" s="5"/>
      <c r="P11" s="5"/>
      <c r="Q11" s="5"/>
      <c r="R11" s="5"/>
      <c r="S11" s="5"/>
      <c r="T11" s="5"/>
    </row>
    <row r="12" spans="1:20" ht="15.75">
      <c r="A12" s="23" t="s">
        <v>14</v>
      </c>
      <c r="B12" s="24">
        <v>3.9999999999999998E-6</v>
      </c>
      <c r="C12" s="25">
        <v>2700</v>
      </c>
      <c r="D12" s="26">
        <v>15</v>
      </c>
      <c r="E12" s="27"/>
      <c r="F12" s="27"/>
      <c r="G12" s="27"/>
      <c r="H12" s="27"/>
      <c r="I12" s="27"/>
      <c r="J12" s="27"/>
      <c r="K12" s="27"/>
      <c r="L12" s="27"/>
      <c r="M12" s="27"/>
      <c r="N12" s="28"/>
      <c r="O12" s="5"/>
      <c r="P12" s="5"/>
      <c r="Q12" s="5"/>
      <c r="R12" s="5"/>
      <c r="S12" s="5"/>
      <c r="T12" s="5"/>
    </row>
    <row r="13" spans="1:20" ht="15.75">
      <c r="A13" s="19" t="s">
        <v>15</v>
      </c>
      <c r="B13" s="20">
        <v>1.0000000000000001E-5</v>
      </c>
      <c r="C13" s="21">
        <v>2700</v>
      </c>
      <c r="D13" s="22">
        <v>15</v>
      </c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5"/>
      <c r="P13" s="5"/>
      <c r="Q13" s="5"/>
      <c r="R13" s="5"/>
      <c r="S13" s="5"/>
      <c r="T13" s="5"/>
    </row>
    <row r="14" spans="1:20" ht="15.75">
      <c r="A14" s="23" t="s">
        <v>16</v>
      </c>
      <c r="B14" s="24">
        <v>2.5000000000000001E-5</v>
      </c>
      <c r="C14" s="25">
        <v>946</v>
      </c>
      <c r="D14" s="26">
        <v>120</v>
      </c>
      <c r="E14" s="189" t="s">
        <v>17</v>
      </c>
      <c r="F14" s="190"/>
      <c r="G14" s="190"/>
      <c r="H14" s="190"/>
      <c r="I14" s="190"/>
      <c r="J14" s="190"/>
      <c r="K14" s="190"/>
      <c r="L14" s="190"/>
      <c r="M14" s="190"/>
      <c r="N14" s="191"/>
      <c r="O14" s="5"/>
      <c r="P14" s="5"/>
      <c r="Q14" s="5"/>
      <c r="R14" s="5"/>
      <c r="S14" s="5"/>
      <c r="T14" s="5"/>
    </row>
    <row r="15" spans="1:20" ht="15.75">
      <c r="A15" s="19" t="s">
        <v>18</v>
      </c>
      <c r="B15" s="22"/>
      <c r="C15" s="21">
        <v>1800</v>
      </c>
      <c r="D15" s="22">
        <v>10</v>
      </c>
      <c r="E15" s="189" t="s">
        <v>19</v>
      </c>
      <c r="F15" s="190"/>
      <c r="G15" s="190"/>
      <c r="H15" s="190"/>
      <c r="I15" s="190"/>
      <c r="J15" s="190"/>
      <c r="K15" s="190"/>
      <c r="L15" s="190"/>
      <c r="M15" s="190"/>
      <c r="N15" s="191"/>
      <c r="O15" s="5"/>
      <c r="P15" s="5"/>
      <c r="Q15" s="5"/>
      <c r="R15" s="5"/>
      <c r="S15" s="5"/>
      <c r="T15" s="5"/>
    </row>
    <row r="16" spans="1:20" ht="15.75">
      <c r="A16" s="23" t="s">
        <v>20</v>
      </c>
      <c r="B16" s="26"/>
      <c r="C16" s="25">
        <v>2260</v>
      </c>
      <c r="D16" s="26">
        <v>20</v>
      </c>
      <c r="E16" s="189" t="s">
        <v>17</v>
      </c>
      <c r="F16" s="190"/>
      <c r="G16" s="190"/>
      <c r="H16" s="190"/>
      <c r="I16" s="190"/>
      <c r="J16" s="190"/>
      <c r="K16" s="190"/>
      <c r="L16" s="190"/>
      <c r="M16" s="190"/>
      <c r="N16" s="191"/>
      <c r="O16" s="5"/>
      <c r="P16" s="5"/>
      <c r="Q16" s="5"/>
      <c r="R16" s="5"/>
      <c r="S16" s="5"/>
      <c r="T16" s="5"/>
    </row>
    <row r="17" spans="1:20" ht="15.75">
      <c r="A17" s="19" t="s">
        <v>21</v>
      </c>
      <c r="B17" s="22"/>
      <c r="C17" s="21">
        <v>1200</v>
      </c>
      <c r="D17" s="22">
        <v>18</v>
      </c>
      <c r="E17" s="189" t="s">
        <v>22</v>
      </c>
      <c r="F17" s="190"/>
      <c r="G17" s="190"/>
      <c r="H17" s="190"/>
      <c r="I17" s="190"/>
      <c r="J17" s="190"/>
      <c r="K17" s="190"/>
      <c r="L17" s="190"/>
      <c r="M17" s="190"/>
      <c r="N17" s="191"/>
      <c r="O17" s="5"/>
      <c r="P17" s="5"/>
      <c r="Q17" s="5"/>
      <c r="R17" s="5"/>
      <c r="S17" s="5"/>
      <c r="T17" s="5"/>
    </row>
    <row r="18" spans="1:20" ht="15.75">
      <c r="A18" s="23" t="s">
        <v>23</v>
      </c>
      <c r="B18" s="26"/>
      <c r="C18" s="25">
        <v>1200</v>
      </c>
      <c r="D18" s="31">
        <f>D17-(73.89/13.88)*0.127*(6.94/151.91)*$D$24+(105.99/45.98)*0.14*(22.99/167.95)*$D$25</f>
        <v>17.592761192857196</v>
      </c>
      <c r="E18" s="189" t="s">
        <v>24</v>
      </c>
      <c r="F18" s="190"/>
      <c r="G18" s="190"/>
      <c r="H18" s="190"/>
      <c r="I18" s="190"/>
      <c r="J18" s="190"/>
      <c r="K18" s="190"/>
      <c r="L18" s="190"/>
      <c r="M18" s="190"/>
      <c r="N18" s="191"/>
      <c r="O18" s="5"/>
      <c r="P18" s="5"/>
      <c r="Q18" s="5"/>
      <c r="R18" s="5"/>
      <c r="S18" s="5"/>
      <c r="T18" s="5"/>
    </row>
    <row r="19" spans="1:20" ht="30">
      <c r="A19" s="32" t="s">
        <v>25</v>
      </c>
      <c r="B19" s="26"/>
      <c r="C19" s="25">
        <v>4750</v>
      </c>
      <c r="D19" s="26">
        <v>20</v>
      </c>
      <c r="E19" s="27" t="s">
        <v>26</v>
      </c>
      <c r="F19" s="27"/>
      <c r="G19" s="27"/>
      <c r="H19" s="27"/>
      <c r="I19" s="27"/>
      <c r="J19" s="27"/>
      <c r="K19" s="27"/>
      <c r="L19" s="27"/>
      <c r="M19" s="27"/>
      <c r="N19" s="28"/>
      <c r="O19" s="5"/>
      <c r="P19" s="5"/>
      <c r="Q19" s="5"/>
      <c r="R19" s="5"/>
      <c r="S19" s="5"/>
      <c r="T19" s="5"/>
    </row>
    <row r="20" spans="1:20" ht="30">
      <c r="A20" s="33" t="s">
        <v>27</v>
      </c>
      <c r="B20" s="22"/>
      <c r="C20" s="21">
        <v>4750</v>
      </c>
      <c r="D20" s="34">
        <f>(D19-(73.89/13.88)*(6.94/96.46)*$D$24+(22.99/6.94)*(6.94/96.46)*(105.99/45.98)*D25)/(112.51/96.46)</f>
        <v>12.818078393031728</v>
      </c>
      <c r="E20" s="189" t="s">
        <v>28</v>
      </c>
      <c r="F20" s="190"/>
      <c r="G20" s="190"/>
      <c r="H20" s="190"/>
      <c r="I20" s="190"/>
      <c r="J20" s="190"/>
      <c r="K20" s="190"/>
      <c r="L20" s="190"/>
      <c r="M20" s="190"/>
      <c r="N20" s="191"/>
      <c r="O20" s="5"/>
      <c r="P20" s="5"/>
      <c r="Q20" s="5"/>
      <c r="R20" s="5"/>
      <c r="S20" s="5"/>
      <c r="T20" s="5"/>
    </row>
    <row r="21" spans="1:20" ht="15.75">
      <c r="A21" s="23" t="s">
        <v>29</v>
      </c>
      <c r="B21" s="26"/>
      <c r="C21" s="25">
        <v>2200</v>
      </c>
      <c r="D21" s="26">
        <v>15</v>
      </c>
      <c r="E21" s="189" t="s">
        <v>26</v>
      </c>
      <c r="F21" s="190"/>
      <c r="G21" s="190"/>
      <c r="H21" s="190"/>
      <c r="I21" s="190"/>
      <c r="J21" s="190"/>
      <c r="K21" s="190"/>
      <c r="L21" s="190"/>
      <c r="M21" s="190"/>
      <c r="N21" s="191"/>
      <c r="O21" s="5"/>
      <c r="P21" s="5"/>
      <c r="Q21" s="5"/>
      <c r="R21" s="5"/>
      <c r="S21" s="5"/>
      <c r="T21" s="5"/>
    </row>
    <row r="22" spans="1:20" ht="15.75">
      <c r="A22" s="19" t="s">
        <v>30</v>
      </c>
      <c r="B22" s="22"/>
      <c r="C22" s="21">
        <v>1700</v>
      </c>
      <c r="D22" s="22">
        <v>15</v>
      </c>
      <c r="E22" s="189" t="s">
        <v>26</v>
      </c>
      <c r="F22" s="190"/>
      <c r="G22" s="190"/>
      <c r="H22" s="190"/>
      <c r="I22" s="190"/>
      <c r="J22" s="190"/>
      <c r="K22" s="190"/>
      <c r="L22" s="190"/>
      <c r="M22" s="190"/>
      <c r="N22" s="191"/>
      <c r="O22" s="5"/>
      <c r="P22" s="5"/>
      <c r="Q22" s="5"/>
      <c r="R22" s="5"/>
      <c r="S22" s="5"/>
      <c r="T22" s="5"/>
    </row>
    <row r="23" spans="1:20" ht="15.75">
      <c r="A23" s="23" t="s">
        <v>31</v>
      </c>
      <c r="B23" s="26"/>
      <c r="C23" s="25"/>
      <c r="D23" s="26"/>
      <c r="E23" s="189" t="s">
        <v>32</v>
      </c>
      <c r="F23" s="190"/>
      <c r="G23" s="190"/>
      <c r="H23" s="190"/>
      <c r="I23" s="190"/>
      <c r="J23" s="190"/>
      <c r="K23" s="190"/>
      <c r="L23" s="190"/>
      <c r="M23" s="190"/>
      <c r="N23" s="191"/>
      <c r="O23" s="5"/>
      <c r="P23" s="5"/>
      <c r="Q23" s="5"/>
      <c r="R23" s="5"/>
      <c r="S23" s="5"/>
      <c r="T23" s="5"/>
    </row>
    <row r="24" spans="1:20" ht="15.75">
      <c r="A24" s="19" t="s">
        <v>33</v>
      </c>
      <c r="B24" s="22"/>
      <c r="C24" s="21"/>
      <c r="D24" s="22">
        <v>13.9</v>
      </c>
      <c r="E24" s="189" t="s">
        <v>34</v>
      </c>
      <c r="F24" s="190"/>
      <c r="G24" s="190"/>
      <c r="H24" s="190"/>
      <c r="I24" s="190"/>
      <c r="J24" s="190"/>
      <c r="K24" s="190"/>
      <c r="L24" s="190"/>
      <c r="M24" s="190"/>
      <c r="N24" s="191"/>
      <c r="O24" s="5"/>
      <c r="P24" s="5"/>
      <c r="Q24" s="5"/>
      <c r="R24" s="5"/>
      <c r="S24" s="5"/>
      <c r="T24" s="5"/>
    </row>
    <row r="25" spans="1:20" ht="15.75">
      <c r="A25" s="23" t="s">
        <v>35</v>
      </c>
      <c r="B25" s="26"/>
      <c r="C25" s="25"/>
      <c r="D25" s="26">
        <v>0.5</v>
      </c>
      <c r="E25" s="189" t="s">
        <v>36</v>
      </c>
      <c r="F25" s="190"/>
      <c r="G25" s="190"/>
      <c r="H25" s="190"/>
      <c r="I25" s="190"/>
      <c r="J25" s="190"/>
      <c r="K25" s="190"/>
      <c r="L25" s="190"/>
      <c r="M25" s="190"/>
      <c r="N25" s="191"/>
      <c r="O25" s="5"/>
      <c r="P25" s="5"/>
      <c r="Q25" s="5"/>
      <c r="R25" s="5"/>
      <c r="S25" s="5"/>
      <c r="T25" s="5"/>
    </row>
    <row r="26" spans="1:20" ht="16.5" thickBot="1">
      <c r="A26" s="35" t="s">
        <v>37</v>
      </c>
      <c r="B26" s="36"/>
      <c r="C26" s="37"/>
      <c r="D26" s="36">
        <v>0</v>
      </c>
      <c r="E26" s="202" t="s">
        <v>38</v>
      </c>
      <c r="F26" s="203"/>
      <c r="G26" s="203"/>
      <c r="H26" s="203"/>
      <c r="I26" s="203"/>
      <c r="J26" s="203"/>
      <c r="K26" s="203"/>
      <c r="L26" s="203"/>
      <c r="M26" s="203"/>
      <c r="N26" s="204"/>
      <c r="O26" s="5"/>
      <c r="P26" s="5"/>
      <c r="Q26" s="5"/>
      <c r="R26" s="5"/>
      <c r="S26" s="5"/>
      <c r="T26" s="5"/>
    </row>
    <row r="27" spans="1:20" ht="15.7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6.5" thickBo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21.75" thickBot="1">
      <c r="A29" s="205" t="s">
        <v>39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7"/>
      <c r="O29" s="5"/>
      <c r="P29" s="5"/>
      <c r="Q29" s="5"/>
      <c r="R29" s="5"/>
      <c r="S29" s="5"/>
      <c r="T29" s="5"/>
    </row>
    <row r="30" spans="1:20" ht="46.5" thickTop="1" thickBot="1">
      <c r="A30" s="38"/>
      <c r="B30" s="39"/>
      <c r="C30" s="40" t="s">
        <v>40</v>
      </c>
      <c r="D30" s="40" t="s">
        <v>41</v>
      </c>
      <c r="E30" s="41" t="s">
        <v>42</v>
      </c>
      <c r="F30" s="42" t="s">
        <v>43</v>
      </c>
      <c r="G30" s="42" t="s">
        <v>44</v>
      </c>
      <c r="H30" s="42" t="s">
        <v>45</v>
      </c>
      <c r="I30" s="43" t="s">
        <v>46</v>
      </c>
      <c r="J30" s="44" t="s">
        <v>47</v>
      </c>
      <c r="K30" s="44" t="s">
        <v>48</v>
      </c>
      <c r="L30" s="45" t="s">
        <v>49</v>
      </c>
      <c r="M30" s="42" t="s">
        <v>50</v>
      </c>
      <c r="N30" s="46" t="s">
        <v>51</v>
      </c>
      <c r="O30" s="5"/>
      <c r="P30" s="5"/>
      <c r="Q30" s="5"/>
      <c r="R30" s="5"/>
      <c r="S30" s="5"/>
      <c r="T30" s="5"/>
    </row>
    <row r="31" spans="1:20" ht="16.5" thickTop="1">
      <c r="A31" s="208" t="s">
        <v>52</v>
      </c>
      <c r="B31" s="47" t="s">
        <v>53</v>
      </c>
      <c r="C31" s="48">
        <v>3.4279999999999997E-5</v>
      </c>
      <c r="D31" s="48">
        <v>4.9849999999999999E-5</v>
      </c>
      <c r="E31" s="49">
        <v>1.1814E-4</v>
      </c>
      <c r="F31" s="50">
        <v>4.4289999999999998E-5</v>
      </c>
      <c r="G31" s="50">
        <v>5.7960000000000001E-5</v>
      </c>
      <c r="H31" s="50">
        <v>1.1992E-4</v>
      </c>
      <c r="I31" s="49">
        <v>5.0340000000000003E-5</v>
      </c>
      <c r="J31" s="48">
        <v>6.5289999999999993E-5</v>
      </c>
      <c r="K31" s="48">
        <v>1.3017000000000001E-4</v>
      </c>
      <c r="L31" s="51">
        <v>3.9150000000000003E-5</v>
      </c>
      <c r="M31" s="52">
        <v>4.9830000000000002E-5</v>
      </c>
      <c r="N31" s="53">
        <v>1.1065000000000001E-4</v>
      </c>
      <c r="O31" s="5"/>
      <c r="P31" s="5"/>
      <c r="Q31" s="5"/>
      <c r="R31" s="5"/>
      <c r="S31" s="5"/>
      <c r="T31" s="5"/>
    </row>
    <row r="32" spans="1:20" ht="15.75">
      <c r="A32" s="208"/>
      <c r="B32" s="54" t="s">
        <v>54</v>
      </c>
      <c r="C32" s="55">
        <v>5.4370000000000003E-5</v>
      </c>
      <c r="D32" s="55">
        <v>7.3930000000000005E-5</v>
      </c>
      <c r="E32" s="56">
        <v>1.4974000000000001E-4</v>
      </c>
      <c r="F32" s="57">
        <v>5.4669999999999997E-5</v>
      </c>
      <c r="G32" s="57">
        <v>6.7650000000000005E-5</v>
      </c>
      <c r="H32" s="57">
        <v>1.3401999999999999E-4</v>
      </c>
      <c r="I32" s="56">
        <v>6.0760000000000001E-5</v>
      </c>
      <c r="J32" s="55">
        <v>7.4239999999999994E-5</v>
      </c>
      <c r="K32" s="55">
        <v>1.4176999999999999E-4</v>
      </c>
      <c r="L32" s="58">
        <v>5.075E-5</v>
      </c>
      <c r="M32" s="59">
        <v>6.1299999999999999E-5</v>
      </c>
      <c r="N32" s="60">
        <v>1.248E-4</v>
      </c>
      <c r="O32" s="5"/>
      <c r="P32" s="5"/>
      <c r="Q32" s="5"/>
      <c r="R32" s="5"/>
      <c r="S32" s="5"/>
      <c r="T32" s="5"/>
    </row>
    <row r="33" spans="1:20" ht="15.75">
      <c r="A33" s="208"/>
      <c r="B33" s="54" t="s">
        <v>55</v>
      </c>
      <c r="C33" s="61">
        <v>0.29930000000000001</v>
      </c>
      <c r="D33" s="61">
        <v>0.27310000000000001</v>
      </c>
      <c r="E33" s="62">
        <v>0.20050000000000001</v>
      </c>
      <c r="F33" s="54">
        <v>0.28149999999999997</v>
      </c>
      <c r="G33" s="54">
        <v>0.253</v>
      </c>
      <c r="H33" s="54">
        <v>0.17299999999999999</v>
      </c>
      <c r="I33" s="62">
        <v>0.27750000000000002</v>
      </c>
      <c r="J33" s="61">
        <v>0.26019999999999999</v>
      </c>
      <c r="K33" s="61">
        <v>0.1794</v>
      </c>
      <c r="L33" s="63">
        <v>0.30149999999999999</v>
      </c>
      <c r="M33" s="64">
        <v>0.25259999999999999</v>
      </c>
      <c r="N33" s="65">
        <v>0.1797</v>
      </c>
      <c r="O33" s="5"/>
      <c r="P33" s="66"/>
      <c r="Q33" s="5"/>
      <c r="R33" s="5"/>
      <c r="S33" s="5"/>
      <c r="T33" s="5"/>
    </row>
    <row r="34" spans="1:20" ht="15.75">
      <c r="A34" s="208"/>
      <c r="B34" s="54" t="s">
        <v>56</v>
      </c>
      <c r="C34" s="61">
        <v>0.46879999999999999</v>
      </c>
      <c r="D34" s="61">
        <v>0.41070000000000001</v>
      </c>
      <c r="E34" s="62">
        <v>0.24160000000000001</v>
      </c>
      <c r="F34" s="54">
        <v>0.36299999999999999</v>
      </c>
      <c r="G34" s="54">
        <v>0.29959999999999998</v>
      </c>
      <c r="H34" s="54">
        <v>0.19020000000000001</v>
      </c>
      <c r="I34" s="62">
        <v>0.34499999999999997</v>
      </c>
      <c r="J34" s="61">
        <v>0.28799999999999998</v>
      </c>
      <c r="K34" s="61">
        <v>0.17549999999999999</v>
      </c>
      <c r="L34" s="63">
        <v>0.4103</v>
      </c>
      <c r="M34" s="64">
        <v>0.3352</v>
      </c>
      <c r="N34" s="65">
        <v>0.2041</v>
      </c>
      <c r="O34" s="5"/>
      <c r="P34" s="66"/>
      <c r="Q34" s="67"/>
      <c r="R34" s="67"/>
      <c r="S34" s="67"/>
      <c r="T34" s="67"/>
    </row>
    <row r="35" spans="1:20" ht="16.5" thickBot="1">
      <c r="A35" s="209"/>
      <c r="B35" s="68" t="s">
        <v>57</v>
      </c>
      <c r="C35" s="69">
        <v>157.69999999999999</v>
      </c>
      <c r="D35" s="69">
        <v>198.6</v>
      </c>
      <c r="E35" s="70">
        <v>262.10000000000002</v>
      </c>
      <c r="F35" s="71">
        <v>99.8</v>
      </c>
      <c r="G35" s="71">
        <v>117.4</v>
      </c>
      <c r="H35" s="71">
        <v>145.4</v>
      </c>
      <c r="I35" s="70">
        <v>103.5</v>
      </c>
      <c r="J35" s="69">
        <v>120.5</v>
      </c>
      <c r="K35" s="69">
        <v>147.6</v>
      </c>
      <c r="L35" s="72">
        <v>85.8</v>
      </c>
      <c r="M35" s="73">
        <v>108.3</v>
      </c>
      <c r="N35" s="74">
        <v>143</v>
      </c>
      <c r="O35" s="5"/>
      <c r="P35" s="75"/>
      <c r="Q35" s="75"/>
      <c r="R35" s="5"/>
      <c r="S35" s="5"/>
      <c r="T35" s="5"/>
    </row>
    <row r="36" spans="1:20" ht="16.5" thickTop="1">
      <c r="A36" s="210" t="s">
        <v>58</v>
      </c>
      <c r="B36" s="47" t="s">
        <v>59</v>
      </c>
      <c r="C36" s="48">
        <f>$B$10*$C$10</f>
        <v>3.5839999999999997E-2</v>
      </c>
      <c r="D36" s="48">
        <f t="shared" ref="D36:E36" si="0">$B$10*$C$10</f>
        <v>3.5839999999999997E-2</v>
      </c>
      <c r="E36" s="49">
        <f t="shared" si="0"/>
        <v>3.5839999999999997E-2</v>
      </c>
      <c r="F36" s="47">
        <v>0</v>
      </c>
      <c r="G36" s="47">
        <v>0</v>
      </c>
      <c r="H36" s="47">
        <v>0</v>
      </c>
      <c r="I36" s="76">
        <v>0</v>
      </c>
      <c r="J36" s="77">
        <v>0</v>
      </c>
      <c r="K36" s="77">
        <v>0</v>
      </c>
      <c r="L36" s="78">
        <v>0</v>
      </c>
      <c r="M36" s="47">
        <v>0</v>
      </c>
      <c r="N36" s="79">
        <v>0</v>
      </c>
      <c r="O36" s="5"/>
      <c r="P36" s="75"/>
      <c r="Q36" s="75"/>
      <c r="R36" s="5"/>
      <c r="S36" s="5"/>
      <c r="T36" s="5"/>
    </row>
    <row r="37" spans="1:20" ht="15.75">
      <c r="A37" s="208"/>
      <c r="B37" s="54" t="s">
        <v>60</v>
      </c>
      <c r="C37" s="55">
        <f>$B$11*$C$11</f>
        <v>2.7000000000000003E-2</v>
      </c>
      <c r="D37" s="55">
        <f t="shared" ref="D37:E37" si="1">$B$11*$C$11</f>
        <v>2.7000000000000003E-2</v>
      </c>
      <c r="E37" s="56">
        <f t="shared" si="1"/>
        <v>2.7000000000000003E-2</v>
      </c>
      <c r="F37" s="57">
        <f>$B$12*$C$12+$B$13*$C$13</f>
        <v>3.78E-2</v>
      </c>
      <c r="G37" s="57">
        <f t="shared" ref="G37" si="2">$B$12*$C$12+$B$13*$C$13</f>
        <v>3.78E-2</v>
      </c>
      <c r="H37" s="57">
        <f>$B$12*$C$12+$B$13*$C$13</f>
        <v>3.78E-2</v>
      </c>
      <c r="I37" s="56">
        <f t="shared" ref="I37:N37" si="3">$B$12*$C$12+$B$13*$C$13</f>
        <v>3.78E-2</v>
      </c>
      <c r="J37" s="55">
        <f t="shared" si="3"/>
        <v>3.78E-2</v>
      </c>
      <c r="K37" s="55">
        <f t="shared" si="3"/>
        <v>3.78E-2</v>
      </c>
      <c r="L37" s="80">
        <f t="shared" si="3"/>
        <v>3.78E-2</v>
      </c>
      <c r="M37" s="57">
        <f t="shared" si="3"/>
        <v>3.78E-2</v>
      </c>
      <c r="N37" s="81">
        <f t="shared" si="3"/>
        <v>3.78E-2</v>
      </c>
      <c r="O37" s="5"/>
      <c r="P37" s="75"/>
      <c r="Q37" s="75"/>
      <c r="R37" s="5"/>
      <c r="S37" s="5"/>
      <c r="T37" s="5"/>
    </row>
    <row r="38" spans="1:20" ht="15.75">
      <c r="A38" s="208"/>
      <c r="B38" s="54" t="s">
        <v>61</v>
      </c>
      <c r="C38" s="55">
        <f>$B$14*$C$14*0.61</f>
        <v>1.44265E-2</v>
      </c>
      <c r="D38" s="55">
        <f t="shared" ref="D38:N38" si="4">$B$14*$C$14*0.61</f>
        <v>1.44265E-2</v>
      </c>
      <c r="E38" s="56">
        <f t="shared" si="4"/>
        <v>1.44265E-2</v>
      </c>
      <c r="F38" s="57">
        <f t="shared" si="4"/>
        <v>1.44265E-2</v>
      </c>
      <c r="G38" s="57">
        <f t="shared" si="4"/>
        <v>1.44265E-2</v>
      </c>
      <c r="H38" s="57">
        <f t="shared" si="4"/>
        <v>1.44265E-2</v>
      </c>
      <c r="I38" s="56">
        <f t="shared" si="4"/>
        <v>1.44265E-2</v>
      </c>
      <c r="J38" s="55">
        <f t="shared" si="4"/>
        <v>1.44265E-2</v>
      </c>
      <c r="K38" s="55">
        <f t="shared" si="4"/>
        <v>1.44265E-2</v>
      </c>
      <c r="L38" s="80">
        <f t="shared" si="4"/>
        <v>1.44265E-2</v>
      </c>
      <c r="M38" s="57">
        <f t="shared" si="4"/>
        <v>1.44265E-2</v>
      </c>
      <c r="N38" s="81">
        <f t="shared" si="4"/>
        <v>1.44265E-2</v>
      </c>
      <c r="O38" s="5"/>
      <c r="P38" s="75"/>
      <c r="Q38" s="75"/>
      <c r="R38" s="5"/>
      <c r="S38" s="5"/>
      <c r="T38" s="5"/>
    </row>
    <row r="39" spans="1:20" ht="15.75">
      <c r="A39" s="208"/>
      <c r="B39" s="54" t="s">
        <v>62</v>
      </c>
      <c r="C39" s="55">
        <f>(0.93*$C$19+0.03*$C$15+0.04*$C$16)*(C$32)*(1-C$34)*0.03+(0.93*$C$21+0.03*$C$15+0.04*$C$16)*C$31*(1-C$33)*0.03</f>
        <v>5.5310160729599989E-3</v>
      </c>
      <c r="D39" s="55">
        <f>(0.93*$C$19+0.03*$C$15+0.04*$C$16)*(D$32)*(1-D$34)*0.03+(0.93*$C$21+0.03*$C$15+0.04*$C$16)*D$31*(1-D$33)*0.03</f>
        <v>8.3435796713729991E-3</v>
      </c>
      <c r="E39" s="56">
        <f>(0.93*$C$19+0.03*$C$15+0.04*$C$16)*(E$32)*(1-E$34)*0.03+(0.93*$C$21+0.03*$C$15+0.04*$C$16)*E$31*(1-E$33)*0.03</f>
        <v>2.1748557245471999E-2</v>
      </c>
      <c r="F39" s="57">
        <f>(0.93*$C$20+0.03*$C$15+0.04*$C$16)*(F$32)*(1-F$34)*0.03+(0.93*$C$22+0.03*$C$15+0.04*$C$16)*F$31*(1-F$33)*0.03</f>
        <v>6.4132055421599991E-3</v>
      </c>
      <c r="G39" s="57">
        <f t="shared" ref="G39:N39" si="5">(0.93*$C$20+0.03*$C$15+0.04*$C$16)*(G$32)*(1-G$34)*0.03+(0.93*$C$22+0.03*$C$15+0.04*$C$16)*G$31*(1-G$33)*0.03</f>
        <v>8.7256603488599996E-3</v>
      </c>
      <c r="H39" s="57">
        <f t="shared" si="5"/>
        <v>1.9986443854451995E-2</v>
      </c>
      <c r="I39" s="56">
        <f t="shared" si="5"/>
        <v>7.3292250998999997E-3</v>
      </c>
      <c r="J39" s="55">
        <f t="shared" si="5"/>
        <v>9.7342921571639974E-3</v>
      </c>
      <c r="K39" s="55">
        <f t="shared" si="5"/>
        <v>2.1526215364328999E-2</v>
      </c>
      <c r="L39" s="80">
        <f t="shared" si="5"/>
        <v>5.5112549612249991E-3</v>
      </c>
      <c r="M39" s="57">
        <f t="shared" si="5"/>
        <v>7.5049984734839991E-3</v>
      </c>
      <c r="N39" s="81">
        <f t="shared" si="5"/>
        <v>1.8292015675829998E-2</v>
      </c>
      <c r="O39" s="5"/>
      <c r="P39" s="75"/>
      <c r="Q39" s="75"/>
      <c r="R39" s="5"/>
      <c r="S39" s="5"/>
      <c r="T39" s="5"/>
    </row>
    <row r="40" spans="1:20" ht="15.75">
      <c r="A40" s="208"/>
      <c r="B40" s="54" t="s">
        <v>63</v>
      </c>
      <c r="C40" s="55">
        <f>(0.93*$C$19+0.03*$C$15+0.04*$C$16)*(C$32)*(1-C$34)*0.04+(0.93*$C$21+0.03*$C$15+0.04*$C$16)*C$31*(1-C$33)*0.04</f>
        <v>7.3746880972800008E-3</v>
      </c>
      <c r="D40" s="55">
        <f>(0.93*$C$19+0.03*$C$15+0.04*$C$16)*(D$32)*(1-D$34)*0.04+(0.93*$C$21+0.03*$C$15+0.04*$C$16)*D$31*(1-D$33)*0.04</f>
        <v>1.1124772895163998E-2</v>
      </c>
      <c r="E40" s="56">
        <f>(0.93*$C$19+0.03*$C$15+0.04*$C$16)*(E$32)*(1-E$34)*0.04+(0.93*$C$21+0.03*$C$15+0.04*$C$16)*E$31*(1-E$33)*0.04</f>
        <v>2.8998076327296E-2</v>
      </c>
      <c r="F40" s="57">
        <f>(0.93*$C$20+0.03*$C$15+0.04*$C$16)*(F$32)*(1-F$34)*0.04+(0.93*$C$22+0.03*$C$15+0.04*$C$16)*F$31*(1-F$33)*0.04</f>
        <v>8.5509407228799988E-3</v>
      </c>
      <c r="G40" s="57">
        <f t="shared" ref="G40:M40" si="6">(0.93*$C$20+0.03*$C$15+0.04*$C$16)*(G$32)*(1-G$34)*0.04+(0.93*$C$22+0.03*$C$15+0.04*$C$16)*G$31*(1-G$33)*0.04</f>
        <v>1.163421379848E-2</v>
      </c>
      <c r="H40" s="57">
        <f t="shared" si="6"/>
        <v>2.6648591805935998E-2</v>
      </c>
      <c r="I40" s="56">
        <f>(0.93*$C$20+0.03*$C$15+0.04*$C$16)*(I$32)*(1-I$34)*0.04+(0.93*$C$22+0.03*$C$15+0.04*$C$16)*I$31*(1-I$33)*0.04</f>
        <v>9.7723001332000008E-3</v>
      </c>
      <c r="J40" s="55">
        <f t="shared" si="6"/>
        <v>1.2979056209551997E-2</v>
      </c>
      <c r="K40" s="55">
        <f>(0.93*$C$20+0.03*$C$15+0.04*$C$16)*(K$32)*(1-K$34)*0.04+(0.93*$C$22+0.03*$C$15+0.04*$C$16)*K$31*(1-K$33)*0.04</f>
        <v>2.8701620485771996E-2</v>
      </c>
      <c r="L40" s="80">
        <f t="shared" si="6"/>
        <v>7.348339948299999E-3</v>
      </c>
      <c r="M40" s="57">
        <f t="shared" si="6"/>
        <v>1.0006664631311999E-2</v>
      </c>
      <c r="N40" s="81">
        <f>(0.93*$C$20+0.03*$C$15+0.04*$C$16)*(N$32)*(1-N$34)*0.04+(0.93*$C$22+0.03*$C$15+0.04*$C$16)*N$31*(1-N$33)*0.04</f>
        <v>2.4389354234439997E-2</v>
      </c>
      <c r="O40" s="5"/>
      <c r="P40" s="75"/>
      <c r="Q40" s="75"/>
      <c r="R40" s="5"/>
      <c r="S40" s="5"/>
      <c r="T40" s="5"/>
    </row>
    <row r="41" spans="1:20" ht="15.75">
      <c r="A41" s="208"/>
      <c r="B41" s="54" t="s">
        <v>64</v>
      </c>
      <c r="C41" s="55">
        <f>(C$31*C$33+C$32*C$34+0.39*$B$14)*$C$17</f>
        <v>5.4598392000000003E-2</v>
      </c>
      <c r="D41" s="55">
        <f t="shared" ref="D41:L41" si="7">(D$31*D$33+D$32*D$34+0.39*$B$14)*$C$17</f>
        <v>6.4472503200000003E-2</v>
      </c>
      <c r="E41" s="56">
        <f t="shared" si="7"/>
        <v>8.3537104800000025E-2</v>
      </c>
      <c r="F41" s="57">
        <f>(F$31*F$33+F$32*F$34+0.39*$B$14)*$C$17</f>
        <v>5.0475413999999996E-2</v>
      </c>
      <c r="G41" s="57">
        <f t="shared" si="7"/>
        <v>5.3618183999999999E-2</v>
      </c>
      <c r="H41" s="57">
        <f t="shared" si="7"/>
        <v>6.7184116799999999E-2</v>
      </c>
      <c r="I41" s="56">
        <f t="shared" si="7"/>
        <v>5.3617859999999996E-2</v>
      </c>
      <c r="J41" s="55">
        <f t="shared" si="7"/>
        <v>5.7743493599999994E-2</v>
      </c>
      <c r="K41" s="55">
        <f t="shared" si="7"/>
        <v>6.9579759599999999E-2</v>
      </c>
      <c r="L41" s="80">
        <f t="shared" si="7"/>
        <v>5.0851739999999999E-2</v>
      </c>
      <c r="M41" s="57">
        <f>(M$31*M$33+M$32*M$34+0.39*$B$14)*$C$17</f>
        <v>5.1461781600000006E-2</v>
      </c>
      <c r="N41" s="81">
        <f>(N$31*N$33+N$32*N$34+0.39*$B$14)*$C$17</f>
        <v>6.6126582000000003E-2</v>
      </c>
      <c r="O41" s="5"/>
      <c r="P41" s="75"/>
      <c r="Q41" s="75"/>
      <c r="R41" s="5"/>
      <c r="S41" s="5"/>
      <c r="T41" s="5"/>
    </row>
    <row r="42" spans="1:20" ht="15.75">
      <c r="A42" s="208"/>
      <c r="B42" s="54" t="s">
        <v>65</v>
      </c>
      <c r="C42" s="55">
        <f>(0.93*$C$19+0.03*$C$15+0.04*$C$16)*(C$32)*(1-C$34)*0.93</f>
        <v>0.12253103697004801</v>
      </c>
      <c r="D42" s="55">
        <f>(0.93*$C$19+0.03*$C$15+0.04*$C$16)*(D$32)*(1-D$34)*0.93</f>
        <v>0.18483570011808298</v>
      </c>
      <c r="E42" s="56">
        <f>(0.93*$C$19+0.03*$C$15+0.04*$C$16)*(E$32)*(1-E$34)*0.93</f>
        <v>0.48179785558867205</v>
      </c>
      <c r="F42" s="54">
        <v>0</v>
      </c>
      <c r="G42" s="54">
        <v>0</v>
      </c>
      <c r="H42" s="54">
        <v>0</v>
      </c>
      <c r="I42" s="62">
        <v>0</v>
      </c>
      <c r="J42" s="61">
        <v>0</v>
      </c>
      <c r="K42" s="61">
        <v>0</v>
      </c>
      <c r="L42" s="82">
        <v>0</v>
      </c>
      <c r="M42" s="54">
        <v>0</v>
      </c>
      <c r="N42" s="83">
        <v>0</v>
      </c>
      <c r="O42" s="5"/>
      <c r="P42" s="75"/>
      <c r="Q42" s="75"/>
      <c r="R42" s="5"/>
      <c r="S42" s="5"/>
      <c r="T42" s="5"/>
    </row>
    <row r="43" spans="1:20" ht="15.75">
      <c r="A43" s="208"/>
      <c r="B43" s="54" t="s">
        <v>66</v>
      </c>
      <c r="C43" s="61">
        <v>0</v>
      </c>
      <c r="D43" s="61">
        <v>0</v>
      </c>
      <c r="E43" s="62">
        <v>0</v>
      </c>
      <c r="F43" s="57">
        <f>(0.93*$C$20+0.03*$C$15+0.04*$C$16)*(F$32)*(1-F$34)*0.93</f>
        <v>0.14774650483592999</v>
      </c>
      <c r="G43" s="57">
        <f>(0.93*$C$20+0.03*$C$15+0.04*$C$16)*(G$32)*(1-G$34)*0.93</f>
        <v>0.20102156414802003</v>
      </c>
      <c r="H43" s="57">
        <f>(0.93*$C$20+0.03*$C$15+0.04*$C$16)*(H$32)*(1-H$34)*0.93</f>
        <v>0.46044323399953191</v>
      </c>
      <c r="I43" s="56">
        <f t="shared" ref="I43:M43" si="8">(0.93*$C$20+0.03*$C$15+0.04*$C$16)*(I$32)*(1-I$34)*0.93</f>
        <v>0.1688448329526</v>
      </c>
      <c r="J43" s="55">
        <f t="shared" si="8"/>
        <v>0.22425733994495994</v>
      </c>
      <c r="K43" s="55">
        <f t="shared" si="8"/>
        <v>0.49591096259995493</v>
      </c>
      <c r="L43" s="80">
        <f t="shared" si="8"/>
        <v>0.12696846931492498</v>
      </c>
      <c r="M43" s="57">
        <f t="shared" si="8"/>
        <v>0.17289410860008</v>
      </c>
      <c r="N43" s="81">
        <f>(0.93*$C$20+0.03*$C$15+0.04*$C$16)*(N$32)*(1-N$34)*0.93</f>
        <v>0.42140705259743999</v>
      </c>
      <c r="O43" s="5"/>
      <c r="P43" s="75"/>
      <c r="Q43" s="75"/>
      <c r="R43" s="5"/>
      <c r="S43" s="5"/>
      <c r="T43" s="5"/>
    </row>
    <row r="44" spans="1:20" ht="15.75">
      <c r="A44" s="208"/>
      <c r="B44" s="54" t="s">
        <v>67</v>
      </c>
      <c r="C44" s="55">
        <f>(0.93*$C$21+0.03*$C$15+0.04*$C$16)*C$31*(1-C$33)*0.93</f>
        <v>4.8930461291711996E-2</v>
      </c>
      <c r="D44" s="55">
        <f>(0.93*$C$21+0.03*$C$15+0.04*$C$16)*D$31*(1-D$33)*0.93</f>
        <v>7.3815269694480004E-2</v>
      </c>
      <c r="E44" s="56">
        <f>(0.93*$C$21+0.03*$C$15+0.04*$C$16)*E$31*(1-E$33)*0.93</f>
        <v>0.19240741902096001</v>
      </c>
      <c r="F44" s="54">
        <v>0</v>
      </c>
      <c r="G44" s="54">
        <v>0</v>
      </c>
      <c r="H44" s="54">
        <v>0</v>
      </c>
      <c r="I44" s="62">
        <v>0</v>
      </c>
      <c r="J44" s="61">
        <v>0</v>
      </c>
      <c r="K44" s="61">
        <v>0</v>
      </c>
      <c r="L44" s="82">
        <v>0</v>
      </c>
      <c r="M44" s="54">
        <v>0</v>
      </c>
      <c r="N44" s="83">
        <v>0</v>
      </c>
      <c r="O44" s="5"/>
      <c r="P44" s="75"/>
      <c r="Q44" s="75"/>
      <c r="R44" s="5"/>
      <c r="S44" s="5"/>
      <c r="T44" s="5"/>
    </row>
    <row r="45" spans="1:20" ht="15.75">
      <c r="A45" s="208"/>
      <c r="B45" s="54" t="s">
        <v>68</v>
      </c>
      <c r="C45" s="61">
        <v>0</v>
      </c>
      <c r="D45" s="61">
        <v>0</v>
      </c>
      <c r="E45" s="62">
        <v>0</v>
      </c>
      <c r="F45" s="57">
        <f>(0.93*$C$22+0.03*$C$15+0.04*$C$16)*F$31*(1-F$33)*0.93</f>
        <v>5.1062866971030005E-2</v>
      </c>
      <c r="G45" s="57">
        <f t="shared" ref="G45:N45" si="9">(0.93*$C$22+0.03*$C$15+0.04*$C$16)*G$31*(1-G$33)*0.93</f>
        <v>6.9473906666640009E-2</v>
      </c>
      <c r="H45" s="57">
        <f t="shared" si="9"/>
        <v>0.15913652548848001</v>
      </c>
      <c r="I45" s="56">
        <f t="shared" si="9"/>
        <v>5.8361145144300006E-2</v>
      </c>
      <c r="J45" s="55">
        <f t="shared" si="9"/>
        <v>7.7505716927123991E-2</v>
      </c>
      <c r="K45" s="55">
        <f t="shared" si="9"/>
        <v>0.17140171369424401</v>
      </c>
      <c r="L45" s="80">
        <f t="shared" si="9"/>
        <v>4.3880434483050006E-2</v>
      </c>
      <c r="M45" s="57">
        <f t="shared" si="9"/>
        <v>5.9760844077924015E-2</v>
      </c>
      <c r="N45" s="81">
        <f t="shared" si="9"/>
        <v>0.14564543335329</v>
      </c>
      <c r="O45" s="5"/>
      <c r="P45" s="75"/>
      <c r="Q45" s="75"/>
      <c r="R45" s="5"/>
      <c r="S45" s="5"/>
      <c r="T45" s="5"/>
    </row>
    <row r="46" spans="1:20" ht="16.5" thickBot="1">
      <c r="A46" s="209"/>
      <c r="B46" s="68" t="s">
        <v>69</v>
      </c>
      <c r="C46" s="84">
        <f>SUM(C36:C45)</f>
        <v>0.31623209443199995</v>
      </c>
      <c r="D46" s="84">
        <f t="shared" ref="D46:N46" si="10">SUM(D36:D45)</f>
        <v>0.41985832557909997</v>
      </c>
      <c r="E46" s="85">
        <f t="shared" si="10"/>
        <v>0.88575551298240007</v>
      </c>
      <c r="F46" s="86">
        <f t="shared" si="10"/>
        <v>0.31647543207200002</v>
      </c>
      <c r="G46" s="86">
        <f t="shared" si="10"/>
        <v>0.39670002896200002</v>
      </c>
      <c r="H46" s="86">
        <f t="shared" si="10"/>
        <v>0.78562541194839985</v>
      </c>
      <c r="I46" s="85">
        <f t="shared" si="10"/>
        <v>0.35015186333000003</v>
      </c>
      <c r="J46" s="84">
        <f t="shared" si="10"/>
        <v>0.43444639883879993</v>
      </c>
      <c r="K46" s="84">
        <f t="shared" si="10"/>
        <v>0.83934677174429995</v>
      </c>
      <c r="L46" s="87">
        <f>SUM(L36:L45)</f>
        <v>0.28678673870749999</v>
      </c>
      <c r="M46" s="86">
        <f t="shared" si="10"/>
        <v>0.35385489738280007</v>
      </c>
      <c r="N46" s="88">
        <f t="shared" si="10"/>
        <v>0.72808693786099998</v>
      </c>
      <c r="O46" s="5"/>
      <c r="P46" s="75"/>
      <c r="Q46" s="75"/>
      <c r="R46" s="5"/>
      <c r="S46" s="5"/>
      <c r="T46" s="5"/>
    </row>
    <row r="47" spans="1:20" ht="31.5" thickTop="1" thickBot="1">
      <c r="A47" s="89" t="s">
        <v>70</v>
      </c>
      <c r="B47" s="90" t="s">
        <v>71</v>
      </c>
      <c r="C47" s="91">
        <f>C35*C46</f>
        <v>49.869801291926386</v>
      </c>
      <c r="D47" s="91">
        <f t="shared" ref="D47:N47" si="11">D35*D46</f>
        <v>83.383863460009252</v>
      </c>
      <c r="E47" s="92">
        <f t="shared" si="11"/>
        <v>232.15651995268709</v>
      </c>
      <c r="F47" s="93">
        <f t="shared" si="11"/>
        <v>31.584248120785603</v>
      </c>
      <c r="G47" s="93">
        <f t="shared" si="11"/>
        <v>46.572583400138804</v>
      </c>
      <c r="H47" s="93">
        <f t="shared" si="11"/>
        <v>114.22993489729734</v>
      </c>
      <c r="I47" s="92">
        <f>I35*I46</f>
        <v>36.240717854655003</v>
      </c>
      <c r="J47" s="91">
        <f t="shared" si="11"/>
        <v>52.350791060075395</v>
      </c>
      <c r="K47" s="91">
        <f t="shared" si="11"/>
        <v>123.88758350945866</v>
      </c>
      <c r="L47" s="94">
        <f>L35*L46</f>
        <v>24.606302181103498</v>
      </c>
      <c r="M47" s="93">
        <f t="shared" si="11"/>
        <v>38.322485386557247</v>
      </c>
      <c r="N47" s="95">
        <f t="shared" si="11"/>
        <v>104.116432114123</v>
      </c>
      <c r="O47" s="5"/>
      <c r="P47" s="75"/>
      <c r="Q47" s="75"/>
      <c r="R47" s="5"/>
      <c r="S47" s="5"/>
      <c r="T47" s="5"/>
    </row>
    <row r="48" spans="1:20" ht="16.5" thickTop="1">
      <c r="A48" s="210" t="s">
        <v>72</v>
      </c>
      <c r="B48" s="47" t="s">
        <v>73</v>
      </c>
      <c r="C48" s="96">
        <f t="shared" ref="C48:N57" si="12">(1000/C$47)*C36*(1+$H$6/100)</f>
        <v>0.78335182791924374</v>
      </c>
      <c r="D48" s="96">
        <f t="shared" si="12"/>
        <v>0.46850311773735198</v>
      </c>
      <c r="E48" s="97">
        <f t="shared" si="12"/>
        <v>0.16827268089632574</v>
      </c>
      <c r="F48" s="98">
        <f t="shared" si="12"/>
        <v>0</v>
      </c>
      <c r="G48" s="98">
        <f t="shared" si="12"/>
        <v>0</v>
      </c>
      <c r="H48" s="98">
        <f t="shared" si="12"/>
        <v>0</v>
      </c>
      <c r="I48" s="97">
        <f t="shared" si="12"/>
        <v>0</v>
      </c>
      <c r="J48" s="96">
        <f t="shared" si="12"/>
        <v>0</v>
      </c>
      <c r="K48" s="96">
        <f t="shared" si="12"/>
        <v>0</v>
      </c>
      <c r="L48" s="99">
        <f t="shared" si="12"/>
        <v>0</v>
      </c>
      <c r="M48" s="98">
        <f t="shared" si="12"/>
        <v>0</v>
      </c>
      <c r="N48" s="100">
        <f t="shared" si="12"/>
        <v>0</v>
      </c>
      <c r="O48" s="5"/>
      <c r="P48" s="75"/>
      <c r="Q48" s="75"/>
      <c r="R48" s="5"/>
      <c r="S48" s="5"/>
      <c r="T48" s="5"/>
    </row>
    <row r="49" spans="1:20" ht="15.75">
      <c r="A49" s="208"/>
      <c r="B49" s="54" t="s">
        <v>74</v>
      </c>
      <c r="C49" s="101">
        <f t="shared" si="12"/>
        <v>0.59013670072041258</v>
      </c>
      <c r="D49" s="101">
        <f t="shared" si="12"/>
        <v>0.35294598713472397</v>
      </c>
      <c r="E49" s="102">
        <f t="shared" si="12"/>
        <v>0.12676792366631687</v>
      </c>
      <c r="F49" s="103">
        <f t="shared" si="12"/>
        <v>1.3045110284859041</v>
      </c>
      <c r="G49" s="103">
        <f t="shared" si="12"/>
        <v>0.8846835840306253</v>
      </c>
      <c r="H49" s="103">
        <f t="shared" si="12"/>
        <v>0.36069354357108047</v>
      </c>
      <c r="I49" s="102">
        <f t="shared" si="12"/>
        <v>1.1368980097260335</v>
      </c>
      <c r="J49" s="101">
        <f t="shared" si="12"/>
        <v>0.78703681770001255</v>
      </c>
      <c r="K49" s="101">
        <f t="shared" si="12"/>
        <v>0.33257570155813304</v>
      </c>
      <c r="L49" s="104">
        <f t="shared" si="12"/>
        <v>1.6744490779943861</v>
      </c>
      <c r="M49" s="103">
        <f t="shared" si="12"/>
        <v>1.0751390361141042</v>
      </c>
      <c r="N49" s="105">
        <f t="shared" si="12"/>
        <v>0.39573004148699703</v>
      </c>
      <c r="O49" s="5"/>
      <c r="P49" s="75"/>
      <c r="Q49" s="75"/>
      <c r="R49" s="5"/>
      <c r="S49" s="5"/>
      <c r="T49" s="5"/>
    </row>
    <row r="50" spans="1:20" ht="15.75">
      <c r="A50" s="208"/>
      <c r="B50" s="54" t="s">
        <v>75</v>
      </c>
      <c r="C50" s="101">
        <f t="shared" si="12"/>
        <v>0.315318781960853</v>
      </c>
      <c r="D50" s="101">
        <f t="shared" si="12"/>
        <v>0.18858426975552203</v>
      </c>
      <c r="E50" s="102">
        <f t="shared" si="12"/>
        <v>6.7733979658226667E-2</v>
      </c>
      <c r="F50" s="103">
        <f t="shared" si="12"/>
        <v>0.49787112043523524</v>
      </c>
      <c r="G50" s="103">
        <f t="shared" si="12"/>
        <v>0.33764253240787873</v>
      </c>
      <c r="H50" s="103">
        <f t="shared" si="12"/>
        <v>0.13765993138434368</v>
      </c>
      <c r="I50" s="102">
        <f t="shared" si="12"/>
        <v>0.43390103537864083</v>
      </c>
      <c r="J50" s="101">
        <f t="shared" si="12"/>
        <v>0.30037530821558811</v>
      </c>
      <c r="K50" s="101">
        <f t="shared" si="12"/>
        <v>0.12692866027852925</v>
      </c>
      <c r="L50" s="104">
        <f t="shared" si="12"/>
        <v>0.63905924930386271</v>
      </c>
      <c r="M50" s="103">
        <f t="shared" si="12"/>
        <v>0.41033051070106152</v>
      </c>
      <c r="N50" s="105">
        <f t="shared" si="12"/>
        <v>0.15103173130984557</v>
      </c>
      <c r="O50" s="5"/>
      <c r="P50" s="75"/>
      <c r="Q50" s="75"/>
      <c r="R50" s="5"/>
      <c r="S50" s="5"/>
      <c r="T50" s="5"/>
    </row>
    <row r="51" spans="1:20" ht="15.75">
      <c r="A51" s="208"/>
      <c r="B51" s="54" t="s">
        <v>76</v>
      </c>
      <c r="C51" s="101">
        <f t="shared" si="12"/>
        <v>0.12089094729363652</v>
      </c>
      <c r="D51" s="101">
        <f t="shared" si="12"/>
        <v>0.10906788753147995</v>
      </c>
      <c r="E51" s="102">
        <f t="shared" si="12"/>
        <v>0.10211183128690801</v>
      </c>
      <c r="F51" s="103">
        <f t="shared" si="12"/>
        <v>0.22132532692313858</v>
      </c>
      <c r="G51" s="103">
        <f t="shared" si="12"/>
        <v>0.20421821350432223</v>
      </c>
      <c r="H51" s="103">
        <f t="shared" si="12"/>
        <v>0.19071378987425219</v>
      </c>
      <c r="I51" s="102">
        <f t="shared" si="12"/>
        <v>0.22043866214048674</v>
      </c>
      <c r="J51" s="101">
        <f t="shared" si="12"/>
        <v>0.20267847412530535</v>
      </c>
      <c r="K51" s="101">
        <f t="shared" si="12"/>
        <v>0.18939407874823222</v>
      </c>
      <c r="L51" s="104">
        <f t="shared" si="12"/>
        <v>0.24413533831786205</v>
      </c>
      <c r="M51" s="103">
        <f t="shared" si="12"/>
        <v>0.21346340806400557</v>
      </c>
      <c r="N51" s="105">
        <f t="shared" si="12"/>
        <v>0.1915000032348414</v>
      </c>
      <c r="O51" s="5"/>
      <c r="P51" s="75"/>
      <c r="Q51" s="75"/>
      <c r="R51" s="5"/>
      <c r="S51" s="5"/>
      <c r="T51" s="5"/>
    </row>
    <row r="52" spans="1:20" ht="15.75">
      <c r="A52" s="208"/>
      <c r="B52" s="54" t="s">
        <v>77</v>
      </c>
      <c r="C52" s="101">
        <f t="shared" si="12"/>
        <v>0.16118792972484874</v>
      </c>
      <c r="D52" s="101">
        <f t="shared" si="12"/>
        <v>0.14542385004197325</v>
      </c>
      <c r="E52" s="102">
        <f t="shared" si="12"/>
        <v>0.13614910838254404</v>
      </c>
      <c r="F52" s="103">
        <f t="shared" si="12"/>
        <v>0.29510043589751817</v>
      </c>
      <c r="G52" s="103">
        <f t="shared" si="12"/>
        <v>0.27229095133909631</v>
      </c>
      <c r="H52" s="103">
        <f t="shared" si="12"/>
        <v>0.25428505316566963</v>
      </c>
      <c r="I52" s="102">
        <f t="shared" si="12"/>
        <v>0.29391821618731573</v>
      </c>
      <c r="J52" s="101">
        <f t="shared" si="12"/>
        <v>0.27023796550040718</v>
      </c>
      <c r="K52" s="101">
        <f t="shared" si="12"/>
        <v>0.25252543833097629</v>
      </c>
      <c r="L52" s="104">
        <f t="shared" si="12"/>
        <v>0.32551378442381607</v>
      </c>
      <c r="M52" s="103">
        <f t="shared" si="12"/>
        <v>0.28461787741867411</v>
      </c>
      <c r="N52" s="105">
        <f t="shared" si="12"/>
        <v>0.25533333764645522</v>
      </c>
      <c r="O52" s="5"/>
      <c r="P52" s="75"/>
      <c r="Q52" s="75"/>
      <c r="R52" s="5"/>
      <c r="S52" s="5"/>
      <c r="T52" s="5"/>
    </row>
    <row r="53" spans="1:20" ht="15.75">
      <c r="A53" s="208"/>
      <c r="B53" s="54" t="s">
        <v>78</v>
      </c>
      <c r="C53" s="101">
        <f t="shared" si="12"/>
        <v>1.1933524044266579</v>
      </c>
      <c r="D53" s="101">
        <f t="shared" si="12"/>
        <v>0.8427893068507647</v>
      </c>
      <c r="E53" s="102">
        <f t="shared" si="12"/>
        <v>0.3922157527626487</v>
      </c>
      <c r="F53" s="103">
        <f t="shared" si="12"/>
        <v>1.7419506410156556</v>
      </c>
      <c r="G53" s="103">
        <f t="shared" si="12"/>
        <v>1.2548975447178183</v>
      </c>
      <c r="H53" s="103">
        <f t="shared" si="12"/>
        <v>0.64108140635675548</v>
      </c>
      <c r="I53" s="102">
        <f t="shared" si="12"/>
        <v>1.612646516396008</v>
      </c>
      <c r="J53" s="101">
        <f t="shared" si="12"/>
        <v>1.2022818901011914</v>
      </c>
      <c r="K53" s="101">
        <f t="shared" si="12"/>
        <v>0.61218352812741372</v>
      </c>
      <c r="L53" s="104">
        <f t="shared" si="12"/>
        <v>2.2526097660690541</v>
      </c>
      <c r="M53" s="103">
        <f t="shared" si="12"/>
        <v>1.4637187901094855</v>
      </c>
      <c r="N53" s="105">
        <f t="shared" si="12"/>
        <v>0.69228240841939981</v>
      </c>
      <c r="O53" s="5"/>
      <c r="P53" s="75"/>
      <c r="Q53" s="75"/>
      <c r="R53" s="5"/>
      <c r="S53" s="5"/>
      <c r="T53" s="5"/>
    </row>
    <row r="54" spans="1:20" ht="15.75">
      <c r="A54" s="208"/>
      <c r="B54" s="54" t="s">
        <v>79</v>
      </c>
      <c r="C54" s="101">
        <f t="shared" si="12"/>
        <v>2.6781504404946306</v>
      </c>
      <c r="D54" s="101">
        <f t="shared" si="12"/>
        <v>2.4161858754042447</v>
      </c>
      <c r="E54" s="102">
        <f t="shared" si="12"/>
        <v>2.2620931029577753</v>
      </c>
      <c r="F54" s="103">
        <f t="shared" si="12"/>
        <v>0</v>
      </c>
      <c r="G54" s="103">
        <f t="shared" si="12"/>
        <v>0</v>
      </c>
      <c r="H54" s="103">
        <f t="shared" si="12"/>
        <v>0</v>
      </c>
      <c r="I54" s="102">
        <f t="shared" si="12"/>
        <v>0</v>
      </c>
      <c r="J54" s="101">
        <f t="shared" si="12"/>
        <v>0</v>
      </c>
      <c r="K54" s="101">
        <f t="shared" si="12"/>
        <v>0</v>
      </c>
      <c r="L54" s="104">
        <f t="shared" si="12"/>
        <v>0</v>
      </c>
      <c r="M54" s="103">
        <f t="shared" si="12"/>
        <v>0</v>
      </c>
      <c r="N54" s="105">
        <f t="shared" si="12"/>
        <v>0</v>
      </c>
      <c r="O54" s="5"/>
      <c r="P54" s="75"/>
      <c r="Q54" s="75"/>
      <c r="R54" s="106"/>
      <c r="S54" s="106"/>
      <c r="T54" s="106"/>
    </row>
    <row r="55" spans="1:20" ht="15.75">
      <c r="A55" s="208"/>
      <c r="B55" s="107" t="s">
        <v>80</v>
      </c>
      <c r="C55" s="108">
        <f t="shared" si="12"/>
        <v>0</v>
      </c>
      <c r="D55" s="108">
        <f t="shared" si="12"/>
        <v>0</v>
      </c>
      <c r="E55" s="109">
        <f t="shared" si="12"/>
        <v>0</v>
      </c>
      <c r="F55" s="110">
        <f t="shared" si="12"/>
        <v>5.0988609782729259</v>
      </c>
      <c r="G55" s="110">
        <f t="shared" si="12"/>
        <v>4.704774545976524</v>
      </c>
      <c r="H55" s="110">
        <f t="shared" si="12"/>
        <v>4.3936217376883429</v>
      </c>
      <c r="I55" s="109">
        <f t="shared" si="12"/>
        <v>5.0782898025485599</v>
      </c>
      <c r="J55" s="108">
        <f t="shared" si="12"/>
        <v>4.6692799782050578</v>
      </c>
      <c r="K55" s="108">
        <f t="shared" si="12"/>
        <v>4.363172917911351</v>
      </c>
      <c r="L55" s="111">
        <f t="shared" si="12"/>
        <v>5.6243977877972124</v>
      </c>
      <c r="M55" s="110">
        <f t="shared" si="12"/>
        <v>4.9175980230184466</v>
      </c>
      <c r="N55" s="112">
        <f t="shared" si="12"/>
        <v>4.4117309631560335</v>
      </c>
      <c r="O55" s="5"/>
      <c r="P55" s="75"/>
      <c r="Q55" s="75"/>
      <c r="R55" s="106"/>
      <c r="S55" s="106"/>
      <c r="T55" s="106"/>
    </row>
    <row r="56" spans="1:20" ht="15.75">
      <c r="A56" s="208"/>
      <c r="B56" s="54" t="s">
        <v>81</v>
      </c>
      <c r="C56" s="101">
        <f t="shared" si="12"/>
        <v>1.0694689256081027</v>
      </c>
      <c r="D56" s="101">
        <f t="shared" si="12"/>
        <v>0.96491863807163392</v>
      </c>
      <c r="E56" s="102">
        <f t="shared" si="12"/>
        <v>0.903373666936374</v>
      </c>
      <c r="F56" s="103">
        <f t="shared" si="12"/>
        <v>0</v>
      </c>
      <c r="G56" s="103">
        <f t="shared" si="12"/>
        <v>0</v>
      </c>
      <c r="H56" s="103">
        <f t="shared" si="12"/>
        <v>0</v>
      </c>
      <c r="I56" s="102">
        <f t="shared" si="12"/>
        <v>0</v>
      </c>
      <c r="J56" s="101">
        <f t="shared" si="12"/>
        <v>0</v>
      </c>
      <c r="K56" s="101">
        <f t="shared" si="12"/>
        <v>0</v>
      </c>
      <c r="L56" s="104">
        <f t="shared" si="12"/>
        <v>0</v>
      </c>
      <c r="M56" s="103">
        <f t="shared" si="12"/>
        <v>0</v>
      </c>
      <c r="N56" s="105">
        <f t="shared" si="12"/>
        <v>0</v>
      </c>
      <c r="O56" s="5"/>
      <c r="P56" s="75"/>
      <c r="Q56" s="75"/>
      <c r="R56" s="106"/>
      <c r="S56" s="106"/>
      <c r="T56" s="106"/>
    </row>
    <row r="57" spans="1:20" ht="15.75">
      <c r="A57" s="208"/>
      <c r="B57" s="54" t="s">
        <v>82</v>
      </c>
      <c r="C57" s="101">
        <f t="shared" si="12"/>
        <v>0</v>
      </c>
      <c r="D57" s="101">
        <f t="shared" si="12"/>
        <v>0</v>
      </c>
      <c r="E57" s="102">
        <f t="shared" si="12"/>
        <v>0</v>
      </c>
      <c r="F57" s="103">
        <f t="shared" si="12"/>
        <v>1.7622241563443717</v>
      </c>
      <c r="G57" s="103">
        <f t="shared" si="12"/>
        <v>1.6259900726574665</v>
      </c>
      <c r="H57" s="103">
        <f t="shared" si="12"/>
        <v>1.5185057484134765</v>
      </c>
      <c r="I57" s="102">
        <f t="shared" si="12"/>
        <v>1.7553087238065301</v>
      </c>
      <c r="J57" s="101">
        <f t="shared" si="12"/>
        <v>1.613752719679409</v>
      </c>
      <c r="K57" s="101">
        <f t="shared" si="12"/>
        <v>1.5080435232838478</v>
      </c>
      <c r="L57" s="104">
        <f t="shared" si="12"/>
        <v>1.9437977000565116</v>
      </c>
      <c r="M57" s="103">
        <f t="shared" si="12"/>
        <v>1.6997676269657276</v>
      </c>
      <c r="N57" s="105">
        <f t="shared" si="12"/>
        <v>1.5247691371240506</v>
      </c>
      <c r="O57" s="5"/>
      <c r="P57" s="75"/>
      <c r="Q57" s="75"/>
      <c r="R57" s="106"/>
      <c r="S57" s="106"/>
      <c r="T57" s="106"/>
    </row>
    <row r="58" spans="1:20" ht="15.75">
      <c r="A58" s="208"/>
      <c r="B58" s="54" t="s">
        <v>83</v>
      </c>
      <c r="C58" s="101">
        <f>SUM(C48:C57)</f>
        <v>6.9118579581483859</v>
      </c>
      <c r="D58" s="101">
        <f t="shared" ref="D58:N58" si="13">SUM(D48:D57)</f>
        <v>5.4884189325276944</v>
      </c>
      <c r="E58" s="102">
        <f t="shared" si="13"/>
        <v>4.1587180465471194</v>
      </c>
      <c r="F58" s="103">
        <f t="shared" si="13"/>
        <v>10.92184368737475</v>
      </c>
      <c r="G58" s="103">
        <f t="shared" si="13"/>
        <v>9.2844974446337325</v>
      </c>
      <c r="H58" s="103">
        <f t="shared" si="13"/>
        <v>7.4965612104539208</v>
      </c>
      <c r="I58" s="102">
        <f t="shared" si="13"/>
        <v>10.531400966183575</v>
      </c>
      <c r="J58" s="101">
        <f t="shared" si="13"/>
        <v>9.0456431535269708</v>
      </c>
      <c r="K58" s="101">
        <f t="shared" si="13"/>
        <v>7.3848238482384838</v>
      </c>
      <c r="L58" s="104">
        <f t="shared" si="13"/>
        <v>12.703962703962706</v>
      </c>
      <c r="M58" s="103">
        <f t="shared" si="13"/>
        <v>10.064635272391504</v>
      </c>
      <c r="N58" s="105">
        <f t="shared" si="13"/>
        <v>7.6223776223776234</v>
      </c>
      <c r="O58" s="5"/>
      <c r="P58" s="75"/>
      <c r="Q58" s="75"/>
      <c r="R58" s="106"/>
      <c r="S58" s="106"/>
      <c r="T58" s="106"/>
    </row>
    <row r="59" spans="1:20" ht="15.75">
      <c r="A59" s="208"/>
      <c r="B59" s="211" t="s">
        <v>84</v>
      </c>
      <c r="C59" s="113"/>
      <c r="D59" s="113"/>
      <c r="E59" s="114"/>
      <c r="F59" s="115"/>
      <c r="G59" s="115"/>
      <c r="H59" s="115"/>
      <c r="I59" s="114"/>
      <c r="J59" s="113"/>
      <c r="K59" s="113"/>
      <c r="L59" s="116"/>
      <c r="M59" s="115"/>
      <c r="N59" s="117"/>
      <c r="O59" s="5"/>
      <c r="P59" s="75"/>
      <c r="Q59" s="75"/>
      <c r="R59" s="106"/>
      <c r="S59" s="106"/>
      <c r="T59" s="106"/>
    </row>
    <row r="60" spans="1:20" ht="16.5" thickBot="1">
      <c r="A60" s="118"/>
      <c r="B60" s="212"/>
      <c r="C60" s="119">
        <v>0</v>
      </c>
      <c r="D60" s="119">
        <v>0</v>
      </c>
      <c r="E60" s="120">
        <v>0</v>
      </c>
      <c r="F60" s="121">
        <v>0</v>
      </c>
      <c r="G60" s="121">
        <v>0</v>
      </c>
      <c r="H60" s="121">
        <v>0</v>
      </c>
      <c r="I60" s="120">
        <v>0</v>
      </c>
      <c r="J60" s="119">
        <v>0</v>
      </c>
      <c r="K60" s="119">
        <v>0</v>
      </c>
      <c r="L60" s="122">
        <v>0</v>
      </c>
      <c r="M60" s="121">
        <v>0</v>
      </c>
      <c r="N60" s="123">
        <v>0</v>
      </c>
      <c r="O60" s="5"/>
      <c r="P60" s="75"/>
      <c r="Q60" s="75"/>
      <c r="R60" s="106"/>
      <c r="S60" s="106"/>
      <c r="T60" s="106"/>
    </row>
    <row r="61" spans="1:20" ht="16.5" thickTop="1">
      <c r="A61" s="208" t="s">
        <v>85</v>
      </c>
      <c r="B61" s="124" t="s">
        <v>86</v>
      </c>
      <c r="C61" s="96">
        <f>(73.89/13.88)*(C53*0.127*(6.94/151.91)+C54*(6.94/96.46))</f>
        <v>1.0626132320530783</v>
      </c>
      <c r="D61" s="96">
        <f>(73.89/13.88)*(D53*0.127*(6.94/151.91)+D54*(6.94/96.46))</f>
        <v>0.95145080160109419</v>
      </c>
      <c r="E61" s="97">
        <f>(73.89/13.88)*(E53*0.127*(6.94/151.91)+E54*(6.94/96.46))</f>
        <v>0.87851518097648906</v>
      </c>
      <c r="F61" s="98">
        <f>(105.99/45.98)*(F53*0.14*(22.99/167.95)+F55*(22.99/112.51))</f>
        <v>2.478641758784192</v>
      </c>
      <c r="G61" s="98">
        <f>(105.99/45.98)*(G53*0.14*(22.99/167.95)+G55*(22.99/112.51))</f>
        <v>2.2715013907950059</v>
      </c>
      <c r="H61" s="98">
        <f>(105.99/45.98)*(H53*0.14*(22.99/167.95)+H55*(22.99/112.51))</f>
        <v>2.0978249768207555</v>
      </c>
      <c r="I61" s="97">
        <f t="shared" ref="I61:N61" si="14">(105.99/45.98)*(I53*0.14*(22.99/167.95)+I55*(22.99/112.51))</f>
        <v>2.4632401314668799</v>
      </c>
      <c r="J61" s="96">
        <f t="shared" si="14"/>
        <v>2.2524582385755334</v>
      </c>
      <c r="K61" s="96">
        <f t="shared" si="14"/>
        <v>2.0822062451596128</v>
      </c>
      <c r="L61" s="99">
        <f t="shared" si="14"/>
        <v>2.7487413257328321</v>
      </c>
      <c r="M61" s="98">
        <f t="shared" si="14"/>
        <v>2.3809713397647521</v>
      </c>
      <c r="N61" s="100">
        <f t="shared" si="14"/>
        <v>2.1086167085044023</v>
      </c>
      <c r="O61" s="5"/>
      <c r="P61" s="75"/>
      <c r="Q61" s="75"/>
      <c r="R61" s="106"/>
      <c r="S61" s="106"/>
      <c r="T61" s="106"/>
    </row>
    <row r="62" spans="1:20" ht="16.5" thickBot="1">
      <c r="A62" s="213"/>
      <c r="B62" s="125" t="s">
        <v>87</v>
      </c>
      <c r="C62" s="126">
        <f>C61*$D$24</f>
        <v>14.77032392553779</v>
      </c>
      <c r="D62" s="126">
        <f t="shared" ref="D62:E62" si="15">D61*$D$24</f>
        <v>13.22516614225521</v>
      </c>
      <c r="E62" s="127">
        <f t="shared" si="15"/>
        <v>12.211361015573198</v>
      </c>
      <c r="F62" s="128">
        <f>F61*$D$25</f>
        <v>1.239320879392096</v>
      </c>
      <c r="G62" s="128">
        <f t="shared" ref="G62:N62" si="16">G61*$D$25</f>
        <v>1.135750695397503</v>
      </c>
      <c r="H62" s="128">
        <f t="shared" si="16"/>
        <v>1.0489124884103778</v>
      </c>
      <c r="I62" s="127">
        <f t="shared" si="16"/>
        <v>1.23162006573344</v>
      </c>
      <c r="J62" s="126">
        <f t="shared" si="16"/>
        <v>1.1262291192877667</v>
      </c>
      <c r="K62" s="126">
        <f t="shared" si="16"/>
        <v>1.0411031225798064</v>
      </c>
      <c r="L62" s="129">
        <f t="shared" si="16"/>
        <v>1.3743706628664161</v>
      </c>
      <c r="M62" s="128">
        <f t="shared" si="16"/>
        <v>1.190485669882376</v>
      </c>
      <c r="N62" s="130">
        <f t="shared" si="16"/>
        <v>1.0543083542522012</v>
      </c>
      <c r="O62" s="5"/>
      <c r="P62" s="106"/>
      <c r="Q62" s="106"/>
      <c r="R62" s="106"/>
      <c r="S62" s="106"/>
      <c r="T62" s="106"/>
    </row>
    <row r="63" spans="1:20" ht="15.7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6.5" thickBo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21.75" thickBot="1">
      <c r="A65" s="199" t="s">
        <v>88</v>
      </c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1"/>
      <c r="P65" s="5"/>
      <c r="Q65" s="5"/>
      <c r="R65" s="5"/>
      <c r="S65" s="5"/>
      <c r="T65" s="5"/>
    </row>
    <row r="66" spans="1:20" ht="45.75" thickTop="1">
      <c r="A66" s="131"/>
      <c r="B66" s="132"/>
      <c r="C66" s="133" t="s">
        <v>40</v>
      </c>
      <c r="D66" s="134" t="s">
        <v>41</v>
      </c>
      <c r="E66" s="133" t="s">
        <v>42</v>
      </c>
      <c r="F66" s="135" t="s">
        <v>43</v>
      </c>
      <c r="G66" s="136" t="s">
        <v>44</v>
      </c>
      <c r="H66" s="137" t="s">
        <v>45</v>
      </c>
      <c r="I66" s="133" t="s">
        <v>46</v>
      </c>
      <c r="J66" s="134" t="s">
        <v>47</v>
      </c>
      <c r="K66" s="133" t="s">
        <v>48</v>
      </c>
      <c r="L66" s="135" t="s">
        <v>49</v>
      </c>
      <c r="M66" s="136" t="s">
        <v>50</v>
      </c>
      <c r="N66" s="137" t="s">
        <v>51</v>
      </c>
      <c r="O66" s="138" t="s">
        <v>89</v>
      </c>
      <c r="P66" s="5"/>
      <c r="Q66" s="5"/>
      <c r="R66" s="5"/>
      <c r="S66" s="5"/>
      <c r="T66" s="5"/>
    </row>
    <row r="67" spans="1:20" ht="15.75">
      <c r="A67" s="220" t="s">
        <v>90</v>
      </c>
      <c r="B67" s="221"/>
      <c r="C67" s="139">
        <f>C48*$D$10+C49*$D$11+C50*$D$14+C51*$D$15+C52*$D$16+C53*$D$17+C54*$D$19+C55*$D$20+C56*$D$21+C57*$D$22+C59*$D$23</f>
        <v>161.79215408521696</v>
      </c>
      <c r="D67" s="140">
        <f>D48*$D$10+D49*$D$11+D50*$D$14+D51*$D$15+D52*$D$16+D53*$D$17+D54*$D$19+D55*$D$20+D56*$D$21+D57*$D$22+D59*$D$23</f>
        <v>121.60374059974473</v>
      </c>
      <c r="E67" s="139">
        <f>E48*$D$10+E49*$D$11+E50*$D$14+E51*$D$15+E52*$D$16+E53*$D$17+E54*$D$19+E55*$D$20+E56*$D$21+E57*$D$22+E59*$D$23</f>
        <v>83.832864529838858</v>
      </c>
      <c r="F67" s="141">
        <f t="shared" ref="F67:N67" si="17">F48*$D$10+F49*$D$11+F50*$D$14+F51*$D$15+F52*$D$16+F53*$D$18+F54*$D$19+F55*$D$20+F56*$D$21+F57*$D$22+F59*$D$23</f>
        <v>209.86414558366988</v>
      </c>
      <c r="G67" s="142">
        <f t="shared" si="17"/>
        <v>168.04849167868272</v>
      </c>
      <c r="H67" s="143">
        <f t="shared" si="17"/>
        <v>119.29620005817841</v>
      </c>
      <c r="I67" s="139">
        <f t="shared" si="17"/>
        <v>196.99879803662563</v>
      </c>
      <c r="J67" s="140">
        <f t="shared" si="17"/>
        <v>160.49107907651626</v>
      </c>
      <c r="K67" s="139">
        <f t="shared" si="17"/>
        <v>116.48266828084212</v>
      </c>
      <c r="L67" s="141">
        <f t="shared" si="17"/>
        <v>251.63603809161162</v>
      </c>
      <c r="M67" s="142">
        <f t="shared" si="17"/>
        <v>187.47526495170072</v>
      </c>
      <c r="N67" s="142">
        <f t="shared" si="17"/>
        <v>122.68203464566263</v>
      </c>
      <c r="O67" s="144"/>
      <c r="P67" s="5"/>
      <c r="Q67" s="5"/>
      <c r="R67" s="5"/>
      <c r="S67" s="5"/>
      <c r="T67" s="5"/>
    </row>
    <row r="68" spans="1:20" ht="15.75">
      <c r="A68" s="216" t="s">
        <v>91</v>
      </c>
      <c r="B68" s="217"/>
      <c r="C68" s="145">
        <f t="shared" ref="C68:N68" si="18">C62</f>
        <v>14.77032392553779</v>
      </c>
      <c r="D68" s="146">
        <f t="shared" si="18"/>
        <v>13.22516614225521</v>
      </c>
      <c r="E68" s="145">
        <f t="shared" si="18"/>
        <v>12.211361015573198</v>
      </c>
      <c r="F68" s="147">
        <f t="shared" si="18"/>
        <v>1.239320879392096</v>
      </c>
      <c r="G68" s="148">
        <f t="shared" si="18"/>
        <v>1.135750695397503</v>
      </c>
      <c r="H68" s="149">
        <f t="shared" si="18"/>
        <v>1.0489124884103778</v>
      </c>
      <c r="I68" s="145">
        <f t="shared" si="18"/>
        <v>1.23162006573344</v>
      </c>
      <c r="J68" s="146">
        <f t="shared" si="18"/>
        <v>1.1262291192877667</v>
      </c>
      <c r="K68" s="145">
        <f t="shared" si="18"/>
        <v>1.0411031225798064</v>
      </c>
      <c r="L68" s="147">
        <f t="shared" si="18"/>
        <v>1.3743706628664161</v>
      </c>
      <c r="M68" s="148">
        <f t="shared" si="18"/>
        <v>1.190485669882376</v>
      </c>
      <c r="N68" s="149">
        <f t="shared" si="18"/>
        <v>1.0543083542522012</v>
      </c>
      <c r="O68" s="150"/>
      <c r="P68" s="5"/>
      <c r="Q68" s="5"/>
      <c r="R68" s="5"/>
      <c r="S68" s="5"/>
      <c r="T68" s="5"/>
    </row>
    <row r="69" spans="1:20" ht="15.75">
      <c r="A69" s="220" t="s">
        <v>92</v>
      </c>
      <c r="B69" s="221"/>
      <c r="C69" s="139">
        <f t="shared" ref="C69:N69" si="19">C67-C68</f>
        <v>147.02183015967918</v>
      </c>
      <c r="D69" s="140">
        <f t="shared" si="19"/>
        <v>108.37857445748952</v>
      </c>
      <c r="E69" s="139">
        <f t="shared" si="19"/>
        <v>71.621503514265655</v>
      </c>
      <c r="F69" s="141">
        <f t="shared" si="19"/>
        <v>208.62482470427778</v>
      </c>
      <c r="G69" s="142">
        <f t="shared" si="19"/>
        <v>166.91274098328523</v>
      </c>
      <c r="H69" s="143">
        <f t="shared" si="19"/>
        <v>118.24728756976803</v>
      </c>
      <c r="I69" s="139">
        <f t="shared" si="19"/>
        <v>195.76717797089219</v>
      </c>
      <c r="J69" s="140">
        <f t="shared" si="19"/>
        <v>159.3648499572285</v>
      </c>
      <c r="K69" s="139">
        <f t="shared" si="19"/>
        <v>115.44156515826231</v>
      </c>
      <c r="L69" s="141">
        <f t="shared" si="19"/>
        <v>250.2616674287452</v>
      </c>
      <c r="M69" s="142">
        <f t="shared" si="19"/>
        <v>186.28477928181834</v>
      </c>
      <c r="N69" s="143">
        <f t="shared" si="19"/>
        <v>121.62772629141043</v>
      </c>
      <c r="O69" s="150"/>
      <c r="P69" s="5"/>
      <c r="Q69" s="5"/>
      <c r="R69" s="5"/>
      <c r="S69" s="5"/>
      <c r="T69" s="5"/>
    </row>
    <row r="70" spans="1:20" ht="15.75">
      <c r="A70" s="151" t="s">
        <v>93</v>
      </c>
      <c r="B70" s="152"/>
      <c r="C70" s="153">
        <f>(73.89/13.88)*(C53*0.127*(6.94/151.91))*$D$24</f>
        <v>0.51233796726876202</v>
      </c>
      <c r="D70" s="145">
        <f t="shared" ref="D70" si="20">(73.89/13.88)*(D53*0.127*(6.94/151.91))*$D$24</f>
        <v>0.36183189366867974</v>
      </c>
      <c r="E70" s="153">
        <f>(73.89/13.88)*(E53*0.127*(6.94/151.91))*$D$24</f>
        <v>0.1683886677194463</v>
      </c>
      <c r="F70" s="154">
        <f>(105.99/45.98)*(F53*0.14*(22.99/167.95))*$D$25</f>
        <v>3.8475898752269873E-2</v>
      </c>
      <c r="G70" s="155">
        <f t="shared" ref="G70:N70" si="21">(105.99/45.98)*(G53*0.14*(22.99/167.95))*$D$25</f>
        <v>2.7717955800907738E-2</v>
      </c>
      <c r="H70" s="154">
        <f t="shared" si="21"/>
        <v>1.4160093117542946E-2</v>
      </c>
      <c r="I70" s="153">
        <f t="shared" si="21"/>
        <v>3.5619852036608821E-2</v>
      </c>
      <c r="J70" s="145">
        <f t="shared" si="21"/>
        <v>2.6555790494872784E-2</v>
      </c>
      <c r="K70" s="153">
        <f t="shared" si="21"/>
        <v>1.352180187625996E-2</v>
      </c>
      <c r="L70" s="154">
        <f t="shared" si="21"/>
        <v>4.9755247506389197E-2</v>
      </c>
      <c r="M70" s="155">
        <f t="shared" si="21"/>
        <v>3.2330362665850862E-2</v>
      </c>
      <c r="N70" s="155">
        <f t="shared" si="21"/>
        <v>1.529101182728804E-2</v>
      </c>
      <c r="O70" s="150"/>
      <c r="P70" s="5"/>
      <c r="Q70" s="5"/>
      <c r="R70" s="5"/>
      <c r="S70" s="5"/>
      <c r="T70" s="5"/>
    </row>
    <row r="71" spans="1:20" ht="15.75">
      <c r="A71" s="151" t="s">
        <v>94</v>
      </c>
      <c r="B71" s="152"/>
      <c r="C71" s="146">
        <f>(73.89/13.88)*C54*(6.94/96.46)*$D$24</f>
        <v>14.257985958269028</v>
      </c>
      <c r="D71" s="145">
        <f t="shared" ref="D71:E71" si="22">(73.89/13.88)*D54*(6.94/96.46)*$D$24</f>
        <v>12.863334248586529</v>
      </c>
      <c r="E71" s="146">
        <f t="shared" si="22"/>
        <v>12.042972347853752</v>
      </c>
      <c r="F71" s="154">
        <f>(105.99/45.98)*F55*(22.99/112.51)*$D$25</f>
        <v>1.200844980639826</v>
      </c>
      <c r="G71" s="148">
        <f t="shared" ref="G71:N71" si="23">(105.99/45.98)*G55*(22.99/112.51)*$D$25</f>
        <v>1.108032739596595</v>
      </c>
      <c r="H71" s="154">
        <f t="shared" si="23"/>
        <v>1.0347523952928346</v>
      </c>
      <c r="I71" s="146">
        <f t="shared" si="23"/>
        <v>1.1960002136968308</v>
      </c>
      <c r="J71" s="145">
        <f t="shared" si="23"/>
        <v>1.0996733287928939</v>
      </c>
      <c r="K71" s="146">
        <f t="shared" si="23"/>
        <v>1.0275813207035462</v>
      </c>
      <c r="L71" s="154">
        <f t="shared" si="23"/>
        <v>1.3246154153600267</v>
      </c>
      <c r="M71" s="148">
        <f t="shared" si="23"/>
        <v>1.1581553072165254</v>
      </c>
      <c r="N71" s="148">
        <f t="shared" si="23"/>
        <v>1.0390173424249132</v>
      </c>
      <c r="O71" s="150"/>
      <c r="P71" s="5"/>
      <c r="Q71" s="5"/>
      <c r="R71" s="5"/>
      <c r="S71" s="5"/>
      <c r="T71" s="5"/>
    </row>
    <row r="72" spans="1:20" ht="15.75">
      <c r="A72" s="151" t="s">
        <v>95</v>
      </c>
      <c r="B72" s="152"/>
      <c r="C72" s="146">
        <f>C48*$D$10+C49*$D$11</f>
        <v>28.435846208787282</v>
      </c>
      <c r="D72" s="145">
        <f t="shared" ref="D72:N72" si="24">D48*$D$10+D49*$D$11</f>
        <v>17.00676775045466</v>
      </c>
      <c r="E72" s="146">
        <f t="shared" si="24"/>
        <v>6.1083358774028973</v>
      </c>
      <c r="F72" s="154">
        <f>F48*$D$10+F49*$D$11</f>
        <v>19.56766542728856</v>
      </c>
      <c r="G72" s="148">
        <f t="shared" si="24"/>
        <v>13.270253760459379</v>
      </c>
      <c r="H72" s="154">
        <f t="shared" si="24"/>
        <v>5.4104031535662074</v>
      </c>
      <c r="I72" s="146">
        <f>I48*$D$10+I49*$D$11</f>
        <v>17.053470145890504</v>
      </c>
      <c r="J72" s="145">
        <f t="shared" si="24"/>
        <v>11.805552265500188</v>
      </c>
      <c r="K72" s="146">
        <f>K48*$D$10+K49*$D$11</f>
        <v>4.9886355233719959</v>
      </c>
      <c r="L72" s="154">
        <f t="shared" si="24"/>
        <v>25.116736169915793</v>
      </c>
      <c r="M72" s="148">
        <f t="shared" si="24"/>
        <v>16.127085541711562</v>
      </c>
      <c r="N72" s="148">
        <f t="shared" si="24"/>
        <v>5.9359506223049552</v>
      </c>
      <c r="O72" s="150"/>
      <c r="P72" s="5"/>
      <c r="Q72" s="5"/>
      <c r="R72" s="5"/>
      <c r="S72" s="5"/>
      <c r="T72" s="5"/>
    </row>
    <row r="73" spans="1:20" ht="15.75">
      <c r="A73" s="151" t="s">
        <v>96</v>
      </c>
      <c r="B73" s="152"/>
      <c r="C73" s="146">
        <f>C54*$D$19-(73.89/13.88)*C54*(6.94/96.46)*$D$24</f>
        <v>39.305022851623576</v>
      </c>
      <c r="D73" s="145">
        <f t="shared" ref="D73:E73" si="25">D54*$D$19-(73.89/13.88)*D54*(6.94/96.46)*$D$24</f>
        <v>35.460383259498371</v>
      </c>
      <c r="E73" s="146">
        <f t="shared" si="25"/>
        <v>33.19888971130176</v>
      </c>
      <c r="F73" s="154">
        <f>F55*$D$20-(105.99/45.98)*F55*(22.99/112.51)*$D$25</f>
        <v>64.156754754032988</v>
      </c>
      <c r="G73" s="148">
        <f t="shared" ref="G73:N73" si="26">G55*$D$20-(105.99/45.98)*G55*(22.99/112.51)*$D$25</f>
        <v>59.198136212270747</v>
      </c>
      <c r="H73" s="154">
        <f t="shared" si="26"/>
        <v>55.283035467724631</v>
      </c>
      <c r="I73" s="146">
        <f t="shared" si="26"/>
        <v>63.897916577904226</v>
      </c>
      <c r="J73" s="145">
        <f t="shared" si="26"/>
        <v>58.751523470853016</v>
      </c>
      <c r="K73" s="146">
        <f t="shared" si="26"/>
        <v>54.89991118343714</v>
      </c>
      <c r="L73" s="154">
        <f t="shared" si="26"/>
        <v>70.76935634221887</v>
      </c>
      <c r="M73" s="148">
        <f t="shared" si="26"/>
        <v>61.87600165725177</v>
      </c>
      <c r="N73" s="148">
        <f t="shared" si="26"/>
        <v>55.510895992274492</v>
      </c>
      <c r="O73" s="150"/>
      <c r="P73" s="5"/>
      <c r="Q73" s="5"/>
      <c r="R73" s="5"/>
      <c r="S73" s="5"/>
      <c r="T73" s="5"/>
    </row>
    <row r="74" spans="1:20" ht="15.75">
      <c r="A74" s="151" t="s">
        <v>97</v>
      </c>
      <c r="B74" s="152"/>
      <c r="C74" s="146">
        <f>C56*$D$21</f>
        <v>16.04203388412154</v>
      </c>
      <c r="D74" s="145">
        <f t="shared" ref="D74:E74" si="27">D56*$D$21</f>
        <v>14.473779571074509</v>
      </c>
      <c r="E74" s="146">
        <f t="shared" si="27"/>
        <v>13.550605004045609</v>
      </c>
      <c r="F74" s="154">
        <f>F57*$D$22</f>
        <v>26.433362345165577</v>
      </c>
      <c r="G74" s="148">
        <f t="shared" ref="G74:N74" si="28">G57*$D$22</f>
        <v>24.389851089861999</v>
      </c>
      <c r="H74" s="154">
        <f t="shared" si="28"/>
        <v>22.777586226202146</v>
      </c>
      <c r="I74" s="146">
        <f t="shared" si="28"/>
        <v>26.329630857097953</v>
      </c>
      <c r="J74" s="145">
        <f t="shared" si="28"/>
        <v>24.206290795191137</v>
      </c>
      <c r="K74" s="146">
        <f t="shared" si="28"/>
        <v>22.620652849257716</v>
      </c>
      <c r="L74" s="154">
        <f t="shared" si="28"/>
        <v>29.156965500847676</v>
      </c>
      <c r="M74" s="148">
        <f t="shared" si="28"/>
        <v>25.496514404485914</v>
      </c>
      <c r="N74" s="148">
        <f t="shared" si="28"/>
        <v>22.87153705686076</v>
      </c>
      <c r="O74" s="150"/>
      <c r="P74" s="5"/>
      <c r="Q74" s="5"/>
      <c r="R74" s="5"/>
      <c r="S74" s="5"/>
      <c r="T74" s="5"/>
    </row>
    <row r="75" spans="1:20" ht="15.75">
      <c r="A75" s="151" t="s">
        <v>98</v>
      </c>
      <c r="B75" s="152"/>
      <c r="C75" s="156">
        <f>C69-C72-C73-C74</f>
        <v>63.238927215146788</v>
      </c>
      <c r="D75" s="145">
        <f t="shared" ref="D75:N75" si="29">D69-D72-D73-D74</f>
        <v>41.437643876461983</v>
      </c>
      <c r="E75" s="156">
        <f t="shared" si="29"/>
        <v>18.763672921515393</v>
      </c>
      <c r="F75" s="154">
        <f t="shared" si="29"/>
        <v>98.467042177790674</v>
      </c>
      <c r="G75" s="157">
        <f t="shared" si="29"/>
        <v>70.054499920693104</v>
      </c>
      <c r="H75" s="154">
        <f t="shared" si="29"/>
        <v>34.77626272227505</v>
      </c>
      <c r="I75" s="156">
        <f t="shared" si="29"/>
        <v>88.486160389999498</v>
      </c>
      <c r="J75" s="145">
        <f t="shared" si="29"/>
        <v>64.601483425684165</v>
      </c>
      <c r="K75" s="156">
        <f t="shared" si="29"/>
        <v>32.932365602195453</v>
      </c>
      <c r="L75" s="154">
        <f t="shared" si="29"/>
        <v>125.21860941576288</v>
      </c>
      <c r="M75" s="157">
        <f t="shared" si="29"/>
        <v>82.785177678369109</v>
      </c>
      <c r="N75" s="157">
        <f t="shared" si="29"/>
        <v>37.309342619970217</v>
      </c>
      <c r="O75" s="150"/>
      <c r="P75" s="5"/>
      <c r="Q75" s="5"/>
      <c r="R75" s="5"/>
      <c r="S75" s="5"/>
      <c r="T75" s="5"/>
    </row>
    <row r="76" spans="1:20" ht="15.75">
      <c r="A76" s="220" t="s">
        <v>99</v>
      </c>
      <c r="B76" s="221"/>
      <c r="C76" s="139">
        <f t="shared" ref="C76:N76" si="30">20+49*$D$47/C47</f>
        <v>101.9295285662572</v>
      </c>
      <c r="D76" s="140">
        <f t="shared" si="30"/>
        <v>69</v>
      </c>
      <c r="E76" s="139">
        <f t="shared" si="30"/>
        <v>37.599373519094492</v>
      </c>
      <c r="F76" s="141">
        <f t="shared" si="30"/>
        <v>149.36224708960481</v>
      </c>
      <c r="G76" s="142">
        <f t="shared" si="30"/>
        <v>107.72992630527504</v>
      </c>
      <c r="H76" s="143">
        <f t="shared" si="30"/>
        <v>55.768288874662773</v>
      </c>
      <c r="I76" s="139">
        <f t="shared" si="30"/>
        <v>132.74084928247757</v>
      </c>
      <c r="J76" s="140">
        <f t="shared" si="30"/>
        <v>98.046753961210712</v>
      </c>
      <c r="K76" s="139">
        <f t="shared" si="30"/>
        <v>52.979974213707273</v>
      </c>
      <c r="L76" s="141">
        <f t="shared" si="30"/>
        <v>186.04727030777366</v>
      </c>
      <c r="M76" s="142">
        <f t="shared" si="30"/>
        <v>126.6165012088092</v>
      </c>
      <c r="N76" s="143">
        <f t="shared" si="30"/>
        <v>59.242694227765696</v>
      </c>
      <c r="O76" s="158" t="s">
        <v>100</v>
      </c>
      <c r="P76" s="5"/>
      <c r="Q76" s="5"/>
      <c r="R76" s="5"/>
      <c r="S76" s="5"/>
      <c r="T76" s="5"/>
    </row>
    <row r="77" spans="1:20" ht="65.25" customHeight="1">
      <c r="A77" s="220" t="s">
        <v>101</v>
      </c>
      <c r="B77" s="221"/>
      <c r="C77" s="139">
        <f>0.574^(LOG(1.26^5)/LOG(2))*C76</f>
        <v>40.3996432980477</v>
      </c>
      <c r="D77" s="140">
        <f t="shared" ref="D77:N77" si="31">0.574^(LOG(1.26^5)/LOG(2))*D76</f>
        <v>27.348065146335735</v>
      </c>
      <c r="E77" s="139">
        <f t="shared" si="31"/>
        <v>14.902465455965318</v>
      </c>
      <c r="F77" s="141">
        <f t="shared" si="31"/>
        <v>59.199542953762425</v>
      </c>
      <c r="G77" s="142">
        <f t="shared" si="31"/>
        <v>42.698623808791446</v>
      </c>
      <c r="H77" s="143">
        <f t="shared" si="31"/>
        <v>22.103692713680406</v>
      </c>
      <c r="I77" s="139">
        <f t="shared" si="31"/>
        <v>52.611672373291739</v>
      </c>
      <c r="J77" s="140">
        <f t="shared" si="31"/>
        <v>38.860710358231046</v>
      </c>
      <c r="K77" s="139">
        <f t="shared" si="31"/>
        <v>20.998547626777594</v>
      </c>
      <c r="L77" s="141">
        <f t="shared" si="31"/>
        <v>73.739606792390262</v>
      </c>
      <c r="M77" s="142">
        <f t="shared" si="31"/>
        <v>50.184294545791467</v>
      </c>
      <c r="N77" s="143">
        <f t="shared" si="31"/>
        <v>23.480769002686731</v>
      </c>
      <c r="O77" s="158" t="s">
        <v>102</v>
      </c>
      <c r="P77" s="5"/>
      <c r="Q77" s="222" t="s">
        <v>318</v>
      </c>
      <c r="R77" s="5"/>
      <c r="S77" s="5"/>
      <c r="T77" s="5"/>
    </row>
    <row r="78" spans="1:20" ht="15.75">
      <c r="A78" s="216" t="s">
        <v>103</v>
      </c>
      <c r="B78" s="217"/>
      <c r="C78" s="145">
        <f t="shared" ref="C78:N78" si="32">0.66*C76+0.056*(C67+C76+0.66*C76)</f>
        <v>85.809218458021178</v>
      </c>
      <c r="D78" s="146">
        <f t="shared" si="32"/>
        <v>58.7640494735857</v>
      </c>
      <c r="E78" s="145">
        <f t="shared" si="32"/>
        <v>33.005464698608364</v>
      </c>
      <c r="F78" s="147">
        <f t="shared" si="32"/>
        <v>124.21618972127436</v>
      </c>
      <c r="G78" s="148">
        <f t="shared" si="32"/>
        <v>90.527040844826132</v>
      </c>
      <c r="H78" s="149">
        <f t="shared" si="32"/>
        <v>48.67187799432407</v>
      </c>
      <c r="I78" s="145">
        <f t="shared" si="32"/>
        <v>110.98048256578535</v>
      </c>
      <c r="J78" s="146">
        <f t="shared" si="32"/>
        <v>82.812784290918131</v>
      </c>
      <c r="K78" s="145">
        <f t="shared" si="32"/>
        <v>46.41483080768019</v>
      </c>
      <c r="L78" s="147">
        <f t="shared" si="32"/>
        <v>154.17777078407153</v>
      </c>
      <c r="M78" s="148">
        <f t="shared" si="32"/>
        <v>105.83577558748021</v>
      </c>
      <c r="N78" s="149">
        <f t="shared" si="32"/>
        <v>51.477572985895563</v>
      </c>
      <c r="O78" s="150" t="s">
        <v>104</v>
      </c>
      <c r="P78" s="5"/>
      <c r="Q78" s="5"/>
      <c r="R78" s="5"/>
      <c r="S78" s="5"/>
      <c r="T78" s="5"/>
    </row>
    <row r="79" spans="1:20" ht="65.25" customHeight="1" thickBot="1">
      <c r="A79" s="214" t="s">
        <v>105</v>
      </c>
      <c r="B79" s="215"/>
      <c r="C79" s="159">
        <f>0.757^(LOG(1.26^5)/LOG(2))*C78</f>
        <v>53.947637434051529</v>
      </c>
      <c r="D79" s="160">
        <f t="shared" ref="D79:N79" si="33">0.757^(LOG(1.26^5)/LOG(2))*D78</f>
        <v>36.944534539824019</v>
      </c>
      <c r="E79" s="159">
        <f t="shared" si="33"/>
        <v>20.750297868917009</v>
      </c>
      <c r="F79" s="161">
        <f t="shared" si="33"/>
        <v>78.093823565133093</v>
      </c>
      <c r="G79" s="162">
        <f t="shared" si="33"/>
        <v>56.91369837919482</v>
      </c>
      <c r="H79" s="163">
        <f t="shared" si="33"/>
        <v>30.599659039625489</v>
      </c>
      <c r="I79" s="159">
        <f t="shared" si="33"/>
        <v>69.772629832819632</v>
      </c>
      <c r="J79" s="160">
        <f t="shared" si="33"/>
        <v>52.063800860933682</v>
      </c>
      <c r="K79" s="159">
        <f t="shared" si="33"/>
        <v>29.180669734226122</v>
      </c>
      <c r="L79" s="161">
        <f t="shared" si="33"/>
        <v>96.930453721804028</v>
      </c>
      <c r="M79" s="162">
        <f t="shared" si="33"/>
        <v>66.538189620480225</v>
      </c>
      <c r="N79" s="163">
        <f t="shared" si="33"/>
        <v>32.36357926726258</v>
      </c>
      <c r="O79" s="164" t="s">
        <v>106</v>
      </c>
      <c r="P79" s="5"/>
      <c r="Q79" s="222" t="s">
        <v>319</v>
      </c>
      <c r="R79" s="5"/>
      <c r="S79" s="5"/>
      <c r="T79" s="5"/>
    </row>
    <row r="80" spans="1:20" ht="16.5" thickTop="1">
      <c r="A80" s="216" t="s">
        <v>107</v>
      </c>
      <c r="B80" s="217"/>
      <c r="C80" s="156">
        <f>C67+C76+C78</f>
        <v>349.53090110949535</v>
      </c>
      <c r="D80" s="156">
        <f>D67+D76+D78</f>
        <v>249.36779007333041</v>
      </c>
      <c r="E80" s="156">
        <f t="shared" ref="E80:N80" si="34">E67+E76+E78</f>
        <v>154.43770274754172</v>
      </c>
      <c r="F80" s="157">
        <f t="shared" si="34"/>
        <v>483.44258239454905</v>
      </c>
      <c r="G80" s="157">
        <f t="shared" si="34"/>
        <v>366.30545882878391</v>
      </c>
      <c r="H80" s="157">
        <f t="shared" si="34"/>
        <v>223.73636692716525</v>
      </c>
      <c r="I80" s="156">
        <f>I67+I76+I78</f>
        <v>440.72012988488854</v>
      </c>
      <c r="J80" s="156">
        <f t="shared" si="34"/>
        <v>341.35061732864506</v>
      </c>
      <c r="K80" s="156">
        <f t="shared" si="34"/>
        <v>215.87747330222959</v>
      </c>
      <c r="L80" s="157">
        <f t="shared" si="34"/>
        <v>591.86107918345681</v>
      </c>
      <c r="M80" s="157">
        <f t="shared" si="34"/>
        <v>419.92754174799012</v>
      </c>
      <c r="N80" s="157">
        <f t="shared" si="34"/>
        <v>233.40230185932387</v>
      </c>
      <c r="O80" s="150" t="s">
        <v>104</v>
      </c>
      <c r="P80" s="165"/>
      <c r="Q80" s="165"/>
      <c r="R80" s="165"/>
      <c r="S80" s="165"/>
      <c r="T80" s="165"/>
    </row>
    <row r="81" spans="1:20" ht="16.5" thickBot="1">
      <c r="A81" s="218" t="s">
        <v>108</v>
      </c>
      <c r="B81" s="219"/>
      <c r="C81" s="166">
        <f>C67+C77+C79</f>
        <v>256.13943481731621</v>
      </c>
      <c r="D81" s="166">
        <f t="shared" ref="D81:N81" si="35">D67+D77+D79</f>
        <v>185.89634028590447</v>
      </c>
      <c r="E81" s="166">
        <f t="shared" si="35"/>
        <v>119.48562785472117</v>
      </c>
      <c r="F81" s="167">
        <f t="shared" si="35"/>
        <v>347.15751210256542</v>
      </c>
      <c r="G81" s="167">
        <f t="shared" si="35"/>
        <v>267.660813866669</v>
      </c>
      <c r="H81" s="167">
        <f t="shared" si="35"/>
        <v>171.99955181148431</v>
      </c>
      <c r="I81" s="166">
        <f t="shared" si="35"/>
        <v>319.38310024273699</v>
      </c>
      <c r="J81" s="166">
        <f t="shared" si="35"/>
        <v>251.415590295681</v>
      </c>
      <c r="K81" s="166">
        <f t="shared" si="35"/>
        <v>166.66188564184583</v>
      </c>
      <c r="L81" s="167">
        <f>L67+L77+L79</f>
        <v>422.30609860580591</v>
      </c>
      <c r="M81" s="167">
        <f t="shared" si="35"/>
        <v>304.19774911797242</v>
      </c>
      <c r="N81" s="167">
        <f t="shared" si="35"/>
        <v>178.52638291561192</v>
      </c>
      <c r="O81" s="168" t="s">
        <v>104</v>
      </c>
      <c r="P81" s="165"/>
      <c r="Q81" s="165"/>
      <c r="R81" s="165"/>
      <c r="S81" s="165"/>
      <c r="T81" s="165"/>
    </row>
    <row r="82" spans="1:20" ht="15.7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15.7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5.7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5.75">
      <c r="A85" s="5"/>
      <c r="B85" s="5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5"/>
      <c r="P85" s="5"/>
      <c r="Q85" s="5"/>
      <c r="R85" s="5"/>
      <c r="S85" s="5"/>
      <c r="T85" s="5"/>
    </row>
    <row r="86" spans="1:20" ht="15.7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15.75">
      <c r="A87" s="5"/>
      <c r="B87" s="5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5"/>
      <c r="P87" s="5"/>
      <c r="Q87" s="5"/>
      <c r="R87" s="5"/>
      <c r="S87" s="5"/>
      <c r="T87" s="5"/>
    </row>
    <row r="88" spans="1:20" ht="15.7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15.75">
      <c r="A89" s="5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5"/>
      <c r="P89" s="5"/>
      <c r="Q89" s="5"/>
      <c r="R89" s="5"/>
      <c r="S89" s="5"/>
      <c r="T89" s="5"/>
    </row>
    <row r="90" spans="1:20" ht="15.75">
      <c r="A90" s="5"/>
      <c r="B90" s="5"/>
      <c r="C90" s="5"/>
      <c r="D90" s="5"/>
      <c r="E90" s="5"/>
      <c r="F90" s="66"/>
      <c r="G90" s="66"/>
      <c r="H90" s="6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5.7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5.7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5.7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15.7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15.7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5.7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15.7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5.7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5.7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15.7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5.7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5.7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5.7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5.7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5.7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5.7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5.7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5.7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5.7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5.7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5.7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5.7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5.7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5.7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5.7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5.7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5.7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5.7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5.7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5.7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5.7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5.7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5.7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5.7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5.7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5.7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5.7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5.7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5.7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5.7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5.7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5.7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5.7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5.7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5.7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5.7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5.7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5.7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5.7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5.7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5.7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5.7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5.7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5.7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5.7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5.7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5.7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5.7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5.7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</sheetData>
  <mergeCells count="33">
    <mergeCell ref="A79:B79"/>
    <mergeCell ref="A80:B80"/>
    <mergeCell ref="A81:B81"/>
    <mergeCell ref="A67:B67"/>
    <mergeCell ref="A68:B68"/>
    <mergeCell ref="A69:B69"/>
    <mergeCell ref="A76:B76"/>
    <mergeCell ref="A77:B77"/>
    <mergeCell ref="A78:B78"/>
    <mergeCell ref="A65:O65"/>
    <mergeCell ref="E22:N22"/>
    <mergeCell ref="E23:N23"/>
    <mergeCell ref="E24:N24"/>
    <mergeCell ref="E25:N25"/>
    <mergeCell ref="E26:N26"/>
    <mergeCell ref="A29:N29"/>
    <mergeCell ref="A31:A35"/>
    <mergeCell ref="A36:A46"/>
    <mergeCell ref="A48:A59"/>
    <mergeCell ref="B59:B60"/>
    <mergeCell ref="A61:A62"/>
    <mergeCell ref="E21:N21"/>
    <mergeCell ref="A2:C2"/>
    <mergeCell ref="A5:C5"/>
    <mergeCell ref="A8:N8"/>
    <mergeCell ref="E10:N10"/>
    <mergeCell ref="E11:N11"/>
    <mergeCell ref="E14:N14"/>
    <mergeCell ref="E15:N15"/>
    <mergeCell ref="E16:N16"/>
    <mergeCell ref="E17:N17"/>
    <mergeCell ref="E18:N18"/>
    <mergeCell ref="E20:N2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8"/>
  <sheetViews>
    <sheetView zoomScale="85" zoomScaleNormal="85" workbookViewId="0">
      <selection activeCell="B22" sqref="B22"/>
    </sheetView>
  </sheetViews>
  <sheetFormatPr baseColWidth="10" defaultColWidth="12.5703125" defaultRowHeight="15.75"/>
  <cols>
    <col min="1" max="1" width="51.5703125" style="173" customWidth="1"/>
    <col min="2" max="2" width="16.140625" style="173" customWidth="1"/>
    <col min="3" max="3" width="12.5703125" style="173"/>
    <col min="4" max="4" width="22.7109375" style="173" customWidth="1"/>
    <col min="5" max="6" width="12.5703125" style="173"/>
    <col min="7" max="7" width="16.5703125" style="173" customWidth="1"/>
    <col min="8" max="8" width="37" style="173" customWidth="1"/>
    <col min="9" max="9" width="36.5703125" style="173" customWidth="1"/>
    <col min="10" max="16384" width="12.5703125" style="173"/>
  </cols>
  <sheetData>
    <row r="1" spans="1:13">
      <c r="A1" s="169" t="s">
        <v>109</v>
      </c>
      <c r="B1" s="170">
        <v>10</v>
      </c>
      <c r="C1" s="185"/>
      <c r="D1" s="169"/>
      <c r="E1" s="169"/>
      <c r="F1" s="169"/>
      <c r="G1" s="169"/>
      <c r="H1" s="169"/>
      <c r="I1" s="169"/>
      <c r="J1" s="172"/>
      <c r="K1" s="172"/>
      <c r="L1" s="172"/>
      <c r="M1" s="172"/>
    </row>
    <row r="2" spans="1:13" ht="18.75">
      <c r="A2" s="174" t="s">
        <v>110</v>
      </c>
      <c r="B2" s="175" t="s">
        <v>305</v>
      </c>
      <c r="C2" s="185"/>
      <c r="D2" s="169"/>
      <c r="E2" s="169"/>
      <c r="F2" s="169"/>
      <c r="G2" s="169"/>
      <c r="H2" s="169"/>
      <c r="I2" s="169"/>
    </row>
    <row r="3" spans="1:13">
      <c r="A3" s="169" t="s">
        <v>112</v>
      </c>
      <c r="B3" s="176" t="s">
        <v>113</v>
      </c>
      <c r="C3" s="185"/>
      <c r="D3" s="169"/>
      <c r="E3" s="169"/>
      <c r="F3" s="169"/>
      <c r="G3" s="169"/>
      <c r="H3" s="169"/>
      <c r="I3" s="169"/>
    </row>
    <row r="4" spans="1:13">
      <c r="A4" s="169"/>
      <c r="B4" s="176"/>
      <c r="C4" s="169"/>
      <c r="D4" s="169"/>
      <c r="E4" s="169"/>
      <c r="F4" s="169"/>
      <c r="G4" s="169"/>
      <c r="H4" s="169"/>
      <c r="I4" s="169"/>
    </row>
    <row r="5" spans="1:13" ht="18.75">
      <c r="A5" s="177" t="s">
        <v>114</v>
      </c>
      <c r="B5" s="184" t="s">
        <v>306</v>
      </c>
      <c r="C5" s="177"/>
      <c r="D5" s="177"/>
      <c r="E5" s="177"/>
      <c r="F5" s="177"/>
      <c r="G5" s="169"/>
      <c r="H5" s="169"/>
      <c r="I5" s="169"/>
    </row>
    <row r="6" spans="1:13">
      <c r="A6" s="169" t="s">
        <v>116</v>
      </c>
      <c r="B6" s="176"/>
      <c r="C6" s="169"/>
      <c r="D6" s="169"/>
      <c r="E6" s="169"/>
      <c r="F6" s="169"/>
      <c r="G6" s="169"/>
      <c r="H6" s="169"/>
      <c r="I6" s="169"/>
    </row>
    <row r="7" spans="1:13">
      <c r="A7" s="169" t="s">
        <v>117</v>
      </c>
      <c r="B7" s="176" t="s">
        <v>118</v>
      </c>
      <c r="C7" s="169"/>
      <c r="D7" s="169"/>
      <c r="E7" s="169"/>
      <c r="F7" s="169"/>
      <c r="G7" s="169"/>
      <c r="H7" s="169"/>
      <c r="I7" s="169"/>
    </row>
    <row r="8" spans="1:13">
      <c r="A8" s="169" t="s">
        <v>119</v>
      </c>
      <c r="B8" s="176">
        <v>1</v>
      </c>
      <c r="C8" s="169"/>
      <c r="D8" s="169"/>
      <c r="E8" s="169"/>
      <c r="F8" s="169"/>
      <c r="G8" s="169"/>
      <c r="H8" s="169"/>
      <c r="I8" s="169"/>
    </row>
    <row r="9" spans="1:13">
      <c r="A9" s="169" t="s">
        <v>120</v>
      </c>
      <c r="B9" s="169" t="s">
        <v>121</v>
      </c>
      <c r="C9" s="169"/>
      <c r="D9" s="169"/>
    </row>
    <row r="10" spans="1:13">
      <c r="A10" s="169" t="s">
        <v>122</v>
      </c>
      <c r="B10" s="169"/>
      <c r="C10" s="169"/>
      <c r="D10" s="169"/>
    </row>
    <row r="11" spans="1:13">
      <c r="A11" s="169" t="s">
        <v>123</v>
      </c>
      <c r="B11" s="169" t="s">
        <v>124</v>
      </c>
      <c r="C11" s="169" t="s">
        <v>120</v>
      </c>
      <c r="D11" s="169" t="s">
        <v>125</v>
      </c>
      <c r="E11" s="173" t="s">
        <v>126</v>
      </c>
      <c r="F11" s="173" t="s">
        <v>117</v>
      </c>
      <c r="G11" s="173" t="s">
        <v>127</v>
      </c>
      <c r="H11" s="173" t="s">
        <v>128</v>
      </c>
      <c r="I11" s="173" t="s">
        <v>129</v>
      </c>
    </row>
    <row r="12" spans="1:13">
      <c r="A12" s="169" t="s">
        <v>306</v>
      </c>
      <c r="B12" s="169">
        <v>1</v>
      </c>
      <c r="C12" s="169" t="s">
        <v>130</v>
      </c>
      <c r="D12" s="169" t="s">
        <v>305</v>
      </c>
      <c r="F12" s="173" t="s">
        <v>118</v>
      </c>
      <c r="G12" s="173" t="s">
        <v>131</v>
      </c>
    </row>
    <row r="13" spans="1:13">
      <c r="A13" s="169" t="s">
        <v>132</v>
      </c>
      <c r="B13" s="169">
        <f>1.09*((0.93*Cell_cost!$C$22+0.03*Cell_cost!$C$15+0.04*Cell_cost!$C$16)*Cell_cost!$I$31*(1-Cell_cost!$I$33))*1000/Cell_cost!$I$47</f>
        <v>1.887428735275839</v>
      </c>
      <c r="C13" s="169" t="s">
        <v>133</v>
      </c>
      <c r="D13" s="169" t="s">
        <v>305</v>
      </c>
      <c r="F13" s="173" t="s">
        <v>118</v>
      </c>
      <c r="G13" s="173" t="s">
        <v>134</v>
      </c>
    </row>
    <row r="14" spans="1:13">
      <c r="A14" s="169" t="s">
        <v>135</v>
      </c>
      <c r="B14" s="169">
        <f>1.09*((0.93*Cell_cost!$C$20+0.03*Cell_cost!$C$15+0.04*Cell_cost!$C$16)*(Cell_cost!$I$32)*(1-Cell_cost!$I$34))*1000/Cell_cost!$I$47</f>
        <v>5.4605266694070531</v>
      </c>
      <c r="C14" s="169" t="s">
        <v>133</v>
      </c>
      <c r="D14" s="169" t="s">
        <v>305</v>
      </c>
      <c r="F14" s="173" t="s">
        <v>118</v>
      </c>
      <c r="G14" s="173" t="s">
        <v>134</v>
      </c>
    </row>
    <row r="15" spans="1:13">
      <c r="A15" s="169" t="s">
        <v>136</v>
      </c>
      <c r="B15" s="169">
        <f>Cell_cost!$I$48</f>
        <v>0</v>
      </c>
      <c r="C15" s="169" t="s">
        <v>133</v>
      </c>
      <c r="D15" s="169" t="s">
        <v>305</v>
      </c>
      <c r="F15" s="173" t="s">
        <v>118</v>
      </c>
      <c r="G15" s="173" t="s">
        <v>134</v>
      </c>
    </row>
    <row r="16" spans="1:13">
      <c r="A16" s="173" t="s">
        <v>137</v>
      </c>
      <c r="B16" s="173">
        <f>Cell_cost!$I$49</f>
        <v>1.1368980097260335</v>
      </c>
      <c r="C16" s="173" t="s">
        <v>133</v>
      </c>
      <c r="D16" s="173" t="s">
        <v>305</v>
      </c>
      <c r="F16" s="173" t="s">
        <v>118</v>
      </c>
      <c r="G16" s="173" t="s">
        <v>134</v>
      </c>
    </row>
    <row r="17" spans="1:13">
      <c r="A17" s="173" t="s">
        <v>138</v>
      </c>
      <c r="B17" s="173">
        <f>Cell_cost!$I$53</f>
        <v>1.612646516396008</v>
      </c>
      <c r="C17" s="173" t="s">
        <v>133</v>
      </c>
      <c r="D17" s="173" t="s">
        <v>305</v>
      </c>
      <c r="F17" s="173" t="s">
        <v>118</v>
      </c>
      <c r="G17" s="173" t="s">
        <v>134</v>
      </c>
    </row>
    <row r="18" spans="1:13">
      <c r="A18" s="173" t="s">
        <v>139</v>
      </c>
      <c r="B18" s="173">
        <f>Cell_cost!$I$50</f>
        <v>0.43390103537864083</v>
      </c>
      <c r="C18" s="173" t="s">
        <v>133</v>
      </c>
      <c r="D18" s="173" t="s">
        <v>305</v>
      </c>
      <c r="F18" s="173" t="s">
        <v>118</v>
      </c>
      <c r="G18" s="173" t="s">
        <v>134</v>
      </c>
    </row>
    <row r="19" spans="1:13">
      <c r="A19" s="173" t="s">
        <v>140</v>
      </c>
      <c r="B19" s="173">
        <f>SUM(B13:B18)*0.03/0.97</f>
        <v>0.32571343194382196</v>
      </c>
      <c r="C19" s="173" t="s">
        <v>133</v>
      </c>
      <c r="D19" s="173" t="s">
        <v>305</v>
      </c>
      <c r="F19" s="173" t="s">
        <v>118</v>
      </c>
      <c r="G19" s="173" t="s">
        <v>134</v>
      </c>
      <c r="I19" s="173" t="s">
        <v>141</v>
      </c>
    </row>
    <row r="20" spans="1:13">
      <c r="A20" s="173" t="s">
        <v>142</v>
      </c>
      <c r="B20" s="173">
        <f xml:space="preserve"> LIB4C!$B$20*Cell_cost!$I$76/Cell_cost!$D$76</f>
        <v>62.619052813690502</v>
      </c>
      <c r="C20" s="173" t="s">
        <v>120</v>
      </c>
      <c r="D20" s="173" t="s">
        <v>305</v>
      </c>
      <c r="F20" s="173" t="s">
        <v>118</v>
      </c>
      <c r="G20" s="173" t="s">
        <v>134</v>
      </c>
    </row>
    <row r="21" spans="1:13">
      <c r="A21" s="173" t="s">
        <v>143</v>
      </c>
      <c r="B21" s="173">
        <f>LIB4C!$B$21*Cell_cost!$I$76/Cell_cost!$D$76</f>
        <v>76.951216975349325</v>
      </c>
      <c r="C21" s="173" t="s">
        <v>130</v>
      </c>
      <c r="D21" s="173" t="s">
        <v>305</v>
      </c>
      <c r="F21" s="173" t="s">
        <v>144</v>
      </c>
      <c r="G21" s="173" t="s">
        <v>134</v>
      </c>
    </row>
    <row r="24" spans="1:13" ht="18.75">
      <c r="A24" s="177" t="s">
        <v>114</v>
      </c>
      <c r="B24" s="177" t="s">
        <v>142</v>
      </c>
    </row>
    <row r="25" spans="1:13">
      <c r="A25" s="173" t="s">
        <v>116</v>
      </c>
    </row>
    <row r="26" spans="1:13">
      <c r="A26" s="173" t="s">
        <v>117</v>
      </c>
      <c r="B26" s="173" t="s">
        <v>118</v>
      </c>
    </row>
    <row r="27" spans="1:13">
      <c r="A27" s="173" t="s">
        <v>119</v>
      </c>
      <c r="B27" s="173">
        <v>1</v>
      </c>
    </row>
    <row r="28" spans="1:13">
      <c r="A28" s="173" t="s">
        <v>120</v>
      </c>
      <c r="B28" s="173" t="s">
        <v>120</v>
      </c>
    </row>
    <row r="29" spans="1:13">
      <c r="A29" s="173" t="s">
        <v>122</v>
      </c>
    </row>
    <row r="30" spans="1:13">
      <c r="A30" s="173" t="s">
        <v>123</v>
      </c>
      <c r="B30" s="173" t="s">
        <v>124</v>
      </c>
      <c r="C30" s="173" t="s">
        <v>120</v>
      </c>
      <c r="D30" s="173" t="s">
        <v>125</v>
      </c>
      <c r="E30" s="173" t="s">
        <v>126</v>
      </c>
      <c r="F30" s="173" t="s">
        <v>117</v>
      </c>
      <c r="G30" s="173" t="s">
        <v>127</v>
      </c>
      <c r="H30" s="173" t="s">
        <v>128</v>
      </c>
      <c r="I30" s="173" t="s">
        <v>129</v>
      </c>
    </row>
    <row r="31" spans="1:13">
      <c r="A31" s="173" t="s">
        <v>145</v>
      </c>
      <c r="B31" s="173">
        <v>1</v>
      </c>
      <c r="C31" s="173" t="s">
        <v>146</v>
      </c>
      <c r="D31" s="173" t="s">
        <v>147</v>
      </c>
      <c r="F31" s="173" t="s">
        <v>118</v>
      </c>
      <c r="G31" s="173" t="s">
        <v>134</v>
      </c>
      <c r="H31" s="173" t="s">
        <v>148</v>
      </c>
      <c r="K31" s="180"/>
      <c r="L31" s="180"/>
      <c r="M31" s="180"/>
    </row>
    <row r="32" spans="1:13">
      <c r="K32" s="180"/>
      <c r="L32" s="180"/>
      <c r="M32" s="180"/>
    </row>
    <row r="33" spans="1:13">
      <c r="K33" s="180"/>
      <c r="L33" s="180"/>
      <c r="M33" s="180"/>
    </row>
    <row r="34" spans="1:13" ht="18.75">
      <c r="A34" s="177" t="s">
        <v>114</v>
      </c>
      <c r="B34" s="177" t="s">
        <v>143</v>
      </c>
    </row>
    <row r="35" spans="1:13">
      <c r="A35" s="173" t="s">
        <v>116</v>
      </c>
    </row>
    <row r="36" spans="1:13">
      <c r="A36" s="173" t="s">
        <v>117</v>
      </c>
      <c r="B36" s="173" t="s">
        <v>144</v>
      </c>
    </row>
    <row r="37" spans="1:13">
      <c r="A37" s="173" t="s">
        <v>119</v>
      </c>
      <c r="B37" s="173">
        <v>1</v>
      </c>
    </row>
    <row r="38" spans="1:13">
      <c r="A38" s="173" t="s">
        <v>120</v>
      </c>
      <c r="B38" s="173" t="s">
        <v>130</v>
      </c>
    </row>
    <row r="39" spans="1:13">
      <c r="A39" s="173" t="s">
        <v>122</v>
      </c>
    </row>
    <row r="40" spans="1:13">
      <c r="A40" s="173" t="s">
        <v>123</v>
      </c>
      <c r="B40" s="173" t="s">
        <v>124</v>
      </c>
      <c r="C40" s="173" t="s">
        <v>120</v>
      </c>
      <c r="D40" s="173" t="s">
        <v>125</v>
      </c>
      <c r="E40" s="173" t="s">
        <v>126</v>
      </c>
      <c r="F40" s="173" t="s">
        <v>117</v>
      </c>
      <c r="G40" s="173" t="s">
        <v>127</v>
      </c>
      <c r="H40" s="173" t="s">
        <v>128</v>
      </c>
      <c r="I40" s="173" t="s">
        <v>129</v>
      </c>
    </row>
    <row r="41" spans="1:13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</row>
    <row r="42" spans="1:13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</row>
    <row r="43" spans="1:13">
      <c r="K43" s="180"/>
      <c r="L43" s="180"/>
      <c r="M43" s="180"/>
    </row>
    <row r="44" spans="1:13">
      <c r="K44" s="180"/>
      <c r="L44" s="180"/>
      <c r="M44" s="180"/>
    </row>
    <row r="45" spans="1:13" ht="18.75">
      <c r="A45" s="177" t="s">
        <v>114</v>
      </c>
      <c r="B45" s="177" t="s">
        <v>136</v>
      </c>
    </row>
    <row r="46" spans="1:13">
      <c r="A46" s="173" t="s">
        <v>116</v>
      </c>
    </row>
    <row r="47" spans="1:13">
      <c r="A47" s="173" t="s">
        <v>117</v>
      </c>
      <c r="B47" s="173" t="s">
        <v>118</v>
      </c>
    </row>
    <row r="48" spans="1:13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73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73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6" spans="1:9" ht="18.75">
      <c r="A56" s="177" t="s">
        <v>114</v>
      </c>
      <c r="B56" s="177" t="s">
        <v>132</v>
      </c>
    </row>
    <row r="57" spans="1:9">
      <c r="A57" s="173" t="s">
        <v>116</v>
      </c>
    </row>
    <row r="58" spans="1:9">
      <c r="A58" s="173" t="s">
        <v>117</v>
      </c>
      <c r="B58" s="173" t="s">
        <v>118</v>
      </c>
    </row>
    <row r="59" spans="1:9">
      <c r="A59" s="173" t="s">
        <v>119</v>
      </c>
      <c r="B59" s="173">
        <v>1</v>
      </c>
    </row>
    <row r="60" spans="1:9">
      <c r="A60" s="173" t="s">
        <v>120</v>
      </c>
      <c r="B60" s="173" t="s">
        <v>133</v>
      </c>
    </row>
    <row r="61" spans="1:9">
      <c r="A61" s="173" t="s">
        <v>122</v>
      </c>
    </row>
    <row r="62" spans="1:9">
      <c r="A62" s="173" t="s">
        <v>123</v>
      </c>
      <c r="B62" s="173" t="s">
        <v>124</v>
      </c>
      <c r="C62" s="173" t="s">
        <v>120</v>
      </c>
      <c r="D62" s="173" t="s">
        <v>125</v>
      </c>
      <c r="E62" s="173" t="s">
        <v>126</v>
      </c>
      <c r="F62" s="173" t="s">
        <v>117</v>
      </c>
      <c r="G62" s="173" t="s">
        <v>127</v>
      </c>
      <c r="H62" s="173" t="s">
        <v>128</v>
      </c>
      <c r="I62" s="173" t="s">
        <v>129</v>
      </c>
    </row>
    <row r="63" spans="1:9">
      <c r="A63" s="173" t="s">
        <v>267</v>
      </c>
      <c r="B63" s="173">
        <v>0.93</v>
      </c>
      <c r="C63" s="173" t="s">
        <v>133</v>
      </c>
      <c r="D63" s="173" t="s">
        <v>265</v>
      </c>
      <c r="F63" s="173" t="s">
        <v>118</v>
      </c>
      <c r="G63" s="173" t="s">
        <v>134</v>
      </c>
    </row>
    <row r="64" spans="1:9">
      <c r="A64" s="173" t="s">
        <v>161</v>
      </c>
      <c r="B64" s="173">
        <v>2.0999999999999998E-2</v>
      </c>
      <c r="C64" s="173" t="s">
        <v>133</v>
      </c>
      <c r="D64" s="173" t="s">
        <v>147</v>
      </c>
      <c r="F64" s="173" t="s">
        <v>118</v>
      </c>
      <c r="G64" s="173" t="s">
        <v>134</v>
      </c>
      <c r="H64" s="173" t="s">
        <v>162</v>
      </c>
    </row>
    <row r="65" spans="1:9">
      <c r="A65" s="173" t="s">
        <v>163</v>
      </c>
      <c r="B65" s="173">
        <v>8.9999999999999993E-3</v>
      </c>
      <c r="C65" s="173" t="s">
        <v>133</v>
      </c>
      <c r="D65" s="173" t="s">
        <v>265</v>
      </c>
      <c r="G65" s="173" t="s">
        <v>134</v>
      </c>
      <c r="H65" s="173" t="s">
        <v>163</v>
      </c>
    </row>
    <row r="66" spans="1:9">
      <c r="A66" s="173" t="s">
        <v>164</v>
      </c>
      <c r="B66" s="173">
        <v>0.04</v>
      </c>
      <c r="C66" s="173" t="s">
        <v>133</v>
      </c>
      <c r="D66" s="173" t="s">
        <v>147</v>
      </c>
      <c r="F66" s="173" t="s">
        <v>118</v>
      </c>
      <c r="G66" s="173" t="s">
        <v>134</v>
      </c>
      <c r="H66" s="173" t="s">
        <v>165</v>
      </c>
    </row>
    <row r="69" spans="1:9" ht="18.75">
      <c r="A69" s="177" t="s">
        <v>114</v>
      </c>
      <c r="B69" s="177" t="s">
        <v>267</v>
      </c>
    </row>
    <row r="70" spans="1:9">
      <c r="A70" s="173" t="s">
        <v>116</v>
      </c>
      <c r="B70" s="173" t="s">
        <v>268</v>
      </c>
    </row>
    <row r="71" spans="1:9">
      <c r="A71" s="173" t="s">
        <v>117</v>
      </c>
      <c r="B71" s="173" t="s">
        <v>118</v>
      </c>
    </row>
    <row r="72" spans="1:9">
      <c r="A72" s="173" t="s">
        <v>119</v>
      </c>
      <c r="B72" s="173">
        <v>1</v>
      </c>
    </row>
    <row r="73" spans="1:9">
      <c r="A73" s="173" t="s">
        <v>120</v>
      </c>
      <c r="B73" s="173" t="s">
        <v>133</v>
      </c>
    </row>
    <row r="74" spans="1:9">
      <c r="A74" s="173" t="s">
        <v>122</v>
      </c>
    </row>
    <row r="75" spans="1:9">
      <c r="A75" s="173" t="s">
        <v>123</v>
      </c>
      <c r="B75" s="173" t="s">
        <v>124</v>
      </c>
      <c r="C75" s="173" t="s">
        <v>120</v>
      </c>
      <c r="D75" s="173" t="s">
        <v>125</v>
      </c>
      <c r="E75" s="173" t="s">
        <v>126</v>
      </c>
      <c r="F75" s="173" t="s">
        <v>117</v>
      </c>
      <c r="G75" s="173" t="s">
        <v>127</v>
      </c>
      <c r="H75" s="173" t="s">
        <v>128</v>
      </c>
      <c r="I75" s="173" t="s">
        <v>129</v>
      </c>
    </row>
    <row r="76" spans="1:9">
      <c r="A76" s="173" t="s">
        <v>267</v>
      </c>
      <c r="B76" s="173">
        <v>1</v>
      </c>
      <c r="C76" s="173" t="s">
        <v>133</v>
      </c>
      <c r="D76" s="173" t="s">
        <v>265</v>
      </c>
      <c r="F76" s="173" t="s">
        <v>118</v>
      </c>
      <c r="G76" s="173" t="s">
        <v>131</v>
      </c>
    </row>
    <row r="77" spans="1:9">
      <c r="A77" s="173" t="s">
        <v>269</v>
      </c>
      <c r="B77" s="173">
        <v>20</v>
      </c>
      <c r="C77" s="173" t="s">
        <v>133</v>
      </c>
      <c r="D77" s="173" t="s">
        <v>147</v>
      </c>
      <c r="F77" s="173" t="s">
        <v>153</v>
      </c>
      <c r="G77" s="173" t="s">
        <v>134</v>
      </c>
      <c r="H77" s="173" t="s">
        <v>270</v>
      </c>
    </row>
    <row r="78" spans="1:9">
      <c r="A78" s="173" t="s">
        <v>254</v>
      </c>
      <c r="B78" s="173">
        <v>0.107</v>
      </c>
      <c r="C78" s="173" t="s">
        <v>130</v>
      </c>
      <c r="D78" s="173" t="s">
        <v>147</v>
      </c>
      <c r="F78" s="173" t="s">
        <v>255</v>
      </c>
      <c r="G78" s="173" t="s">
        <v>134</v>
      </c>
      <c r="H78" s="173" t="s">
        <v>150</v>
      </c>
    </row>
    <row r="79" spans="1:9">
      <c r="A79" s="173" t="s">
        <v>271</v>
      </c>
      <c r="B79" s="173">
        <v>9.52</v>
      </c>
      <c r="C79" s="173" t="s">
        <v>182</v>
      </c>
      <c r="D79" s="173" t="s">
        <v>147</v>
      </c>
      <c r="F79" s="173" t="s">
        <v>272</v>
      </c>
      <c r="G79" s="173" t="s">
        <v>134</v>
      </c>
      <c r="H79" s="173" t="s">
        <v>257</v>
      </c>
    </row>
    <row r="80" spans="1:9">
      <c r="A80" s="173" t="s">
        <v>252</v>
      </c>
      <c r="B80" s="173">
        <v>0.17799999999999999</v>
      </c>
      <c r="C80" s="173" t="s">
        <v>133</v>
      </c>
      <c r="D80" s="173" t="s">
        <v>147</v>
      </c>
      <c r="F80" s="173" t="s">
        <v>153</v>
      </c>
      <c r="G80" s="173" t="s">
        <v>134</v>
      </c>
      <c r="H80" s="173" t="s">
        <v>253</v>
      </c>
    </row>
    <row r="81" spans="1:18">
      <c r="A81" s="173" t="s">
        <v>273</v>
      </c>
      <c r="B81" s="173">
        <v>0.26700000000000002</v>
      </c>
      <c r="C81" s="173" t="s">
        <v>133</v>
      </c>
      <c r="D81" s="173" t="s">
        <v>147</v>
      </c>
      <c r="F81" s="173" t="s">
        <v>118</v>
      </c>
      <c r="G81" s="173" t="s">
        <v>134</v>
      </c>
      <c r="H81" s="173" t="s">
        <v>274</v>
      </c>
      <c r="L81" s="186"/>
      <c r="M81" s="186"/>
      <c r="N81" s="186"/>
      <c r="O81" s="186"/>
      <c r="P81" s="186"/>
      <c r="Q81" s="186"/>
      <c r="R81" s="186"/>
    </row>
    <row r="82" spans="1:18">
      <c r="A82" s="173" t="s">
        <v>275</v>
      </c>
      <c r="B82" s="173">
        <v>6.99</v>
      </c>
      <c r="C82" s="173" t="s">
        <v>133</v>
      </c>
      <c r="D82" s="173" t="s">
        <v>147</v>
      </c>
      <c r="F82" s="173" t="s">
        <v>153</v>
      </c>
      <c r="G82" s="173" t="s">
        <v>134</v>
      </c>
      <c r="H82" s="173" t="s">
        <v>276</v>
      </c>
      <c r="L82" s="186"/>
      <c r="M82" s="186"/>
      <c r="N82" s="186"/>
      <c r="O82" s="186"/>
      <c r="P82" s="186"/>
      <c r="Q82" s="186"/>
      <c r="R82" s="186"/>
    </row>
    <row r="83" spans="1:18">
      <c r="A83" s="173" t="s">
        <v>179</v>
      </c>
      <c r="B83" s="173">
        <v>4.0000000000000001E-10</v>
      </c>
      <c r="C83" s="173" t="s">
        <v>120</v>
      </c>
      <c r="D83" s="173" t="s">
        <v>147</v>
      </c>
      <c r="F83" s="173" t="s">
        <v>118</v>
      </c>
      <c r="G83" s="173" t="s">
        <v>134</v>
      </c>
      <c r="H83" s="173" t="s">
        <v>180</v>
      </c>
      <c r="L83" s="186"/>
      <c r="M83" s="186"/>
      <c r="N83" s="186"/>
      <c r="O83" s="186"/>
      <c r="P83" s="186"/>
      <c r="Q83" s="186"/>
      <c r="R83" s="186"/>
    </row>
    <row r="84" spans="1:18">
      <c r="A84" s="173" t="s">
        <v>277</v>
      </c>
      <c r="B84" s="173">
        <v>29.33</v>
      </c>
      <c r="C84" s="173" t="s">
        <v>133</v>
      </c>
      <c r="D84" s="173" t="s">
        <v>191</v>
      </c>
      <c r="E84" s="173" t="s">
        <v>237</v>
      </c>
      <c r="G84" s="173" t="s">
        <v>193</v>
      </c>
      <c r="L84" s="186" t="s">
        <v>278</v>
      </c>
      <c r="M84" s="186"/>
      <c r="N84" s="186"/>
      <c r="O84" s="186"/>
      <c r="P84" s="186"/>
      <c r="Q84" s="186"/>
      <c r="R84" s="186"/>
    </row>
    <row r="85" spans="1:18">
      <c r="A85" s="173" t="s">
        <v>279</v>
      </c>
      <c r="B85" s="173">
        <v>3.5300000000000002E-4</v>
      </c>
      <c r="C85" s="173" t="s">
        <v>133</v>
      </c>
      <c r="D85" s="173" t="s">
        <v>191</v>
      </c>
      <c r="E85" s="173" t="s">
        <v>237</v>
      </c>
      <c r="G85" s="173" t="s">
        <v>193</v>
      </c>
      <c r="L85" s="186"/>
      <c r="M85" s="186"/>
      <c r="N85" s="186"/>
      <c r="O85" s="186"/>
      <c r="P85" s="186"/>
      <c r="Q85" s="186"/>
      <c r="R85" s="186"/>
    </row>
    <row r="86" spans="1:18">
      <c r="A86" s="173" t="s">
        <v>280</v>
      </c>
      <c r="B86" s="173">
        <v>6.1599999999999997E-3</v>
      </c>
      <c r="C86" s="173" t="s">
        <v>133</v>
      </c>
      <c r="D86" s="173" t="s">
        <v>191</v>
      </c>
      <c r="E86" s="173" t="s">
        <v>237</v>
      </c>
      <c r="G86" s="173" t="s">
        <v>193</v>
      </c>
      <c r="L86" s="186" t="s">
        <v>281</v>
      </c>
      <c r="M86" s="186"/>
      <c r="N86" s="186"/>
      <c r="O86" s="186"/>
      <c r="P86" s="186"/>
      <c r="Q86" s="186"/>
      <c r="R86" s="186"/>
    </row>
    <row r="87" spans="1:18">
      <c r="A87" s="173" t="s">
        <v>282</v>
      </c>
      <c r="B87" s="173">
        <v>1.17E-3</v>
      </c>
      <c r="C87" s="173" t="s">
        <v>133</v>
      </c>
      <c r="D87" s="173" t="s">
        <v>191</v>
      </c>
      <c r="E87" s="173" t="s">
        <v>237</v>
      </c>
      <c r="G87" s="173" t="s">
        <v>193</v>
      </c>
      <c r="L87" s="186" t="s">
        <v>283</v>
      </c>
      <c r="M87" s="186"/>
      <c r="N87" s="186"/>
      <c r="O87" s="186"/>
      <c r="P87" s="186"/>
      <c r="Q87" s="186"/>
      <c r="R87" s="186"/>
    </row>
    <row r="88" spans="1:18">
      <c r="A88" s="173" t="s">
        <v>238</v>
      </c>
      <c r="B88" s="173">
        <v>1.1E-4</v>
      </c>
      <c r="C88" s="173" t="s">
        <v>133</v>
      </c>
      <c r="D88" s="173" t="s">
        <v>191</v>
      </c>
      <c r="E88" s="173" t="s">
        <v>237</v>
      </c>
      <c r="G88" s="173" t="s">
        <v>193</v>
      </c>
      <c r="L88" s="186" t="s">
        <v>284</v>
      </c>
      <c r="M88" s="186"/>
      <c r="N88" s="186"/>
      <c r="O88" s="186"/>
      <c r="P88" s="186"/>
      <c r="Q88" s="186"/>
      <c r="R88" s="186"/>
    </row>
    <row r="89" spans="1:18">
      <c r="A89" s="173" t="s">
        <v>285</v>
      </c>
      <c r="B89" s="173">
        <v>8.8899999999999996E-6</v>
      </c>
      <c r="C89" s="173" t="s">
        <v>133</v>
      </c>
      <c r="D89" s="173" t="s">
        <v>191</v>
      </c>
      <c r="E89" s="173" t="s">
        <v>237</v>
      </c>
      <c r="G89" s="173" t="s">
        <v>193</v>
      </c>
      <c r="L89" s="186"/>
      <c r="M89" s="186"/>
      <c r="N89" s="186"/>
      <c r="O89" s="186"/>
      <c r="P89" s="186"/>
      <c r="Q89" s="186"/>
      <c r="R89" s="186"/>
    </row>
    <row r="90" spans="1:18">
      <c r="A90" s="173" t="s">
        <v>286</v>
      </c>
      <c r="B90" s="173">
        <v>5.0799999999999999E-4</v>
      </c>
      <c r="C90" s="173" t="s">
        <v>133</v>
      </c>
      <c r="D90" s="173" t="s">
        <v>191</v>
      </c>
      <c r="E90" s="173" t="s">
        <v>237</v>
      </c>
      <c r="G90" s="173" t="s">
        <v>193</v>
      </c>
      <c r="L90" s="186"/>
      <c r="M90" s="186"/>
      <c r="N90" s="186"/>
      <c r="O90" s="186"/>
      <c r="P90" s="186"/>
      <c r="Q90" s="186"/>
      <c r="R90" s="186"/>
    </row>
    <row r="91" spans="1:18">
      <c r="A91" s="173" t="s">
        <v>236</v>
      </c>
      <c r="B91" s="173">
        <v>9.9</v>
      </c>
      <c r="C91" s="173" t="s">
        <v>182</v>
      </c>
      <c r="D91" s="173" t="s">
        <v>191</v>
      </c>
      <c r="E91" s="173" t="s">
        <v>237</v>
      </c>
      <c r="G91" s="173" t="s">
        <v>193</v>
      </c>
      <c r="L91" s="186"/>
      <c r="M91" s="186"/>
      <c r="N91" s="186"/>
      <c r="O91" s="186"/>
      <c r="P91" s="186"/>
      <c r="Q91" s="186"/>
      <c r="R91" s="186"/>
    </row>
    <row r="94" spans="1:18" ht="18.75">
      <c r="A94" s="177" t="s">
        <v>114</v>
      </c>
      <c r="B94" s="177" t="s">
        <v>137</v>
      </c>
    </row>
    <row r="95" spans="1:18">
      <c r="A95" s="173" t="s">
        <v>116</v>
      </c>
    </row>
    <row r="96" spans="1:18">
      <c r="A96" s="173" t="s">
        <v>117</v>
      </c>
      <c r="B96" s="173" t="s">
        <v>118</v>
      </c>
    </row>
    <row r="97" spans="1:11">
      <c r="A97" s="173" t="s">
        <v>119</v>
      </c>
      <c r="B97" s="173">
        <v>1</v>
      </c>
    </row>
    <row r="98" spans="1:11">
      <c r="A98" s="173" t="s">
        <v>120</v>
      </c>
      <c r="B98" s="173" t="s">
        <v>133</v>
      </c>
    </row>
    <row r="99" spans="1:11">
      <c r="A99" s="173" t="s">
        <v>122</v>
      </c>
    </row>
    <row r="100" spans="1:11">
      <c r="A100" s="173" t="s">
        <v>123</v>
      </c>
      <c r="B100" s="173" t="s">
        <v>124</v>
      </c>
      <c r="C100" s="173" t="s">
        <v>120</v>
      </c>
      <c r="D100" s="173" t="s">
        <v>125</v>
      </c>
      <c r="E100" s="173" t="s">
        <v>126</v>
      </c>
      <c r="F100" s="173" t="s">
        <v>117</v>
      </c>
      <c r="G100" s="173" t="s">
        <v>127</v>
      </c>
      <c r="H100" s="173" t="s">
        <v>128</v>
      </c>
      <c r="I100" s="173" t="s">
        <v>129</v>
      </c>
    </row>
    <row r="101" spans="1:11">
      <c r="A101" s="173" t="s">
        <v>166</v>
      </c>
      <c r="B101" s="173">
        <v>1</v>
      </c>
      <c r="C101" s="173" t="s">
        <v>133</v>
      </c>
      <c r="D101" s="173" t="s">
        <v>147</v>
      </c>
      <c r="F101" s="173" t="s">
        <v>153</v>
      </c>
      <c r="G101" s="173" t="s">
        <v>134</v>
      </c>
      <c r="H101" s="173" t="s">
        <v>167</v>
      </c>
    </row>
    <row r="102" spans="1:11">
      <c r="A102" s="173" t="s">
        <v>168</v>
      </c>
      <c r="B102" s="173">
        <v>1</v>
      </c>
      <c r="C102" s="173" t="s">
        <v>133</v>
      </c>
      <c r="D102" s="173" t="s">
        <v>147</v>
      </c>
      <c r="F102" s="173" t="s">
        <v>118</v>
      </c>
      <c r="G102" s="173" t="s">
        <v>134</v>
      </c>
      <c r="H102" s="173" t="s">
        <v>169</v>
      </c>
    </row>
    <row r="105" spans="1:11" ht="18.75">
      <c r="A105" s="177" t="s">
        <v>114</v>
      </c>
      <c r="B105" s="177" t="s">
        <v>135</v>
      </c>
    </row>
    <row r="106" spans="1:11">
      <c r="A106" s="173" t="s">
        <v>116</v>
      </c>
    </row>
    <row r="107" spans="1:11">
      <c r="A107" s="173" t="s">
        <v>117</v>
      </c>
      <c r="B107" s="173" t="s">
        <v>118</v>
      </c>
    </row>
    <row r="108" spans="1:11">
      <c r="A108" s="173" t="s">
        <v>119</v>
      </c>
      <c r="B108" s="173">
        <v>1</v>
      </c>
    </row>
    <row r="109" spans="1:11">
      <c r="A109" s="173" t="s">
        <v>120</v>
      </c>
      <c r="B109" s="173" t="s">
        <v>133</v>
      </c>
    </row>
    <row r="110" spans="1:11">
      <c r="A110" s="173" t="s">
        <v>122</v>
      </c>
    </row>
    <row r="111" spans="1:11">
      <c r="A111" s="173" t="s">
        <v>123</v>
      </c>
      <c r="B111" s="173" t="s">
        <v>124</v>
      </c>
      <c r="C111" s="173" t="s">
        <v>120</v>
      </c>
      <c r="D111" s="173" t="s">
        <v>125</v>
      </c>
      <c r="E111" s="173" t="s">
        <v>126</v>
      </c>
      <c r="F111" s="173" t="s">
        <v>117</v>
      </c>
      <c r="G111" s="173" t="s">
        <v>127</v>
      </c>
      <c r="H111" s="173" t="s">
        <v>128</v>
      </c>
      <c r="I111" s="173" t="s">
        <v>129</v>
      </c>
    </row>
    <row r="112" spans="1:11">
      <c r="A112" s="173" t="s">
        <v>170</v>
      </c>
      <c r="B112" s="173">
        <v>0.03</v>
      </c>
      <c r="C112" s="173" t="s">
        <v>133</v>
      </c>
      <c r="D112" s="173" t="s">
        <v>147</v>
      </c>
      <c r="F112" s="173" t="s">
        <v>118</v>
      </c>
      <c r="G112" s="173" t="s">
        <v>134</v>
      </c>
      <c r="H112" s="173" t="s">
        <v>171</v>
      </c>
      <c r="K112" s="2"/>
    </row>
    <row r="113" spans="1:13">
      <c r="A113" s="173" t="s">
        <v>164</v>
      </c>
      <c r="B113" s="173">
        <v>0.04</v>
      </c>
      <c r="C113" s="173" t="s">
        <v>133</v>
      </c>
      <c r="D113" s="173" t="s">
        <v>147</v>
      </c>
      <c r="F113" s="173" t="s">
        <v>118</v>
      </c>
      <c r="G113" s="173" t="s">
        <v>134</v>
      </c>
      <c r="H113" s="173" t="s">
        <v>165</v>
      </c>
      <c r="K113" s="2"/>
    </row>
    <row r="114" spans="1:13">
      <c r="A114" s="173" t="s">
        <v>172</v>
      </c>
      <c r="B114" s="173">
        <v>0.93</v>
      </c>
      <c r="C114" s="173" t="s">
        <v>133</v>
      </c>
      <c r="D114" s="173" t="s">
        <v>265</v>
      </c>
      <c r="F114" s="173" t="s">
        <v>118</v>
      </c>
      <c r="G114" s="173" t="s">
        <v>134</v>
      </c>
      <c r="K114" s="2"/>
      <c r="L114" s="2"/>
      <c r="M114" s="2"/>
    </row>
    <row r="115" spans="1:13">
      <c r="A115" s="173" t="s">
        <v>173</v>
      </c>
      <c r="B115" s="173">
        <v>0.41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174</v>
      </c>
      <c r="L115" s="2"/>
      <c r="M115" s="2"/>
    </row>
    <row r="116" spans="1:13">
      <c r="L116" s="2"/>
      <c r="M116" s="2"/>
    </row>
    <row r="117" spans="1:13">
      <c r="K117" s="2"/>
      <c r="L117" s="2"/>
      <c r="M117" s="2"/>
    </row>
    <row r="118" spans="1:13" ht="18.75">
      <c r="A118" s="177" t="s">
        <v>114</v>
      </c>
      <c r="B118" s="177" t="s">
        <v>172</v>
      </c>
      <c r="K118" s="2"/>
      <c r="L118" s="2"/>
      <c r="M118" s="2"/>
    </row>
    <row r="119" spans="1:13">
      <c r="A119" s="173" t="s">
        <v>116</v>
      </c>
      <c r="B119" s="173" t="s">
        <v>287</v>
      </c>
      <c r="K119" s="2"/>
      <c r="L119" s="2"/>
      <c r="M119" s="2"/>
    </row>
    <row r="120" spans="1:13">
      <c r="A120" s="173" t="s">
        <v>117</v>
      </c>
      <c r="B120" s="173" t="s">
        <v>118</v>
      </c>
      <c r="K120" s="2"/>
      <c r="L120" s="2"/>
      <c r="M120" s="2"/>
    </row>
    <row r="121" spans="1:13">
      <c r="A121" s="173" t="s">
        <v>119</v>
      </c>
      <c r="B121" s="173">
        <v>1</v>
      </c>
      <c r="L121" s="2"/>
      <c r="M121" s="2"/>
    </row>
    <row r="122" spans="1:13">
      <c r="A122" s="173" t="s">
        <v>120</v>
      </c>
      <c r="B122" s="173" t="s">
        <v>133</v>
      </c>
      <c r="L122" s="2"/>
      <c r="M122" s="2"/>
    </row>
    <row r="123" spans="1:13">
      <c r="A123" s="173" t="s">
        <v>122</v>
      </c>
    </row>
    <row r="124" spans="1:13">
      <c r="A124" s="173" t="s">
        <v>123</v>
      </c>
      <c r="B124" s="173" t="s">
        <v>124</v>
      </c>
      <c r="C124" s="173" t="s">
        <v>120</v>
      </c>
      <c r="D124" s="173" t="s">
        <v>125</v>
      </c>
      <c r="E124" s="173" t="s">
        <v>126</v>
      </c>
      <c r="F124" s="173" t="s">
        <v>117</v>
      </c>
      <c r="G124" s="173" t="s">
        <v>127</v>
      </c>
      <c r="H124" s="173" t="s">
        <v>128</v>
      </c>
      <c r="I124" s="173" t="s">
        <v>129</v>
      </c>
    </row>
    <row r="125" spans="1:13">
      <c r="A125" s="173" t="s">
        <v>188</v>
      </c>
      <c r="B125" s="173">
        <v>0.35599999999999998</v>
      </c>
      <c r="C125" s="173" t="s">
        <v>133</v>
      </c>
      <c r="D125" s="173" t="s">
        <v>147</v>
      </c>
      <c r="F125" s="173" t="s">
        <v>118</v>
      </c>
      <c r="G125" s="173" t="s">
        <v>134</v>
      </c>
      <c r="H125" s="173" t="s">
        <v>189</v>
      </c>
    </row>
    <row r="126" spans="1:13">
      <c r="A126" s="173" t="s">
        <v>178</v>
      </c>
      <c r="B126" s="173">
        <v>0.81399999999999995</v>
      </c>
      <c r="C126" s="173" t="s">
        <v>133</v>
      </c>
      <c r="D126" s="173" t="s">
        <v>265</v>
      </c>
      <c r="F126" s="173" t="s">
        <v>118</v>
      </c>
      <c r="G126" s="173" t="s">
        <v>134</v>
      </c>
    </row>
    <row r="127" spans="1:13">
      <c r="A127" s="173" t="s">
        <v>179</v>
      </c>
      <c r="B127" s="173">
        <v>4.6000000000000001E-10</v>
      </c>
      <c r="C127" s="173" t="s">
        <v>120</v>
      </c>
      <c r="D127" s="173" t="s">
        <v>147</v>
      </c>
      <c r="F127" s="173" t="s">
        <v>118</v>
      </c>
      <c r="G127" s="173" t="s">
        <v>134</v>
      </c>
      <c r="H127" s="173" t="s">
        <v>180</v>
      </c>
    </row>
    <row r="128" spans="1:13">
      <c r="A128" s="173" t="s">
        <v>181</v>
      </c>
      <c r="B128" s="173">
        <v>0.55000000000000004</v>
      </c>
      <c r="C128" s="173" t="s">
        <v>182</v>
      </c>
      <c r="D128" s="173" t="s">
        <v>147</v>
      </c>
      <c r="F128" s="173" t="s">
        <v>153</v>
      </c>
      <c r="G128" s="173" t="s">
        <v>134</v>
      </c>
      <c r="H128" s="173" t="s">
        <v>154</v>
      </c>
    </row>
    <row r="131" spans="1:9" ht="18.75">
      <c r="A131" s="177" t="s">
        <v>114</v>
      </c>
      <c r="B131" s="177" t="s">
        <v>178</v>
      </c>
    </row>
    <row r="132" spans="1:9">
      <c r="A132" s="173" t="s">
        <v>116</v>
      </c>
      <c r="B132" s="173" t="s">
        <v>175</v>
      </c>
    </row>
    <row r="133" spans="1:9">
      <c r="A133" s="173" t="s">
        <v>117</v>
      </c>
      <c r="B133" s="173" t="s">
        <v>118</v>
      </c>
    </row>
    <row r="134" spans="1:9">
      <c r="A134" s="173" t="s">
        <v>119</v>
      </c>
      <c r="B134" s="173">
        <v>1</v>
      </c>
    </row>
    <row r="135" spans="1:9">
      <c r="A135" s="173" t="s">
        <v>120</v>
      </c>
      <c r="B135" s="173" t="s">
        <v>133</v>
      </c>
    </row>
    <row r="136" spans="1:9">
      <c r="A136" s="173" t="s">
        <v>122</v>
      </c>
    </row>
    <row r="137" spans="1:9">
      <c r="A137" s="173" t="s">
        <v>123</v>
      </c>
      <c r="B137" s="173" t="s">
        <v>124</v>
      </c>
      <c r="C137" s="173" t="s">
        <v>120</v>
      </c>
      <c r="D137" s="173" t="s">
        <v>125</v>
      </c>
      <c r="E137" s="173" t="s">
        <v>126</v>
      </c>
      <c r="F137" s="173" t="s">
        <v>117</v>
      </c>
      <c r="G137" s="173" t="s">
        <v>127</v>
      </c>
      <c r="H137" s="173" t="s">
        <v>128</v>
      </c>
      <c r="I137" s="173" t="s">
        <v>129</v>
      </c>
    </row>
    <row r="138" spans="1:9">
      <c r="A138" s="173" t="s">
        <v>183</v>
      </c>
      <c r="B138" s="173">
        <v>0.56999999999999995</v>
      </c>
      <c r="C138" s="173" t="s">
        <v>133</v>
      </c>
      <c r="D138" s="173" t="s">
        <v>147</v>
      </c>
      <c r="F138" s="173" t="s">
        <v>118</v>
      </c>
      <c r="G138" s="173" t="s">
        <v>134</v>
      </c>
      <c r="H138" s="173" t="s">
        <v>184</v>
      </c>
    </row>
    <row r="139" spans="1:9">
      <c r="A139" s="173" t="s">
        <v>185</v>
      </c>
      <c r="B139" s="173">
        <v>0.56999999999999995</v>
      </c>
      <c r="C139" s="173" t="s">
        <v>133</v>
      </c>
      <c r="D139" s="173" t="s">
        <v>265</v>
      </c>
      <c r="F139" s="173" t="s">
        <v>118</v>
      </c>
      <c r="G139" s="173" t="s">
        <v>134</v>
      </c>
    </row>
    <row r="140" spans="1:9">
      <c r="A140" s="173" t="s">
        <v>186</v>
      </c>
      <c r="B140" s="173">
        <v>0.55000000000000004</v>
      </c>
      <c r="C140" s="173" t="s">
        <v>133</v>
      </c>
      <c r="D140" s="173" t="s">
        <v>147</v>
      </c>
      <c r="F140" s="173" t="s">
        <v>118</v>
      </c>
      <c r="G140" s="173" t="s">
        <v>134</v>
      </c>
      <c r="H140" s="173" t="s">
        <v>187</v>
      </c>
    </row>
    <row r="141" spans="1:9">
      <c r="A141" s="173" t="s">
        <v>188</v>
      </c>
      <c r="B141" s="173">
        <v>1.76</v>
      </c>
      <c r="C141" s="173" t="s">
        <v>133</v>
      </c>
      <c r="D141" s="173" t="s">
        <v>147</v>
      </c>
      <c r="F141" s="173" t="s">
        <v>118</v>
      </c>
      <c r="G141" s="173" t="s">
        <v>134</v>
      </c>
      <c r="H141" s="173" t="s">
        <v>189</v>
      </c>
    </row>
    <row r="142" spans="1:9">
      <c r="A142" s="173" t="s">
        <v>179</v>
      </c>
      <c r="B142" s="173">
        <v>4.0000000000000001E-10</v>
      </c>
      <c r="C142" s="173" t="s">
        <v>120</v>
      </c>
      <c r="D142" s="173" t="s">
        <v>147</v>
      </c>
      <c r="F142" s="173" t="s">
        <v>118</v>
      </c>
      <c r="G142" s="173" t="s">
        <v>134</v>
      </c>
      <c r="H142" s="173" t="s">
        <v>180</v>
      </c>
    </row>
    <row r="143" spans="1:9">
      <c r="A143" s="173" t="s">
        <v>190</v>
      </c>
      <c r="B143" s="173">
        <v>1.6</v>
      </c>
      <c r="C143" s="173" t="s">
        <v>133</v>
      </c>
      <c r="D143" s="173" t="s">
        <v>191</v>
      </c>
      <c r="E143" s="173" t="s">
        <v>192</v>
      </c>
      <c r="G143" s="173" t="s">
        <v>193</v>
      </c>
    </row>
    <row r="146" spans="1:9" ht="18.75">
      <c r="A146" s="177" t="s">
        <v>114</v>
      </c>
      <c r="B146" s="177" t="s">
        <v>185</v>
      </c>
    </row>
    <row r="147" spans="1:9">
      <c r="A147" s="173" t="s">
        <v>116</v>
      </c>
      <c r="B147" s="173" t="s">
        <v>194</v>
      </c>
    </row>
    <row r="148" spans="1:9">
      <c r="A148" s="173" t="s">
        <v>117</v>
      </c>
      <c r="B148" s="173" t="s">
        <v>118</v>
      </c>
    </row>
    <row r="149" spans="1:9">
      <c r="A149" s="173" t="s">
        <v>119</v>
      </c>
      <c r="B149" s="173">
        <v>1</v>
      </c>
    </row>
    <row r="150" spans="1:9">
      <c r="A150" s="173" t="s">
        <v>120</v>
      </c>
      <c r="B150" s="173" t="s">
        <v>133</v>
      </c>
    </row>
    <row r="151" spans="1:9">
      <c r="A151" s="173" t="s">
        <v>122</v>
      </c>
    </row>
    <row r="152" spans="1:9">
      <c r="A152" s="173" t="s">
        <v>123</v>
      </c>
      <c r="B152" s="173" t="s">
        <v>124</v>
      </c>
      <c r="C152" s="173" t="s">
        <v>120</v>
      </c>
      <c r="D152" s="173" t="s">
        <v>125</v>
      </c>
      <c r="E152" s="173" t="s">
        <v>126</v>
      </c>
      <c r="F152" s="173" t="s">
        <v>117</v>
      </c>
      <c r="G152" s="173" t="s">
        <v>127</v>
      </c>
      <c r="H152" s="173" t="s">
        <v>128</v>
      </c>
      <c r="I152" s="173" t="s">
        <v>129</v>
      </c>
    </row>
    <row r="153" spans="1:9">
      <c r="A153" s="173" t="s">
        <v>195</v>
      </c>
      <c r="B153" s="173">
        <v>0.38019999999999998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196</v>
      </c>
    </row>
    <row r="154" spans="1:9">
      <c r="A154" s="173" t="s">
        <v>197</v>
      </c>
      <c r="B154" s="173">
        <v>-0.11</v>
      </c>
      <c r="C154" s="173" t="s">
        <v>133</v>
      </c>
      <c r="D154" s="173" t="s">
        <v>147</v>
      </c>
      <c r="F154" s="173" t="s">
        <v>198</v>
      </c>
      <c r="G154" s="173" t="s">
        <v>134</v>
      </c>
      <c r="H154" s="173" t="s">
        <v>199</v>
      </c>
    </row>
    <row r="155" spans="1:9">
      <c r="A155" s="173" t="s">
        <v>200</v>
      </c>
      <c r="B155" s="173">
        <v>-7.9000000000000008E-3</v>
      </c>
      <c r="C155" s="173" t="s">
        <v>133</v>
      </c>
      <c r="D155" s="173" t="s">
        <v>147</v>
      </c>
      <c r="F155" s="173" t="s">
        <v>198</v>
      </c>
      <c r="G155" s="173" t="s">
        <v>134</v>
      </c>
      <c r="H155" s="173" t="s">
        <v>201</v>
      </c>
    </row>
    <row r="156" spans="1:9">
      <c r="A156" s="173" t="s">
        <v>202</v>
      </c>
      <c r="B156" s="173">
        <v>-0.11</v>
      </c>
      <c r="C156" s="173" t="s">
        <v>133</v>
      </c>
      <c r="D156" s="173" t="s">
        <v>147</v>
      </c>
      <c r="F156" s="173" t="s">
        <v>118</v>
      </c>
      <c r="G156" s="173" t="s">
        <v>134</v>
      </c>
      <c r="H156" s="173" t="s">
        <v>203</v>
      </c>
    </row>
    <row r="157" spans="1:9">
      <c r="A157" s="173" t="s">
        <v>181</v>
      </c>
      <c r="B157" s="173">
        <v>-0.76</v>
      </c>
      <c r="C157" s="173" t="s">
        <v>182</v>
      </c>
      <c r="D157" s="173" t="s">
        <v>147</v>
      </c>
      <c r="F157" s="173" t="s">
        <v>153</v>
      </c>
      <c r="G157" s="173" t="s">
        <v>134</v>
      </c>
      <c r="H157" s="173" t="s">
        <v>154</v>
      </c>
    </row>
    <row r="160" spans="1:9" ht="18.75">
      <c r="A160" s="177" t="s">
        <v>114</v>
      </c>
      <c r="B160" s="177" t="s">
        <v>138</v>
      </c>
    </row>
    <row r="161" spans="1:9">
      <c r="A161" s="173" t="s">
        <v>116</v>
      </c>
    </row>
    <row r="162" spans="1:9">
      <c r="A162" s="173" t="s">
        <v>117</v>
      </c>
      <c r="B162" s="173" t="s">
        <v>118</v>
      </c>
    </row>
    <row r="163" spans="1:9">
      <c r="A163" s="173" t="s">
        <v>119</v>
      </c>
      <c r="B163" s="173">
        <v>1</v>
      </c>
    </row>
    <row r="164" spans="1:9">
      <c r="A164" s="173" t="s">
        <v>120</v>
      </c>
      <c r="B164" s="173" t="s">
        <v>133</v>
      </c>
    </row>
    <row r="165" spans="1:9">
      <c r="A165" s="173" t="s">
        <v>122</v>
      </c>
    </row>
    <row r="166" spans="1:9">
      <c r="A166" s="173" t="s">
        <v>123</v>
      </c>
      <c r="B166" s="173" t="s">
        <v>124</v>
      </c>
      <c r="C166" s="173" t="s">
        <v>120</v>
      </c>
      <c r="D166" s="173" t="s">
        <v>125</v>
      </c>
      <c r="E166" s="173" t="s">
        <v>126</v>
      </c>
      <c r="F166" s="173" t="s">
        <v>117</v>
      </c>
      <c r="G166" s="173" t="s">
        <v>127</v>
      </c>
      <c r="H166" s="173" t="s">
        <v>128</v>
      </c>
      <c r="I166" s="173" t="s">
        <v>129</v>
      </c>
    </row>
    <row r="167" spans="1:9">
      <c r="A167" s="173" t="s">
        <v>288</v>
      </c>
      <c r="B167" s="173">
        <v>0.14000000000000001</v>
      </c>
      <c r="C167" s="173" t="s">
        <v>133</v>
      </c>
      <c r="D167" s="173" t="s">
        <v>265</v>
      </c>
      <c r="F167" s="173" t="s">
        <v>118</v>
      </c>
      <c r="G167" s="173" t="s">
        <v>134</v>
      </c>
      <c r="I167" s="173" t="s">
        <v>206</v>
      </c>
    </row>
    <row r="168" spans="1:9">
      <c r="A168" s="173" t="s">
        <v>207</v>
      </c>
      <c r="B168" s="173">
        <v>0.86</v>
      </c>
      <c r="C168" s="173" t="s">
        <v>133</v>
      </c>
      <c r="D168" s="173" t="s">
        <v>147</v>
      </c>
      <c r="F168" s="173" t="s">
        <v>118</v>
      </c>
      <c r="G168" s="173" t="s">
        <v>134</v>
      </c>
      <c r="H168" s="173" t="s">
        <v>208</v>
      </c>
    </row>
    <row r="171" spans="1:9" ht="18.75">
      <c r="A171" s="177" t="s">
        <v>114</v>
      </c>
      <c r="B171" s="177" t="s">
        <v>288</v>
      </c>
    </row>
    <row r="172" spans="1:9">
      <c r="A172" s="173" t="s">
        <v>116</v>
      </c>
      <c r="B172" s="173" t="s">
        <v>289</v>
      </c>
    </row>
    <row r="173" spans="1:9">
      <c r="A173" s="173" t="s">
        <v>117</v>
      </c>
      <c r="B173" s="173" t="s">
        <v>118</v>
      </c>
    </row>
    <row r="174" spans="1:9">
      <c r="A174" s="173" t="s">
        <v>119</v>
      </c>
      <c r="B174" s="173">
        <v>1</v>
      </c>
    </row>
    <row r="175" spans="1:9">
      <c r="A175" s="173" t="s">
        <v>120</v>
      </c>
      <c r="B175" s="173" t="s">
        <v>133</v>
      </c>
    </row>
    <row r="176" spans="1:9">
      <c r="A176" s="173" t="s">
        <v>122</v>
      </c>
    </row>
    <row r="177" spans="1:18">
      <c r="A177" s="173" t="s">
        <v>123</v>
      </c>
      <c r="B177" s="173" t="s">
        <v>124</v>
      </c>
      <c r="C177" s="173" t="s">
        <v>120</v>
      </c>
      <c r="D177" s="173" t="s">
        <v>125</v>
      </c>
      <c r="E177" s="173" t="s">
        <v>126</v>
      </c>
      <c r="F177" s="173" t="s">
        <v>117</v>
      </c>
      <c r="G177" s="173" t="s">
        <v>127</v>
      </c>
      <c r="H177" s="173" t="s">
        <v>128</v>
      </c>
      <c r="I177" s="173" t="s">
        <v>129</v>
      </c>
      <c r="L177" s="186"/>
      <c r="M177" s="186"/>
      <c r="N177" s="186"/>
      <c r="O177" s="186"/>
      <c r="P177" s="186"/>
      <c r="Q177" s="186"/>
      <c r="R177" s="186"/>
    </row>
    <row r="178" spans="1:18">
      <c r="A178" s="173" t="s">
        <v>288</v>
      </c>
      <c r="B178" s="173">
        <v>1</v>
      </c>
      <c r="C178" s="173" t="s">
        <v>133</v>
      </c>
      <c r="D178" s="173" t="s">
        <v>265</v>
      </c>
      <c r="F178" s="173" t="s">
        <v>118</v>
      </c>
      <c r="G178" s="173" t="s">
        <v>131</v>
      </c>
      <c r="L178" s="186"/>
      <c r="M178" s="186"/>
      <c r="N178" s="186"/>
      <c r="O178" s="186"/>
      <c r="P178" s="186"/>
      <c r="Q178" s="186"/>
      <c r="R178" s="186"/>
    </row>
    <row r="179" spans="1:18">
      <c r="A179" s="173" t="s">
        <v>290</v>
      </c>
      <c r="B179" s="173">
        <v>0.31900000000000001</v>
      </c>
      <c r="C179" s="173" t="s">
        <v>133</v>
      </c>
      <c r="D179" s="173" t="s">
        <v>147</v>
      </c>
      <c r="F179" s="173" t="s">
        <v>118</v>
      </c>
      <c r="G179" s="173" t="s">
        <v>134</v>
      </c>
      <c r="H179" s="173" t="s">
        <v>291</v>
      </c>
      <c r="L179" s="186"/>
      <c r="M179" s="186"/>
      <c r="N179" s="186"/>
      <c r="O179" s="186"/>
      <c r="P179" s="186"/>
      <c r="Q179" s="186"/>
      <c r="R179" s="186"/>
    </row>
    <row r="180" spans="1:18">
      <c r="A180" s="173" t="s">
        <v>292</v>
      </c>
      <c r="B180" s="173">
        <v>1.98</v>
      </c>
      <c r="C180" s="173" t="s">
        <v>133</v>
      </c>
      <c r="D180" s="173" t="s">
        <v>147</v>
      </c>
      <c r="F180" s="173" t="s">
        <v>118</v>
      </c>
      <c r="G180" s="173" t="s">
        <v>134</v>
      </c>
      <c r="H180" s="173" t="s">
        <v>293</v>
      </c>
      <c r="L180" s="186"/>
      <c r="M180" s="186"/>
      <c r="N180" s="186"/>
      <c r="O180" s="186"/>
      <c r="P180" s="186"/>
      <c r="Q180" s="186"/>
      <c r="R180" s="186"/>
    </row>
    <row r="181" spans="1:18">
      <c r="A181" s="173" t="s">
        <v>294</v>
      </c>
      <c r="B181" s="173">
        <v>4.04</v>
      </c>
      <c r="C181" s="173" t="s">
        <v>133</v>
      </c>
      <c r="D181" s="173" t="s">
        <v>147</v>
      </c>
      <c r="F181" s="173" t="s">
        <v>118</v>
      </c>
      <c r="G181" s="173" t="s">
        <v>134</v>
      </c>
      <c r="H181" s="173" t="s">
        <v>295</v>
      </c>
      <c r="L181" s="186" t="s">
        <v>278</v>
      </c>
      <c r="M181" s="186"/>
      <c r="N181" s="186"/>
      <c r="O181" s="186"/>
      <c r="P181" s="186"/>
      <c r="Q181" s="186"/>
      <c r="R181" s="186"/>
    </row>
    <row r="182" spans="1:18">
      <c r="A182" s="173" t="s">
        <v>275</v>
      </c>
      <c r="B182" s="173">
        <v>1.25E-3</v>
      </c>
      <c r="C182" s="173" t="s">
        <v>133</v>
      </c>
      <c r="D182" s="173" t="s">
        <v>147</v>
      </c>
      <c r="F182" s="173" t="s">
        <v>153</v>
      </c>
      <c r="G182" s="173" t="s">
        <v>134</v>
      </c>
      <c r="H182" s="173" t="s">
        <v>276</v>
      </c>
      <c r="L182" s="186"/>
      <c r="M182" s="186"/>
      <c r="N182" s="186"/>
      <c r="O182" s="186"/>
      <c r="P182" s="186"/>
      <c r="Q182" s="186"/>
      <c r="R182" s="186"/>
    </row>
    <row r="183" spans="1:18">
      <c r="A183" s="173" t="s">
        <v>296</v>
      </c>
      <c r="B183" s="173">
        <v>7.44</v>
      </c>
      <c r="C183" s="173" t="s">
        <v>133</v>
      </c>
      <c r="D183" s="173" t="s">
        <v>147</v>
      </c>
      <c r="F183" s="173" t="s">
        <v>118</v>
      </c>
      <c r="G183" s="173" t="s">
        <v>134</v>
      </c>
      <c r="H183" s="173" t="s">
        <v>297</v>
      </c>
      <c r="L183" s="186" t="s">
        <v>298</v>
      </c>
      <c r="M183" s="186"/>
      <c r="N183" s="186"/>
      <c r="O183" s="186"/>
      <c r="P183" s="186"/>
      <c r="Q183" s="186"/>
      <c r="R183" s="186"/>
    </row>
    <row r="184" spans="1:18">
      <c r="A184" s="173" t="s">
        <v>254</v>
      </c>
      <c r="B184" s="173">
        <v>0.54100000000000004</v>
      </c>
      <c r="C184" s="173" t="s">
        <v>130</v>
      </c>
      <c r="D184" s="173" t="s">
        <v>147</v>
      </c>
      <c r="F184" s="173" t="s">
        <v>255</v>
      </c>
      <c r="G184" s="173" t="s">
        <v>134</v>
      </c>
      <c r="H184" s="173" t="s">
        <v>150</v>
      </c>
      <c r="L184" s="186" t="s">
        <v>283</v>
      </c>
      <c r="M184" s="186"/>
      <c r="N184" s="186"/>
      <c r="O184" s="186"/>
      <c r="P184" s="186"/>
      <c r="Q184" s="186"/>
      <c r="R184" s="186"/>
    </row>
    <row r="185" spans="1:18">
      <c r="A185" s="173" t="s">
        <v>179</v>
      </c>
      <c r="B185" s="173">
        <v>4.0000000000000001E-10</v>
      </c>
      <c r="C185" s="173" t="s">
        <v>120</v>
      </c>
      <c r="D185" s="173" t="s">
        <v>147</v>
      </c>
      <c r="F185" s="173" t="s">
        <v>118</v>
      </c>
      <c r="G185" s="173" t="s">
        <v>134</v>
      </c>
      <c r="H185" s="173" t="s">
        <v>180</v>
      </c>
      <c r="L185" s="186" t="s">
        <v>299</v>
      </c>
      <c r="M185" s="186"/>
      <c r="N185" s="186"/>
      <c r="O185" s="186"/>
      <c r="P185" s="186"/>
      <c r="Q185" s="186"/>
      <c r="R185" s="186"/>
    </row>
    <row r="186" spans="1:18">
      <c r="A186" s="173" t="s">
        <v>300</v>
      </c>
      <c r="B186" s="173">
        <v>0.26300000000000001</v>
      </c>
      <c r="C186" s="173" t="s">
        <v>133</v>
      </c>
      <c r="D186" s="173" t="s">
        <v>191</v>
      </c>
      <c r="E186" s="173" t="s">
        <v>237</v>
      </c>
      <c r="G186" s="173" t="s">
        <v>193</v>
      </c>
      <c r="L186" s="186"/>
      <c r="M186" s="186"/>
      <c r="N186" s="186"/>
      <c r="O186" s="186"/>
      <c r="P186" s="186"/>
      <c r="Q186" s="186"/>
      <c r="R186" s="186"/>
    </row>
    <row r="187" spans="1:18">
      <c r="A187" s="173" t="s">
        <v>236</v>
      </c>
      <c r="B187" s="173">
        <v>1.95</v>
      </c>
      <c r="C187" s="173" t="s">
        <v>182</v>
      </c>
      <c r="D187" s="173" t="s">
        <v>191</v>
      </c>
      <c r="E187" s="173" t="s">
        <v>237</v>
      </c>
      <c r="G187" s="173" t="s">
        <v>193</v>
      </c>
      <c r="L187" s="186"/>
      <c r="M187" s="186"/>
      <c r="N187" s="186"/>
      <c r="O187" s="186"/>
      <c r="P187" s="186"/>
      <c r="Q187" s="186"/>
      <c r="R187" s="186"/>
    </row>
    <row r="188" spans="1:18">
      <c r="L188" s="186"/>
      <c r="M188" s="186"/>
      <c r="N188" s="186"/>
      <c r="O188" s="186"/>
      <c r="P188" s="186"/>
      <c r="Q188" s="186"/>
      <c r="R188" s="186"/>
    </row>
    <row r="189" spans="1:18">
      <c r="L189" s="186"/>
      <c r="M189" s="186"/>
      <c r="N189" s="186"/>
      <c r="O189" s="186"/>
      <c r="P189" s="186"/>
      <c r="Q189" s="186"/>
      <c r="R189" s="186"/>
    </row>
    <row r="190" spans="1:18" ht="18.75">
      <c r="A190" s="177" t="s">
        <v>114</v>
      </c>
      <c r="B190" s="177" t="s">
        <v>139</v>
      </c>
      <c r="L190" s="186"/>
      <c r="M190" s="186"/>
      <c r="N190" s="186"/>
      <c r="O190" s="186"/>
      <c r="P190" s="186"/>
      <c r="Q190" s="186"/>
      <c r="R190" s="186"/>
    </row>
    <row r="191" spans="1:18">
      <c r="A191" s="173" t="s">
        <v>116</v>
      </c>
      <c r="L191" s="186"/>
      <c r="M191" s="186"/>
      <c r="N191" s="186"/>
      <c r="O191" s="186"/>
      <c r="P191" s="186"/>
      <c r="Q191" s="186"/>
      <c r="R191" s="186"/>
    </row>
    <row r="192" spans="1:18">
      <c r="A192" s="173" t="s">
        <v>117</v>
      </c>
      <c r="B192" s="173" t="s">
        <v>118</v>
      </c>
      <c r="L192" s="186"/>
      <c r="M192" s="186"/>
      <c r="N192" s="186"/>
      <c r="O192" s="186"/>
      <c r="P192" s="186"/>
      <c r="Q192" s="186"/>
      <c r="R192" s="186"/>
    </row>
    <row r="193" spans="1:18">
      <c r="A193" s="173" t="s">
        <v>119</v>
      </c>
      <c r="B193" s="173">
        <v>1</v>
      </c>
      <c r="L193" s="186"/>
      <c r="M193" s="186"/>
      <c r="N193" s="186"/>
      <c r="O193" s="186"/>
      <c r="P193" s="186"/>
      <c r="Q193" s="186"/>
      <c r="R193" s="186"/>
    </row>
    <row r="194" spans="1:18">
      <c r="A194" s="173" t="s">
        <v>120</v>
      </c>
      <c r="B194" s="173" t="s">
        <v>133</v>
      </c>
      <c r="L194" s="186"/>
      <c r="M194" s="186"/>
      <c r="N194" s="186"/>
      <c r="O194" s="186"/>
      <c r="P194" s="186"/>
      <c r="Q194" s="186"/>
      <c r="R194" s="186"/>
    </row>
    <row r="195" spans="1:18">
      <c r="A195" s="173" t="s">
        <v>122</v>
      </c>
      <c r="L195" s="186"/>
      <c r="M195" s="186"/>
      <c r="N195" s="186"/>
      <c r="O195" s="186"/>
      <c r="P195" s="186"/>
      <c r="Q195" s="186"/>
      <c r="R195" s="186"/>
    </row>
    <row r="196" spans="1:18">
      <c r="A196" s="173" t="s">
        <v>123</v>
      </c>
      <c r="B196" s="173" t="s">
        <v>124</v>
      </c>
      <c r="C196" s="173" t="s">
        <v>120</v>
      </c>
      <c r="D196" s="173" t="s">
        <v>125</v>
      </c>
      <c r="E196" s="173" t="s">
        <v>126</v>
      </c>
      <c r="F196" s="173" t="s">
        <v>117</v>
      </c>
      <c r="G196" s="173" t="s">
        <v>127</v>
      </c>
      <c r="H196" s="173" t="s">
        <v>128</v>
      </c>
      <c r="I196" s="173" t="s">
        <v>129</v>
      </c>
      <c r="L196" s="186"/>
      <c r="M196" s="186"/>
      <c r="N196" s="186"/>
      <c r="O196" s="186"/>
      <c r="P196" s="186"/>
      <c r="Q196" s="186"/>
      <c r="R196" s="186"/>
    </row>
    <row r="197" spans="1:18">
      <c r="A197" s="173" t="s">
        <v>210</v>
      </c>
      <c r="B197" s="173">
        <v>0.5</v>
      </c>
      <c r="C197" s="173" t="s">
        <v>133</v>
      </c>
      <c r="D197" s="173" t="s">
        <v>147</v>
      </c>
      <c r="F197" s="173" t="s">
        <v>118</v>
      </c>
      <c r="G197" s="173" t="s">
        <v>134</v>
      </c>
      <c r="H197" s="173" t="s">
        <v>211</v>
      </c>
      <c r="L197" s="186"/>
      <c r="M197" s="186"/>
      <c r="N197" s="186"/>
      <c r="O197" s="186"/>
      <c r="P197" s="186"/>
      <c r="Q197" s="186"/>
      <c r="R197" s="186"/>
    </row>
    <row r="198" spans="1:18">
      <c r="A198" s="173" t="s">
        <v>212</v>
      </c>
      <c r="B198" s="173">
        <v>0.5</v>
      </c>
      <c r="C198" s="173" t="s">
        <v>133</v>
      </c>
      <c r="D198" s="173" t="s">
        <v>147</v>
      </c>
      <c r="F198" s="173" t="s">
        <v>118</v>
      </c>
      <c r="G198" s="173" t="s">
        <v>134</v>
      </c>
      <c r="H198" s="173" t="s">
        <v>213</v>
      </c>
    </row>
    <row r="199" spans="1:18">
      <c r="A199" s="173" t="s">
        <v>214</v>
      </c>
      <c r="B199" s="173">
        <v>1</v>
      </c>
      <c r="C199" s="173" t="s">
        <v>133</v>
      </c>
      <c r="D199" s="173" t="s">
        <v>147</v>
      </c>
      <c r="F199" s="173" t="s">
        <v>118</v>
      </c>
      <c r="G199" s="173" t="s">
        <v>134</v>
      </c>
      <c r="H199" s="173" t="s">
        <v>215</v>
      </c>
    </row>
    <row r="202" spans="1:18" ht="18.75">
      <c r="A202" s="177" t="s">
        <v>114</v>
      </c>
      <c r="B202" s="177" t="s">
        <v>140</v>
      </c>
    </row>
    <row r="203" spans="1:18">
      <c r="A203" s="173" t="s">
        <v>116</v>
      </c>
    </row>
    <row r="204" spans="1:18">
      <c r="A204" s="173" t="s">
        <v>117</v>
      </c>
      <c r="B204" s="173" t="s">
        <v>118</v>
      </c>
    </row>
    <row r="205" spans="1:18">
      <c r="A205" s="173" t="s">
        <v>119</v>
      </c>
      <c r="B205" s="173">
        <v>1</v>
      </c>
    </row>
    <row r="206" spans="1:18">
      <c r="A206" s="173" t="s">
        <v>120</v>
      </c>
      <c r="B206" s="173" t="s">
        <v>133</v>
      </c>
    </row>
    <row r="207" spans="1:18">
      <c r="A207" s="173" t="s">
        <v>122</v>
      </c>
    </row>
    <row r="208" spans="1:18">
      <c r="A208" s="173" t="s">
        <v>123</v>
      </c>
      <c r="B208" s="173" t="s">
        <v>124</v>
      </c>
      <c r="C208" s="173" t="s">
        <v>120</v>
      </c>
      <c r="D208" s="173" t="s">
        <v>125</v>
      </c>
      <c r="E208" s="173" t="s">
        <v>126</v>
      </c>
      <c r="F208" s="173" t="s">
        <v>117</v>
      </c>
      <c r="G208" s="173" t="s">
        <v>127</v>
      </c>
      <c r="H208" s="173" t="s">
        <v>128</v>
      </c>
      <c r="I208" s="173" t="s">
        <v>129</v>
      </c>
    </row>
    <row r="209" spans="1:9">
      <c r="A209" s="173" t="s">
        <v>216</v>
      </c>
      <c r="B209" s="173">
        <v>0.22</v>
      </c>
      <c r="C209" s="173" t="s">
        <v>133</v>
      </c>
      <c r="D209" s="173" t="s">
        <v>265</v>
      </c>
      <c r="F209" s="173" t="s">
        <v>118</v>
      </c>
      <c r="G209" s="173" t="s">
        <v>134</v>
      </c>
    </row>
    <row r="210" spans="1:9">
      <c r="A210" s="173" t="s">
        <v>217</v>
      </c>
      <c r="B210" s="173">
        <v>0.38</v>
      </c>
      <c r="C210" s="173" t="s">
        <v>133</v>
      </c>
      <c r="D210" s="173" t="s">
        <v>265</v>
      </c>
      <c r="F210" s="173" t="s">
        <v>118</v>
      </c>
      <c r="G210" s="173" t="s">
        <v>134</v>
      </c>
    </row>
    <row r="211" spans="1:9">
      <c r="A211" s="173" t="s">
        <v>218</v>
      </c>
      <c r="B211" s="173">
        <v>0.4</v>
      </c>
      <c r="C211" s="173" t="s">
        <v>133</v>
      </c>
      <c r="D211" s="173" t="s">
        <v>265</v>
      </c>
      <c r="F211" s="173" t="s">
        <v>118</v>
      </c>
      <c r="G211" s="173" t="s">
        <v>134</v>
      </c>
    </row>
    <row r="214" spans="1:9" ht="18.75">
      <c r="A214" s="177" t="s">
        <v>114</v>
      </c>
      <c r="B214" s="177" t="s">
        <v>216</v>
      </c>
    </row>
    <row r="215" spans="1:9">
      <c r="A215" s="173" t="s">
        <v>116</v>
      </c>
    </row>
    <row r="216" spans="1:9">
      <c r="A216" s="173" t="s">
        <v>117</v>
      </c>
      <c r="B216" s="173" t="s">
        <v>118</v>
      </c>
    </row>
    <row r="217" spans="1:9">
      <c r="A217" s="173" t="s">
        <v>119</v>
      </c>
      <c r="B217" s="173">
        <v>1</v>
      </c>
    </row>
    <row r="218" spans="1:9">
      <c r="A218" s="173" t="s">
        <v>120</v>
      </c>
      <c r="B218" s="173" t="s">
        <v>133</v>
      </c>
    </row>
    <row r="219" spans="1:9">
      <c r="A219" s="173" t="s">
        <v>122</v>
      </c>
    </row>
    <row r="220" spans="1:9">
      <c r="A220" s="173" t="s">
        <v>123</v>
      </c>
      <c r="B220" s="173" t="s">
        <v>124</v>
      </c>
      <c r="C220" s="173" t="s">
        <v>120</v>
      </c>
      <c r="D220" s="173" t="s">
        <v>125</v>
      </c>
      <c r="E220" s="173" t="s">
        <v>126</v>
      </c>
      <c r="F220" s="173" t="s">
        <v>117</v>
      </c>
      <c r="G220" s="173" t="s">
        <v>127</v>
      </c>
      <c r="H220" s="173" t="s">
        <v>128</v>
      </c>
      <c r="I220" s="173" t="s">
        <v>129</v>
      </c>
    </row>
    <row r="221" spans="1:9">
      <c r="A221" s="173" t="s">
        <v>219</v>
      </c>
      <c r="B221" s="173">
        <v>1</v>
      </c>
      <c r="C221" s="173" t="s">
        <v>133</v>
      </c>
      <c r="D221" s="173" t="s">
        <v>147</v>
      </c>
      <c r="F221" s="173" t="s">
        <v>118</v>
      </c>
      <c r="G221" s="173" t="s">
        <v>134</v>
      </c>
      <c r="H221" s="173" t="s">
        <v>220</v>
      </c>
    </row>
    <row r="222" spans="1:9">
      <c r="A222" s="173" t="s">
        <v>168</v>
      </c>
      <c r="B222" s="173">
        <v>1</v>
      </c>
      <c r="C222" s="173" t="s">
        <v>133</v>
      </c>
      <c r="D222" s="173" t="s">
        <v>147</v>
      </c>
      <c r="F222" s="173" t="s">
        <v>118</v>
      </c>
      <c r="G222" s="173" t="s">
        <v>134</v>
      </c>
      <c r="H222" s="173" t="s">
        <v>169</v>
      </c>
    </row>
    <row r="223" spans="1:9">
      <c r="A223" s="173" t="s">
        <v>221</v>
      </c>
      <c r="B223" s="173">
        <v>1.5E-10</v>
      </c>
      <c r="C223" s="173" t="s">
        <v>120</v>
      </c>
      <c r="D223" s="173" t="s">
        <v>147</v>
      </c>
      <c r="F223" s="173" t="s">
        <v>118</v>
      </c>
      <c r="G223" s="173" t="s">
        <v>134</v>
      </c>
      <c r="H223" s="173" t="s">
        <v>222</v>
      </c>
    </row>
    <row r="226" spans="1:9" ht="18.75">
      <c r="A226" s="177" t="s">
        <v>114</v>
      </c>
      <c r="B226" s="177" t="s">
        <v>217</v>
      </c>
    </row>
    <row r="227" spans="1:9">
      <c r="A227" s="173" t="s">
        <v>116</v>
      </c>
    </row>
    <row r="228" spans="1:9">
      <c r="A228" s="173" t="s">
        <v>117</v>
      </c>
      <c r="B228" s="173" t="s">
        <v>118</v>
      </c>
    </row>
    <row r="229" spans="1:9">
      <c r="A229" s="173" t="s">
        <v>119</v>
      </c>
      <c r="B229" s="173">
        <v>1</v>
      </c>
    </row>
    <row r="230" spans="1:9">
      <c r="A230" s="173" t="s">
        <v>120</v>
      </c>
      <c r="B230" s="173" t="s">
        <v>133</v>
      </c>
    </row>
    <row r="231" spans="1:9">
      <c r="A231" s="173" t="s">
        <v>122</v>
      </c>
    </row>
    <row r="232" spans="1:9">
      <c r="A232" s="173" t="s">
        <v>123</v>
      </c>
      <c r="B232" s="173" t="s">
        <v>124</v>
      </c>
      <c r="C232" s="173" t="s">
        <v>120</v>
      </c>
      <c r="D232" s="173" t="s">
        <v>125</v>
      </c>
      <c r="E232" s="173" t="s">
        <v>126</v>
      </c>
      <c r="F232" s="173" t="s">
        <v>117</v>
      </c>
      <c r="G232" s="173" t="s">
        <v>127</v>
      </c>
      <c r="H232" s="173" t="s">
        <v>128</v>
      </c>
      <c r="I232" s="173" t="s">
        <v>129</v>
      </c>
    </row>
    <row r="233" spans="1:9">
      <c r="A233" s="173" t="s">
        <v>155</v>
      </c>
      <c r="B233" s="173">
        <v>1</v>
      </c>
      <c r="C233" s="173" t="s">
        <v>133</v>
      </c>
      <c r="D233" s="173" t="s">
        <v>147</v>
      </c>
      <c r="F233" s="173" t="s">
        <v>118</v>
      </c>
      <c r="G233" s="173" t="s">
        <v>134</v>
      </c>
      <c r="H233" s="173" t="s">
        <v>156</v>
      </c>
    </row>
    <row r="234" spans="1:9">
      <c r="A234" s="173" t="s">
        <v>157</v>
      </c>
      <c r="B234" s="173">
        <v>1</v>
      </c>
      <c r="C234" s="173" t="s">
        <v>133</v>
      </c>
      <c r="D234" s="173" t="s">
        <v>147</v>
      </c>
      <c r="F234" s="173" t="s">
        <v>118</v>
      </c>
      <c r="G234" s="173" t="s">
        <v>134</v>
      </c>
      <c r="H234" s="173" t="s">
        <v>158</v>
      </c>
    </row>
    <row r="235" spans="1:9">
      <c r="A235" s="173" t="s">
        <v>223</v>
      </c>
      <c r="B235" s="173">
        <v>4.6000000000000001E-10</v>
      </c>
      <c r="C235" s="173" t="s">
        <v>120</v>
      </c>
      <c r="D235" s="173" t="s">
        <v>147</v>
      </c>
      <c r="F235" s="173" t="s">
        <v>118</v>
      </c>
      <c r="G235" s="173" t="s">
        <v>134</v>
      </c>
      <c r="H235" s="173" t="s">
        <v>224</v>
      </c>
    </row>
    <row r="238" spans="1:9" ht="18.75">
      <c r="A238" s="177" t="s">
        <v>114</v>
      </c>
      <c r="B238" s="177" t="s">
        <v>218</v>
      </c>
    </row>
    <row r="239" spans="1:9">
      <c r="A239" s="173" t="s">
        <v>116</v>
      </c>
    </row>
    <row r="240" spans="1:9">
      <c r="A240" s="173" t="s">
        <v>117</v>
      </c>
      <c r="B240" s="173" t="s">
        <v>118</v>
      </c>
    </row>
    <row r="241" spans="1:13">
      <c r="A241" s="173" t="s">
        <v>119</v>
      </c>
      <c r="B241" s="173">
        <v>1</v>
      </c>
    </row>
    <row r="242" spans="1:13">
      <c r="A242" s="173" t="s">
        <v>120</v>
      </c>
      <c r="B242" s="173" t="s">
        <v>133</v>
      </c>
    </row>
    <row r="243" spans="1:13">
      <c r="A243" s="173" t="s">
        <v>122</v>
      </c>
    </row>
    <row r="244" spans="1:13">
      <c r="A244" s="173" t="s">
        <v>123</v>
      </c>
      <c r="B244" s="173" t="s">
        <v>124</v>
      </c>
      <c r="C244" s="173" t="s">
        <v>120</v>
      </c>
      <c r="D244" s="173" t="s">
        <v>125</v>
      </c>
      <c r="E244" s="173" t="s">
        <v>126</v>
      </c>
      <c r="F244" s="173" t="s">
        <v>117</v>
      </c>
      <c r="G244" s="173" t="s">
        <v>127</v>
      </c>
      <c r="H244" s="173" t="s">
        <v>128</v>
      </c>
      <c r="I244" s="173" t="s">
        <v>129</v>
      </c>
    </row>
    <row r="245" spans="1:13">
      <c r="A245" s="173" t="s">
        <v>219</v>
      </c>
      <c r="B245" s="173">
        <v>0.5</v>
      </c>
      <c r="C245" s="173" t="s">
        <v>133</v>
      </c>
      <c r="D245" s="173" t="s">
        <v>147</v>
      </c>
      <c r="F245" s="173" t="s">
        <v>118</v>
      </c>
      <c r="G245" s="173" t="s">
        <v>134</v>
      </c>
      <c r="H245" s="173" t="s">
        <v>220</v>
      </c>
    </row>
    <row r="246" spans="1:13">
      <c r="A246" s="173" t="s">
        <v>225</v>
      </c>
      <c r="B246" s="173">
        <v>7.8E-2</v>
      </c>
      <c r="C246" s="173" t="s">
        <v>133</v>
      </c>
      <c r="D246" s="173" t="s">
        <v>147</v>
      </c>
      <c r="F246" s="173" t="s">
        <v>118</v>
      </c>
      <c r="G246" s="173" t="s">
        <v>134</v>
      </c>
      <c r="H246" s="173" t="s">
        <v>226</v>
      </c>
    </row>
    <row r="247" spans="1:13">
      <c r="A247" s="173" t="s">
        <v>227</v>
      </c>
      <c r="B247" s="173">
        <v>0.08</v>
      </c>
      <c r="C247" s="173" t="s">
        <v>133</v>
      </c>
      <c r="D247" s="173" t="s">
        <v>147</v>
      </c>
      <c r="F247" s="173" t="s">
        <v>118</v>
      </c>
      <c r="G247" s="173" t="s">
        <v>134</v>
      </c>
      <c r="H247" s="173" t="s">
        <v>228</v>
      </c>
    </row>
    <row r="248" spans="1:13">
      <c r="A248" s="173" t="s">
        <v>210</v>
      </c>
      <c r="B248" s="173">
        <v>0.32</v>
      </c>
      <c r="C248" s="173" t="s">
        <v>133</v>
      </c>
      <c r="D248" s="173" t="s">
        <v>147</v>
      </c>
      <c r="F248" s="173" t="s">
        <v>118</v>
      </c>
      <c r="G248" s="173" t="s">
        <v>134</v>
      </c>
      <c r="H248" s="173" t="s">
        <v>211</v>
      </c>
    </row>
    <row r="249" spans="1:13">
      <c r="A249" s="173" t="s">
        <v>229</v>
      </c>
      <c r="B249" s="173">
        <v>2.5000000000000001E-2</v>
      </c>
      <c r="C249" s="173" t="s">
        <v>133</v>
      </c>
      <c r="D249" s="173" t="s">
        <v>147</v>
      </c>
      <c r="F249" s="173" t="s">
        <v>118</v>
      </c>
      <c r="G249" s="173" t="s">
        <v>134</v>
      </c>
      <c r="H249" s="173" t="s">
        <v>230</v>
      </c>
    </row>
    <row r="250" spans="1:13">
      <c r="A250" s="173" t="s">
        <v>231</v>
      </c>
      <c r="B250" s="173">
        <v>0.47</v>
      </c>
      <c r="C250" s="173" t="s">
        <v>133</v>
      </c>
      <c r="D250" s="173" t="s">
        <v>147</v>
      </c>
      <c r="F250" s="173" t="s">
        <v>118</v>
      </c>
      <c r="G250" s="173" t="s">
        <v>134</v>
      </c>
      <c r="H250" s="173" t="s">
        <v>232</v>
      </c>
    </row>
    <row r="251" spans="1:13">
      <c r="A251" s="173" t="s">
        <v>168</v>
      </c>
      <c r="B251" s="173">
        <v>0.5</v>
      </c>
      <c r="C251" s="173" t="s">
        <v>133</v>
      </c>
      <c r="D251" s="173" t="s">
        <v>147</v>
      </c>
      <c r="F251" s="173" t="s">
        <v>118</v>
      </c>
      <c r="G251" s="173" t="s">
        <v>134</v>
      </c>
      <c r="H251" s="173" t="s">
        <v>169</v>
      </c>
    </row>
    <row r="252" spans="1:13">
      <c r="A252" s="173" t="s">
        <v>221</v>
      </c>
      <c r="B252" s="173">
        <v>7.7000000000000006E-11</v>
      </c>
      <c r="C252" s="173" t="s">
        <v>120</v>
      </c>
      <c r="D252" s="173" t="s">
        <v>147</v>
      </c>
      <c r="F252" s="173" t="s">
        <v>118</v>
      </c>
      <c r="G252" s="173" t="s">
        <v>134</v>
      </c>
      <c r="H252" s="173" t="s">
        <v>222</v>
      </c>
    </row>
    <row r="253" spans="1:13">
      <c r="A253" s="173" t="s">
        <v>233</v>
      </c>
      <c r="B253" s="173">
        <v>3.4999999999999998E-10</v>
      </c>
      <c r="C253" s="173" t="s">
        <v>120</v>
      </c>
      <c r="D253" s="173" t="s">
        <v>147</v>
      </c>
      <c r="F253" s="173" t="s">
        <v>118</v>
      </c>
      <c r="G253" s="173" t="s">
        <v>134</v>
      </c>
      <c r="H253" s="173" t="s">
        <v>234</v>
      </c>
    </row>
    <row r="256" spans="1:13" ht="18.75">
      <c r="A256" s="177" t="s">
        <v>114</v>
      </c>
      <c r="B256" s="177" t="s">
        <v>163</v>
      </c>
      <c r="C256" s="177"/>
      <c r="K256" s="169"/>
      <c r="L256" s="169"/>
      <c r="M256" s="169"/>
    </row>
    <row r="257" spans="1:13">
      <c r="A257" s="173" t="s">
        <v>119</v>
      </c>
      <c r="B257" s="173">
        <v>1</v>
      </c>
      <c r="K257" s="169"/>
      <c r="L257" s="169"/>
      <c r="M257" s="169"/>
    </row>
    <row r="258" spans="1:13">
      <c r="A258" s="173" t="s">
        <v>128</v>
      </c>
      <c r="B258" s="173" t="s">
        <v>163</v>
      </c>
      <c r="K258" s="169"/>
      <c r="L258" s="169"/>
      <c r="M258" s="169"/>
    </row>
    <row r="259" spans="1:13">
      <c r="A259" s="173" t="s">
        <v>127</v>
      </c>
      <c r="B259" s="173" t="s">
        <v>235</v>
      </c>
      <c r="K259" s="169"/>
      <c r="L259" s="169"/>
      <c r="M259" s="169"/>
    </row>
    <row r="260" spans="1:13">
      <c r="A260" s="173" t="s">
        <v>120</v>
      </c>
      <c r="B260" s="173" t="s">
        <v>146</v>
      </c>
      <c r="K260" s="169"/>
      <c r="L260" s="169"/>
      <c r="M260" s="169"/>
    </row>
    <row r="261" spans="1:13">
      <c r="A261" s="173" t="s">
        <v>122</v>
      </c>
      <c r="K261" s="169"/>
      <c r="L261" s="169"/>
      <c r="M261" s="169"/>
    </row>
    <row r="262" spans="1:13">
      <c r="A262" s="173" t="s">
        <v>123</v>
      </c>
      <c r="B262" s="173" t="s">
        <v>124</v>
      </c>
      <c r="C262" s="173" t="s">
        <v>120</v>
      </c>
      <c r="D262" s="173" t="s">
        <v>125</v>
      </c>
      <c r="E262" s="173" t="s">
        <v>126</v>
      </c>
      <c r="F262" s="173" t="s">
        <v>117</v>
      </c>
      <c r="G262" s="173" t="s">
        <v>127</v>
      </c>
      <c r="H262" s="173" t="s">
        <v>128</v>
      </c>
      <c r="K262" s="169"/>
      <c r="L262" s="169"/>
      <c r="M262" s="169"/>
    </row>
    <row r="263" spans="1:13">
      <c r="A263" s="173" t="s">
        <v>236</v>
      </c>
      <c r="B263" s="173">
        <v>15.73</v>
      </c>
      <c r="C263" s="173" t="s">
        <v>152</v>
      </c>
      <c r="D263" s="173" t="s">
        <v>191</v>
      </c>
      <c r="E263" s="173" t="s">
        <v>237</v>
      </c>
      <c r="G263" s="173" t="s">
        <v>193</v>
      </c>
      <c r="K263" s="169"/>
      <c r="L263" s="169"/>
      <c r="M263" s="169"/>
    </row>
    <row r="264" spans="1:13">
      <c r="A264" s="173" t="s">
        <v>238</v>
      </c>
      <c r="B264" s="173">
        <v>1.44E-2</v>
      </c>
      <c r="C264" s="173" t="s">
        <v>146</v>
      </c>
      <c r="D264" s="173" t="s">
        <v>191</v>
      </c>
      <c r="E264" s="173" t="s">
        <v>237</v>
      </c>
      <c r="G264" s="173" t="s">
        <v>193</v>
      </c>
      <c r="K264" s="169"/>
      <c r="L264" s="169"/>
      <c r="M264" s="169"/>
    </row>
    <row r="265" spans="1:13">
      <c r="A265" s="173" t="s">
        <v>239</v>
      </c>
      <c r="B265" s="173">
        <v>0.25</v>
      </c>
      <c r="C265" s="173" t="s">
        <v>240</v>
      </c>
      <c r="D265" s="173" t="s">
        <v>191</v>
      </c>
      <c r="E265" s="173" t="s">
        <v>241</v>
      </c>
      <c r="G265" s="173" t="s">
        <v>193</v>
      </c>
      <c r="K265" s="169"/>
      <c r="L265" s="169"/>
      <c r="M265" s="169"/>
    </row>
    <row r="266" spans="1:13">
      <c r="A266" s="173" t="s">
        <v>163</v>
      </c>
      <c r="B266" s="173">
        <v>1</v>
      </c>
      <c r="C266" s="173" t="s">
        <v>146</v>
      </c>
      <c r="D266" s="173" t="s">
        <v>265</v>
      </c>
      <c r="G266" s="173" t="s">
        <v>131</v>
      </c>
      <c r="H266" s="173" t="s">
        <v>163</v>
      </c>
      <c r="K266" s="169"/>
      <c r="L266" s="169"/>
      <c r="M266" s="169"/>
    </row>
    <row r="267" spans="1:13">
      <c r="A267" s="173" t="s">
        <v>242</v>
      </c>
      <c r="B267" s="173">
        <v>0.752</v>
      </c>
      <c r="C267" s="173" t="s">
        <v>146</v>
      </c>
      <c r="D267" s="173" t="s">
        <v>147</v>
      </c>
      <c r="F267" s="173" t="s">
        <v>118</v>
      </c>
      <c r="G267" s="173" t="s">
        <v>134</v>
      </c>
      <c r="H267" s="173" t="s">
        <v>243</v>
      </c>
      <c r="K267" s="169"/>
      <c r="L267" s="169"/>
      <c r="M267" s="169"/>
    </row>
    <row r="268" spans="1:13">
      <c r="A268" s="173" t="s">
        <v>244</v>
      </c>
      <c r="B268" s="173">
        <v>0.01</v>
      </c>
      <c r="C268" s="173" t="s">
        <v>146</v>
      </c>
      <c r="D268" s="173" t="s">
        <v>147</v>
      </c>
      <c r="F268" s="173" t="s">
        <v>118</v>
      </c>
      <c r="G268" s="173" t="s">
        <v>134</v>
      </c>
      <c r="H268" s="173" t="s">
        <v>245</v>
      </c>
      <c r="K268" s="169"/>
      <c r="L268" s="169"/>
      <c r="M268" s="169"/>
    </row>
    <row r="269" spans="1:13">
      <c r="A269" s="173" t="s">
        <v>246</v>
      </c>
      <c r="B269" s="173">
        <v>2.7300000000000001E-2</v>
      </c>
      <c r="C269" s="173" t="s">
        <v>146</v>
      </c>
      <c r="D269" s="173" t="s">
        <v>147</v>
      </c>
      <c r="F269" s="173" t="s">
        <v>118</v>
      </c>
      <c r="G269" s="173" t="s">
        <v>134</v>
      </c>
      <c r="H269" s="173" t="s">
        <v>247</v>
      </c>
      <c r="K269" s="169"/>
      <c r="L269" s="169"/>
      <c r="M269" s="169"/>
    </row>
    <row r="270" spans="1:13">
      <c r="A270" s="173" t="s">
        <v>248</v>
      </c>
      <c r="B270" s="173">
        <v>5.0400000000000002E-3</v>
      </c>
      <c r="C270" s="173" t="s">
        <v>146</v>
      </c>
      <c r="D270" s="173" t="s">
        <v>147</v>
      </c>
      <c r="F270" s="173" t="s">
        <v>118</v>
      </c>
      <c r="G270" s="173" t="s">
        <v>134</v>
      </c>
      <c r="H270" s="173" t="s">
        <v>249</v>
      </c>
      <c r="K270" s="169"/>
      <c r="L270" s="169"/>
      <c r="M270" s="169"/>
    </row>
    <row r="271" spans="1:13">
      <c r="A271" s="173" t="s">
        <v>250</v>
      </c>
      <c r="B271" s="173">
        <v>0.251</v>
      </c>
      <c r="C271" s="173" t="s">
        <v>146</v>
      </c>
      <c r="D271" s="173" t="s">
        <v>147</v>
      </c>
      <c r="F271" s="173" t="s">
        <v>118</v>
      </c>
      <c r="G271" s="173" t="s">
        <v>134</v>
      </c>
      <c r="H271" s="173" t="s">
        <v>251</v>
      </c>
      <c r="K271" s="169"/>
      <c r="L271" s="169"/>
      <c r="M271" s="169"/>
    </row>
    <row r="272" spans="1:13">
      <c r="A272" s="173" t="s">
        <v>252</v>
      </c>
      <c r="B272" s="173">
        <v>1.8</v>
      </c>
      <c r="C272" s="173" t="s">
        <v>146</v>
      </c>
      <c r="D272" s="173" t="s">
        <v>147</v>
      </c>
      <c r="F272" s="173" t="s">
        <v>153</v>
      </c>
      <c r="G272" s="173" t="s">
        <v>134</v>
      </c>
      <c r="H272" s="173" t="s">
        <v>253</v>
      </c>
      <c r="K272" s="169"/>
      <c r="L272" s="169"/>
      <c r="M272" s="169"/>
    </row>
    <row r="273" spans="1:13">
      <c r="A273" s="173" t="s">
        <v>254</v>
      </c>
      <c r="B273" s="173">
        <v>0.55000000000000004</v>
      </c>
      <c r="C273" s="173" t="s">
        <v>130</v>
      </c>
      <c r="D273" s="173" t="s">
        <v>147</v>
      </c>
      <c r="F273" s="173" t="s">
        <v>255</v>
      </c>
      <c r="G273" s="173" t="s">
        <v>134</v>
      </c>
      <c r="H273" s="173" t="s">
        <v>150</v>
      </c>
      <c r="K273" s="169"/>
      <c r="L273" s="169"/>
      <c r="M273" s="169"/>
    </row>
    <row r="274" spans="1:13">
      <c r="A274" s="173" t="s">
        <v>256</v>
      </c>
      <c r="B274" s="173">
        <v>13.75</v>
      </c>
      <c r="C274" s="173" t="s">
        <v>152</v>
      </c>
      <c r="D274" s="173" t="s">
        <v>147</v>
      </c>
      <c r="F274" s="173" t="s">
        <v>198</v>
      </c>
      <c r="G274" s="173" t="s">
        <v>134</v>
      </c>
      <c r="H274" s="173" t="s">
        <v>257</v>
      </c>
      <c r="K274" s="169"/>
      <c r="L274" s="169"/>
      <c r="M274" s="169"/>
    </row>
    <row r="275" spans="1:13">
      <c r="A275" s="173" t="s">
        <v>258</v>
      </c>
      <c r="B275" s="173">
        <v>-1.8</v>
      </c>
      <c r="C275" s="173" t="s">
        <v>240</v>
      </c>
      <c r="D275" s="173" t="s">
        <v>147</v>
      </c>
      <c r="F275" s="173" t="s">
        <v>153</v>
      </c>
      <c r="G275" s="173" t="s">
        <v>134</v>
      </c>
      <c r="H275" s="173" t="s">
        <v>259</v>
      </c>
      <c r="K275" s="169"/>
      <c r="L275" s="169"/>
      <c r="M275" s="169"/>
    </row>
    <row r="276" spans="1:13">
      <c r="A276" s="169"/>
      <c r="B276" s="176"/>
      <c r="C276" s="169"/>
      <c r="D276" s="169"/>
      <c r="E276" s="169"/>
      <c r="F276" s="169"/>
      <c r="G276" s="2"/>
      <c r="H276" s="2"/>
      <c r="I276" s="2"/>
      <c r="J276" s="2"/>
      <c r="K276" s="2"/>
      <c r="L276" s="2"/>
      <c r="M276" s="2"/>
    </row>
    <row r="277" spans="1:13">
      <c r="A277" s="169"/>
      <c r="B277" s="176"/>
      <c r="C277" s="169"/>
      <c r="D277" s="169"/>
      <c r="E277" s="169"/>
      <c r="F277" s="169"/>
      <c r="G277" s="2"/>
      <c r="H277" s="2"/>
      <c r="I277" s="2"/>
      <c r="J277" s="2"/>
      <c r="K277" s="2"/>
      <c r="L277" s="2"/>
      <c r="M277" s="2"/>
    </row>
    <row r="278" spans="1:13">
      <c r="A278" s="169"/>
      <c r="B278" s="176"/>
      <c r="C278" s="169"/>
      <c r="D278" s="169"/>
      <c r="E278" s="169"/>
      <c r="F278" s="169"/>
      <c r="G278" s="2"/>
      <c r="H278" s="2"/>
      <c r="I278" s="2"/>
      <c r="J278" s="2"/>
      <c r="K278" s="2"/>
      <c r="L278" s="2"/>
      <c r="M278" s="2"/>
    </row>
    <row r="279" spans="1:13">
      <c r="A279" s="169"/>
      <c r="B279" s="176"/>
      <c r="C279" s="169"/>
      <c r="D279" s="169"/>
      <c r="E279" s="169"/>
      <c r="F279" s="169"/>
      <c r="G279" s="2"/>
      <c r="H279" s="2"/>
      <c r="I279" s="2"/>
      <c r="J279" s="2"/>
      <c r="K279" s="2"/>
      <c r="L279" s="2"/>
      <c r="M279" s="2"/>
    </row>
    <row r="280" spans="1:13">
      <c r="A280" s="169"/>
      <c r="B280" s="176"/>
      <c r="C280" s="169"/>
      <c r="E280" s="169"/>
      <c r="F280" s="169"/>
      <c r="G280" s="2"/>
      <c r="H280" s="2"/>
      <c r="I280" s="2"/>
      <c r="J280" s="2"/>
      <c r="K280" s="2"/>
      <c r="L280" s="2"/>
      <c r="M280" s="2"/>
    </row>
    <row r="281" spans="1:13">
      <c r="A281" s="169"/>
      <c r="B281" s="176"/>
      <c r="C281" s="169"/>
      <c r="E281" s="169"/>
      <c r="F281" s="169"/>
      <c r="G281" s="2"/>
      <c r="H281" s="2"/>
      <c r="I281" s="2"/>
      <c r="J281" s="2"/>
      <c r="K281" s="2"/>
      <c r="L281" s="2"/>
      <c r="M281" s="2"/>
    </row>
    <row r="282" spans="1:13">
      <c r="A282" s="169"/>
      <c r="B282" s="176"/>
      <c r="C282" s="169"/>
      <c r="E282" s="169"/>
      <c r="F282" s="169"/>
      <c r="G282" s="2"/>
      <c r="H282" s="2"/>
      <c r="I282" s="2"/>
      <c r="J282" s="2"/>
      <c r="K282" s="2"/>
      <c r="L282" s="2"/>
      <c r="M282" s="2"/>
    </row>
    <row r="283" spans="1:13">
      <c r="B283" s="182"/>
      <c r="G283" s="2"/>
      <c r="H283" s="2"/>
      <c r="I283" s="2"/>
      <c r="J283" s="2"/>
      <c r="K283" s="2"/>
      <c r="L283" s="2"/>
      <c r="M283" s="2"/>
    </row>
    <row r="284" spans="1:13">
      <c r="A284" s="169"/>
      <c r="B284" s="176"/>
      <c r="C284" s="169"/>
      <c r="E284" s="169"/>
      <c r="F284" s="169"/>
      <c r="G284" s="2"/>
      <c r="H284" s="2"/>
      <c r="I284" s="2"/>
      <c r="J284" s="2"/>
      <c r="K284" s="2"/>
      <c r="L284" s="2"/>
      <c r="M284" s="2"/>
    </row>
    <row r="285" spans="1:13">
      <c r="A285" s="169"/>
      <c r="B285" s="176"/>
      <c r="C285" s="169"/>
      <c r="E285" s="169"/>
      <c r="F285" s="169"/>
      <c r="G285" s="2"/>
      <c r="H285" s="2"/>
      <c r="I285" s="2"/>
      <c r="J285" s="2"/>
      <c r="K285" s="2"/>
      <c r="L285" s="2"/>
      <c r="M285" s="2"/>
    </row>
    <row r="286" spans="1:13">
      <c r="A286" s="169"/>
      <c r="B286" s="176"/>
      <c r="C286" s="169"/>
      <c r="E286" s="169"/>
      <c r="F286" s="169"/>
      <c r="G286" s="2"/>
      <c r="H286" s="2"/>
      <c r="I286" s="2"/>
      <c r="J286" s="2"/>
      <c r="K286" s="2"/>
      <c r="L286" s="2"/>
      <c r="M286" s="2"/>
    </row>
    <row r="287" spans="1:13">
      <c r="A287" s="169"/>
      <c r="B287" s="176"/>
      <c r="C287" s="169"/>
      <c r="E287" s="169"/>
      <c r="F287" s="169"/>
      <c r="G287" s="2"/>
      <c r="H287" s="2"/>
      <c r="I287" s="2"/>
      <c r="J287" s="2"/>
      <c r="K287" s="2"/>
      <c r="L287" s="2"/>
      <c r="M287" s="2"/>
    </row>
    <row r="288" spans="1:13">
      <c r="A288" s="169"/>
      <c r="B288" s="176"/>
      <c r="C288" s="169"/>
      <c r="E288" s="169"/>
      <c r="F288" s="169"/>
      <c r="G288" s="2"/>
      <c r="H288" s="2"/>
      <c r="I288" s="2"/>
      <c r="J288" s="2"/>
      <c r="K288" s="2"/>
      <c r="L288" s="2"/>
      <c r="M288" s="2"/>
    </row>
    <row r="289" spans="1:13">
      <c r="A289" s="169"/>
      <c r="B289" s="176"/>
      <c r="C289" s="169"/>
      <c r="E289" s="169"/>
      <c r="F289" s="169"/>
      <c r="G289" s="2"/>
      <c r="H289" s="2"/>
      <c r="I289" s="2"/>
      <c r="J289" s="2"/>
      <c r="K289" s="2"/>
      <c r="L289" s="2"/>
      <c r="M289" s="2"/>
    </row>
    <row r="290" spans="1:13">
      <c r="A290" s="169"/>
      <c r="B290" s="176"/>
      <c r="C290" s="169"/>
      <c r="E290" s="169"/>
      <c r="F290" s="169"/>
      <c r="G290" s="2"/>
      <c r="H290" s="2"/>
      <c r="I290" s="2"/>
      <c r="J290" s="2"/>
      <c r="K290" s="2"/>
      <c r="L290" s="2"/>
      <c r="M290" s="2"/>
    </row>
    <row r="291" spans="1:13">
      <c r="A291" s="169"/>
      <c r="B291" s="176"/>
      <c r="C291" s="169"/>
      <c r="E291" s="169"/>
      <c r="F291" s="169"/>
      <c r="G291" s="2"/>
      <c r="H291" s="2"/>
      <c r="I291" s="2"/>
      <c r="J291" s="2"/>
      <c r="K291" s="2"/>
      <c r="L291" s="2"/>
      <c r="M291" s="2"/>
    </row>
    <row r="292" spans="1:13">
      <c r="A292" s="169"/>
      <c r="B292" s="176"/>
      <c r="C292" s="169"/>
      <c r="D292" s="169"/>
      <c r="E292" s="169"/>
      <c r="F292" s="169"/>
      <c r="G292" s="2"/>
      <c r="H292" s="2"/>
      <c r="I292" s="2"/>
      <c r="J292" s="2"/>
      <c r="K292" s="2"/>
      <c r="L292" s="2"/>
      <c r="M292" s="2"/>
    </row>
    <row r="293" spans="1:13">
      <c r="A293" s="169"/>
      <c r="B293" s="176"/>
      <c r="C293" s="169"/>
      <c r="D293" s="169"/>
      <c r="E293" s="169"/>
      <c r="F293" s="169"/>
      <c r="G293" s="2"/>
      <c r="H293" s="2"/>
      <c r="I293" s="2"/>
      <c r="J293" s="2"/>
      <c r="K293" s="2"/>
      <c r="L293" s="2"/>
      <c r="M293" s="2"/>
    </row>
    <row r="294" spans="1:13">
      <c r="A294" s="169"/>
      <c r="B294" s="176"/>
      <c r="C294" s="169"/>
      <c r="D294" s="169"/>
      <c r="E294" s="169"/>
      <c r="F294" s="169"/>
      <c r="G294" s="2"/>
      <c r="H294" s="2"/>
      <c r="I294" s="2"/>
      <c r="J294" s="2"/>
      <c r="K294" s="2"/>
      <c r="L294" s="2"/>
      <c r="M294" s="2"/>
    </row>
    <row r="295" spans="1:13">
      <c r="A295" s="169"/>
      <c r="B295" s="176"/>
      <c r="C295" s="169"/>
      <c r="D295" s="169"/>
      <c r="E295" s="169"/>
      <c r="F295" s="169"/>
      <c r="G295" s="2"/>
      <c r="H295" s="2"/>
      <c r="I295" s="2"/>
      <c r="J295" s="2"/>
      <c r="K295" s="2"/>
      <c r="L295" s="2"/>
      <c r="M295" s="2"/>
    </row>
    <row r="296" spans="1:13">
      <c r="A296" s="169"/>
      <c r="B296" s="176"/>
      <c r="C296" s="169"/>
      <c r="D296" s="169"/>
      <c r="E296" s="169"/>
      <c r="F296" s="169"/>
      <c r="G296" s="2"/>
      <c r="H296" s="2"/>
      <c r="I296" s="2"/>
      <c r="J296" s="2"/>
      <c r="K296" s="2"/>
      <c r="L296" s="2"/>
      <c r="M296" s="2"/>
    </row>
    <row r="297" spans="1:13">
      <c r="A297" s="169"/>
      <c r="B297" s="176"/>
      <c r="C297" s="169"/>
      <c r="D297" s="169"/>
      <c r="E297" s="169"/>
      <c r="F297" s="169"/>
      <c r="G297" s="2"/>
      <c r="H297" s="2"/>
      <c r="I297" s="2"/>
      <c r="J297" s="2"/>
      <c r="K297" s="2"/>
      <c r="L297" s="2"/>
      <c r="M297" s="2"/>
    </row>
    <row r="298" spans="1:13">
      <c r="A298" s="169"/>
      <c r="B298" s="176"/>
      <c r="C298" s="169"/>
      <c r="D298" s="169"/>
      <c r="E298" s="169"/>
      <c r="F298" s="169"/>
      <c r="G298" s="2"/>
      <c r="H298" s="2"/>
      <c r="I298" s="2"/>
      <c r="J298" s="2"/>
      <c r="K298" s="2"/>
      <c r="L298" s="2"/>
      <c r="M298" s="2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8"/>
  <sheetViews>
    <sheetView zoomScale="85" zoomScaleNormal="85" workbookViewId="0">
      <selection activeCell="B22" sqref="B22"/>
    </sheetView>
  </sheetViews>
  <sheetFormatPr baseColWidth="10" defaultColWidth="12.5703125" defaultRowHeight="15.75"/>
  <cols>
    <col min="1" max="1" width="42" style="173" customWidth="1"/>
    <col min="2" max="2" width="18.140625" style="173" customWidth="1"/>
    <col min="3" max="6" width="12.5703125" style="173"/>
    <col min="7" max="7" width="17.42578125" style="173" customWidth="1"/>
    <col min="8" max="8" width="40.5703125" style="173" customWidth="1"/>
    <col min="9" max="9" width="34.140625" style="173" customWidth="1"/>
    <col min="10" max="16384" width="12.5703125" style="173"/>
  </cols>
  <sheetData>
    <row r="1" spans="1:13">
      <c r="A1" s="169" t="s">
        <v>109</v>
      </c>
      <c r="B1" s="170">
        <v>10</v>
      </c>
      <c r="C1" s="185"/>
      <c r="D1" s="169"/>
      <c r="E1" s="169"/>
      <c r="F1" s="169"/>
      <c r="G1" s="169"/>
      <c r="H1" s="169"/>
      <c r="I1" s="169"/>
      <c r="J1" s="172"/>
      <c r="K1" s="172"/>
      <c r="L1" s="172"/>
      <c r="M1" s="172"/>
    </row>
    <row r="2" spans="1:13" ht="18.75">
      <c r="A2" s="174" t="s">
        <v>110</v>
      </c>
      <c r="B2" s="175" t="s">
        <v>303</v>
      </c>
      <c r="C2" s="185"/>
      <c r="D2" s="169"/>
      <c r="E2" s="169"/>
      <c r="F2" s="169"/>
      <c r="G2" s="169"/>
      <c r="H2" s="169"/>
      <c r="I2" s="169"/>
    </row>
    <row r="3" spans="1:13">
      <c r="A3" s="169" t="s">
        <v>112</v>
      </c>
      <c r="B3" s="176" t="s">
        <v>113</v>
      </c>
      <c r="C3" s="185"/>
      <c r="D3" s="169"/>
      <c r="E3" s="169"/>
      <c r="F3" s="169"/>
      <c r="G3" s="169"/>
      <c r="H3" s="169"/>
      <c r="I3" s="169"/>
    </row>
    <row r="4" spans="1:13">
      <c r="A4" s="169"/>
      <c r="B4" s="176"/>
      <c r="C4" s="169"/>
      <c r="D4" s="169"/>
      <c r="E4" s="169"/>
      <c r="F4" s="169"/>
      <c r="G4" s="169"/>
      <c r="H4" s="169"/>
      <c r="I4" s="169"/>
    </row>
    <row r="5" spans="1:13" ht="18.75">
      <c r="A5" s="177" t="s">
        <v>114</v>
      </c>
      <c r="B5" s="184" t="s">
        <v>304</v>
      </c>
      <c r="C5" s="177"/>
      <c r="D5" s="169"/>
      <c r="E5" s="169"/>
      <c r="F5" s="169"/>
      <c r="G5" s="169"/>
      <c r="H5" s="169"/>
      <c r="I5" s="169"/>
    </row>
    <row r="6" spans="1:13">
      <c r="A6" s="169" t="s">
        <v>116</v>
      </c>
      <c r="B6" s="176"/>
      <c r="C6" s="169"/>
      <c r="D6" s="169"/>
      <c r="E6" s="169"/>
      <c r="F6" s="169"/>
      <c r="G6" s="169"/>
      <c r="H6" s="169"/>
      <c r="I6" s="169"/>
    </row>
    <row r="7" spans="1:13">
      <c r="A7" s="169" t="s">
        <v>117</v>
      </c>
      <c r="B7" s="176" t="s">
        <v>118</v>
      </c>
      <c r="C7" s="169"/>
      <c r="D7" s="169"/>
      <c r="E7" s="169"/>
      <c r="F7" s="169"/>
      <c r="G7" s="169"/>
      <c r="H7" s="169"/>
      <c r="I7" s="169"/>
    </row>
    <row r="8" spans="1:13">
      <c r="A8" s="169" t="s">
        <v>119</v>
      </c>
      <c r="B8" s="176">
        <v>1</v>
      </c>
      <c r="C8" s="169"/>
      <c r="D8" s="169"/>
      <c r="E8" s="169"/>
      <c r="F8" s="169"/>
      <c r="G8" s="169"/>
      <c r="H8" s="169"/>
      <c r="I8" s="169"/>
    </row>
    <row r="9" spans="1:13">
      <c r="A9" s="169" t="s">
        <v>120</v>
      </c>
      <c r="B9" s="169" t="s">
        <v>121</v>
      </c>
      <c r="C9" s="169"/>
      <c r="D9" s="169"/>
      <c r="E9" s="169"/>
      <c r="F9" s="169"/>
    </row>
    <row r="10" spans="1:13">
      <c r="A10" s="169" t="s">
        <v>122</v>
      </c>
      <c r="B10" s="169"/>
      <c r="C10" s="169"/>
      <c r="D10" s="169"/>
      <c r="E10" s="169"/>
      <c r="F10" s="169"/>
    </row>
    <row r="11" spans="1:13">
      <c r="A11" s="169" t="s">
        <v>123</v>
      </c>
      <c r="B11" s="169" t="s">
        <v>124</v>
      </c>
      <c r="C11" s="169" t="s">
        <v>120</v>
      </c>
      <c r="D11" s="169" t="s">
        <v>125</v>
      </c>
      <c r="E11" s="169" t="s">
        <v>126</v>
      </c>
      <c r="F11" s="169" t="s">
        <v>117</v>
      </c>
      <c r="G11" s="173" t="s">
        <v>127</v>
      </c>
      <c r="H11" s="173" t="s">
        <v>128</v>
      </c>
      <c r="I11" s="173" t="s">
        <v>129</v>
      </c>
    </row>
    <row r="12" spans="1:13">
      <c r="A12" s="169" t="s">
        <v>304</v>
      </c>
      <c r="B12" s="169">
        <v>1</v>
      </c>
      <c r="C12" s="169" t="s">
        <v>130</v>
      </c>
      <c r="D12" s="169" t="s">
        <v>303</v>
      </c>
      <c r="E12" s="169"/>
      <c r="F12" s="169" t="s">
        <v>118</v>
      </c>
      <c r="G12" s="173" t="s">
        <v>131</v>
      </c>
    </row>
    <row r="13" spans="1:13">
      <c r="A13" s="169" t="s">
        <v>132</v>
      </c>
      <c r="B13" s="169">
        <f>1.09*((0.93*Cell_cost!$C$22+0.03*Cell_cost!$C$15+0.04*Cell_cost!$C$16)*Cell_cost!$H$31*(1-Cell_cost!$H$33))*1000/Cell_cost!$H$47</f>
        <v>1.632801880014491</v>
      </c>
      <c r="C13" s="169" t="s">
        <v>133</v>
      </c>
      <c r="D13" s="169" t="s">
        <v>303</v>
      </c>
      <c r="E13" s="169"/>
      <c r="F13" s="169" t="s">
        <v>118</v>
      </c>
      <c r="G13" s="173" t="s">
        <v>134</v>
      </c>
      <c r="M13" s="178"/>
    </row>
    <row r="14" spans="1:13">
      <c r="A14" s="169" t="s">
        <v>135</v>
      </c>
      <c r="B14" s="169">
        <f>1.09*((0.93*Cell_cost!$C$20+0.03*Cell_cost!$C$15+0.04*Cell_cost!$C$16)*(Cell_cost!$H$32)*(1-Cell_cost!$H$34))*1000/Cell_cost!$H$47</f>
        <v>4.7243244491272502</v>
      </c>
      <c r="C14" s="169" t="s">
        <v>133</v>
      </c>
      <c r="D14" s="169" t="s">
        <v>303</v>
      </c>
      <c r="E14" s="169"/>
      <c r="F14" s="169" t="s">
        <v>118</v>
      </c>
      <c r="G14" s="173" t="s">
        <v>134</v>
      </c>
      <c r="M14" s="178"/>
    </row>
    <row r="15" spans="1:13">
      <c r="A15" s="169" t="s">
        <v>136</v>
      </c>
      <c r="B15" s="169">
        <f>Cell_cost!$H$48</f>
        <v>0</v>
      </c>
      <c r="C15" s="169" t="s">
        <v>133</v>
      </c>
      <c r="D15" s="169" t="s">
        <v>303</v>
      </c>
      <c r="E15" s="169"/>
      <c r="F15" s="169" t="s">
        <v>118</v>
      </c>
      <c r="G15" s="173" t="s">
        <v>134</v>
      </c>
      <c r="M15" s="178"/>
    </row>
    <row r="16" spans="1:13">
      <c r="A16" s="169" t="s">
        <v>137</v>
      </c>
      <c r="B16" s="169">
        <f>Cell_cost!$H$49</f>
        <v>0.36069354357108047</v>
      </c>
      <c r="C16" s="169" t="s">
        <v>133</v>
      </c>
      <c r="D16" s="169" t="s">
        <v>303</v>
      </c>
      <c r="E16" s="169"/>
      <c r="F16" s="169" t="s">
        <v>118</v>
      </c>
      <c r="G16" s="173" t="s">
        <v>134</v>
      </c>
      <c r="M16" s="178"/>
    </row>
    <row r="17" spans="1:13">
      <c r="A17" s="173" t="s">
        <v>138</v>
      </c>
      <c r="B17" s="173">
        <f>Cell_cost!$H$53</f>
        <v>0.64108140635675548</v>
      </c>
      <c r="C17" s="173" t="s">
        <v>133</v>
      </c>
      <c r="D17" s="173" t="s">
        <v>303</v>
      </c>
      <c r="F17" s="173" t="s">
        <v>118</v>
      </c>
      <c r="G17" s="173" t="s">
        <v>134</v>
      </c>
      <c r="M17" s="178"/>
    </row>
    <row r="18" spans="1:13">
      <c r="A18" s="173" t="s">
        <v>139</v>
      </c>
      <c r="B18" s="173">
        <f>Cell_cost!$H$50</f>
        <v>0.13765993138434368</v>
      </c>
      <c r="C18" s="173" t="s">
        <v>133</v>
      </c>
      <c r="D18" s="173" t="s">
        <v>303</v>
      </c>
      <c r="F18" s="173" t="s">
        <v>118</v>
      </c>
      <c r="G18" s="173" t="s">
        <v>134</v>
      </c>
      <c r="M18" s="178"/>
    </row>
    <row r="19" spans="1:13">
      <c r="A19" s="173" t="s">
        <v>140</v>
      </c>
      <c r="B19" s="173">
        <f>SUM(B13:B18)*0.03/0.97</f>
        <v>0.23185240857073983</v>
      </c>
      <c r="C19" s="173" t="s">
        <v>133</v>
      </c>
      <c r="D19" s="173" t="s">
        <v>303</v>
      </c>
      <c r="F19" s="173" t="s">
        <v>118</v>
      </c>
      <c r="G19" s="173" t="s">
        <v>134</v>
      </c>
      <c r="I19" s="173" t="s">
        <v>141</v>
      </c>
      <c r="M19" s="178"/>
    </row>
    <row r="20" spans="1:13">
      <c r="A20" s="173" t="s">
        <v>142</v>
      </c>
      <c r="B20" s="173">
        <f>LIB4C!$B$20*Cell_cost!$H$76/Cell_cost!$D$76</f>
        <v>26.308084099569175</v>
      </c>
      <c r="C20" s="173" t="s">
        <v>120</v>
      </c>
      <c r="D20" s="173" t="s">
        <v>303</v>
      </c>
      <c r="F20" s="173" t="s">
        <v>118</v>
      </c>
      <c r="G20" s="173" t="s">
        <v>134</v>
      </c>
      <c r="M20" s="179"/>
    </row>
    <row r="21" spans="1:13">
      <c r="A21" s="173" t="s">
        <v>143</v>
      </c>
      <c r="B21" s="173">
        <f>LIB4C!$B$21*Cell_cost!$H$76/Cell_cost!$D$76</f>
        <v>32.329442825891462</v>
      </c>
      <c r="C21" s="173" t="s">
        <v>130</v>
      </c>
      <c r="D21" s="173" t="s">
        <v>303</v>
      </c>
      <c r="F21" s="173" t="s">
        <v>144</v>
      </c>
      <c r="G21" s="173" t="s">
        <v>134</v>
      </c>
    </row>
    <row r="24" spans="1:13" ht="18.75">
      <c r="A24" s="177" t="s">
        <v>114</v>
      </c>
      <c r="B24" s="177" t="s">
        <v>142</v>
      </c>
    </row>
    <row r="25" spans="1:13">
      <c r="A25" s="173" t="s">
        <v>116</v>
      </c>
    </row>
    <row r="26" spans="1:13">
      <c r="A26" s="173" t="s">
        <v>117</v>
      </c>
      <c r="B26" s="173" t="s">
        <v>118</v>
      </c>
    </row>
    <row r="27" spans="1:13">
      <c r="A27" s="173" t="s">
        <v>119</v>
      </c>
      <c r="B27" s="173">
        <v>1</v>
      </c>
    </row>
    <row r="28" spans="1:13">
      <c r="A28" s="173" t="s">
        <v>120</v>
      </c>
      <c r="B28" s="173" t="s">
        <v>120</v>
      </c>
    </row>
    <row r="29" spans="1:13">
      <c r="A29" s="173" t="s">
        <v>122</v>
      </c>
    </row>
    <row r="30" spans="1:13">
      <c r="A30" s="173" t="s">
        <v>123</v>
      </c>
      <c r="B30" s="173" t="s">
        <v>124</v>
      </c>
      <c r="C30" s="173" t="s">
        <v>120</v>
      </c>
      <c r="D30" s="173" t="s">
        <v>125</v>
      </c>
      <c r="E30" s="173" t="s">
        <v>126</v>
      </c>
      <c r="F30" s="173" t="s">
        <v>117</v>
      </c>
      <c r="G30" s="173" t="s">
        <v>127</v>
      </c>
      <c r="H30" s="173" t="s">
        <v>128</v>
      </c>
      <c r="I30" s="173" t="s">
        <v>129</v>
      </c>
    </row>
    <row r="31" spans="1:13">
      <c r="A31" s="173" t="s">
        <v>145</v>
      </c>
      <c r="B31" s="173">
        <v>1</v>
      </c>
      <c r="C31" s="173" t="s">
        <v>146</v>
      </c>
      <c r="D31" s="173" t="s">
        <v>147</v>
      </c>
      <c r="F31" s="173" t="s">
        <v>118</v>
      </c>
      <c r="G31" s="173" t="s">
        <v>134</v>
      </c>
      <c r="H31" s="173" t="s">
        <v>148</v>
      </c>
      <c r="K31" s="180"/>
      <c r="L31" s="180"/>
      <c r="M31" s="180"/>
    </row>
    <row r="32" spans="1:13">
      <c r="K32" s="180"/>
      <c r="L32" s="180"/>
      <c r="M32" s="180"/>
    </row>
    <row r="33" spans="1:13">
      <c r="K33" s="180"/>
      <c r="L33" s="180"/>
      <c r="M33" s="180"/>
    </row>
    <row r="34" spans="1:13" ht="18.75">
      <c r="A34" s="177" t="s">
        <v>114</v>
      </c>
      <c r="B34" s="177" t="s">
        <v>143</v>
      </c>
    </row>
    <row r="35" spans="1:13">
      <c r="A35" s="173" t="s">
        <v>116</v>
      </c>
    </row>
    <row r="36" spans="1:13">
      <c r="A36" s="173" t="s">
        <v>117</v>
      </c>
      <c r="B36" s="173" t="s">
        <v>144</v>
      </c>
    </row>
    <row r="37" spans="1:13">
      <c r="A37" s="173" t="s">
        <v>119</v>
      </c>
      <c r="B37" s="173">
        <v>1</v>
      </c>
    </row>
    <row r="38" spans="1:13">
      <c r="A38" s="173" t="s">
        <v>120</v>
      </c>
      <c r="B38" s="173" t="s">
        <v>130</v>
      </c>
    </row>
    <row r="39" spans="1:13">
      <c r="A39" s="173" t="s">
        <v>122</v>
      </c>
    </row>
    <row r="40" spans="1:13">
      <c r="A40" s="173" t="s">
        <v>123</v>
      </c>
      <c r="B40" s="173" t="s">
        <v>124</v>
      </c>
      <c r="C40" s="173" t="s">
        <v>120</v>
      </c>
      <c r="D40" s="173" t="s">
        <v>125</v>
      </c>
      <c r="E40" s="173" t="s">
        <v>126</v>
      </c>
      <c r="F40" s="173" t="s">
        <v>117</v>
      </c>
      <c r="G40" s="173" t="s">
        <v>127</v>
      </c>
      <c r="H40" s="173" t="s">
        <v>128</v>
      </c>
      <c r="I40" s="173" t="s">
        <v>129</v>
      </c>
    </row>
    <row r="41" spans="1:13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</row>
    <row r="42" spans="1:13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</row>
    <row r="43" spans="1:13">
      <c r="K43" s="180"/>
      <c r="L43" s="180"/>
      <c r="M43" s="180"/>
    </row>
    <row r="44" spans="1:13">
      <c r="K44" s="180"/>
      <c r="L44" s="180"/>
      <c r="M44" s="180"/>
    </row>
    <row r="45" spans="1:13" ht="18.75">
      <c r="A45" s="177" t="s">
        <v>114</v>
      </c>
      <c r="B45" s="177" t="s">
        <v>136</v>
      </c>
    </row>
    <row r="46" spans="1:13">
      <c r="A46" s="173" t="s">
        <v>116</v>
      </c>
    </row>
    <row r="47" spans="1:13">
      <c r="A47" s="173" t="s">
        <v>117</v>
      </c>
      <c r="B47" s="173" t="s">
        <v>118</v>
      </c>
    </row>
    <row r="48" spans="1:13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73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73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6" spans="1:9" ht="18.75">
      <c r="A56" s="177" t="s">
        <v>114</v>
      </c>
      <c r="B56" s="177" t="s">
        <v>132</v>
      </c>
    </row>
    <row r="57" spans="1:9">
      <c r="A57" s="173" t="s">
        <v>116</v>
      </c>
    </row>
    <row r="58" spans="1:9">
      <c r="A58" s="173" t="s">
        <v>117</v>
      </c>
      <c r="B58" s="173" t="s">
        <v>118</v>
      </c>
    </row>
    <row r="59" spans="1:9">
      <c r="A59" s="173" t="s">
        <v>119</v>
      </c>
      <c r="B59" s="173">
        <v>1</v>
      </c>
    </row>
    <row r="60" spans="1:9">
      <c r="A60" s="173" t="s">
        <v>120</v>
      </c>
      <c r="B60" s="173" t="s">
        <v>133</v>
      </c>
    </row>
    <row r="61" spans="1:9">
      <c r="A61" s="173" t="s">
        <v>122</v>
      </c>
    </row>
    <row r="62" spans="1:9">
      <c r="A62" s="173" t="s">
        <v>123</v>
      </c>
      <c r="B62" s="173" t="s">
        <v>124</v>
      </c>
      <c r="C62" s="173" t="s">
        <v>120</v>
      </c>
      <c r="D62" s="173" t="s">
        <v>125</v>
      </c>
      <c r="E62" s="173" t="s">
        <v>126</v>
      </c>
      <c r="F62" s="173" t="s">
        <v>117</v>
      </c>
      <c r="G62" s="173" t="s">
        <v>127</v>
      </c>
      <c r="H62" s="173" t="s">
        <v>128</v>
      </c>
      <c r="I62" s="173" t="s">
        <v>129</v>
      </c>
    </row>
    <row r="63" spans="1:9">
      <c r="A63" s="173" t="s">
        <v>267</v>
      </c>
      <c r="B63" s="173">
        <v>0.93</v>
      </c>
      <c r="C63" s="173" t="s">
        <v>133</v>
      </c>
      <c r="D63" s="173" t="s">
        <v>265</v>
      </c>
      <c r="F63" s="173" t="s">
        <v>118</v>
      </c>
      <c r="G63" s="173" t="s">
        <v>134</v>
      </c>
    </row>
    <row r="64" spans="1:9">
      <c r="A64" s="173" t="s">
        <v>161</v>
      </c>
      <c r="B64" s="173">
        <v>2.0999999999999998E-2</v>
      </c>
      <c r="C64" s="173" t="s">
        <v>133</v>
      </c>
      <c r="D64" s="173" t="s">
        <v>147</v>
      </c>
      <c r="F64" s="173" t="s">
        <v>118</v>
      </c>
      <c r="G64" s="173" t="s">
        <v>134</v>
      </c>
      <c r="H64" s="173" t="s">
        <v>162</v>
      </c>
    </row>
    <row r="65" spans="1:9">
      <c r="A65" s="173" t="s">
        <v>163</v>
      </c>
      <c r="B65" s="173">
        <v>8.9999999999999993E-3</v>
      </c>
      <c r="C65" s="173" t="s">
        <v>133</v>
      </c>
      <c r="D65" s="173" t="s">
        <v>265</v>
      </c>
      <c r="G65" s="173" t="s">
        <v>134</v>
      </c>
      <c r="H65" s="173" t="s">
        <v>163</v>
      </c>
    </row>
    <row r="66" spans="1:9">
      <c r="A66" s="173" t="s">
        <v>164</v>
      </c>
      <c r="B66" s="173">
        <v>0.04</v>
      </c>
      <c r="C66" s="173" t="s">
        <v>133</v>
      </c>
      <c r="D66" s="173" t="s">
        <v>147</v>
      </c>
      <c r="F66" s="173" t="s">
        <v>118</v>
      </c>
      <c r="G66" s="173" t="s">
        <v>134</v>
      </c>
      <c r="H66" s="173" t="s">
        <v>165</v>
      </c>
    </row>
    <row r="69" spans="1:9" ht="18.75">
      <c r="A69" s="177" t="s">
        <v>114</v>
      </c>
      <c r="B69" s="177" t="s">
        <v>267</v>
      </c>
    </row>
    <row r="70" spans="1:9">
      <c r="A70" s="173" t="s">
        <v>116</v>
      </c>
      <c r="B70" s="173" t="s">
        <v>268</v>
      </c>
    </row>
    <row r="71" spans="1:9">
      <c r="A71" s="173" t="s">
        <v>117</v>
      </c>
      <c r="B71" s="173" t="s">
        <v>118</v>
      </c>
    </row>
    <row r="72" spans="1:9">
      <c r="A72" s="173" t="s">
        <v>119</v>
      </c>
      <c r="B72" s="173">
        <v>1</v>
      </c>
    </row>
    <row r="73" spans="1:9">
      <c r="A73" s="173" t="s">
        <v>120</v>
      </c>
      <c r="B73" s="173" t="s">
        <v>133</v>
      </c>
    </row>
    <row r="74" spans="1:9">
      <c r="A74" s="173" t="s">
        <v>122</v>
      </c>
    </row>
    <row r="75" spans="1:9">
      <c r="A75" s="173" t="s">
        <v>123</v>
      </c>
      <c r="B75" s="173" t="s">
        <v>124</v>
      </c>
      <c r="C75" s="173" t="s">
        <v>120</v>
      </c>
      <c r="D75" s="173" t="s">
        <v>125</v>
      </c>
      <c r="E75" s="173" t="s">
        <v>126</v>
      </c>
      <c r="F75" s="173" t="s">
        <v>117</v>
      </c>
      <c r="G75" s="173" t="s">
        <v>127</v>
      </c>
      <c r="H75" s="173" t="s">
        <v>128</v>
      </c>
      <c r="I75" s="173" t="s">
        <v>129</v>
      </c>
    </row>
    <row r="76" spans="1:9">
      <c r="A76" s="173" t="s">
        <v>267</v>
      </c>
      <c r="B76" s="173">
        <v>1</v>
      </c>
      <c r="C76" s="173" t="s">
        <v>133</v>
      </c>
      <c r="D76" s="173" t="s">
        <v>265</v>
      </c>
      <c r="F76" s="173" t="s">
        <v>118</v>
      </c>
      <c r="G76" s="173" t="s">
        <v>131</v>
      </c>
    </row>
    <row r="77" spans="1:9">
      <c r="A77" s="173" t="s">
        <v>269</v>
      </c>
      <c r="B77" s="173">
        <v>20</v>
      </c>
      <c r="C77" s="173" t="s">
        <v>133</v>
      </c>
      <c r="D77" s="173" t="s">
        <v>147</v>
      </c>
      <c r="F77" s="173" t="s">
        <v>153</v>
      </c>
      <c r="G77" s="173" t="s">
        <v>134</v>
      </c>
      <c r="H77" s="173" t="s">
        <v>270</v>
      </c>
    </row>
    <row r="78" spans="1:9">
      <c r="A78" s="173" t="s">
        <v>254</v>
      </c>
      <c r="B78" s="173">
        <v>0.107</v>
      </c>
      <c r="C78" s="173" t="s">
        <v>130</v>
      </c>
      <c r="D78" s="173" t="s">
        <v>147</v>
      </c>
      <c r="F78" s="173" t="s">
        <v>255</v>
      </c>
      <c r="G78" s="173" t="s">
        <v>134</v>
      </c>
      <c r="H78" s="173" t="s">
        <v>150</v>
      </c>
    </row>
    <row r="79" spans="1:9">
      <c r="A79" s="173" t="s">
        <v>271</v>
      </c>
      <c r="B79" s="173">
        <v>9.52</v>
      </c>
      <c r="C79" s="173" t="s">
        <v>182</v>
      </c>
      <c r="D79" s="173" t="s">
        <v>147</v>
      </c>
      <c r="F79" s="173" t="s">
        <v>272</v>
      </c>
      <c r="G79" s="173" t="s">
        <v>134</v>
      </c>
      <c r="H79" s="173" t="s">
        <v>257</v>
      </c>
    </row>
    <row r="80" spans="1:9">
      <c r="A80" s="173" t="s">
        <v>252</v>
      </c>
      <c r="B80" s="173">
        <v>0.17799999999999999</v>
      </c>
      <c r="C80" s="173" t="s">
        <v>133</v>
      </c>
      <c r="D80" s="173" t="s">
        <v>147</v>
      </c>
      <c r="F80" s="173" t="s">
        <v>153</v>
      </c>
      <c r="G80" s="173" t="s">
        <v>134</v>
      </c>
      <c r="H80" s="173" t="s">
        <v>253</v>
      </c>
    </row>
    <row r="81" spans="1:16">
      <c r="A81" s="173" t="s">
        <v>273</v>
      </c>
      <c r="B81" s="173">
        <v>0.26700000000000002</v>
      </c>
      <c r="C81" s="173" t="s">
        <v>133</v>
      </c>
      <c r="D81" s="173" t="s">
        <v>147</v>
      </c>
      <c r="F81" s="173" t="s">
        <v>118</v>
      </c>
      <c r="G81" s="173" t="s">
        <v>134</v>
      </c>
      <c r="H81" s="173" t="s">
        <v>274</v>
      </c>
    </row>
    <row r="82" spans="1:16">
      <c r="A82" s="173" t="s">
        <v>275</v>
      </c>
      <c r="B82" s="173">
        <v>6.99</v>
      </c>
      <c r="C82" s="173" t="s">
        <v>133</v>
      </c>
      <c r="D82" s="173" t="s">
        <v>147</v>
      </c>
      <c r="F82" s="173" t="s">
        <v>153</v>
      </c>
      <c r="G82" s="173" t="s">
        <v>134</v>
      </c>
      <c r="H82" s="173" t="s">
        <v>276</v>
      </c>
    </row>
    <row r="83" spans="1:16">
      <c r="A83" s="173" t="s">
        <v>179</v>
      </c>
      <c r="B83" s="173">
        <v>4.0000000000000001E-10</v>
      </c>
      <c r="C83" s="173" t="s">
        <v>120</v>
      </c>
      <c r="D83" s="173" t="s">
        <v>147</v>
      </c>
      <c r="F83" s="173" t="s">
        <v>118</v>
      </c>
      <c r="G83" s="173" t="s">
        <v>134</v>
      </c>
      <c r="H83" s="173" t="s">
        <v>180</v>
      </c>
    </row>
    <row r="84" spans="1:16">
      <c r="A84" s="173" t="s">
        <v>277</v>
      </c>
      <c r="B84" s="173">
        <v>29.33</v>
      </c>
      <c r="C84" s="173" t="s">
        <v>133</v>
      </c>
      <c r="D84" s="173" t="s">
        <v>191</v>
      </c>
      <c r="E84" s="173" t="s">
        <v>237</v>
      </c>
      <c r="G84" s="173" t="s">
        <v>193</v>
      </c>
      <c r="L84" s="186" t="s">
        <v>278</v>
      </c>
      <c r="M84" s="186"/>
      <c r="N84" s="186"/>
      <c r="O84" s="186"/>
      <c r="P84" s="186"/>
    </row>
    <row r="85" spans="1:16">
      <c r="A85" s="173" t="s">
        <v>279</v>
      </c>
      <c r="B85" s="173">
        <v>3.5300000000000002E-4</v>
      </c>
      <c r="C85" s="173" t="s">
        <v>133</v>
      </c>
      <c r="D85" s="173" t="s">
        <v>191</v>
      </c>
      <c r="E85" s="173" t="s">
        <v>237</v>
      </c>
      <c r="G85" s="173" t="s">
        <v>193</v>
      </c>
      <c r="L85" s="186"/>
      <c r="M85" s="186"/>
      <c r="N85" s="186"/>
      <c r="O85" s="186"/>
      <c r="P85" s="186"/>
    </row>
    <row r="86" spans="1:16">
      <c r="A86" s="173" t="s">
        <v>280</v>
      </c>
      <c r="B86" s="173">
        <v>6.1599999999999997E-3</v>
      </c>
      <c r="C86" s="173" t="s">
        <v>133</v>
      </c>
      <c r="D86" s="173" t="s">
        <v>191</v>
      </c>
      <c r="E86" s="173" t="s">
        <v>237</v>
      </c>
      <c r="G86" s="173" t="s">
        <v>193</v>
      </c>
      <c r="L86" s="186" t="s">
        <v>281</v>
      </c>
      <c r="M86" s="186"/>
      <c r="N86" s="186"/>
      <c r="O86" s="186"/>
      <c r="P86" s="186"/>
    </row>
    <row r="87" spans="1:16">
      <c r="A87" s="173" t="s">
        <v>282</v>
      </c>
      <c r="B87" s="173">
        <v>1.17E-3</v>
      </c>
      <c r="C87" s="173" t="s">
        <v>133</v>
      </c>
      <c r="D87" s="173" t="s">
        <v>191</v>
      </c>
      <c r="E87" s="173" t="s">
        <v>237</v>
      </c>
      <c r="G87" s="173" t="s">
        <v>193</v>
      </c>
      <c r="L87" s="186" t="s">
        <v>283</v>
      </c>
      <c r="M87" s="186"/>
      <c r="N87" s="186"/>
      <c r="O87" s="186"/>
      <c r="P87" s="186"/>
    </row>
    <row r="88" spans="1:16">
      <c r="A88" s="173" t="s">
        <v>238</v>
      </c>
      <c r="B88" s="173">
        <v>1.1E-4</v>
      </c>
      <c r="C88" s="173" t="s">
        <v>133</v>
      </c>
      <c r="D88" s="173" t="s">
        <v>191</v>
      </c>
      <c r="E88" s="173" t="s">
        <v>237</v>
      </c>
      <c r="G88" s="173" t="s">
        <v>193</v>
      </c>
      <c r="L88" s="186" t="s">
        <v>284</v>
      </c>
      <c r="M88" s="186"/>
      <c r="N88" s="186"/>
      <c r="O88" s="186"/>
      <c r="P88" s="186"/>
    </row>
    <row r="89" spans="1:16">
      <c r="A89" s="173" t="s">
        <v>285</v>
      </c>
      <c r="B89" s="173">
        <v>8.8899999999999996E-6</v>
      </c>
      <c r="C89" s="173" t="s">
        <v>133</v>
      </c>
      <c r="D89" s="173" t="s">
        <v>191</v>
      </c>
      <c r="E89" s="173" t="s">
        <v>237</v>
      </c>
      <c r="G89" s="173" t="s">
        <v>193</v>
      </c>
      <c r="L89" s="186"/>
      <c r="M89" s="186"/>
      <c r="N89" s="186"/>
      <c r="O89" s="186"/>
      <c r="P89" s="186"/>
    </row>
    <row r="90" spans="1:16">
      <c r="A90" s="173" t="s">
        <v>286</v>
      </c>
      <c r="B90" s="173">
        <v>5.0799999999999999E-4</v>
      </c>
      <c r="C90" s="173" t="s">
        <v>133</v>
      </c>
      <c r="D90" s="173" t="s">
        <v>191</v>
      </c>
      <c r="E90" s="173" t="s">
        <v>237</v>
      </c>
      <c r="G90" s="173" t="s">
        <v>193</v>
      </c>
      <c r="L90" s="186"/>
      <c r="M90" s="186"/>
      <c r="N90" s="186"/>
      <c r="O90" s="186"/>
      <c r="P90" s="186"/>
    </row>
    <row r="91" spans="1:16">
      <c r="A91" s="173" t="s">
        <v>236</v>
      </c>
      <c r="B91" s="173">
        <v>9.9</v>
      </c>
      <c r="C91" s="173" t="s">
        <v>182</v>
      </c>
      <c r="D91" s="173" t="s">
        <v>191</v>
      </c>
      <c r="E91" s="173" t="s">
        <v>237</v>
      </c>
      <c r="G91" s="173" t="s">
        <v>193</v>
      </c>
      <c r="L91" s="186"/>
      <c r="M91" s="186"/>
      <c r="N91" s="186"/>
      <c r="O91" s="186"/>
      <c r="P91" s="186"/>
    </row>
    <row r="94" spans="1:16" ht="18.75">
      <c r="A94" s="177" t="s">
        <v>114</v>
      </c>
      <c r="B94" s="177" t="s">
        <v>137</v>
      </c>
    </row>
    <row r="95" spans="1:16">
      <c r="A95" s="173" t="s">
        <v>116</v>
      </c>
    </row>
    <row r="96" spans="1:16">
      <c r="A96" s="173" t="s">
        <v>117</v>
      </c>
      <c r="B96" s="173" t="s">
        <v>118</v>
      </c>
    </row>
    <row r="97" spans="1:11">
      <c r="A97" s="173" t="s">
        <v>119</v>
      </c>
      <c r="B97" s="173">
        <v>1</v>
      </c>
    </row>
    <row r="98" spans="1:11">
      <c r="A98" s="173" t="s">
        <v>120</v>
      </c>
      <c r="B98" s="173" t="s">
        <v>133</v>
      </c>
    </row>
    <row r="99" spans="1:11">
      <c r="A99" s="173" t="s">
        <v>122</v>
      </c>
    </row>
    <row r="100" spans="1:11">
      <c r="A100" s="173" t="s">
        <v>123</v>
      </c>
      <c r="B100" s="173" t="s">
        <v>124</v>
      </c>
      <c r="C100" s="173" t="s">
        <v>120</v>
      </c>
      <c r="D100" s="173" t="s">
        <v>125</v>
      </c>
      <c r="E100" s="173" t="s">
        <v>126</v>
      </c>
      <c r="F100" s="173" t="s">
        <v>117</v>
      </c>
      <c r="G100" s="173" t="s">
        <v>127</v>
      </c>
      <c r="H100" s="173" t="s">
        <v>128</v>
      </c>
      <c r="I100" s="173" t="s">
        <v>129</v>
      </c>
    </row>
    <row r="101" spans="1:11">
      <c r="A101" s="173" t="s">
        <v>166</v>
      </c>
      <c r="B101" s="173">
        <v>1</v>
      </c>
      <c r="C101" s="173" t="s">
        <v>133</v>
      </c>
      <c r="D101" s="173" t="s">
        <v>147</v>
      </c>
      <c r="F101" s="173" t="s">
        <v>153</v>
      </c>
      <c r="G101" s="173" t="s">
        <v>134</v>
      </c>
      <c r="H101" s="173" t="s">
        <v>167</v>
      </c>
    </row>
    <row r="102" spans="1:11">
      <c r="A102" s="173" t="s">
        <v>168</v>
      </c>
      <c r="B102" s="173">
        <v>1</v>
      </c>
      <c r="C102" s="173" t="s">
        <v>133</v>
      </c>
      <c r="D102" s="173" t="s">
        <v>147</v>
      </c>
      <c r="F102" s="173" t="s">
        <v>118</v>
      </c>
      <c r="G102" s="173" t="s">
        <v>134</v>
      </c>
      <c r="H102" s="173" t="s">
        <v>169</v>
      </c>
    </row>
    <row r="105" spans="1:11" ht="18.75">
      <c r="A105" s="177" t="s">
        <v>114</v>
      </c>
      <c r="B105" s="177" t="s">
        <v>135</v>
      </c>
    </row>
    <row r="106" spans="1:11">
      <c r="A106" s="173" t="s">
        <v>116</v>
      </c>
    </row>
    <row r="107" spans="1:11">
      <c r="A107" s="173" t="s">
        <v>117</v>
      </c>
      <c r="B107" s="173" t="s">
        <v>118</v>
      </c>
    </row>
    <row r="108" spans="1:11">
      <c r="A108" s="173" t="s">
        <v>119</v>
      </c>
      <c r="B108" s="173">
        <v>1</v>
      </c>
    </row>
    <row r="109" spans="1:11">
      <c r="A109" s="173" t="s">
        <v>120</v>
      </c>
      <c r="B109" s="173" t="s">
        <v>133</v>
      </c>
    </row>
    <row r="110" spans="1:11">
      <c r="A110" s="173" t="s">
        <v>122</v>
      </c>
    </row>
    <row r="111" spans="1:11">
      <c r="A111" s="173" t="s">
        <v>123</v>
      </c>
      <c r="B111" s="173" t="s">
        <v>124</v>
      </c>
      <c r="C111" s="173" t="s">
        <v>120</v>
      </c>
      <c r="D111" s="173" t="s">
        <v>125</v>
      </c>
      <c r="E111" s="173" t="s">
        <v>126</v>
      </c>
      <c r="F111" s="173" t="s">
        <v>117</v>
      </c>
      <c r="G111" s="173" t="s">
        <v>127</v>
      </c>
      <c r="H111" s="173" t="s">
        <v>128</v>
      </c>
      <c r="I111" s="173" t="s">
        <v>129</v>
      </c>
    </row>
    <row r="112" spans="1:11">
      <c r="A112" s="173" t="s">
        <v>170</v>
      </c>
      <c r="B112" s="173">
        <v>0.03</v>
      </c>
      <c r="C112" s="173" t="s">
        <v>133</v>
      </c>
      <c r="D112" s="173" t="s">
        <v>147</v>
      </c>
      <c r="F112" s="173" t="s">
        <v>118</v>
      </c>
      <c r="G112" s="173" t="s">
        <v>134</v>
      </c>
      <c r="H112" s="173" t="s">
        <v>171</v>
      </c>
      <c r="K112" s="2"/>
    </row>
    <row r="113" spans="1:13">
      <c r="A113" s="173" t="s">
        <v>164</v>
      </c>
      <c r="B113" s="173">
        <v>0.04</v>
      </c>
      <c r="C113" s="173" t="s">
        <v>133</v>
      </c>
      <c r="D113" s="173" t="s">
        <v>147</v>
      </c>
      <c r="F113" s="173" t="s">
        <v>118</v>
      </c>
      <c r="G113" s="173" t="s">
        <v>134</v>
      </c>
      <c r="H113" s="173" t="s">
        <v>165</v>
      </c>
      <c r="K113" s="2"/>
    </row>
    <row r="114" spans="1:13">
      <c r="A114" s="173" t="s">
        <v>172</v>
      </c>
      <c r="B114" s="173">
        <v>0.93</v>
      </c>
      <c r="C114" s="173" t="s">
        <v>133</v>
      </c>
      <c r="D114" s="173" t="s">
        <v>265</v>
      </c>
      <c r="F114" s="173" t="s">
        <v>118</v>
      </c>
      <c r="G114" s="173" t="s">
        <v>134</v>
      </c>
      <c r="K114" s="2"/>
      <c r="L114" s="2"/>
      <c r="M114" s="2"/>
    </row>
    <row r="115" spans="1:13">
      <c r="A115" s="173" t="s">
        <v>173</v>
      </c>
      <c r="B115" s="173">
        <v>0.41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174</v>
      </c>
      <c r="L115" s="2"/>
      <c r="M115" s="2"/>
    </row>
    <row r="116" spans="1:13">
      <c r="L116" s="2"/>
      <c r="M116" s="2"/>
    </row>
    <row r="117" spans="1:13">
      <c r="K117" s="2"/>
      <c r="L117" s="2"/>
      <c r="M117" s="2"/>
    </row>
    <row r="118" spans="1:13" ht="18.75">
      <c r="A118" s="177" t="s">
        <v>114</v>
      </c>
      <c r="B118" s="177" t="s">
        <v>172</v>
      </c>
      <c r="C118" s="177"/>
      <c r="K118" s="2"/>
      <c r="L118" s="2"/>
      <c r="M118" s="2"/>
    </row>
    <row r="119" spans="1:13">
      <c r="A119" s="173" t="s">
        <v>116</v>
      </c>
      <c r="B119" s="173" t="s">
        <v>287</v>
      </c>
      <c r="K119" s="2"/>
      <c r="L119" s="2"/>
      <c r="M119" s="2"/>
    </row>
    <row r="120" spans="1:13">
      <c r="A120" s="173" t="s">
        <v>117</v>
      </c>
      <c r="B120" s="173" t="s">
        <v>118</v>
      </c>
      <c r="K120" s="2"/>
      <c r="L120" s="2"/>
      <c r="M120" s="2"/>
    </row>
    <row r="121" spans="1:13">
      <c r="A121" s="173" t="s">
        <v>119</v>
      </c>
      <c r="B121" s="173">
        <v>1</v>
      </c>
      <c r="L121" s="2"/>
      <c r="M121" s="2"/>
    </row>
    <row r="122" spans="1:13">
      <c r="A122" s="173" t="s">
        <v>120</v>
      </c>
      <c r="B122" s="173" t="s">
        <v>133</v>
      </c>
      <c r="L122" s="2"/>
      <c r="M122" s="2"/>
    </row>
    <row r="123" spans="1:13">
      <c r="A123" s="173" t="s">
        <v>122</v>
      </c>
    </row>
    <row r="124" spans="1:13">
      <c r="A124" s="173" t="s">
        <v>123</v>
      </c>
      <c r="B124" s="173" t="s">
        <v>124</v>
      </c>
      <c r="C124" s="173" t="s">
        <v>120</v>
      </c>
      <c r="D124" s="173" t="s">
        <v>125</v>
      </c>
      <c r="E124" s="173" t="s">
        <v>126</v>
      </c>
      <c r="F124" s="173" t="s">
        <v>117</v>
      </c>
      <c r="G124" s="173" t="s">
        <v>127</v>
      </c>
      <c r="H124" s="173" t="s">
        <v>128</v>
      </c>
      <c r="I124" s="173" t="s">
        <v>129</v>
      </c>
    </row>
    <row r="125" spans="1:13">
      <c r="A125" s="173" t="s">
        <v>188</v>
      </c>
      <c r="B125" s="173">
        <v>0.35599999999999998</v>
      </c>
      <c r="C125" s="173" t="s">
        <v>133</v>
      </c>
      <c r="D125" s="173" t="s">
        <v>147</v>
      </c>
      <c r="F125" s="173" t="s">
        <v>118</v>
      </c>
      <c r="G125" s="173" t="s">
        <v>134</v>
      </c>
      <c r="H125" s="173" t="s">
        <v>189</v>
      </c>
    </row>
    <row r="126" spans="1:13">
      <c r="A126" s="173" t="s">
        <v>178</v>
      </c>
      <c r="B126" s="173">
        <v>0.81399999999999995</v>
      </c>
      <c r="C126" s="173" t="s">
        <v>133</v>
      </c>
      <c r="D126" s="173" t="s">
        <v>265</v>
      </c>
      <c r="F126" s="173" t="s">
        <v>118</v>
      </c>
      <c r="G126" s="173" t="s">
        <v>134</v>
      </c>
    </row>
    <row r="127" spans="1:13">
      <c r="A127" s="173" t="s">
        <v>179</v>
      </c>
      <c r="B127" s="173">
        <v>4.6000000000000001E-10</v>
      </c>
      <c r="C127" s="173" t="s">
        <v>120</v>
      </c>
      <c r="D127" s="173" t="s">
        <v>147</v>
      </c>
      <c r="F127" s="173" t="s">
        <v>118</v>
      </c>
      <c r="G127" s="173" t="s">
        <v>134</v>
      </c>
      <c r="H127" s="173" t="s">
        <v>180</v>
      </c>
    </row>
    <row r="128" spans="1:13">
      <c r="A128" s="173" t="s">
        <v>181</v>
      </c>
      <c r="B128" s="173">
        <v>0.55000000000000004</v>
      </c>
      <c r="C128" s="173" t="s">
        <v>182</v>
      </c>
      <c r="D128" s="173" t="s">
        <v>147</v>
      </c>
      <c r="F128" s="173" t="s">
        <v>153</v>
      </c>
      <c r="G128" s="173" t="s">
        <v>134</v>
      </c>
      <c r="H128" s="173" t="s">
        <v>154</v>
      </c>
    </row>
    <row r="131" spans="1:9" ht="18.75">
      <c r="A131" s="177" t="s">
        <v>114</v>
      </c>
      <c r="B131" s="177" t="s">
        <v>178</v>
      </c>
    </row>
    <row r="132" spans="1:9">
      <c r="A132" s="173" t="s">
        <v>116</v>
      </c>
      <c r="B132" s="173" t="s">
        <v>175</v>
      </c>
    </row>
    <row r="133" spans="1:9">
      <c r="A133" s="173" t="s">
        <v>117</v>
      </c>
      <c r="B133" s="173" t="s">
        <v>118</v>
      </c>
    </row>
    <row r="134" spans="1:9">
      <c r="A134" s="173" t="s">
        <v>119</v>
      </c>
      <c r="B134" s="173">
        <v>1</v>
      </c>
    </row>
    <row r="135" spans="1:9">
      <c r="A135" s="173" t="s">
        <v>120</v>
      </c>
      <c r="B135" s="173" t="s">
        <v>133</v>
      </c>
    </row>
    <row r="136" spans="1:9">
      <c r="A136" s="173" t="s">
        <v>122</v>
      </c>
    </row>
    <row r="137" spans="1:9">
      <c r="A137" s="173" t="s">
        <v>123</v>
      </c>
      <c r="B137" s="173" t="s">
        <v>124</v>
      </c>
      <c r="C137" s="173" t="s">
        <v>120</v>
      </c>
      <c r="D137" s="173" t="s">
        <v>125</v>
      </c>
      <c r="E137" s="173" t="s">
        <v>126</v>
      </c>
      <c r="F137" s="173" t="s">
        <v>117</v>
      </c>
      <c r="G137" s="173" t="s">
        <v>127</v>
      </c>
      <c r="H137" s="173" t="s">
        <v>128</v>
      </c>
      <c r="I137" s="173" t="s">
        <v>129</v>
      </c>
    </row>
    <row r="138" spans="1:9">
      <c r="A138" s="173" t="s">
        <v>183</v>
      </c>
      <c r="B138" s="173">
        <v>0.56999999999999995</v>
      </c>
      <c r="C138" s="173" t="s">
        <v>133</v>
      </c>
      <c r="D138" s="173" t="s">
        <v>147</v>
      </c>
      <c r="F138" s="173" t="s">
        <v>118</v>
      </c>
      <c r="G138" s="173" t="s">
        <v>134</v>
      </c>
      <c r="H138" s="173" t="s">
        <v>184</v>
      </c>
    </row>
    <row r="139" spans="1:9">
      <c r="A139" s="173" t="s">
        <v>185</v>
      </c>
      <c r="B139" s="173">
        <v>0.56999999999999995</v>
      </c>
      <c r="C139" s="173" t="s">
        <v>133</v>
      </c>
      <c r="D139" s="173" t="s">
        <v>265</v>
      </c>
      <c r="F139" s="173" t="s">
        <v>118</v>
      </c>
      <c r="G139" s="173" t="s">
        <v>134</v>
      </c>
    </row>
    <row r="140" spans="1:9">
      <c r="A140" s="173" t="s">
        <v>186</v>
      </c>
      <c r="B140" s="173">
        <v>0.55000000000000004</v>
      </c>
      <c r="C140" s="173" t="s">
        <v>133</v>
      </c>
      <c r="D140" s="173" t="s">
        <v>147</v>
      </c>
      <c r="F140" s="173" t="s">
        <v>118</v>
      </c>
      <c r="G140" s="173" t="s">
        <v>134</v>
      </c>
      <c r="H140" s="173" t="s">
        <v>187</v>
      </c>
    </row>
    <row r="141" spans="1:9">
      <c r="A141" s="173" t="s">
        <v>188</v>
      </c>
      <c r="B141" s="173">
        <v>1.76</v>
      </c>
      <c r="C141" s="173" t="s">
        <v>133</v>
      </c>
      <c r="D141" s="173" t="s">
        <v>147</v>
      </c>
      <c r="F141" s="173" t="s">
        <v>118</v>
      </c>
      <c r="G141" s="173" t="s">
        <v>134</v>
      </c>
      <c r="H141" s="173" t="s">
        <v>189</v>
      </c>
    </row>
    <row r="142" spans="1:9">
      <c r="A142" s="173" t="s">
        <v>179</v>
      </c>
      <c r="B142" s="173">
        <v>4.0000000000000001E-10</v>
      </c>
      <c r="C142" s="173" t="s">
        <v>120</v>
      </c>
      <c r="D142" s="173" t="s">
        <v>147</v>
      </c>
      <c r="F142" s="173" t="s">
        <v>118</v>
      </c>
      <c r="G142" s="173" t="s">
        <v>134</v>
      </c>
      <c r="H142" s="173" t="s">
        <v>180</v>
      </c>
    </row>
    <row r="143" spans="1:9">
      <c r="A143" s="173" t="s">
        <v>190</v>
      </c>
      <c r="B143" s="173">
        <v>1.6</v>
      </c>
      <c r="C143" s="173" t="s">
        <v>133</v>
      </c>
      <c r="D143" s="173" t="s">
        <v>191</v>
      </c>
      <c r="E143" s="173" t="s">
        <v>192</v>
      </c>
      <c r="G143" s="173" t="s">
        <v>193</v>
      </c>
    </row>
    <row r="146" spans="1:9" ht="18.75">
      <c r="A146" s="177" t="s">
        <v>114</v>
      </c>
      <c r="B146" s="177" t="s">
        <v>185</v>
      </c>
    </row>
    <row r="147" spans="1:9">
      <c r="A147" s="173" t="s">
        <v>116</v>
      </c>
      <c r="B147" s="173" t="s">
        <v>194</v>
      </c>
    </row>
    <row r="148" spans="1:9">
      <c r="A148" s="173" t="s">
        <v>117</v>
      </c>
      <c r="B148" s="173" t="s">
        <v>118</v>
      </c>
    </row>
    <row r="149" spans="1:9">
      <c r="A149" s="173" t="s">
        <v>119</v>
      </c>
      <c r="B149" s="173">
        <v>1</v>
      </c>
    </row>
    <row r="150" spans="1:9">
      <c r="A150" s="173" t="s">
        <v>120</v>
      </c>
      <c r="B150" s="173" t="s">
        <v>133</v>
      </c>
    </row>
    <row r="151" spans="1:9">
      <c r="A151" s="173" t="s">
        <v>122</v>
      </c>
    </row>
    <row r="152" spans="1:9">
      <c r="A152" s="173" t="s">
        <v>123</v>
      </c>
      <c r="B152" s="173" t="s">
        <v>124</v>
      </c>
      <c r="C152" s="173" t="s">
        <v>120</v>
      </c>
      <c r="D152" s="173" t="s">
        <v>125</v>
      </c>
      <c r="E152" s="173" t="s">
        <v>126</v>
      </c>
      <c r="F152" s="173" t="s">
        <v>117</v>
      </c>
      <c r="G152" s="173" t="s">
        <v>127</v>
      </c>
      <c r="H152" s="173" t="s">
        <v>128</v>
      </c>
      <c r="I152" s="173" t="s">
        <v>129</v>
      </c>
    </row>
    <row r="153" spans="1:9">
      <c r="A153" s="173" t="s">
        <v>195</v>
      </c>
      <c r="B153" s="173">
        <v>0.38019999999999998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196</v>
      </c>
    </row>
    <row r="154" spans="1:9">
      <c r="A154" s="173" t="s">
        <v>197</v>
      </c>
      <c r="B154" s="173">
        <v>-0.11</v>
      </c>
      <c r="C154" s="173" t="s">
        <v>133</v>
      </c>
      <c r="D154" s="173" t="s">
        <v>147</v>
      </c>
      <c r="F154" s="173" t="s">
        <v>198</v>
      </c>
      <c r="G154" s="173" t="s">
        <v>134</v>
      </c>
      <c r="H154" s="173" t="s">
        <v>199</v>
      </c>
    </row>
    <row r="155" spans="1:9">
      <c r="A155" s="173" t="s">
        <v>200</v>
      </c>
      <c r="B155" s="173">
        <v>-7.9000000000000008E-3</v>
      </c>
      <c r="C155" s="173" t="s">
        <v>133</v>
      </c>
      <c r="D155" s="173" t="s">
        <v>147</v>
      </c>
      <c r="F155" s="173" t="s">
        <v>198</v>
      </c>
      <c r="G155" s="173" t="s">
        <v>134</v>
      </c>
      <c r="H155" s="173" t="s">
        <v>201</v>
      </c>
    </row>
    <row r="156" spans="1:9">
      <c r="A156" s="173" t="s">
        <v>202</v>
      </c>
      <c r="B156" s="173">
        <v>-0.11</v>
      </c>
      <c r="C156" s="173" t="s">
        <v>133</v>
      </c>
      <c r="D156" s="173" t="s">
        <v>147</v>
      </c>
      <c r="F156" s="173" t="s">
        <v>118</v>
      </c>
      <c r="G156" s="173" t="s">
        <v>134</v>
      </c>
      <c r="H156" s="173" t="s">
        <v>203</v>
      </c>
    </row>
    <row r="157" spans="1:9">
      <c r="A157" s="173" t="s">
        <v>181</v>
      </c>
      <c r="B157" s="173">
        <v>-0.76</v>
      </c>
      <c r="C157" s="173" t="s">
        <v>182</v>
      </c>
      <c r="D157" s="173" t="s">
        <v>147</v>
      </c>
      <c r="F157" s="173" t="s">
        <v>153</v>
      </c>
      <c r="G157" s="173" t="s">
        <v>134</v>
      </c>
      <c r="H157" s="173" t="s">
        <v>154</v>
      </c>
    </row>
    <row r="160" spans="1:9" ht="18.75">
      <c r="A160" s="177" t="s">
        <v>114</v>
      </c>
      <c r="B160" s="177" t="s">
        <v>138</v>
      </c>
    </row>
    <row r="161" spans="1:9">
      <c r="A161" s="173" t="s">
        <v>116</v>
      </c>
    </row>
    <row r="162" spans="1:9">
      <c r="A162" s="173" t="s">
        <v>117</v>
      </c>
      <c r="B162" s="173" t="s">
        <v>118</v>
      </c>
    </row>
    <row r="163" spans="1:9">
      <c r="A163" s="173" t="s">
        <v>119</v>
      </c>
      <c r="B163" s="173">
        <v>1</v>
      </c>
    </row>
    <row r="164" spans="1:9">
      <c r="A164" s="173" t="s">
        <v>120</v>
      </c>
      <c r="B164" s="173" t="s">
        <v>133</v>
      </c>
    </row>
    <row r="165" spans="1:9">
      <c r="A165" s="173" t="s">
        <v>122</v>
      </c>
    </row>
    <row r="166" spans="1:9">
      <c r="A166" s="173" t="s">
        <v>123</v>
      </c>
      <c r="B166" s="173" t="s">
        <v>124</v>
      </c>
      <c r="C166" s="173" t="s">
        <v>120</v>
      </c>
      <c r="D166" s="173" t="s">
        <v>125</v>
      </c>
      <c r="E166" s="173" t="s">
        <v>126</v>
      </c>
      <c r="F166" s="173" t="s">
        <v>117</v>
      </c>
      <c r="G166" s="173" t="s">
        <v>127</v>
      </c>
      <c r="H166" s="173" t="s">
        <v>128</v>
      </c>
      <c r="I166" s="173" t="s">
        <v>129</v>
      </c>
    </row>
    <row r="167" spans="1:9">
      <c r="A167" s="173" t="s">
        <v>288</v>
      </c>
      <c r="B167" s="173">
        <v>0.14000000000000001</v>
      </c>
      <c r="C167" s="173" t="s">
        <v>133</v>
      </c>
      <c r="D167" s="173" t="s">
        <v>265</v>
      </c>
      <c r="F167" s="173" t="s">
        <v>118</v>
      </c>
      <c r="G167" s="173" t="s">
        <v>134</v>
      </c>
      <c r="I167" s="173" t="s">
        <v>206</v>
      </c>
    </row>
    <row r="168" spans="1:9">
      <c r="A168" s="173" t="s">
        <v>207</v>
      </c>
      <c r="B168" s="173">
        <v>0.86</v>
      </c>
      <c r="C168" s="173" t="s">
        <v>133</v>
      </c>
      <c r="D168" s="173" t="s">
        <v>147</v>
      </c>
      <c r="F168" s="173" t="s">
        <v>118</v>
      </c>
      <c r="G168" s="173" t="s">
        <v>134</v>
      </c>
      <c r="H168" s="173" t="s">
        <v>208</v>
      </c>
    </row>
    <row r="171" spans="1:9" ht="18.75">
      <c r="A171" s="177" t="s">
        <v>114</v>
      </c>
      <c r="B171" s="177" t="s">
        <v>288</v>
      </c>
    </row>
    <row r="172" spans="1:9">
      <c r="A172" s="173" t="s">
        <v>116</v>
      </c>
      <c r="B172" s="173" t="s">
        <v>289</v>
      </c>
    </row>
    <row r="173" spans="1:9">
      <c r="A173" s="173" t="s">
        <v>117</v>
      </c>
      <c r="B173" s="173" t="s">
        <v>118</v>
      </c>
    </row>
    <row r="174" spans="1:9">
      <c r="A174" s="173" t="s">
        <v>119</v>
      </c>
      <c r="B174" s="173">
        <v>1</v>
      </c>
    </row>
    <row r="175" spans="1:9">
      <c r="A175" s="173" t="s">
        <v>120</v>
      </c>
      <c r="B175" s="173" t="s">
        <v>133</v>
      </c>
    </row>
    <row r="176" spans="1:9">
      <c r="A176" s="173" t="s">
        <v>122</v>
      </c>
    </row>
    <row r="177" spans="1:20">
      <c r="A177" s="173" t="s">
        <v>123</v>
      </c>
      <c r="B177" s="173" t="s">
        <v>124</v>
      </c>
      <c r="C177" s="173" t="s">
        <v>120</v>
      </c>
      <c r="D177" s="173" t="s">
        <v>125</v>
      </c>
      <c r="E177" s="173" t="s">
        <v>126</v>
      </c>
      <c r="F177" s="173" t="s">
        <v>117</v>
      </c>
      <c r="G177" s="173" t="s">
        <v>127</v>
      </c>
      <c r="H177" s="173" t="s">
        <v>128</v>
      </c>
      <c r="I177" s="173" t="s">
        <v>129</v>
      </c>
    </row>
    <row r="178" spans="1:20">
      <c r="A178" s="173" t="s">
        <v>288</v>
      </c>
      <c r="B178" s="173">
        <v>1</v>
      </c>
      <c r="C178" s="173" t="s">
        <v>133</v>
      </c>
      <c r="D178" s="173" t="s">
        <v>265</v>
      </c>
      <c r="F178" s="173" t="s">
        <v>118</v>
      </c>
      <c r="G178" s="173" t="s">
        <v>131</v>
      </c>
    </row>
    <row r="179" spans="1:20">
      <c r="A179" s="173" t="s">
        <v>290</v>
      </c>
      <c r="B179" s="173">
        <v>0.31900000000000001</v>
      </c>
      <c r="C179" s="173" t="s">
        <v>133</v>
      </c>
      <c r="D179" s="173" t="s">
        <v>147</v>
      </c>
      <c r="F179" s="173" t="s">
        <v>118</v>
      </c>
      <c r="G179" s="173" t="s">
        <v>134</v>
      </c>
      <c r="H179" s="173" t="s">
        <v>291</v>
      </c>
    </row>
    <row r="180" spans="1:20">
      <c r="A180" s="173" t="s">
        <v>292</v>
      </c>
      <c r="B180" s="173">
        <v>1.98</v>
      </c>
      <c r="C180" s="173" t="s">
        <v>133</v>
      </c>
      <c r="D180" s="173" t="s">
        <v>147</v>
      </c>
      <c r="F180" s="173" t="s">
        <v>118</v>
      </c>
      <c r="G180" s="173" t="s">
        <v>134</v>
      </c>
      <c r="H180" s="173" t="s">
        <v>293</v>
      </c>
      <c r="L180" s="186"/>
      <c r="M180" s="186"/>
      <c r="N180" s="186"/>
      <c r="O180" s="186"/>
      <c r="P180" s="186"/>
      <c r="Q180" s="186"/>
      <c r="R180" s="186"/>
      <c r="S180" s="186"/>
      <c r="T180" s="186"/>
    </row>
    <row r="181" spans="1:20">
      <c r="A181" s="173" t="s">
        <v>294</v>
      </c>
      <c r="B181" s="173">
        <v>4.04</v>
      </c>
      <c r="C181" s="173" t="s">
        <v>133</v>
      </c>
      <c r="D181" s="173" t="s">
        <v>147</v>
      </c>
      <c r="F181" s="173" t="s">
        <v>118</v>
      </c>
      <c r="G181" s="173" t="s">
        <v>134</v>
      </c>
      <c r="H181" s="173" t="s">
        <v>295</v>
      </c>
      <c r="L181" s="186" t="s">
        <v>278</v>
      </c>
      <c r="M181" s="186"/>
      <c r="N181" s="186"/>
      <c r="O181" s="186"/>
      <c r="P181" s="186"/>
      <c r="Q181" s="186"/>
      <c r="R181" s="186"/>
      <c r="S181" s="186"/>
      <c r="T181" s="186"/>
    </row>
    <row r="182" spans="1:20">
      <c r="A182" s="173" t="s">
        <v>275</v>
      </c>
      <c r="B182" s="173">
        <v>1.25E-3</v>
      </c>
      <c r="C182" s="173" t="s">
        <v>133</v>
      </c>
      <c r="D182" s="173" t="s">
        <v>147</v>
      </c>
      <c r="F182" s="173" t="s">
        <v>153</v>
      </c>
      <c r="G182" s="173" t="s">
        <v>134</v>
      </c>
      <c r="H182" s="173" t="s">
        <v>276</v>
      </c>
      <c r="L182" s="186"/>
      <c r="M182" s="186"/>
      <c r="N182" s="186"/>
      <c r="O182" s="186"/>
      <c r="P182" s="186"/>
      <c r="Q182" s="186"/>
      <c r="R182" s="186"/>
      <c r="S182" s="186"/>
      <c r="T182" s="186"/>
    </row>
    <row r="183" spans="1:20">
      <c r="A183" s="173" t="s">
        <v>296</v>
      </c>
      <c r="B183" s="173">
        <v>7.44</v>
      </c>
      <c r="C183" s="173" t="s">
        <v>133</v>
      </c>
      <c r="D183" s="173" t="s">
        <v>147</v>
      </c>
      <c r="F183" s="173" t="s">
        <v>118</v>
      </c>
      <c r="G183" s="173" t="s">
        <v>134</v>
      </c>
      <c r="H183" s="173" t="s">
        <v>297</v>
      </c>
      <c r="L183" s="186" t="s">
        <v>298</v>
      </c>
      <c r="M183" s="186"/>
      <c r="N183" s="186"/>
      <c r="O183" s="186"/>
      <c r="P183" s="186"/>
      <c r="Q183" s="186"/>
      <c r="R183" s="186"/>
      <c r="S183" s="186"/>
      <c r="T183" s="186"/>
    </row>
    <row r="184" spans="1:20">
      <c r="A184" s="173" t="s">
        <v>254</v>
      </c>
      <c r="B184" s="173">
        <v>0.54100000000000004</v>
      </c>
      <c r="C184" s="173" t="s">
        <v>130</v>
      </c>
      <c r="D184" s="173" t="s">
        <v>147</v>
      </c>
      <c r="F184" s="173" t="s">
        <v>255</v>
      </c>
      <c r="G184" s="173" t="s">
        <v>134</v>
      </c>
      <c r="H184" s="173" t="s">
        <v>150</v>
      </c>
      <c r="L184" s="186" t="s">
        <v>283</v>
      </c>
      <c r="M184" s="186"/>
      <c r="N184" s="186"/>
      <c r="O184" s="186"/>
      <c r="P184" s="186"/>
      <c r="Q184" s="186"/>
      <c r="R184" s="186"/>
      <c r="S184" s="186"/>
      <c r="T184" s="186"/>
    </row>
    <row r="185" spans="1:20">
      <c r="A185" s="173" t="s">
        <v>179</v>
      </c>
      <c r="B185" s="173">
        <v>4.0000000000000001E-10</v>
      </c>
      <c r="C185" s="173" t="s">
        <v>120</v>
      </c>
      <c r="D185" s="173" t="s">
        <v>147</v>
      </c>
      <c r="F185" s="173" t="s">
        <v>118</v>
      </c>
      <c r="G185" s="173" t="s">
        <v>134</v>
      </c>
      <c r="H185" s="173" t="s">
        <v>180</v>
      </c>
      <c r="L185" s="186" t="s">
        <v>299</v>
      </c>
      <c r="M185" s="186"/>
      <c r="N185" s="186"/>
      <c r="O185" s="186"/>
      <c r="P185" s="186"/>
      <c r="Q185" s="186"/>
      <c r="R185" s="186"/>
      <c r="S185" s="186"/>
      <c r="T185" s="186"/>
    </row>
    <row r="186" spans="1:20">
      <c r="A186" s="173" t="s">
        <v>300</v>
      </c>
      <c r="B186" s="173">
        <v>0.26300000000000001</v>
      </c>
      <c r="C186" s="173" t="s">
        <v>133</v>
      </c>
      <c r="D186" s="173" t="s">
        <v>191</v>
      </c>
      <c r="E186" s="173" t="s">
        <v>237</v>
      </c>
      <c r="G186" s="173" t="s">
        <v>193</v>
      </c>
      <c r="L186" s="186"/>
      <c r="M186" s="186"/>
      <c r="N186" s="186"/>
      <c r="O186" s="186"/>
      <c r="P186" s="186"/>
      <c r="Q186" s="186"/>
      <c r="R186" s="186"/>
      <c r="S186" s="186"/>
      <c r="T186" s="186"/>
    </row>
    <row r="187" spans="1:20">
      <c r="A187" s="173" t="s">
        <v>236</v>
      </c>
      <c r="B187" s="173">
        <v>1.95</v>
      </c>
      <c r="C187" s="173" t="s">
        <v>182</v>
      </c>
      <c r="D187" s="173" t="s">
        <v>191</v>
      </c>
      <c r="E187" s="173" t="s">
        <v>237</v>
      </c>
      <c r="G187" s="173" t="s">
        <v>193</v>
      </c>
      <c r="L187" s="186"/>
      <c r="M187" s="186"/>
      <c r="N187" s="186"/>
      <c r="O187" s="186"/>
      <c r="P187" s="186"/>
      <c r="Q187" s="186"/>
      <c r="R187" s="186"/>
      <c r="S187" s="186"/>
      <c r="T187" s="186"/>
    </row>
    <row r="188" spans="1:20">
      <c r="L188" s="186"/>
      <c r="M188" s="186"/>
      <c r="N188" s="186"/>
      <c r="O188" s="186"/>
      <c r="P188" s="186"/>
      <c r="Q188" s="186"/>
      <c r="R188" s="186"/>
      <c r="S188" s="186"/>
      <c r="T188" s="186"/>
    </row>
    <row r="189" spans="1:20">
      <c r="L189" s="186"/>
      <c r="M189" s="186"/>
      <c r="N189" s="186"/>
      <c r="O189" s="186"/>
      <c r="P189" s="186"/>
      <c r="Q189" s="186"/>
      <c r="R189" s="186"/>
      <c r="S189" s="186"/>
      <c r="T189" s="186"/>
    </row>
    <row r="190" spans="1:20" ht="18.75">
      <c r="A190" s="177" t="s">
        <v>114</v>
      </c>
      <c r="B190" s="177" t="s">
        <v>139</v>
      </c>
      <c r="L190" s="186"/>
      <c r="M190" s="186"/>
      <c r="N190" s="186"/>
      <c r="O190" s="186"/>
      <c r="P190" s="186"/>
      <c r="Q190" s="186"/>
      <c r="R190" s="186"/>
      <c r="S190" s="186"/>
      <c r="T190" s="186"/>
    </row>
    <row r="191" spans="1:20">
      <c r="A191" s="173" t="s">
        <v>116</v>
      </c>
      <c r="L191" s="186"/>
      <c r="M191" s="186"/>
      <c r="N191" s="186"/>
      <c r="O191" s="186"/>
      <c r="P191" s="186"/>
      <c r="Q191" s="186"/>
      <c r="R191" s="186"/>
      <c r="S191" s="186"/>
      <c r="T191" s="186"/>
    </row>
    <row r="192" spans="1:20">
      <c r="A192" s="173" t="s">
        <v>117</v>
      </c>
      <c r="B192" s="173" t="s">
        <v>118</v>
      </c>
      <c r="L192" s="186"/>
      <c r="M192" s="186"/>
      <c r="N192" s="186"/>
      <c r="O192" s="186"/>
      <c r="P192" s="186"/>
      <c r="Q192" s="186"/>
      <c r="R192" s="186"/>
      <c r="S192" s="186"/>
      <c r="T192" s="186"/>
    </row>
    <row r="193" spans="1:9">
      <c r="A193" s="173" t="s">
        <v>119</v>
      </c>
      <c r="B193" s="173">
        <v>1</v>
      </c>
    </row>
    <row r="194" spans="1:9">
      <c r="A194" s="173" t="s">
        <v>120</v>
      </c>
      <c r="B194" s="173" t="s">
        <v>133</v>
      </c>
    </row>
    <row r="195" spans="1:9">
      <c r="A195" s="173" t="s">
        <v>122</v>
      </c>
    </row>
    <row r="196" spans="1:9">
      <c r="A196" s="173" t="s">
        <v>123</v>
      </c>
      <c r="B196" s="173" t="s">
        <v>124</v>
      </c>
      <c r="C196" s="173" t="s">
        <v>120</v>
      </c>
      <c r="D196" s="173" t="s">
        <v>125</v>
      </c>
      <c r="E196" s="173" t="s">
        <v>126</v>
      </c>
      <c r="F196" s="173" t="s">
        <v>117</v>
      </c>
      <c r="G196" s="173" t="s">
        <v>127</v>
      </c>
      <c r="H196" s="173" t="s">
        <v>128</v>
      </c>
      <c r="I196" s="173" t="s">
        <v>129</v>
      </c>
    </row>
    <row r="197" spans="1:9">
      <c r="A197" s="173" t="s">
        <v>210</v>
      </c>
      <c r="B197" s="173">
        <v>0.5</v>
      </c>
      <c r="C197" s="173" t="s">
        <v>133</v>
      </c>
      <c r="D197" s="173" t="s">
        <v>147</v>
      </c>
      <c r="F197" s="173" t="s">
        <v>118</v>
      </c>
      <c r="G197" s="173" t="s">
        <v>134</v>
      </c>
      <c r="H197" s="173" t="s">
        <v>211</v>
      </c>
    </row>
    <row r="198" spans="1:9">
      <c r="A198" s="173" t="s">
        <v>212</v>
      </c>
      <c r="B198" s="173">
        <v>0.5</v>
      </c>
      <c r="C198" s="173" t="s">
        <v>133</v>
      </c>
      <c r="D198" s="173" t="s">
        <v>147</v>
      </c>
      <c r="F198" s="173" t="s">
        <v>118</v>
      </c>
      <c r="G198" s="173" t="s">
        <v>134</v>
      </c>
      <c r="H198" s="173" t="s">
        <v>213</v>
      </c>
    </row>
    <row r="199" spans="1:9">
      <c r="A199" s="173" t="s">
        <v>214</v>
      </c>
      <c r="B199" s="173">
        <v>1</v>
      </c>
      <c r="C199" s="173" t="s">
        <v>133</v>
      </c>
      <c r="D199" s="173" t="s">
        <v>147</v>
      </c>
      <c r="F199" s="173" t="s">
        <v>118</v>
      </c>
      <c r="G199" s="173" t="s">
        <v>134</v>
      </c>
      <c r="H199" s="173" t="s">
        <v>215</v>
      </c>
    </row>
    <row r="202" spans="1:9" ht="18.75">
      <c r="A202" s="177" t="s">
        <v>114</v>
      </c>
      <c r="B202" s="177" t="s">
        <v>140</v>
      </c>
    </row>
    <row r="203" spans="1:9">
      <c r="A203" s="173" t="s">
        <v>116</v>
      </c>
    </row>
    <row r="204" spans="1:9">
      <c r="A204" s="173" t="s">
        <v>117</v>
      </c>
      <c r="B204" s="173" t="s">
        <v>118</v>
      </c>
    </row>
    <row r="205" spans="1:9">
      <c r="A205" s="173" t="s">
        <v>119</v>
      </c>
      <c r="B205" s="173">
        <v>1</v>
      </c>
    </row>
    <row r="206" spans="1:9">
      <c r="A206" s="173" t="s">
        <v>120</v>
      </c>
      <c r="B206" s="173" t="s">
        <v>133</v>
      </c>
    </row>
    <row r="207" spans="1:9">
      <c r="A207" s="173" t="s">
        <v>122</v>
      </c>
    </row>
    <row r="208" spans="1:9">
      <c r="A208" s="173" t="s">
        <v>123</v>
      </c>
      <c r="B208" s="173" t="s">
        <v>124</v>
      </c>
      <c r="C208" s="173" t="s">
        <v>120</v>
      </c>
      <c r="D208" s="173" t="s">
        <v>125</v>
      </c>
      <c r="E208" s="173" t="s">
        <v>126</v>
      </c>
      <c r="F208" s="173" t="s">
        <v>117</v>
      </c>
      <c r="G208" s="173" t="s">
        <v>127</v>
      </c>
      <c r="H208" s="173" t="s">
        <v>128</v>
      </c>
      <c r="I208" s="173" t="s">
        <v>129</v>
      </c>
    </row>
    <row r="209" spans="1:9">
      <c r="A209" s="173" t="s">
        <v>216</v>
      </c>
      <c r="B209" s="173">
        <v>0.22</v>
      </c>
      <c r="C209" s="173" t="s">
        <v>133</v>
      </c>
      <c r="D209" s="173" t="s">
        <v>265</v>
      </c>
      <c r="F209" s="173" t="s">
        <v>118</v>
      </c>
      <c r="G209" s="173" t="s">
        <v>134</v>
      </c>
    </row>
    <row r="210" spans="1:9">
      <c r="A210" s="173" t="s">
        <v>217</v>
      </c>
      <c r="B210" s="173">
        <v>0.38</v>
      </c>
      <c r="C210" s="173" t="s">
        <v>133</v>
      </c>
      <c r="D210" s="173" t="s">
        <v>265</v>
      </c>
      <c r="F210" s="173" t="s">
        <v>118</v>
      </c>
      <c r="G210" s="173" t="s">
        <v>134</v>
      </c>
    </row>
    <row r="211" spans="1:9">
      <c r="A211" s="173" t="s">
        <v>218</v>
      </c>
      <c r="B211" s="173">
        <v>0.4</v>
      </c>
      <c r="C211" s="173" t="s">
        <v>133</v>
      </c>
      <c r="D211" s="173" t="s">
        <v>265</v>
      </c>
      <c r="F211" s="173" t="s">
        <v>118</v>
      </c>
      <c r="G211" s="173" t="s">
        <v>134</v>
      </c>
    </row>
    <row r="214" spans="1:9" ht="18.75">
      <c r="A214" s="177" t="s">
        <v>114</v>
      </c>
      <c r="B214" s="177" t="s">
        <v>216</v>
      </c>
    </row>
    <row r="215" spans="1:9">
      <c r="A215" s="173" t="s">
        <v>116</v>
      </c>
    </row>
    <row r="216" spans="1:9">
      <c r="A216" s="173" t="s">
        <v>117</v>
      </c>
      <c r="B216" s="173" t="s">
        <v>118</v>
      </c>
    </row>
    <row r="217" spans="1:9">
      <c r="A217" s="173" t="s">
        <v>119</v>
      </c>
      <c r="B217" s="173">
        <v>1</v>
      </c>
    </row>
    <row r="218" spans="1:9">
      <c r="A218" s="173" t="s">
        <v>120</v>
      </c>
      <c r="B218" s="173" t="s">
        <v>133</v>
      </c>
    </row>
    <row r="219" spans="1:9">
      <c r="A219" s="173" t="s">
        <v>122</v>
      </c>
    </row>
    <row r="220" spans="1:9">
      <c r="A220" s="173" t="s">
        <v>123</v>
      </c>
      <c r="B220" s="173" t="s">
        <v>124</v>
      </c>
      <c r="C220" s="173" t="s">
        <v>120</v>
      </c>
      <c r="D220" s="173" t="s">
        <v>125</v>
      </c>
      <c r="E220" s="173" t="s">
        <v>126</v>
      </c>
      <c r="F220" s="173" t="s">
        <v>117</v>
      </c>
      <c r="G220" s="173" t="s">
        <v>127</v>
      </c>
      <c r="H220" s="173" t="s">
        <v>128</v>
      </c>
      <c r="I220" s="173" t="s">
        <v>129</v>
      </c>
    </row>
    <row r="221" spans="1:9">
      <c r="A221" s="173" t="s">
        <v>219</v>
      </c>
      <c r="B221" s="173">
        <v>1</v>
      </c>
      <c r="C221" s="173" t="s">
        <v>133</v>
      </c>
      <c r="D221" s="173" t="s">
        <v>147</v>
      </c>
      <c r="F221" s="173" t="s">
        <v>118</v>
      </c>
      <c r="G221" s="173" t="s">
        <v>134</v>
      </c>
      <c r="H221" s="173" t="s">
        <v>220</v>
      </c>
    </row>
    <row r="222" spans="1:9">
      <c r="A222" s="173" t="s">
        <v>168</v>
      </c>
      <c r="B222" s="173">
        <v>1</v>
      </c>
      <c r="C222" s="173" t="s">
        <v>133</v>
      </c>
      <c r="D222" s="173" t="s">
        <v>147</v>
      </c>
      <c r="F222" s="173" t="s">
        <v>118</v>
      </c>
      <c r="G222" s="173" t="s">
        <v>134</v>
      </c>
      <c r="H222" s="173" t="s">
        <v>169</v>
      </c>
    </row>
    <row r="223" spans="1:9">
      <c r="A223" s="173" t="s">
        <v>221</v>
      </c>
      <c r="B223" s="173">
        <v>1.5E-10</v>
      </c>
      <c r="C223" s="173" t="s">
        <v>120</v>
      </c>
      <c r="D223" s="173" t="s">
        <v>147</v>
      </c>
      <c r="F223" s="173" t="s">
        <v>118</v>
      </c>
      <c r="G223" s="173" t="s">
        <v>134</v>
      </c>
      <c r="H223" s="173" t="s">
        <v>222</v>
      </c>
    </row>
    <row r="226" spans="1:9" ht="18.75">
      <c r="A226" s="177" t="s">
        <v>114</v>
      </c>
      <c r="B226" s="177" t="s">
        <v>217</v>
      </c>
    </row>
    <row r="227" spans="1:9">
      <c r="A227" s="173" t="s">
        <v>116</v>
      </c>
    </row>
    <row r="228" spans="1:9">
      <c r="A228" s="173" t="s">
        <v>117</v>
      </c>
      <c r="B228" s="173" t="s">
        <v>118</v>
      </c>
    </row>
    <row r="229" spans="1:9">
      <c r="A229" s="173" t="s">
        <v>119</v>
      </c>
      <c r="B229" s="173">
        <v>1</v>
      </c>
    </row>
    <row r="230" spans="1:9">
      <c r="A230" s="173" t="s">
        <v>120</v>
      </c>
      <c r="B230" s="173" t="s">
        <v>133</v>
      </c>
    </row>
    <row r="231" spans="1:9">
      <c r="A231" s="173" t="s">
        <v>122</v>
      </c>
    </row>
    <row r="232" spans="1:9">
      <c r="A232" s="173" t="s">
        <v>123</v>
      </c>
      <c r="B232" s="173" t="s">
        <v>124</v>
      </c>
      <c r="C232" s="173" t="s">
        <v>120</v>
      </c>
      <c r="D232" s="173" t="s">
        <v>125</v>
      </c>
      <c r="E232" s="173" t="s">
        <v>126</v>
      </c>
      <c r="F232" s="173" t="s">
        <v>117</v>
      </c>
      <c r="G232" s="173" t="s">
        <v>127</v>
      </c>
      <c r="H232" s="173" t="s">
        <v>128</v>
      </c>
      <c r="I232" s="173" t="s">
        <v>129</v>
      </c>
    </row>
    <row r="233" spans="1:9">
      <c r="A233" s="173" t="s">
        <v>155</v>
      </c>
      <c r="B233" s="173">
        <v>1</v>
      </c>
      <c r="C233" s="173" t="s">
        <v>133</v>
      </c>
      <c r="D233" s="173" t="s">
        <v>147</v>
      </c>
      <c r="F233" s="173" t="s">
        <v>118</v>
      </c>
      <c r="G233" s="173" t="s">
        <v>134</v>
      </c>
      <c r="H233" s="173" t="s">
        <v>156</v>
      </c>
    </row>
    <row r="234" spans="1:9">
      <c r="A234" s="173" t="s">
        <v>157</v>
      </c>
      <c r="B234" s="173">
        <v>1</v>
      </c>
      <c r="C234" s="173" t="s">
        <v>133</v>
      </c>
      <c r="D234" s="173" t="s">
        <v>147</v>
      </c>
      <c r="F234" s="173" t="s">
        <v>118</v>
      </c>
      <c r="G234" s="173" t="s">
        <v>134</v>
      </c>
      <c r="H234" s="173" t="s">
        <v>158</v>
      </c>
    </row>
    <row r="235" spans="1:9">
      <c r="A235" s="173" t="s">
        <v>223</v>
      </c>
      <c r="B235" s="173">
        <v>4.6000000000000001E-10</v>
      </c>
      <c r="C235" s="173" t="s">
        <v>120</v>
      </c>
      <c r="D235" s="173" t="s">
        <v>147</v>
      </c>
      <c r="F235" s="173" t="s">
        <v>118</v>
      </c>
      <c r="G235" s="173" t="s">
        <v>134</v>
      </c>
      <c r="H235" s="173" t="s">
        <v>224</v>
      </c>
    </row>
    <row r="238" spans="1:9" ht="18.75">
      <c r="A238" s="177" t="s">
        <v>114</v>
      </c>
      <c r="B238" s="177" t="s">
        <v>218</v>
      </c>
    </row>
    <row r="239" spans="1:9">
      <c r="A239" s="173" t="s">
        <v>116</v>
      </c>
    </row>
    <row r="240" spans="1:9">
      <c r="A240" s="173" t="s">
        <v>117</v>
      </c>
      <c r="B240" s="173" t="s">
        <v>118</v>
      </c>
    </row>
    <row r="241" spans="1:13">
      <c r="A241" s="173" t="s">
        <v>119</v>
      </c>
      <c r="B241" s="173">
        <v>1</v>
      </c>
    </row>
    <row r="242" spans="1:13">
      <c r="A242" s="173" t="s">
        <v>120</v>
      </c>
      <c r="B242" s="173" t="s">
        <v>133</v>
      </c>
    </row>
    <row r="243" spans="1:13">
      <c r="A243" s="173" t="s">
        <v>122</v>
      </c>
    </row>
    <row r="244" spans="1:13">
      <c r="A244" s="173" t="s">
        <v>123</v>
      </c>
      <c r="B244" s="173" t="s">
        <v>124</v>
      </c>
      <c r="C244" s="173" t="s">
        <v>120</v>
      </c>
      <c r="D244" s="173" t="s">
        <v>125</v>
      </c>
      <c r="E244" s="173" t="s">
        <v>126</v>
      </c>
      <c r="F244" s="173" t="s">
        <v>117</v>
      </c>
      <c r="G244" s="173" t="s">
        <v>127</v>
      </c>
      <c r="H244" s="173" t="s">
        <v>128</v>
      </c>
      <c r="I244" s="173" t="s">
        <v>129</v>
      </c>
    </row>
    <row r="245" spans="1:13">
      <c r="A245" s="173" t="s">
        <v>219</v>
      </c>
      <c r="B245" s="173">
        <v>0.5</v>
      </c>
      <c r="C245" s="173" t="s">
        <v>133</v>
      </c>
      <c r="D245" s="173" t="s">
        <v>147</v>
      </c>
      <c r="F245" s="173" t="s">
        <v>118</v>
      </c>
      <c r="G245" s="173" t="s">
        <v>134</v>
      </c>
      <c r="H245" s="173" t="s">
        <v>220</v>
      </c>
    </row>
    <row r="246" spans="1:13">
      <c r="A246" s="173" t="s">
        <v>225</v>
      </c>
      <c r="B246" s="173">
        <v>7.8E-2</v>
      </c>
      <c r="C246" s="173" t="s">
        <v>133</v>
      </c>
      <c r="D246" s="173" t="s">
        <v>147</v>
      </c>
      <c r="F246" s="173" t="s">
        <v>118</v>
      </c>
      <c r="G246" s="173" t="s">
        <v>134</v>
      </c>
      <c r="H246" s="173" t="s">
        <v>226</v>
      </c>
    </row>
    <row r="247" spans="1:13">
      <c r="A247" s="173" t="s">
        <v>227</v>
      </c>
      <c r="B247" s="173">
        <v>0.08</v>
      </c>
      <c r="C247" s="173" t="s">
        <v>133</v>
      </c>
      <c r="D247" s="173" t="s">
        <v>147</v>
      </c>
      <c r="F247" s="173" t="s">
        <v>118</v>
      </c>
      <c r="G247" s="173" t="s">
        <v>134</v>
      </c>
      <c r="H247" s="173" t="s">
        <v>228</v>
      </c>
    </row>
    <row r="248" spans="1:13">
      <c r="A248" s="173" t="s">
        <v>210</v>
      </c>
      <c r="B248" s="173">
        <v>0.32</v>
      </c>
      <c r="C248" s="173" t="s">
        <v>133</v>
      </c>
      <c r="D248" s="173" t="s">
        <v>147</v>
      </c>
      <c r="F248" s="173" t="s">
        <v>118</v>
      </c>
      <c r="G248" s="173" t="s">
        <v>134</v>
      </c>
      <c r="H248" s="173" t="s">
        <v>211</v>
      </c>
    </row>
    <row r="249" spans="1:13">
      <c r="A249" s="173" t="s">
        <v>229</v>
      </c>
      <c r="B249" s="173">
        <v>2.5000000000000001E-2</v>
      </c>
      <c r="C249" s="173" t="s">
        <v>133</v>
      </c>
      <c r="D249" s="173" t="s">
        <v>147</v>
      </c>
      <c r="F249" s="173" t="s">
        <v>118</v>
      </c>
      <c r="G249" s="173" t="s">
        <v>134</v>
      </c>
      <c r="H249" s="173" t="s">
        <v>230</v>
      </c>
    </row>
    <row r="250" spans="1:13">
      <c r="A250" s="173" t="s">
        <v>231</v>
      </c>
      <c r="B250" s="173">
        <v>0.47</v>
      </c>
      <c r="C250" s="173" t="s">
        <v>133</v>
      </c>
      <c r="D250" s="173" t="s">
        <v>147</v>
      </c>
      <c r="F250" s="173" t="s">
        <v>118</v>
      </c>
      <c r="G250" s="173" t="s">
        <v>134</v>
      </c>
      <c r="H250" s="173" t="s">
        <v>232</v>
      </c>
    </row>
    <row r="251" spans="1:13">
      <c r="A251" s="173" t="s">
        <v>168</v>
      </c>
      <c r="B251" s="173">
        <v>0.5</v>
      </c>
      <c r="C251" s="173" t="s">
        <v>133</v>
      </c>
      <c r="D251" s="173" t="s">
        <v>147</v>
      </c>
      <c r="F251" s="173" t="s">
        <v>118</v>
      </c>
      <c r="G251" s="173" t="s">
        <v>134</v>
      </c>
      <c r="H251" s="173" t="s">
        <v>169</v>
      </c>
    </row>
    <row r="252" spans="1:13">
      <c r="A252" s="173" t="s">
        <v>221</v>
      </c>
      <c r="B252" s="173">
        <v>7.7000000000000006E-11</v>
      </c>
      <c r="C252" s="173" t="s">
        <v>120</v>
      </c>
      <c r="D252" s="173" t="s">
        <v>147</v>
      </c>
      <c r="F252" s="173" t="s">
        <v>118</v>
      </c>
      <c r="G252" s="173" t="s">
        <v>134</v>
      </c>
      <c r="H252" s="173" t="s">
        <v>222</v>
      </c>
    </row>
    <row r="253" spans="1:13">
      <c r="A253" s="173" t="s">
        <v>233</v>
      </c>
      <c r="B253" s="173">
        <v>3.4999999999999998E-10</v>
      </c>
      <c r="C253" s="173" t="s">
        <v>120</v>
      </c>
      <c r="D253" s="173" t="s">
        <v>147</v>
      </c>
      <c r="F253" s="173" t="s">
        <v>118</v>
      </c>
      <c r="G253" s="173" t="s">
        <v>134</v>
      </c>
      <c r="H253" s="173" t="s">
        <v>234</v>
      </c>
    </row>
    <row r="255" spans="1:13" ht="18.75">
      <c r="A255" s="177"/>
      <c r="B255" s="177"/>
    </row>
    <row r="256" spans="1:13" ht="18.75">
      <c r="A256" s="177" t="s">
        <v>114</v>
      </c>
      <c r="B256" s="177" t="s">
        <v>163</v>
      </c>
      <c r="K256" s="169"/>
      <c r="L256" s="169"/>
      <c r="M256" s="169"/>
    </row>
    <row r="257" spans="1:13">
      <c r="A257" s="173" t="s">
        <v>119</v>
      </c>
      <c r="B257" s="173">
        <v>1</v>
      </c>
      <c r="K257" s="169"/>
      <c r="L257" s="169"/>
      <c r="M257" s="169"/>
    </row>
    <row r="258" spans="1:13">
      <c r="A258" s="173" t="s">
        <v>128</v>
      </c>
      <c r="B258" s="173" t="s">
        <v>163</v>
      </c>
      <c r="K258" s="169"/>
      <c r="L258" s="169"/>
      <c r="M258" s="169"/>
    </row>
    <row r="259" spans="1:13">
      <c r="A259" s="173" t="s">
        <v>127</v>
      </c>
      <c r="B259" s="173" t="s">
        <v>235</v>
      </c>
      <c r="K259" s="169"/>
      <c r="L259" s="169"/>
      <c r="M259" s="169"/>
    </row>
    <row r="260" spans="1:13">
      <c r="A260" s="173" t="s">
        <v>120</v>
      </c>
      <c r="B260" s="173" t="s">
        <v>146</v>
      </c>
      <c r="K260" s="169"/>
      <c r="L260" s="169"/>
      <c r="M260" s="169"/>
    </row>
    <row r="261" spans="1:13">
      <c r="A261" s="173" t="s">
        <v>122</v>
      </c>
      <c r="K261" s="169"/>
      <c r="L261" s="169"/>
      <c r="M261" s="169"/>
    </row>
    <row r="262" spans="1:13">
      <c r="A262" s="173" t="s">
        <v>123</v>
      </c>
      <c r="B262" s="173" t="s">
        <v>124</v>
      </c>
      <c r="C262" s="173" t="s">
        <v>120</v>
      </c>
      <c r="D262" s="173" t="s">
        <v>125</v>
      </c>
      <c r="E262" s="173" t="s">
        <v>126</v>
      </c>
      <c r="F262" s="173" t="s">
        <v>117</v>
      </c>
      <c r="G262" s="173" t="s">
        <v>127</v>
      </c>
      <c r="H262" s="173" t="s">
        <v>128</v>
      </c>
      <c r="K262" s="169"/>
      <c r="L262" s="169"/>
      <c r="M262" s="169"/>
    </row>
    <row r="263" spans="1:13">
      <c r="A263" s="173" t="s">
        <v>236</v>
      </c>
      <c r="B263" s="173">
        <v>15.73</v>
      </c>
      <c r="C263" s="173" t="s">
        <v>152</v>
      </c>
      <c r="D263" s="173" t="s">
        <v>191</v>
      </c>
      <c r="E263" s="173" t="s">
        <v>237</v>
      </c>
      <c r="G263" s="173" t="s">
        <v>193</v>
      </c>
      <c r="K263" s="169"/>
      <c r="L263" s="169"/>
      <c r="M263" s="169"/>
    </row>
    <row r="264" spans="1:13">
      <c r="A264" s="173" t="s">
        <v>238</v>
      </c>
      <c r="B264" s="173">
        <v>1.44E-2</v>
      </c>
      <c r="C264" s="173" t="s">
        <v>146</v>
      </c>
      <c r="D264" s="173" t="s">
        <v>191</v>
      </c>
      <c r="E264" s="173" t="s">
        <v>237</v>
      </c>
      <c r="G264" s="173" t="s">
        <v>193</v>
      </c>
      <c r="K264" s="169"/>
      <c r="L264" s="169"/>
      <c r="M264" s="169"/>
    </row>
    <row r="265" spans="1:13">
      <c r="A265" s="173" t="s">
        <v>239</v>
      </c>
      <c r="B265" s="173">
        <v>0.25</v>
      </c>
      <c r="C265" s="173" t="s">
        <v>240</v>
      </c>
      <c r="D265" s="173" t="s">
        <v>191</v>
      </c>
      <c r="E265" s="173" t="s">
        <v>241</v>
      </c>
      <c r="G265" s="173" t="s">
        <v>193</v>
      </c>
      <c r="K265" s="169"/>
      <c r="L265" s="169"/>
      <c r="M265" s="169"/>
    </row>
    <row r="266" spans="1:13">
      <c r="A266" s="173" t="s">
        <v>163</v>
      </c>
      <c r="B266" s="173">
        <v>1</v>
      </c>
      <c r="C266" s="173" t="s">
        <v>146</v>
      </c>
      <c r="D266" s="173" t="s">
        <v>265</v>
      </c>
      <c r="G266" s="173" t="s">
        <v>131</v>
      </c>
      <c r="H266" s="173" t="s">
        <v>163</v>
      </c>
      <c r="K266" s="169"/>
      <c r="L266" s="169"/>
      <c r="M266" s="169"/>
    </row>
    <row r="267" spans="1:13">
      <c r="A267" s="173" t="s">
        <v>242</v>
      </c>
      <c r="B267" s="173">
        <v>0.752</v>
      </c>
      <c r="C267" s="173" t="s">
        <v>146</v>
      </c>
      <c r="D267" s="173" t="s">
        <v>147</v>
      </c>
      <c r="F267" s="173" t="s">
        <v>118</v>
      </c>
      <c r="G267" s="173" t="s">
        <v>134</v>
      </c>
      <c r="H267" s="173" t="s">
        <v>243</v>
      </c>
      <c r="K267" s="169"/>
      <c r="L267" s="169"/>
      <c r="M267" s="169"/>
    </row>
    <row r="268" spans="1:13">
      <c r="A268" s="173" t="s">
        <v>244</v>
      </c>
      <c r="B268" s="173">
        <v>0.01</v>
      </c>
      <c r="C268" s="173" t="s">
        <v>146</v>
      </c>
      <c r="D268" s="173" t="s">
        <v>147</v>
      </c>
      <c r="F268" s="173" t="s">
        <v>118</v>
      </c>
      <c r="G268" s="173" t="s">
        <v>134</v>
      </c>
      <c r="H268" s="173" t="s">
        <v>245</v>
      </c>
      <c r="K268" s="169"/>
      <c r="L268" s="169"/>
      <c r="M268" s="169"/>
    </row>
    <row r="269" spans="1:13">
      <c r="A269" s="173" t="s">
        <v>246</v>
      </c>
      <c r="B269" s="173">
        <v>2.7300000000000001E-2</v>
      </c>
      <c r="C269" s="173" t="s">
        <v>146</v>
      </c>
      <c r="D269" s="173" t="s">
        <v>147</v>
      </c>
      <c r="F269" s="173" t="s">
        <v>118</v>
      </c>
      <c r="G269" s="173" t="s">
        <v>134</v>
      </c>
      <c r="H269" s="173" t="s">
        <v>247</v>
      </c>
      <c r="K269" s="169"/>
      <c r="L269" s="169"/>
      <c r="M269" s="169"/>
    </row>
    <row r="270" spans="1:13">
      <c r="A270" s="173" t="s">
        <v>248</v>
      </c>
      <c r="B270" s="173">
        <v>5.0400000000000002E-3</v>
      </c>
      <c r="C270" s="173" t="s">
        <v>146</v>
      </c>
      <c r="D270" s="173" t="s">
        <v>147</v>
      </c>
      <c r="F270" s="173" t="s">
        <v>118</v>
      </c>
      <c r="G270" s="173" t="s">
        <v>134</v>
      </c>
      <c r="H270" s="173" t="s">
        <v>249</v>
      </c>
      <c r="K270" s="169"/>
      <c r="L270" s="169"/>
      <c r="M270" s="169"/>
    </row>
    <row r="271" spans="1:13">
      <c r="A271" s="173" t="s">
        <v>250</v>
      </c>
      <c r="B271" s="173">
        <v>0.251</v>
      </c>
      <c r="C271" s="173" t="s">
        <v>146</v>
      </c>
      <c r="D271" s="173" t="s">
        <v>147</v>
      </c>
      <c r="F271" s="173" t="s">
        <v>118</v>
      </c>
      <c r="G271" s="173" t="s">
        <v>134</v>
      </c>
      <c r="H271" s="173" t="s">
        <v>251</v>
      </c>
      <c r="K271" s="169"/>
      <c r="L271" s="169"/>
      <c r="M271" s="169"/>
    </row>
    <row r="272" spans="1:13">
      <c r="A272" s="173" t="s">
        <v>252</v>
      </c>
      <c r="B272" s="173">
        <v>1.8</v>
      </c>
      <c r="C272" s="173" t="s">
        <v>146</v>
      </c>
      <c r="D272" s="173" t="s">
        <v>147</v>
      </c>
      <c r="F272" s="173" t="s">
        <v>153</v>
      </c>
      <c r="G272" s="173" t="s">
        <v>134</v>
      </c>
      <c r="H272" s="173" t="s">
        <v>253</v>
      </c>
      <c r="K272" s="169"/>
      <c r="L272" s="169"/>
      <c r="M272" s="169"/>
    </row>
    <row r="273" spans="1:13">
      <c r="A273" s="173" t="s">
        <v>254</v>
      </c>
      <c r="B273" s="173">
        <v>0.55000000000000004</v>
      </c>
      <c r="C273" s="173" t="s">
        <v>130</v>
      </c>
      <c r="D273" s="173" t="s">
        <v>147</v>
      </c>
      <c r="F273" s="173" t="s">
        <v>255</v>
      </c>
      <c r="G273" s="173" t="s">
        <v>134</v>
      </c>
      <c r="H273" s="173" t="s">
        <v>150</v>
      </c>
      <c r="K273" s="169"/>
      <c r="L273" s="169"/>
      <c r="M273" s="169"/>
    </row>
    <row r="274" spans="1:13">
      <c r="A274" s="173" t="s">
        <v>256</v>
      </c>
      <c r="B274" s="173">
        <v>13.75</v>
      </c>
      <c r="C274" s="173" t="s">
        <v>152</v>
      </c>
      <c r="D274" s="173" t="s">
        <v>147</v>
      </c>
      <c r="F274" s="173" t="s">
        <v>198</v>
      </c>
      <c r="G274" s="173" t="s">
        <v>134</v>
      </c>
      <c r="H274" s="173" t="s">
        <v>257</v>
      </c>
      <c r="K274" s="169"/>
      <c r="L274" s="169"/>
      <c r="M274" s="169"/>
    </row>
    <row r="275" spans="1:13">
      <c r="A275" s="173" t="s">
        <v>258</v>
      </c>
      <c r="B275" s="173">
        <v>-1.8</v>
      </c>
      <c r="C275" s="173" t="s">
        <v>240</v>
      </c>
      <c r="D275" s="173" t="s">
        <v>147</v>
      </c>
      <c r="F275" s="173" t="s">
        <v>153</v>
      </c>
      <c r="G275" s="173" t="s">
        <v>134</v>
      </c>
      <c r="H275" s="173" t="s">
        <v>259</v>
      </c>
      <c r="K275" s="169"/>
      <c r="L275" s="169"/>
      <c r="M275" s="169"/>
    </row>
    <row r="276" spans="1:13">
      <c r="A276" s="169"/>
      <c r="B276" s="176"/>
      <c r="C276" s="169"/>
      <c r="D276" s="169"/>
      <c r="E276" s="169"/>
      <c r="F276" s="169"/>
      <c r="G276" s="2"/>
      <c r="H276" s="2"/>
      <c r="I276" s="2"/>
      <c r="J276" s="2"/>
      <c r="K276" s="2"/>
      <c r="L276" s="2"/>
      <c r="M276" s="2"/>
    </row>
    <row r="277" spans="1:13">
      <c r="A277" s="169"/>
      <c r="B277" s="176"/>
      <c r="C277" s="169"/>
      <c r="D277" s="169"/>
      <c r="E277" s="169"/>
      <c r="F277" s="169"/>
      <c r="G277" s="2"/>
      <c r="H277" s="2"/>
      <c r="I277" s="2"/>
      <c r="J277" s="2"/>
      <c r="K277" s="2"/>
      <c r="L277" s="2"/>
      <c r="M277" s="2"/>
    </row>
    <row r="278" spans="1:13">
      <c r="A278" s="169"/>
      <c r="B278" s="176"/>
      <c r="C278" s="169"/>
      <c r="D278" s="169"/>
      <c r="E278" s="169"/>
      <c r="F278" s="169"/>
      <c r="G278" s="2"/>
      <c r="H278" s="2"/>
      <c r="I278" s="2"/>
      <c r="J278" s="2"/>
      <c r="K278" s="2"/>
      <c r="L278" s="2"/>
      <c r="M278" s="2"/>
    </row>
    <row r="279" spans="1:13">
      <c r="A279" s="169"/>
      <c r="B279" s="176"/>
      <c r="C279" s="169"/>
      <c r="D279" s="169"/>
      <c r="E279" s="169"/>
      <c r="F279" s="169"/>
      <c r="G279" s="2"/>
      <c r="H279" s="2"/>
      <c r="I279" s="2"/>
      <c r="J279" s="2"/>
      <c r="K279" s="2"/>
      <c r="L279" s="2"/>
      <c r="M279" s="2"/>
    </row>
    <row r="280" spans="1:13">
      <c r="A280" s="169"/>
      <c r="B280" s="176"/>
      <c r="C280" s="169"/>
      <c r="E280" s="169"/>
      <c r="F280" s="169"/>
      <c r="G280" s="2"/>
      <c r="H280" s="2"/>
      <c r="I280" s="2"/>
      <c r="J280" s="2"/>
      <c r="K280" s="2"/>
      <c r="L280" s="2"/>
      <c r="M280" s="2"/>
    </row>
    <row r="281" spans="1:13">
      <c r="A281" s="169"/>
      <c r="B281" s="176"/>
      <c r="C281" s="169"/>
      <c r="E281" s="169"/>
      <c r="F281" s="169"/>
      <c r="G281" s="2"/>
      <c r="H281" s="2"/>
      <c r="I281" s="2"/>
      <c r="J281" s="2"/>
      <c r="K281" s="2"/>
      <c r="L281" s="2"/>
      <c r="M281" s="2"/>
    </row>
    <row r="282" spans="1:13">
      <c r="A282" s="169"/>
      <c r="B282" s="176"/>
      <c r="C282" s="169"/>
      <c r="E282" s="169"/>
      <c r="F282" s="169"/>
      <c r="G282" s="2"/>
      <c r="H282" s="2"/>
      <c r="I282" s="2"/>
      <c r="J282" s="2"/>
      <c r="K282" s="2"/>
      <c r="L282" s="2"/>
      <c r="M282" s="2"/>
    </row>
    <row r="283" spans="1:13">
      <c r="B283" s="182"/>
      <c r="G283" s="2"/>
      <c r="H283" s="2"/>
      <c r="I283" s="2"/>
      <c r="J283" s="2"/>
      <c r="K283" s="2"/>
      <c r="L283" s="2"/>
      <c r="M283" s="2"/>
    </row>
    <row r="284" spans="1:13">
      <c r="A284" s="169"/>
      <c r="B284" s="176"/>
      <c r="C284" s="169"/>
      <c r="E284" s="169"/>
      <c r="F284" s="169"/>
      <c r="G284" s="2"/>
      <c r="H284" s="2"/>
      <c r="I284" s="2"/>
      <c r="J284" s="2"/>
      <c r="K284" s="2"/>
      <c r="L284" s="2"/>
      <c r="M284" s="2"/>
    </row>
    <row r="285" spans="1:13">
      <c r="A285" s="169"/>
      <c r="B285" s="176"/>
      <c r="C285" s="169"/>
      <c r="E285" s="169"/>
      <c r="F285" s="169"/>
      <c r="G285" s="2"/>
      <c r="H285" s="2"/>
      <c r="I285" s="2"/>
      <c r="J285" s="2"/>
      <c r="K285" s="2"/>
      <c r="L285" s="2"/>
      <c r="M285" s="2"/>
    </row>
    <row r="286" spans="1:13">
      <c r="A286" s="169"/>
      <c r="B286" s="176"/>
      <c r="C286" s="169"/>
      <c r="E286" s="169"/>
      <c r="F286" s="169"/>
      <c r="G286" s="2"/>
      <c r="H286" s="2"/>
      <c r="I286" s="2"/>
      <c r="J286" s="2"/>
      <c r="K286" s="2"/>
      <c r="L286" s="2"/>
      <c r="M286" s="2"/>
    </row>
    <row r="287" spans="1:13">
      <c r="A287" s="169"/>
      <c r="B287" s="176"/>
      <c r="C287" s="169"/>
      <c r="E287" s="169"/>
      <c r="F287" s="169"/>
      <c r="G287" s="2"/>
      <c r="H287" s="2"/>
      <c r="I287" s="2"/>
      <c r="J287" s="2"/>
      <c r="K287" s="2"/>
      <c r="L287" s="2"/>
      <c r="M287" s="2"/>
    </row>
    <row r="288" spans="1:13">
      <c r="A288" s="169"/>
      <c r="B288" s="176"/>
      <c r="C288" s="169"/>
      <c r="E288" s="169"/>
      <c r="F288" s="169"/>
      <c r="G288" s="2"/>
      <c r="H288" s="2"/>
      <c r="I288" s="2"/>
      <c r="J288" s="2"/>
      <c r="K288" s="2"/>
      <c r="L288" s="2"/>
      <c r="M288" s="2"/>
    </row>
    <row r="289" spans="1:13">
      <c r="A289" s="169"/>
      <c r="B289" s="176"/>
      <c r="C289" s="169"/>
      <c r="E289" s="169"/>
      <c r="F289" s="169"/>
      <c r="G289" s="2"/>
      <c r="H289" s="2"/>
      <c r="I289" s="2"/>
      <c r="J289" s="2"/>
      <c r="K289" s="2"/>
      <c r="L289" s="2"/>
      <c r="M289" s="2"/>
    </row>
    <row r="290" spans="1:13">
      <c r="A290" s="169"/>
      <c r="B290" s="176"/>
      <c r="C290" s="169"/>
      <c r="E290" s="169"/>
      <c r="F290" s="169"/>
      <c r="G290" s="2"/>
      <c r="H290" s="2"/>
      <c r="I290" s="2"/>
      <c r="J290" s="2"/>
      <c r="K290" s="2"/>
      <c r="L290" s="2"/>
      <c r="M290" s="2"/>
    </row>
    <row r="291" spans="1:13">
      <c r="A291" s="169"/>
      <c r="B291" s="176"/>
      <c r="C291" s="169"/>
      <c r="E291" s="169"/>
      <c r="F291" s="169"/>
      <c r="G291" s="2"/>
      <c r="H291" s="2"/>
      <c r="I291" s="2"/>
      <c r="J291" s="2"/>
      <c r="K291" s="2"/>
      <c r="L291" s="2"/>
      <c r="M291" s="2"/>
    </row>
    <row r="292" spans="1:13">
      <c r="A292" s="169"/>
      <c r="B292" s="176"/>
      <c r="C292" s="169"/>
      <c r="D292" s="169"/>
      <c r="E292" s="169"/>
      <c r="F292" s="169"/>
      <c r="G292" s="2"/>
      <c r="H292" s="2"/>
      <c r="I292" s="2"/>
      <c r="J292" s="2"/>
      <c r="K292" s="2"/>
      <c r="L292" s="2"/>
      <c r="M292" s="2"/>
    </row>
    <row r="293" spans="1:13">
      <c r="A293" s="169"/>
      <c r="B293" s="176"/>
      <c r="C293" s="169"/>
      <c r="D293" s="169"/>
      <c r="E293" s="169"/>
      <c r="F293" s="169"/>
      <c r="G293" s="2"/>
      <c r="H293" s="2"/>
      <c r="I293" s="2"/>
      <c r="J293" s="2"/>
      <c r="K293" s="2"/>
      <c r="L293" s="2"/>
      <c r="M293" s="2"/>
    </row>
    <row r="294" spans="1:13">
      <c r="A294" s="169"/>
      <c r="B294" s="176"/>
      <c r="C294" s="169"/>
      <c r="D294" s="169"/>
      <c r="E294" s="169"/>
      <c r="F294" s="169"/>
      <c r="G294" s="2"/>
      <c r="H294" s="2"/>
      <c r="I294" s="2"/>
      <c r="J294" s="2"/>
      <c r="K294" s="2"/>
      <c r="L294" s="2"/>
      <c r="M294" s="2"/>
    </row>
    <row r="295" spans="1:13">
      <c r="A295" s="169"/>
      <c r="B295" s="176"/>
      <c r="C295" s="169"/>
      <c r="D295" s="169"/>
      <c r="E295" s="169"/>
      <c r="F295" s="169"/>
      <c r="G295" s="2"/>
      <c r="H295" s="2"/>
      <c r="I295" s="2"/>
      <c r="J295" s="2"/>
      <c r="K295" s="2"/>
      <c r="L295" s="2"/>
      <c r="M295" s="2"/>
    </row>
    <row r="296" spans="1:13">
      <c r="A296" s="169"/>
      <c r="B296" s="176"/>
      <c r="C296" s="169"/>
      <c r="D296" s="169"/>
      <c r="E296" s="169"/>
      <c r="F296" s="169"/>
      <c r="G296" s="2"/>
      <c r="H296" s="2"/>
      <c r="I296" s="2"/>
      <c r="J296" s="2"/>
      <c r="K296" s="2"/>
      <c r="L296" s="2"/>
      <c r="M296" s="2"/>
    </row>
    <row r="297" spans="1:13">
      <c r="A297" s="169"/>
      <c r="B297" s="176"/>
      <c r="C297" s="169"/>
      <c r="D297" s="169"/>
      <c r="E297" s="169"/>
      <c r="F297" s="169"/>
      <c r="G297" s="2"/>
      <c r="H297" s="2"/>
      <c r="I297" s="2"/>
      <c r="J297" s="2"/>
      <c r="K297" s="2"/>
      <c r="L297" s="2"/>
      <c r="M297" s="2"/>
    </row>
    <row r="298" spans="1:13">
      <c r="A298" s="169"/>
      <c r="B298" s="176"/>
      <c r="C298" s="169"/>
      <c r="D298" s="169"/>
      <c r="E298" s="169"/>
      <c r="F298" s="169"/>
      <c r="G298" s="2"/>
      <c r="H298" s="2"/>
      <c r="I298" s="2"/>
      <c r="J298" s="2"/>
      <c r="K298" s="2"/>
      <c r="L298" s="2"/>
      <c r="M298" s="2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8"/>
  <sheetViews>
    <sheetView zoomScale="70" zoomScaleNormal="70" workbookViewId="0">
      <selection activeCell="B22" sqref="B22"/>
    </sheetView>
  </sheetViews>
  <sheetFormatPr baseColWidth="10" defaultColWidth="12.5703125" defaultRowHeight="15.75"/>
  <cols>
    <col min="1" max="1" width="49.42578125" style="173" customWidth="1"/>
    <col min="2" max="2" width="23" style="173" customWidth="1"/>
    <col min="3" max="5" width="12.5703125" style="173"/>
    <col min="6" max="6" width="24.7109375" style="173" customWidth="1"/>
    <col min="7" max="7" width="18.28515625" style="173" customWidth="1"/>
    <col min="8" max="8" width="43.42578125" style="173" customWidth="1"/>
    <col min="9" max="9" width="46.28515625" style="173" customWidth="1"/>
    <col min="10" max="16384" width="12.5703125" style="173"/>
  </cols>
  <sheetData>
    <row r="1" spans="1:13">
      <c r="A1" s="169" t="s">
        <v>109</v>
      </c>
      <c r="B1" s="170">
        <v>10</v>
      </c>
      <c r="C1" s="185"/>
      <c r="D1" s="169"/>
      <c r="E1" s="169"/>
      <c r="F1" s="169"/>
      <c r="G1" s="169"/>
      <c r="H1" s="169"/>
      <c r="I1" s="169"/>
      <c r="J1" s="172"/>
      <c r="K1" s="172"/>
      <c r="L1" s="172"/>
      <c r="M1" s="172"/>
    </row>
    <row r="2" spans="1:13" ht="18.75">
      <c r="A2" s="174" t="s">
        <v>110</v>
      </c>
      <c r="B2" s="175" t="s">
        <v>301</v>
      </c>
      <c r="C2" s="185"/>
      <c r="D2" s="169"/>
      <c r="E2" s="169"/>
      <c r="F2" s="169"/>
      <c r="G2" s="169"/>
      <c r="H2" s="169"/>
      <c r="I2" s="169"/>
    </row>
    <row r="3" spans="1:13">
      <c r="A3" s="169" t="s">
        <v>112</v>
      </c>
      <c r="B3" s="176" t="s">
        <v>113</v>
      </c>
      <c r="C3" s="185"/>
      <c r="D3" s="169"/>
      <c r="E3" s="169"/>
      <c r="F3" s="169"/>
      <c r="G3" s="169"/>
      <c r="H3" s="169"/>
      <c r="I3" s="169"/>
    </row>
    <row r="4" spans="1:13">
      <c r="A4" s="169"/>
      <c r="B4" s="176"/>
      <c r="C4" s="169"/>
      <c r="D4" s="169"/>
      <c r="E4" s="169"/>
      <c r="F4" s="169"/>
      <c r="G4" s="169"/>
      <c r="H4" s="169"/>
      <c r="I4" s="169"/>
    </row>
    <row r="5" spans="1:13" ht="18.75">
      <c r="A5" s="177" t="s">
        <v>114</v>
      </c>
      <c r="B5" s="184" t="s">
        <v>302</v>
      </c>
      <c r="C5" s="177"/>
      <c r="D5" s="169"/>
      <c r="E5" s="169"/>
      <c r="F5" s="169"/>
      <c r="G5" s="169"/>
      <c r="H5" s="169"/>
      <c r="I5" s="169"/>
    </row>
    <row r="6" spans="1:13">
      <c r="A6" s="169" t="s">
        <v>116</v>
      </c>
      <c r="B6" s="169"/>
      <c r="C6" s="169"/>
      <c r="D6" s="169"/>
      <c r="E6" s="169"/>
      <c r="F6" s="169"/>
      <c r="G6" s="169"/>
      <c r="H6" s="169"/>
    </row>
    <row r="7" spans="1:13">
      <c r="A7" s="169" t="s">
        <v>117</v>
      </c>
      <c r="B7" s="169" t="s">
        <v>118</v>
      </c>
      <c r="C7" s="169"/>
      <c r="D7" s="169"/>
      <c r="E7" s="169"/>
      <c r="F7" s="169"/>
      <c r="G7" s="169"/>
      <c r="H7" s="169"/>
    </row>
    <row r="8" spans="1:13">
      <c r="A8" s="169" t="s">
        <v>119</v>
      </c>
      <c r="B8" s="169">
        <v>1</v>
      </c>
      <c r="C8" s="169"/>
      <c r="D8" s="169"/>
      <c r="E8" s="169"/>
      <c r="F8" s="169"/>
      <c r="G8" s="169"/>
      <c r="H8" s="169"/>
    </row>
    <row r="9" spans="1:13">
      <c r="A9" s="169" t="s">
        <v>120</v>
      </c>
      <c r="B9" s="169" t="s">
        <v>121</v>
      </c>
      <c r="C9" s="169"/>
      <c r="D9" s="169"/>
      <c r="E9" s="169"/>
      <c r="F9" s="169"/>
      <c r="G9" s="169"/>
      <c r="H9" s="169"/>
    </row>
    <row r="10" spans="1:13">
      <c r="A10" s="169" t="s">
        <v>122</v>
      </c>
      <c r="B10" s="169"/>
      <c r="C10" s="169"/>
      <c r="D10" s="169"/>
      <c r="E10" s="169"/>
      <c r="F10" s="169"/>
      <c r="G10" s="169"/>
      <c r="H10" s="169"/>
    </row>
    <row r="11" spans="1:13">
      <c r="A11" s="169" t="s">
        <v>123</v>
      </c>
      <c r="B11" s="169" t="s">
        <v>124</v>
      </c>
      <c r="C11" s="169" t="s">
        <v>120</v>
      </c>
      <c r="D11" s="169" t="s">
        <v>125</v>
      </c>
      <c r="E11" s="169" t="s">
        <v>126</v>
      </c>
      <c r="F11" s="169" t="s">
        <v>117</v>
      </c>
      <c r="G11" s="169" t="s">
        <v>127</v>
      </c>
      <c r="H11" s="169" t="s">
        <v>128</v>
      </c>
      <c r="I11" s="173" t="s">
        <v>129</v>
      </c>
    </row>
    <row r="12" spans="1:13">
      <c r="A12" s="169" t="s">
        <v>302</v>
      </c>
      <c r="B12" s="169">
        <v>1</v>
      </c>
      <c r="C12" s="169" t="s">
        <v>130</v>
      </c>
      <c r="D12" s="169" t="s">
        <v>301</v>
      </c>
      <c r="E12" s="169"/>
      <c r="F12" s="169" t="s">
        <v>118</v>
      </c>
      <c r="G12" s="169" t="s">
        <v>131</v>
      </c>
      <c r="H12" s="169"/>
    </row>
    <row r="13" spans="1:13">
      <c r="A13" s="169" t="s">
        <v>132</v>
      </c>
      <c r="B13" s="169">
        <f>1.09*((0.93*Cell_cost!$C$22+0.03*Cell_cost!$C$15+0.04*Cell_cost!$C$16)*Cell_cost!$G$31*(1-Cell_cost!$G$33))*1000/Cell_cost!$G$47</f>
        <v>1.7483764222123295</v>
      </c>
      <c r="C13" s="169" t="s">
        <v>133</v>
      </c>
      <c r="D13" s="169" t="s">
        <v>301</v>
      </c>
      <c r="E13" s="169"/>
      <c r="F13" s="169" t="s">
        <v>118</v>
      </c>
      <c r="G13" s="169" t="s">
        <v>134</v>
      </c>
      <c r="H13" s="169"/>
    </row>
    <row r="14" spans="1:13">
      <c r="A14" s="169" t="s">
        <v>135</v>
      </c>
      <c r="B14" s="169">
        <f>1.09*((0.93*Cell_cost!$C$20+0.03*Cell_cost!$C$15+0.04*Cell_cost!$C$16)*(Cell_cost!$G$32)*(1-Cell_cost!$G$34))*1000/Cell_cost!$G$47</f>
        <v>5.0588973612650801</v>
      </c>
      <c r="C14" s="169" t="s">
        <v>133</v>
      </c>
      <c r="D14" s="169" t="s">
        <v>301</v>
      </c>
      <c r="E14" s="169"/>
      <c r="F14" s="169" t="s">
        <v>118</v>
      </c>
      <c r="G14" s="169" t="s">
        <v>134</v>
      </c>
      <c r="H14" s="169"/>
    </row>
    <row r="15" spans="1:13">
      <c r="A15" s="169" t="s">
        <v>136</v>
      </c>
      <c r="B15" s="169">
        <f>Cell_cost!$G$48</f>
        <v>0</v>
      </c>
      <c r="C15" s="169" t="s">
        <v>133</v>
      </c>
      <c r="D15" s="169" t="s">
        <v>301</v>
      </c>
      <c r="E15" s="169"/>
      <c r="F15" s="169" t="s">
        <v>118</v>
      </c>
      <c r="G15" s="169" t="s">
        <v>134</v>
      </c>
      <c r="H15" s="169"/>
    </row>
    <row r="16" spans="1:13">
      <c r="A16" s="169" t="s">
        <v>137</v>
      </c>
      <c r="B16" s="169">
        <f>Cell_cost!$G$49</f>
        <v>0.8846835840306253</v>
      </c>
      <c r="C16" s="169" t="s">
        <v>133</v>
      </c>
      <c r="D16" s="169" t="s">
        <v>301</v>
      </c>
      <c r="E16" s="169"/>
      <c r="F16" s="169" t="s">
        <v>118</v>
      </c>
      <c r="G16" s="169" t="s">
        <v>134</v>
      </c>
      <c r="H16" s="169"/>
    </row>
    <row r="17" spans="1:13">
      <c r="A17" s="173" t="s">
        <v>138</v>
      </c>
      <c r="B17" s="173">
        <f>Cell_cost!$G$53</f>
        <v>1.2548975447178183</v>
      </c>
      <c r="C17" s="173" t="s">
        <v>133</v>
      </c>
      <c r="D17" s="173" t="s">
        <v>301</v>
      </c>
      <c r="F17" s="173" t="s">
        <v>118</v>
      </c>
      <c r="G17" s="173" t="s">
        <v>134</v>
      </c>
    </row>
    <row r="18" spans="1:13">
      <c r="A18" s="173" t="s">
        <v>139</v>
      </c>
      <c r="B18" s="173">
        <f>Cell_cost!$G$50</f>
        <v>0.33764253240787873</v>
      </c>
      <c r="C18" s="173" t="s">
        <v>133</v>
      </c>
      <c r="D18" s="173" t="s">
        <v>301</v>
      </c>
      <c r="F18" s="173" t="s">
        <v>118</v>
      </c>
      <c r="G18" s="173" t="s">
        <v>134</v>
      </c>
    </row>
    <row r="19" spans="1:13">
      <c r="A19" s="173" t="s">
        <v>140</v>
      </c>
      <c r="B19" s="173">
        <f>SUM(B13:B18)*0.03/0.97</f>
        <v>0.28714940550413609</v>
      </c>
      <c r="C19" s="173" t="s">
        <v>133</v>
      </c>
      <c r="D19" s="173" t="s">
        <v>301</v>
      </c>
      <c r="F19" s="173" t="s">
        <v>118</v>
      </c>
      <c r="G19" s="173" t="s">
        <v>134</v>
      </c>
      <c r="I19" s="173" t="s">
        <v>141</v>
      </c>
    </row>
    <row r="20" spans="1:13">
      <c r="A20" s="173" t="s">
        <v>142</v>
      </c>
      <c r="B20" s="173">
        <f>LIB4C!$B$20*Cell_cost!$G$76/Cell_cost!$D$76</f>
        <v>50.820421757053658</v>
      </c>
      <c r="C20" s="173" t="s">
        <v>120</v>
      </c>
      <c r="D20" s="173" t="s">
        <v>301</v>
      </c>
      <c r="F20" s="173" t="s">
        <v>118</v>
      </c>
      <c r="G20" s="173" t="s">
        <v>134</v>
      </c>
    </row>
    <row r="21" spans="1:13">
      <c r="A21" s="173" t="s">
        <v>143</v>
      </c>
      <c r="B21" s="173">
        <f>LIB4C!$B$21*Cell_cost!$G$76/Cell_cost!$D$76</f>
        <v>62.452131191463785</v>
      </c>
      <c r="C21" s="173" t="s">
        <v>130</v>
      </c>
      <c r="D21" s="173" t="s">
        <v>301</v>
      </c>
      <c r="F21" s="173" t="s">
        <v>144</v>
      </c>
      <c r="G21" s="173" t="s">
        <v>134</v>
      </c>
    </row>
    <row r="24" spans="1:13" ht="18.75">
      <c r="A24" s="177" t="s">
        <v>114</v>
      </c>
      <c r="B24" s="177" t="s">
        <v>142</v>
      </c>
    </row>
    <row r="25" spans="1:13">
      <c r="A25" s="173" t="s">
        <v>116</v>
      </c>
    </row>
    <row r="26" spans="1:13">
      <c r="A26" s="173" t="s">
        <v>117</v>
      </c>
      <c r="B26" s="173" t="s">
        <v>118</v>
      </c>
    </row>
    <row r="27" spans="1:13">
      <c r="A27" s="173" t="s">
        <v>119</v>
      </c>
      <c r="B27" s="173">
        <v>1</v>
      </c>
    </row>
    <row r="28" spans="1:13">
      <c r="A28" s="173" t="s">
        <v>120</v>
      </c>
      <c r="B28" s="173" t="s">
        <v>120</v>
      </c>
    </row>
    <row r="29" spans="1:13">
      <c r="A29" s="173" t="s">
        <v>122</v>
      </c>
    </row>
    <row r="30" spans="1:13">
      <c r="A30" s="173" t="s">
        <v>123</v>
      </c>
      <c r="B30" s="173" t="s">
        <v>124</v>
      </c>
      <c r="C30" s="173" t="s">
        <v>120</v>
      </c>
      <c r="D30" s="173" t="s">
        <v>125</v>
      </c>
      <c r="E30" s="173" t="s">
        <v>126</v>
      </c>
      <c r="F30" s="173" t="s">
        <v>117</v>
      </c>
      <c r="G30" s="173" t="s">
        <v>127</v>
      </c>
      <c r="H30" s="173" t="s">
        <v>128</v>
      </c>
      <c r="I30" s="173" t="s">
        <v>129</v>
      </c>
    </row>
    <row r="31" spans="1:13">
      <c r="A31" s="173" t="s">
        <v>145</v>
      </c>
      <c r="B31" s="173">
        <v>1</v>
      </c>
      <c r="C31" s="173" t="s">
        <v>146</v>
      </c>
      <c r="D31" s="173" t="s">
        <v>147</v>
      </c>
      <c r="F31" s="173" t="s">
        <v>118</v>
      </c>
      <c r="G31" s="173" t="s">
        <v>134</v>
      </c>
      <c r="H31" s="173" t="s">
        <v>148</v>
      </c>
      <c r="K31" s="180"/>
      <c r="L31" s="180"/>
      <c r="M31" s="180"/>
    </row>
    <row r="32" spans="1:13">
      <c r="K32" s="180"/>
      <c r="L32" s="180"/>
      <c r="M32" s="180"/>
    </row>
    <row r="33" spans="1:13">
      <c r="K33" s="180"/>
      <c r="L33" s="180"/>
      <c r="M33" s="180"/>
    </row>
    <row r="34" spans="1:13" ht="18.75">
      <c r="A34" s="177" t="s">
        <v>114</v>
      </c>
      <c r="B34" s="177" t="s">
        <v>143</v>
      </c>
    </row>
    <row r="35" spans="1:13">
      <c r="A35" s="173" t="s">
        <v>116</v>
      </c>
    </row>
    <row r="36" spans="1:13">
      <c r="A36" s="173" t="s">
        <v>117</v>
      </c>
      <c r="B36" s="173" t="s">
        <v>144</v>
      </c>
    </row>
    <row r="37" spans="1:13">
      <c r="A37" s="173" t="s">
        <v>119</v>
      </c>
      <c r="B37" s="173">
        <v>1</v>
      </c>
    </row>
    <row r="38" spans="1:13">
      <c r="A38" s="173" t="s">
        <v>120</v>
      </c>
      <c r="B38" s="173" t="s">
        <v>130</v>
      </c>
    </row>
    <row r="39" spans="1:13">
      <c r="A39" s="173" t="s">
        <v>122</v>
      </c>
    </row>
    <row r="40" spans="1:13">
      <c r="A40" s="173" t="s">
        <v>123</v>
      </c>
      <c r="B40" s="173" t="s">
        <v>124</v>
      </c>
      <c r="C40" s="173" t="s">
        <v>120</v>
      </c>
      <c r="D40" s="173" t="s">
        <v>125</v>
      </c>
      <c r="E40" s="173" t="s">
        <v>126</v>
      </c>
      <c r="F40" s="173" t="s">
        <v>117</v>
      </c>
      <c r="G40" s="173" t="s">
        <v>127</v>
      </c>
      <c r="H40" s="173" t="s">
        <v>128</v>
      </c>
      <c r="I40" s="173" t="s">
        <v>129</v>
      </c>
    </row>
    <row r="41" spans="1:13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</row>
    <row r="42" spans="1:13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</row>
    <row r="43" spans="1:13">
      <c r="K43" s="180"/>
      <c r="L43" s="180"/>
      <c r="M43" s="180"/>
    </row>
    <row r="44" spans="1:13">
      <c r="K44" s="180"/>
      <c r="L44" s="180"/>
      <c r="M44" s="180"/>
    </row>
    <row r="45" spans="1:13" ht="18.75">
      <c r="A45" s="177" t="s">
        <v>114</v>
      </c>
      <c r="B45" s="177" t="s">
        <v>136</v>
      </c>
    </row>
    <row r="46" spans="1:13">
      <c r="A46" s="173" t="s">
        <v>116</v>
      </c>
    </row>
    <row r="47" spans="1:13">
      <c r="A47" s="173" t="s">
        <v>117</v>
      </c>
      <c r="B47" s="173" t="s">
        <v>118</v>
      </c>
    </row>
    <row r="48" spans="1:13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73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73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6" spans="1:9" ht="18.75">
      <c r="A56" s="177" t="s">
        <v>114</v>
      </c>
      <c r="B56" s="177" t="s">
        <v>132</v>
      </c>
    </row>
    <row r="57" spans="1:9">
      <c r="A57" s="173" t="s">
        <v>116</v>
      </c>
    </row>
    <row r="58" spans="1:9">
      <c r="A58" s="173" t="s">
        <v>117</v>
      </c>
      <c r="B58" s="173" t="s">
        <v>118</v>
      </c>
    </row>
    <row r="59" spans="1:9">
      <c r="A59" s="173" t="s">
        <v>119</v>
      </c>
      <c r="B59" s="173">
        <v>1</v>
      </c>
    </row>
    <row r="60" spans="1:9">
      <c r="A60" s="173" t="s">
        <v>120</v>
      </c>
      <c r="B60" s="173" t="s">
        <v>133</v>
      </c>
    </row>
    <row r="61" spans="1:9">
      <c r="A61" s="173" t="s">
        <v>122</v>
      </c>
    </row>
    <row r="62" spans="1:9">
      <c r="A62" s="173" t="s">
        <v>123</v>
      </c>
      <c r="B62" s="173" t="s">
        <v>124</v>
      </c>
      <c r="C62" s="173" t="s">
        <v>120</v>
      </c>
      <c r="D62" s="173" t="s">
        <v>125</v>
      </c>
      <c r="E62" s="173" t="s">
        <v>126</v>
      </c>
      <c r="F62" s="173" t="s">
        <v>117</v>
      </c>
      <c r="G62" s="173" t="s">
        <v>127</v>
      </c>
      <c r="H62" s="173" t="s">
        <v>128</v>
      </c>
      <c r="I62" s="173" t="s">
        <v>129</v>
      </c>
    </row>
    <row r="63" spans="1:9">
      <c r="A63" s="173" t="s">
        <v>267</v>
      </c>
      <c r="B63" s="173">
        <v>0.93</v>
      </c>
      <c r="C63" s="173" t="s">
        <v>133</v>
      </c>
      <c r="D63" s="173" t="s">
        <v>265</v>
      </c>
      <c r="F63" s="173" t="s">
        <v>118</v>
      </c>
      <c r="G63" s="173" t="s">
        <v>134</v>
      </c>
    </row>
    <row r="64" spans="1:9">
      <c r="A64" s="173" t="s">
        <v>161</v>
      </c>
      <c r="B64" s="173">
        <v>2.0999999999999998E-2</v>
      </c>
      <c r="C64" s="173" t="s">
        <v>133</v>
      </c>
      <c r="D64" s="173" t="s">
        <v>147</v>
      </c>
      <c r="F64" s="173" t="s">
        <v>118</v>
      </c>
      <c r="G64" s="173" t="s">
        <v>134</v>
      </c>
      <c r="H64" s="173" t="s">
        <v>162</v>
      </c>
    </row>
    <row r="65" spans="1:9">
      <c r="A65" s="173" t="s">
        <v>163</v>
      </c>
      <c r="B65" s="173">
        <v>8.9999999999999993E-3</v>
      </c>
      <c r="C65" s="173" t="s">
        <v>133</v>
      </c>
      <c r="D65" s="173" t="s">
        <v>265</v>
      </c>
      <c r="G65" s="173" t="s">
        <v>134</v>
      </c>
      <c r="H65" s="173" t="s">
        <v>163</v>
      </c>
    </row>
    <row r="66" spans="1:9">
      <c r="A66" s="173" t="s">
        <v>164</v>
      </c>
      <c r="B66" s="173">
        <v>0.04</v>
      </c>
      <c r="C66" s="173" t="s">
        <v>133</v>
      </c>
      <c r="D66" s="173" t="s">
        <v>147</v>
      </c>
      <c r="F66" s="173" t="s">
        <v>118</v>
      </c>
      <c r="G66" s="173" t="s">
        <v>134</v>
      </c>
      <c r="H66" s="173" t="s">
        <v>165</v>
      </c>
    </row>
    <row r="69" spans="1:9" ht="18.75">
      <c r="A69" s="177" t="s">
        <v>114</v>
      </c>
      <c r="B69" s="177" t="s">
        <v>267</v>
      </c>
    </row>
    <row r="70" spans="1:9">
      <c r="A70" s="173" t="s">
        <v>116</v>
      </c>
      <c r="B70" s="173" t="s">
        <v>268</v>
      </c>
    </row>
    <row r="71" spans="1:9">
      <c r="A71" s="173" t="s">
        <v>117</v>
      </c>
      <c r="B71" s="173" t="s">
        <v>118</v>
      </c>
    </row>
    <row r="72" spans="1:9">
      <c r="A72" s="173" t="s">
        <v>119</v>
      </c>
      <c r="B72" s="173">
        <v>1</v>
      </c>
    </row>
    <row r="73" spans="1:9">
      <c r="A73" s="173" t="s">
        <v>120</v>
      </c>
      <c r="B73" s="173" t="s">
        <v>133</v>
      </c>
    </row>
    <row r="74" spans="1:9">
      <c r="A74" s="173" t="s">
        <v>122</v>
      </c>
    </row>
    <row r="75" spans="1:9">
      <c r="A75" s="173" t="s">
        <v>123</v>
      </c>
      <c r="B75" s="173" t="s">
        <v>124</v>
      </c>
      <c r="C75" s="173" t="s">
        <v>120</v>
      </c>
      <c r="D75" s="173" t="s">
        <v>125</v>
      </c>
      <c r="E75" s="173" t="s">
        <v>126</v>
      </c>
      <c r="F75" s="173" t="s">
        <v>117</v>
      </c>
      <c r="G75" s="173" t="s">
        <v>127</v>
      </c>
      <c r="H75" s="173" t="s">
        <v>128</v>
      </c>
      <c r="I75" s="173" t="s">
        <v>129</v>
      </c>
    </row>
    <row r="76" spans="1:9">
      <c r="A76" s="173" t="s">
        <v>267</v>
      </c>
      <c r="B76" s="173">
        <v>1</v>
      </c>
      <c r="C76" s="173" t="s">
        <v>133</v>
      </c>
      <c r="D76" s="173" t="s">
        <v>265</v>
      </c>
      <c r="F76" s="173" t="s">
        <v>118</v>
      </c>
      <c r="G76" s="173" t="s">
        <v>131</v>
      </c>
    </row>
    <row r="77" spans="1:9">
      <c r="A77" s="173" t="s">
        <v>269</v>
      </c>
      <c r="B77" s="173">
        <v>20</v>
      </c>
      <c r="C77" s="173" t="s">
        <v>133</v>
      </c>
      <c r="D77" s="173" t="s">
        <v>147</v>
      </c>
      <c r="F77" s="173" t="s">
        <v>153</v>
      </c>
      <c r="G77" s="173" t="s">
        <v>134</v>
      </c>
      <c r="H77" s="173" t="s">
        <v>270</v>
      </c>
    </row>
    <row r="78" spans="1:9">
      <c r="A78" s="173" t="s">
        <v>254</v>
      </c>
      <c r="B78" s="173">
        <v>0.107</v>
      </c>
      <c r="C78" s="173" t="s">
        <v>130</v>
      </c>
      <c r="D78" s="173" t="s">
        <v>147</v>
      </c>
      <c r="F78" s="173" t="s">
        <v>255</v>
      </c>
      <c r="G78" s="173" t="s">
        <v>134</v>
      </c>
      <c r="H78" s="173" t="s">
        <v>150</v>
      </c>
    </row>
    <row r="79" spans="1:9">
      <c r="A79" s="173" t="s">
        <v>271</v>
      </c>
      <c r="B79" s="173">
        <v>9.52</v>
      </c>
      <c r="C79" s="173" t="s">
        <v>182</v>
      </c>
      <c r="D79" s="173" t="s">
        <v>147</v>
      </c>
      <c r="F79" s="173" t="s">
        <v>272</v>
      </c>
      <c r="G79" s="173" t="s">
        <v>134</v>
      </c>
      <c r="H79" s="173" t="s">
        <v>257</v>
      </c>
    </row>
    <row r="80" spans="1:9">
      <c r="A80" s="173" t="s">
        <v>252</v>
      </c>
      <c r="B80" s="173">
        <v>0.17799999999999999</v>
      </c>
      <c r="C80" s="173" t="s">
        <v>133</v>
      </c>
      <c r="D80" s="173" t="s">
        <v>147</v>
      </c>
      <c r="F80" s="173" t="s">
        <v>153</v>
      </c>
      <c r="G80" s="173" t="s">
        <v>134</v>
      </c>
      <c r="H80" s="173" t="s">
        <v>253</v>
      </c>
    </row>
    <row r="81" spans="1:21">
      <c r="A81" s="173" t="s">
        <v>273</v>
      </c>
      <c r="B81" s="173">
        <v>0.26700000000000002</v>
      </c>
      <c r="C81" s="173" t="s">
        <v>133</v>
      </c>
      <c r="D81" s="173" t="s">
        <v>147</v>
      </c>
      <c r="F81" s="173" t="s">
        <v>118</v>
      </c>
      <c r="G81" s="173" t="s">
        <v>134</v>
      </c>
      <c r="H81" s="173" t="s">
        <v>274</v>
      </c>
    </row>
    <row r="82" spans="1:21">
      <c r="A82" s="173" t="s">
        <v>275</v>
      </c>
      <c r="B82" s="173">
        <v>6.99</v>
      </c>
      <c r="C82" s="173" t="s">
        <v>133</v>
      </c>
      <c r="D82" s="173" t="s">
        <v>147</v>
      </c>
      <c r="F82" s="173" t="s">
        <v>153</v>
      </c>
      <c r="G82" s="173" t="s">
        <v>134</v>
      </c>
      <c r="H82" s="173" t="s">
        <v>276</v>
      </c>
      <c r="L82" s="186" t="s">
        <v>278</v>
      </c>
      <c r="M82" s="186"/>
      <c r="N82" s="186"/>
      <c r="O82" s="186"/>
      <c r="P82" s="186"/>
      <c r="Q82" s="186"/>
      <c r="R82" s="186"/>
      <c r="S82" s="186"/>
      <c r="T82" s="186"/>
      <c r="U82" s="186"/>
    </row>
    <row r="83" spans="1:21">
      <c r="A83" s="173" t="s">
        <v>179</v>
      </c>
      <c r="B83" s="173">
        <v>4.0000000000000001E-10</v>
      </c>
      <c r="C83" s="173" t="s">
        <v>120</v>
      </c>
      <c r="D83" s="173" t="s">
        <v>147</v>
      </c>
      <c r="F83" s="173" t="s">
        <v>118</v>
      </c>
      <c r="G83" s="173" t="s">
        <v>134</v>
      </c>
      <c r="H83" s="173" t="s">
        <v>180</v>
      </c>
      <c r="L83" s="186"/>
      <c r="M83" s="186"/>
      <c r="N83" s="186"/>
      <c r="O83" s="186"/>
      <c r="P83" s="186"/>
      <c r="Q83" s="186"/>
      <c r="R83" s="186"/>
      <c r="S83" s="186"/>
      <c r="T83" s="186"/>
      <c r="U83" s="186"/>
    </row>
    <row r="84" spans="1:21">
      <c r="A84" s="173" t="s">
        <v>277</v>
      </c>
      <c r="B84" s="173">
        <v>29.33</v>
      </c>
      <c r="C84" s="173" t="s">
        <v>133</v>
      </c>
      <c r="D84" s="173" t="s">
        <v>191</v>
      </c>
      <c r="E84" s="173" t="s">
        <v>237</v>
      </c>
      <c r="G84" s="173" t="s">
        <v>193</v>
      </c>
      <c r="L84" s="186" t="s">
        <v>281</v>
      </c>
      <c r="M84" s="186"/>
      <c r="N84" s="186"/>
      <c r="O84" s="186"/>
      <c r="P84" s="186"/>
      <c r="Q84" s="186"/>
      <c r="R84" s="186"/>
      <c r="S84" s="186"/>
      <c r="T84" s="186"/>
      <c r="U84" s="186"/>
    </row>
    <row r="85" spans="1:21">
      <c r="A85" s="173" t="s">
        <v>279</v>
      </c>
      <c r="B85" s="173">
        <v>3.5300000000000002E-4</v>
      </c>
      <c r="C85" s="173" t="s">
        <v>133</v>
      </c>
      <c r="D85" s="173" t="s">
        <v>191</v>
      </c>
      <c r="E85" s="173" t="s">
        <v>237</v>
      </c>
      <c r="G85" s="173" t="s">
        <v>193</v>
      </c>
      <c r="L85" s="186" t="s">
        <v>283</v>
      </c>
      <c r="M85" s="186"/>
      <c r="N85" s="186"/>
      <c r="O85" s="186"/>
      <c r="P85" s="186"/>
      <c r="Q85" s="186"/>
      <c r="R85" s="186"/>
      <c r="S85" s="186"/>
      <c r="T85" s="186"/>
      <c r="U85" s="186"/>
    </row>
    <row r="86" spans="1:21">
      <c r="A86" s="173" t="s">
        <v>280</v>
      </c>
      <c r="B86" s="173">
        <v>6.1599999999999997E-3</v>
      </c>
      <c r="C86" s="173" t="s">
        <v>133</v>
      </c>
      <c r="D86" s="173" t="s">
        <v>191</v>
      </c>
      <c r="E86" s="173" t="s">
        <v>237</v>
      </c>
      <c r="G86" s="173" t="s">
        <v>193</v>
      </c>
      <c r="L86" s="186" t="s">
        <v>284</v>
      </c>
      <c r="M86" s="186"/>
      <c r="N86" s="186"/>
      <c r="O86" s="186"/>
      <c r="P86" s="186"/>
      <c r="Q86" s="186"/>
      <c r="R86" s="186"/>
      <c r="S86" s="186"/>
      <c r="T86" s="186"/>
      <c r="U86" s="186"/>
    </row>
    <row r="87" spans="1:21">
      <c r="A87" s="173" t="s">
        <v>282</v>
      </c>
      <c r="B87" s="173">
        <v>1.17E-3</v>
      </c>
      <c r="C87" s="173" t="s">
        <v>133</v>
      </c>
      <c r="D87" s="173" t="s">
        <v>191</v>
      </c>
      <c r="E87" s="173" t="s">
        <v>237</v>
      </c>
      <c r="G87" s="173" t="s">
        <v>193</v>
      </c>
    </row>
    <row r="88" spans="1:21">
      <c r="A88" s="173" t="s">
        <v>238</v>
      </c>
      <c r="B88" s="173">
        <v>1.1E-4</v>
      </c>
      <c r="C88" s="173" t="s">
        <v>133</v>
      </c>
      <c r="D88" s="173" t="s">
        <v>191</v>
      </c>
      <c r="E88" s="173" t="s">
        <v>237</v>
      </c>
      <c r="G88" s="173" t="s">
        <v>193</v>
      </c>
    </row>
    <row r="89" spans="1:21">
      <c r="A89" s="173" t="s">
        <v>285</v>
      </c>
      <c r="B89" s="173">
        <v>8.8899999999999996E-6</v>
      </c>
      <c r="C89" s="173" t="s">
        <v>133</v>
      </c>
      <c r="D89" s="173" t="s">
        <v>191</v>
      </c>
      <c r="E89" s="173" t="s">
        <v>237</v>
      </c>
      <c r="G89" s="173" t="s">
        <v>193</v>
      </c>
    </row>
    <row r="90" spans="1:21">
      <c r="A90" s="173" t="s">
        <v>286</v>
      </c>
      <c r="B90" s="173">
        <v>5.0799999999999999E-4</v>
      </c>
      <c r="C90" s="173" t="s">
        <v>133</v>
      </c>
      <c r="D90" s="173" t="s">
        <v>191</v>
      </c>
      <c r="E90" s="173" t="s">
        <v>237</v>
      </c>
      <c r="G90" s="173" t="s">
        <v>193</v>
      </c>
    </row>
    <row r="91" spans="1:21">
      <c r="A91" s="173" t="s">
        <v>236</v>
      </c>
      <c r="B91" s="173">
        <v>9.9</v>
      </c>
      <c r="C91" s="173" t="s">
        <v>182</v>
      </c>
      <c r="D91" s="173" t="s">
        <v>191</v>
      </c>
      <c r="E91" s="173" t="s">
        <v>237</v>
      </c>
      <c r="G91" s="173" t="s">
        <v>193</v>
      </c>
    </row>
    <row r="94" spans="1:21" ht="18.75">
      <c r="A94" s="177" t="s">
        <v>114</v>
      </c>
      <c r="B94" s="177" t="s">
        <v>137</v>
      </c>
    </row>
    <row r="95" spans="1:21">
      <c r="A95" s="173" t="s">
        <v>116</v>
      </c>
    </row>
    <row r="96" spans="1:21">
      <c r="A96" s="173" t="s">
        <v>117</v>
      </c>
      <c r="B96" s="173" t="s">
        <v>118</v>
      </c>
    </row>
    <row r="97" spans="1:13">
      <c r="A97" s="173" t="s">
        <v>119</v>
      </c>
      <c r="B97" s="173">
        <v>1</v>
      </c>
    </row>
    <row r="98" spans="1:13">
      <c r="A98" s="173" t="s">
        <v>120</v>
      </c>
      <c r="B98" s="173" t="s">
        <v>133</v>
      </c>
    </row>
    <row r="99" spans="1:13">
      <c r="A99" s="173" t="s">
        <v>122</v>
      </c>
    </row>
    <row r="100" spans="1:13">
      <c r="A100" s="173" t="s">
        <v>123</v>
      </c>
      <c r="B100" s="173" t="s">
        <v>124</v>
      </c>
      <c r="C100" s="173" t="s">
        <v>120</v>
      </c>
      <c r="D100" s="173" t="s">
        <v>125</v>
      </c>
      <c r="E100" s="173" t="s">
        <v>126</v>
      </c>
      <c r="F100" s="173" t="s">
        <v>117</v>
      </c>
      <c r="G100" s="173" t="s">
        <v>127</v>
      </c>
      <c r="H100" s="173" t="s">
        <v>128</v>
      </c>
      <c r="I100" s="173" t="s">
        <v>129</v>
      </c>
    </row>
    <row r="101" spans="1:13">
      <c r="A101" s="173" t="s">
        <v>166</v>
      </c>
      <c r="B101" s="173">
        <v>1</v>
      </c>
      <c r="C101" s="173" t="s">
        <v>133</v>
      </c>
      <c r="D101" s="173" t="s">
        <v>147</v>
      </c>
      <c r="F101" s="173" t="s">
        <v>153</v>
      </c>
      <c r="G101" s="173" t="s">
        <v>134</v>
      </c>
      <c r="H101" s="173" t="s">
        <v>167</v>
      </c>
    </row>
    <row r="102" spans="1:13">
      <c r="A102" s="173" t="s">
        <v>168</v>
      </c>
      <c r="B102" s="173">
        <v>1</v>
      </c>
      <c r="C102" s="173" t="s">
        <v>133</v>
      </c>
      <c r="D102" s="173" t="s">
        <v>147</v>
      </c>
      <c r="F102" s="173" t="s">
        <v>118</v>
      </c>
      <c r="G102" s="173" t="s">
        <v>134</v>
      </c>
      <c r="H102" s="173" t="s">
        <v>169</v>
      </c>
    </row>
    <row r="105" spans="1:13" ht="18.75">
      <c r="A105" s="177" t="s">
        <v>114</v>
      </c>
      <c r="B105" s="177" t="s">
        <v>135</v>
      </c>
    </row>
    <row r="106" spans="1:13">
      <c r="A106" s="173" t="s">
        <v>116</v>
      </c>
    </row>
    <row r="107" spans="1:13">
      <c r="A107" s="173" t="s">
        <v>117</v>
      </c>
      <c r="B107" s="173" t="s">
        <v>118</v>
      </c>
    </row>
    <row r="108" spans="1:13">
      <c r="A108" s="173" t="s">
        <v>119</v>
      </c>
      <c r="B108" s="173">
        <v>1</v>
      </c>
    </row>
    <row r="109" spans="1:13">
      <c r="A109" s="173" t="s">
        <v>120</v>
      </c>
      <c r="B109" s="173" t="s">
        <v>133</v>
      </c>
    </row>
    <row r="110" spans="1:13">
      <c r="A110" s="173" t="s">
        <v>122</v>
      </c>
    </row>
    <row r="111" spans="1:13">
      <c r="A111" s="173" t="s">
        <v>123</v>
      </c>
      <c r="B111" s="173" t="s">
        <v>124</v>
      </c>
      <c r="C111" s="173" t="s">
        <v>120</v>
      </c>
      <c r="D111" s="173" t="s">
        <v>125</v>
      </c>
      <c r="E111" s="173" t="s">
        <v>126</v>
      </c>
      <c r="F111" s="173" t="s">
        <v>117</v>
      </c>
      <c r="G111" s="173" t="s">
        <v>127</v>
      </c>
      <c r="H111" s="173" t="s">
        <v>128</v>
      </c>
      <c r="I111" s="173" t="s">
        <v>129</v>
      </c>
    </row>
    <row r="112" spans="1:13">
      <c r="A112" s="173" t="s">
        <v>170</v>
      </c>
      <c r="B112" s="173">
        <v>0.03</v>
      </c>
      <c r="C112" s="173" t="s">
        <v>133</v>
      </c>
      <c r="D112" s="173" t="s">
        <v>147</v>
      </c>
      <c r="F112" s="173" t="s">
        <v>118</v>
      </c>
      <c r="G112" s="173" t="s">
        <v>134</v>
      </c>
      <c r="H112" s="173" t="s">
        <v>171</v>
      </c>
      <c r="K112" s="2"/>
      <c r="L112" s="2"/>
      <c r="M112" s="2"/>
    </row>
    <row r="113" spans="1:13">
      <c r="A113" s="173" t="s">
        <v>164</v>
      </c>
      <c r="B113" s="173">
        <v>0.04</v>
      </c>
      <c r="C113" s="173" t="s">
        <v>133</v>
      </c>
      <c r="D113" s="173" t="s">
        <v>147</v>
      </c>
      <c r="F113" s="173" t="s">
        <v>118</v>
      </c>
      <c r="G113" s="173" t="s">
        <v>134</v>
      </c>
      <c r="H113" s="173" t="s">
        <v>165</v>
      </c>
      <c r="K113" s="2"/>
      <c r="L113" s="2"/>
      <c r="M113" s="2"/>
    </row>
    <row r="114" spans="1:13">
      <c r="A114" s="173" t="s">
        <v>172</v>
      </c>
      <c r="B114" s="173">
        <v>0.93</v>
      </c>
      <c r="C114" s="173" t="s">
        <v>133</v>
      </c>
      <c r="D114" s="173" t="s">
        <v>265</v>
      </c>
      <c r="F114" s="173" t="s">
        <v>118</v>
      </c>
      <c r="G114" s="173" t="s">
        <v>134</v>
      </c>
      <c r="K114" s="2"/>
      <c r="L114" s="2"/>
      <c r="M114" s="2"/>
    </row>
    <row r="115" spans="1:13">
      <c r="A115" s="173" t="s">
        <v>173</v>
      </c>
      <c r="B115" s="173">
        <v>0.41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174</v>
      </c>
      <c r="L115" s="2"/>
      <c r="M115" s="2"/>
    </row>
    <row r="116" spans="1:13">
      <c r="L116" s="2"/>
      <c r="M116" s="2"/>
    </row>
    <row r="117" spans="1:13">
      <c r="K117" s="2"/>
      <c r="L117" s="2"/>
      <c r="M117" s="2"/>
    </row>
    <row r="118" spans="1:13" ht="18.75">
      <c r="A118" s="177" t="s">
        <v>114</v>
      </c>
      <c r="B118" s="177" t="s">
        <v>172</v>
      </c>
      <c r="K118" s="2"/>
      <c r="L118" s="2"/>
      <c r="M118" s="2"/>
    </row>
    <row r="119" spans="1:13">
      <c r="A119" s="173" t="s">
        <v>116</v>
      </c>
      <c r="B119" s="173" t="s">
        <v>287</v>
      </c>
      <c r="K119" s="2"/>
      <c r="L119" s="2"/>
      <c r="M119" s="2"/>
    </row>
    <row r="120" spans="1:13">
      <c r="A120" s="173" t="s">
        <v>117</v>
      </c>
      <c r="B120" s="173" t="s">
        <v>118</v>
      </c>
      <c r="K120" s="2"/>
      <c r="L120" s="2"/>
      <c r="M120" s="2"/>
    </row>
    <row r="121" spans="1:13">
      <c r="A121" s="173" t="s">
        <v>119</v>
      </c>
      <c r="B121" s="173">
        <v>1</v>
      </c>
    </row>
    <row r="122" spans="1:13">
      <c r="A122" s="173" t="s">
        <v>120</v>
      </c>
      <c r="B122" s="173" t="s">
        <v>133</v>
      </c>
    </row>
    <row r="123" spans="1:13">
      <c r="A123" s="173" t="s">
        <v>122</v>
      </c>
    </row>
    <row r="124" spans="1:13">
      <c r="A124" s="173" t="s">
        <v>123</v>
      </c>
      <c r="B124" s="173" t="s">
        <v>124</v>
      </c>
      <c r="C124" s="173" t="s">
        <v>120</v>
      </c>
      <c r="D124" s="173" t="s">
        <v>125</v>
      </c>
      <c r="E124" s="173" t="s">
        <v>126</v>
      </c>
      <c r="F124" s="173" t="s">
        <v>117</v>
      </c>
      <c r="G124" s="173" t="s">
        <v>127</v>
      </c>
      <c r="H124" s="173" t="s">
        <v>128</v>
      </c>
      <c r="I124" s="173" t="s">
        <v>129</v>
      </c>
    </row>
    <row r="125" spans="1:13">
      <c r="A125" s="173" t="s">
        <v>188</v>
      </c>
      <c r="B125" s="173">
        <v>0.35599999999999998</v>
      </c>
      <c r="C125" s="173" t="s">
        <v>133</v>
      </c>
      <c r="D125" s="173" t="s">
        <v>147</v>
      </c>
      <c r="F125" s="173" t="s">
        <v>118</v>
      </c>
      <c r="G125" s="173" t="s">
        <v>134</v>
      </c>
      <c r="H125" s="173" t="s">
        <v>189</v>
      </c>
    </row>
    <row r="126" spans="1:13">
      <c r="A126" s="173" t="s">
        <v>178</v>
      </c>
      <c r="B126" s="173">
        <v>0.81399999999999995</v>
      </c>
      <c r="C126" s="173" t="s">
        <v>133</v>
      </c>
      <c r="D126" s="173" t="s">
        <v>265</v>
      </c>
      <c r="F126" s="173" t="s">
        <v>118</v>
      </c>
      <c r="G126" s="173" t="s">
        <v>134</v>
      </c>
    </row>
    <row r="127" spans="1:13">
      <c r="A127" s="173" t="s">
        <v>179</v>
      </c>
      <c r="B127" s="173">
        <v>4.6000000000000001E-10</v>
      </c>
      <c r="C127" s="173" t="s">
        <v>120</v>
      </c>
      <c r="D127" s="173" t="s">
        <v>147</v>
      </c>
      <c r="F127" s="173" t="s">
        <v>118</v>
      </c>
      <c r="G127" s="173" t="s">
        <v>134</v>
      </c>
      <c r="H127" s="173" t="s">
        <v>180</v>
      </c>
    </row>
    <row r="128" spans="1:13">
      <c r="A128" s="173" t="s">
        <v>181</v>
      </c>
      <c r="B128" s="173">
        <v>0.55000000000000004</v>
      </c>
      <c r="C128" s="173" t="s">
        <v>182</v>
      </c>
      <c r="D128" s="173" t="s">
        <v>147</v>
      </c>
      <c r="F128" s="173" t="s">
        <v>153</v>
      </c>
      <c r="G128" s="173" t="s">
        <v>134</v>
      </c>
      <c r="H128" s="173" t="s">
        <v>154</v>
      </c>
    </row>
    <row r="131" spans="1:9" ht="18.75">
      <c r="A131" s="177" t="s">
        <v>114</v>
      </c>
      <c r="B131" s="177" t="s">
        <v>178</v>
      </c>
    </row>
    <row r="132" spans="1:9">
      <c r="A132" s="173" t="s">
        <v>116</v>
      </c>
      <c r="B132" s="173" t="s">
        <v>175</v>
      </c>
    </row>
    <row r="133" spans="1:9">
      <c r="A133" s="173" t="s">
        <v>117</v>
      </c>
      <c r="B133" s="173" t="s">
        <v>118</v>
      </c>
    </row>
    <row r="134" spans="1:9">
      <c r="A134" s="173" t="s">
        <v>119</v>
      </c>
      <c r="B134" s="173">
        <v>1</v>
      </c>
    </row>
    <row r="135" spans="1:9">
      <c r="A135" s="173" t="s">
        <v>120</v>
      </c>
      <c r="B135" s="173" t="s">
        <v>133</v>
      </c>
    </row>
    <row r="136" spans="1:9">
      <c r="A136" s="173" t="s">
        <v>122</v>
      </c>
    </row>
    <row r="137" spans="1:9">
      <c r="A137" s="173" t="s">
        <v>123</v>
      </c>
      <c r="B137" s="173" t="s">
        <v>124</v>
      </c>
      <c r="C137" s="173" t="s">
        <v>120</v>
      </c>
      <c r="D137" s="173" t="s">
        <v>125</v>
      </c>
      <c r="E137" s="173" t="s">
        <v>126</v>
      </c>
      <c r="F137" s="173" t="s">
        <v>117</v>
      </c>
      <c r="G137" s="173" t="s">
        <v>127</v>
      </c>
      <c r="H137" s="173" t="s">
        <v>128</v>
      </c>
      <c r="I137" s="173" t="s">
        <v>129</v>
      </c>
    </row>
    <row r="138" spans="1:9">
      <c r="A138" s="173" t="s">
        <v>183</v>
      </c>
      <c r="B138" s="173">
        <v>0.56999999999999995</v>
      </c>
      <c r="C138" s="173" t="s">
        <v>133</v>
      </c>
      <c r="D138" s="173" t="s">
        <v>147</v>
      </c>
      <c r="F138" s="173" t="s">
        <v>118</v>
      </c>
      <c r="G138" s="173" t="s">
        <v>134</v>
      </c>
      <c r="H138" s="173" t="s">
        <v>184</v>
      </c>
    </row>
    <row r="139" spans="1:9">
      <c r="A139" s="173" t="s">
        <v>185</v>
      </c>
      <c r="B139" s="173">
        <v>0.56999999999999995</v>
      </c>
      <c r="C139" s="173" t="s">
        <v>133</v>
      </c>
      <c r="D139" s="173" t="s">
        <v>265</v>
      </c>
      <c r="F139" s="173" t="s">
        <v>118</v>
      </c>
      <c r="G139" s="173" t="s">
        <v>134</v>
      </c>
    </row>
    <row r="140" spans="1:9">
      <c r="A140" s="173" t="s">
        <v>186</v>
      </c>
      <c r="B140" s="173">
        <v>0.55000000000000004</v>
      </c>
      <c r="C140" s="173" t="s">
        <v>133</v>
      </c>
      <c r="D140" s="173" t="s">
        <v>147</v>
      </c>
      <c r="F140" s="173" t="s">
        <v>118</v>
      </c>
      <c r="G140" s="173" t="s">
        <v>134</v>
      </c>
      <c r="H140" s="173" t="s">
        <v>187</v>
      </c>
    </row>
    <row r="141" spans="1:9">
      <c r="A141" s="173" t="s">
        <v>188</v>
      </c>
      <c r="B141" s="173">
        <v>1.76</v>
      </c>
      <c r="C141" s="173" t="s">
        <v>133</v>
      </c>
      <c r="D141" s="173" t="s">
        <v>147</v>
      </c>
      <c r="F141" s="173" t="s">
        <v>118</v>
      </c>
      <c r="G141" s="173" t="s">
        <v>134</v>
      </c>
      <c r="H141" s="173" t="s">
        <v>189</v>
      </c>
    </row>
    <row r="142" spans="1:9">
      <c r="A142" s="173" t="s">
        <v>179</v>
      </c>
      <c r="B142" s="173">
        <v>4.0000000000000001E-10</v>
      </c>
      <c r="C142" s="173" t="s">
        <v>120</v>
      </c>
      <c r="D142" s="173" t="s">
        <v>147</v>
      </c>
      <c r="F142" s="173" t="s">
        <v>118</v>
      </c>
      <c r="G142" s="173" t="s">
        <v>134</v>
      </c>
      <c r="H142" s="173" t="s">
        <v>180</v>
      </c>
    </row>
    <row r="143" spans="1:9">
      <c r="A143" s="173" t="s">
        <v>190</v>
      </c>
      <c r="B143" s="173">
        <v>1.6</v>
      </c>
      <c r="C143" s="173" t="s">
        <v>133</v>
      </c>
      <c r="D143" s="173" t="s">
        <v>191</v>
      </c>
      <c r="E143" s="173" t="s">
        <v>192</v>
      </c>
      <c r="G143" s="173" t="s">
        <v>193</v>
      </c>
    </row>
    <row r="146" spans="1:9" ht="18.75">
      <c r="A146" s="177" t="s">
        <v>114</v>
      </c>
      <c r="B146" s="177" t="s">
        <v>185</v>
      </c>
    </row>
    <row r="147" spans="1:9">
      <c r="A147" s="173" t="s">
        <v>116</v>
      </c>
      <c r="B147" s="173" t="s">
        <v>194</v>
      </c>
    </row>
    <row r="148" spans="1:9">
      <c r="A148" s="173" t="s">
        <v>117</v>
      </c>
      <c r="B148" s="173" t="s">
        <v>118</v>
      </c>
    </row>
    <row r="149" spans="1:9">
      <c r="A149" s="173" t="s">
        <v>119</v>
      </c>
      <c r="B149" s="173">
        <v>1</v>
      </c>
    </row>
    <row r="150" spans="1:9">
      <c r="A150" s="173" t="s">
        <v>120</v>
      </c>
      <c r="B150" s="173" t="s">
        <v>133</v>
      </c>
    </row>
    <row r="151" spans="1:9">
      <c r="A151" s="173" t="s">
        <v>122</v>
      </c>
    </row>
    <row r="152" spans="1:9">
      <c r="A152" s="173" t="s">
        <v>123</v>
      </c>
      <c r="B152" s="173" t="s">
        <v>124</v>
      </c>
      <c r="C152" s="173" t="s">
        <v>120</v>
      </c>
      <c r="D152" s="173" t="s">
        <v>125</v>
      </c>
      <c r="E152" s="173" t="s">
        <v>126</v>
      </c>
      <c r="F152" s="173" t="s">
        <v>117</v>
      </c>
      <c r="G152" s="173" t="s">
        <v>127</v>
      </c>
      <c r="H152" s="173" t="s">
        <v>128</v>
      </c>
      <c r="I152" s="173" t="s">
        <v>129</v>
      </c>
    </row>
    <row r="153" spans="1:9">
      <c r="A153" s="173" t="s">
        <v>195</v>
      </c>
      <c r="B153" s="173">
        <v>0.38019999999999998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196</v>
      </c>
    </row>
    <row r="154" spans="1:9">
      <c r="A154" s="173" t="s">
        <v>197</v>
      </c>
      <c r="B154" s="173">
        <v>-0.11</v>
      </c>
      <c r="C154" s="173" t="s">
        <v>133</v>
      </c>
      <c r="D154" s="173" t="s">
        <v>147</v>
      </c>
      <c r="F154" s="173" t="s">
        <v>198</v>
      </c>
      <c r="G154" s="173" t="s">
        <v>134</v>
      </c>
      <c r="H154" s="173" t="s">
        <v>199</v>
      </c>
    </row>
    <row r="155" spans="1:9">
      <c r="A155" s="173" t="s">
        <v>200</v>
      </c>
      <c r="B155" s="173">
        <v>-7.9000000000000008E-3</v>
      </c>
      <c r="C155" s="173" t="s">
        <v>133</v>
      </c>
      <c r="D155" s="173" t="s">
        <v>147</v>
      </c>
      <c r="F155" s="173" t="s">
        <v>198</v>
      </c>
      <c r="G155" s="173" t="s">
        <v>134</v>
      </c>
      <c r="H155" s="173" t="s">
        <v>201</v>
      </c>
    </row>
    <row r="156" spans="1:9">
      <c r="A156" s="173" t="s">
        <v>202</v>
      </c>
      <c r="B156" s="173">
        <v>-0.11</v>
      </c>
      <c r="C156" s="173" t="s">
        <v>133</v>
      </c>
      <c r="D156" s="173" t="s">
        <v>147</v>
      </c>
      <c r="F156" s="173" t="s">
        <v>118</v>
      </c>
      <c r="G156" s="173" t="s">
        <v>134</v>
      </c>
      <c r="H156" s="173" t="s">
        <v>203</v>
      </c>
    </row>
    <row r="157" spans="1:9">
      <c r="A157" s="173" t="s">
        <v>181</v>
      </c>
      <c r="B157" s="173">
        <v>-0.76</v>
      </c>
      <c r="C157" s="173" t="s">
        <v>182</v>
      </c>
      <c r="D157" s="173" t="s">
        <v>147</v>
      </c>
      <c r="F157" s="173" t="s">
        <v>153</v>
      </c>
      <c r="G157" s="173" t="s">
        <v>134</v>
      </c>
      <c r="H157" s="173" t="s">
        <v>154</v>
      </c>
    </row>
    <row r="160" spans="1:9" ht="18.75">
      <c r="A160" s="177" t="s">
        <v>114</v>
      </c>
      <c r="B160" s="177" t="s">
        <v>138</v>
      </c>
    </row>
    <row r="161" spans="1:9">
      <c r="A161" s="173" t="s">
        <v>116</v>
      </c>
    </row>
    <row r="162" spans="1:9">
      <c r="A162" s="173" t="s">
        <v>117</v>
      </c>
      <c r="B162" s="173" t="s">
        <v>118</v>
      </c>
    </row>
    <row r="163" spans="1:9">
      <c r="A163" s="173" t="s">
        <v>119</v>
      </c>
      <c r="B163" s="173">
        <v>1</v>
      </c>
    </row>
    <row r="164" spans="1:9">
      <c r="A164" s="173" t="s">
        <v>120</v>
      </c>
      <c r="B164" s="173" t="s">
        <v>133</v>
      </c>
    </row>
    <row r="165" spans="1:9">
      <c r="A165" s="173" t="s">
        <v>122</v>
      </c>
    </row>
    <row r="166" spans="1:9">
      <c r="A166" s="173" t="s">
        <v>123</v>
      </c>
      <c r="B166" s="173" t="s">
        <v>124</v>
      </c>
      <c r="C166" s="173" t="s">
        <v>120</v>
      </c>
      <c r="D166" s="173" t="s">
        <v>125</v>
      </c>
      <c r="E166" s="173" t="s">
        <v>126</v>
      </c>
      <c r="F166" s="173" t="s">
        <v>117</v>
      </c>
      <c r="G166" s="173" t="s">
        <v>127</v>
      </c>
      <c r="H166" s="173" t="s">
        <v>128</v>
      </c>
      <c r="I166" s="173" t="s">
        <v>129</v>
      </c>
    </row>
    <row r="167" spans="1:9">
      <c r="A167" s="173" t="s">
        <v>288</v>
      </c>
      <c r="B167" s="173">
        <v>0.14000000000000001</v>
      </c>
      <c r="C167" s="173" t="s">
        <v>133</v>
      </c>
      <c r="D167" s="173" t="s">
        <v>265</v>
      </c>
      <c r="F167" s="173" t="s">
        <v>118</v>
      </c>
      <c r="G167" s="173" t="s">
        <v>134</v>
      </c>
      <c r="I167" s="173" t="s">
        <v>206</v>
      </c>
    </row>
    <row r="168" spans="1:9">
      <c r="A168" s="173" t="s">
        <v>207</v>
      </c>
      <c r="B168" s="173">
        <v>0.86</v>
      </c>
      <c r="C168" s="173" t="s">
        <v>133</v>
      </c>
      <c r="D168" s="173" t="s">
        <v>147</v>
      </c>
      <c r="F168" s="173" t="s">
        <v>118</v>
      </c>
      <c r="G168" s="173" t="s">
        <v>134</v>
      </c>
      <c r="H168" s="173" t="s">
        <v>208</v>
      </c>
    </row>
    <row r="171" spans="1:9" ht="18.75">
      <c r="A171" s="177" t="s">
        <v>114</v>
      </c>
      <c r="B171" s="177" t="s">
        <v>288</v>
      </c>
    </row>
    <row r="172" spans="1:9">
      <c r="A172" s="173" t="s">
        <v>116</v>
      </c>
      <c r="B172" s="173" t="s">
        <v>289</v>
      </c>
    </row>
    <row r="173" spans="1:9">
      <c r="A173" s="173" t="s">
        <v>117</v>
      </c>
      <c r="B173" s="173" t="s">
        <v>118</v>
      </c>
    </row>
    <row r="174" spans="1:9">
      <c r="A174" s="173" t="s">
        <v>119</v>
      </c>
      <c r="B174" s="173">
        <v>1</v>
      </c>
    </row>
    <row r="175" spans="1:9">
      <c r="A175" s="173" t="s">
        <v>120</v>
      </c>
      <c r="B175" s="173" t="s">
        <v>133</v>
      </c>
    </row>
    <row r="176" spans="1:9">
      <c r="A176" s="173" t="s">
        <v>122</v>
      </c>
    </row>
    <row r="177" spans="1:18">
      <c r="A177" s="173" t="s">
        <v>123</v>
      </c>
      <c r="B177" s="173" t="s">
        <v>124</v>
      </c>
      <c r="C177" s="173" t="s">
        <v>120</v>
      </c>
      <c r="D177" s="173" t="s">
        <v>125</v>
      </c>
      <c r="E177" s="173" t="s">
        <v>126</v>
      </c>
      <c r="F177" s="173" t="s">
        <v>117</v>
      </c>
      <c r="G177" s="173" t="s">
        <v>127</v>
      </c>
      <c r="H177" s="173" t="s">
        <v>128</v>
      </c>
      <c r="I177" s="173" t="s">
        <v>129</v>
      </c>
    </row>
    <row r="178" spans="1:18">
      <c r="A178" s="173" t="s">
        <v>288</v>
      </c>
      <c r="B178" s="173">
        <v>1</v>
      </c>
      <c r="C178" s="173" t="s">
        <v>133</v>
      </c>
      <c r="D178" s="173" t="s">
        <v>265</v>
      </c>
      <c r="F178" s="173" t="s">
        <v>118</v>
      </c>
      <c r="G178" s="173" t="s">
        <v>131</v>
      </c>
    </row>
    <row r="179" spans="1:18">
      <c r="A179" s="173" t="s">
        <v>290</v>
      </c>
      <c r="B179" s="173">
        <v>0.31900000000000001</v>
      </c>
      <c r="C179" s="173" t="s">
        <v>133</v>
      </c>
      <c r="D179" s="173" t="s">
        <v>147</v>
      </c>
      <c r="F179" s="173" t="s">
        <v>118</v>
      </c>
      <c r="G179" s="173" t="s">
        <v>134</v>
      </c>
      <c r="H179" s="173" t="s">
        <v>291</v>
      </c>
      <c r="L179" s="186" t="s">
        <v>278</v>
      </c>
      <c r="M179" s="186"/>
      <c r="N179" s="186"/>
      <c r="O179" s="186"/>
      <c r="P179" s="186"/>
      <c r="Q179" s="186"/>
    </row>
    <row r="180" spans="1:18">
      <c r="A180" s="173" t="s">
        <v>292</v>
      </c>
      <c r="B180" s="173">
        <v>1.98</v>
      </c>
      <c r="C180" s="173" t="s">
        <v>133</v>
      </c>
      <c r="D180" s="173" t="s">
        <v>147</v>
      </c>
      <c r="F180" s="173" t="s">
        <v>118</v>
      </c>
      <c r="G180" s="173" t="s">
        <v>134</v>
      </c>
      <c r="H180" s="173" t="s">
        <v>293</v>
      </c>
      <c r="L180" s="186"/>
      <c r="M180" s="186"/>
      <c r="N180" s="186"/>
      <c r="O180" s="186"/>
      <c r="P180" s="186"/>
      <c r="Q180" s="186"/>
    </row>
    <row r="181" spans="1:18">
      <c r="A181" s="173" t="s">
        <v>294</v>
      </c>
      <c r="B181" s="173">
        <v>4.04</v>
      </c>
      <c r="C181" s="173" t="s">
        <v>133</v>
      </c>
      <c r="D181" s="173" t="s">
        <v>147</v>
      </c>
      <c r="F181" s="173" t="s">
        <v>118</v>
      </c>
      <c r="G181" s="173" t="s">
        <v>134</v>
      </c>
      <c r="H181" s="173" t="s">
        <v>295</v>
      </c>
      <c r="L181" s="186" t="s">
        <v>298</v>
      </c>
      <c r="M181" s="186"/>
      <c r="N181" s="186"/>
      <c r="O181" s="186"/>
      <c r="P181" s="186"/>
      <c r="Q181" s="186"/>
    </row>
    <row r="182" spans="1:18">
      <c r="A182" s="173" t="s">
        <v>275</v>
      </c>
      <c r="B182" s="173">
        <v>1.25E-3</v>
      </c>
      <c r="C182" s="173" t="s">
        <v>133</v>
      </c>
      <c r="D182" s="173" t="s">
        <v>147</v>
      </c>
      <c r="F182" s="173" t="s">
        <v>153</v>
      </c>
      <c r="G182" s="173" t="s">
        <v>134</v>
      </c>
      <c r="H182" s="173" t="s">
        <v>276</v>
      </c>
      <c r="L182" s="186" t="s">
        <v>283</v>
      </c>
      <c r="M182" s="186"/>
      <c r="N182" s="186"/>
      <c r="O182" s="186"/>
      <c r="P182" s="186"/>
      <c r="Q182" s="186"/>
    </row>
    <row r="183" spans="1:18">
      <c r="A183" s="173" t="s">
        <v>296</v>
      </c>
      <c r="B183" s="173">
        <v>7.44</v>
      </c>
      <c r="C183" s="173" t="s">
        <v>133</v>
      </c>
      <c r="D183" s="173" t="s">
        <v>147</v>
      </c>
      <c r="F183" s="173" t="s">
        <v>118</v>
      </c>
      <c r="G183" s="173" t="s">
        <v>134</v>
      </c>
      <c r="H183" s="173" t="s">
        <v>297</v>
      </c>
      <c r="L183" s="186" t="s">
        <v>299</v>
      </c>
      <c r="M183" s="186"/>
      <c r="N183" s="186"/>
      <c r="O183" s="186"/>
      <c r="P183" s="186"/>
      <c r="Q183" s="186"/>
    </row>
    <row r="184" spans="1:18">
      <c r="A184" s="173" t="s">
        <v>254</v>
      </c>
      <c r="B184" s="173">
        <v>0.54100000000000004</v>
      </c>
      <c r="C184" s="173" t="s">
        <v>130</v>
      </c>
      <c r="D184" s="173" t="s">
        <v>147</v>
      </c>
      <c r="F184" s="173" t="s">
        <v>255</v>
      </c>
      <c r="G184" s="173" t="s">
        <v>134</v>
      </c>
      <c r="H184" s="173" t="s">
        <v>150</v>
      </c>
      <c r="L184" s="186"/>
      <c r="M184" s="186"/>
      <c r="N184" s="186"/>
      <c r="O184" s="186"/>
      <c r="P184" s="186"/>
      <c r="Q184" s="186"/>
    </row>
    <row r="185" spans="1:18">
      <c r="A185" s="173" t="s">
        <v>179</v>
      </c>
      <c r="B185" s="173">
        <v>4.0000000000000001E-10</v>
      </c>
      <c r="C185" s="173" t="s">
        <v>120</v>
      </c>
      <c r="D185" s="173" t="s">
        <v>147</v>
      </c>
      <c r="F185" s="173" t="s">
        <v>118</v>
      </c>
      <c r="G185" s="173" t="s">
        <v>134</v>
      </c>
      <c r="H185" s="173" t="s">
        <v>180</v>
      </c>
      <c r="L185" s="186"/>
    </row>
    <row r="186" spans="1:18">
      <c r="A186" s="173" t="s">
        <v>300</v>
      </c>
      <c r="B186" s="173">
        <v>0.26300000000000001</v>
      </c>
      <c r="C186" s="173" t="s">
        <v>133</v>
      </c>
      <c r="D186" s="173" t="s">
        <v>191</v>
      </c>
      <c r="E186" s="173" t="s">
        <v>237</v>
      </c>
      <c r="G186" s="173" t="s">
        <v>193</v>
      </c>
      <c r="L186" s="186"/>
    </row>
    <row r="187" spans="1:18">
      <c r="A187" s="173" t="s">
        <v>236</v>
      </c>
      <c r="B187" s="173">
        <v>1.95</v>
      </c>
      <c r="C187" s="173" t="s">
        <v>182</v>
      </c>
      <c r="D187" s="173" t="s">
        <v>191</v>
      </c>
      <c r="E187" s="173" t="s">
        <v>237</v>
      </c>
      <c r="G187" s="173" t="s">
        <v>193</v>
      </c>
      <c r="L187" s="186"/>
    </row>
    <row r="188" spans="1:18">
      <c r="L188" s="186"/>
    </row>
    <row r="189" spans="1:18">
      <c r="L189" s="186"/>
      <c r="M189" s="186"/>
      <c r="N189" s="186"/>
      <c r="O189" s="186"/>
      <c r="P189" s="186"/>
      <c r="Q189" s="186"/>
      <c r="R189" s="186"/>
    </row>
    <row r="190" spans="1:18" ht="18.75">
      <c r="A190" s="177" t="s">
        <v>114</v>
      </c>
      <c r="B190" s="177" t="s">
        <v>139</v>
      </c>
      <c r="L190" s="186"/>
      <c r="M190" s="186"/>
      <c r="N190" s="186"/>
      <c r="O190" s="186"/>
      <c r="P190" s="186"/>
      <c r="Q190" s="186"/>
      <c r="R190" s="186"/>
    </row>
    <row r="191" spans="1:18">
      <c r="A191" s="173" t="s">
        <v>116</v>
      </c>
    </row>
    <row r="192" spans="1:18">
      <c r="A192" s="173" t="s">
        <v>117</v>
      </c>
      <c r="B192" s="173" t="s">
        <v>118</v>
      </c>
    </row>
    <row r="193" spans="1:9">
      <c r="A193" s="173" t="s">
        <v>119</v>
      </c>
      <c r="B193" s="173">
        <v>1</v>
      </c>
    </row>
    <row r="194" spans="1:9">
      <c r="A194" s="173" t="s">
        <v>120</v>
      </c>
      <c r="B194" s="173" t="s">
        <v>133</v>
      </c>
    </row>
    <row r="195" spans="1:9">
      <c r="A195" s="173" t="s">
        <v>122</v>
      </c>
    </row>
    <row r="196" spans="1:9">
      <c r="A196" s="173" t="s">
        <v>123</v>
      </c>
      <c r="B196" s="173" t="s">
        <v>124</v>
      </c>
      <c r="C196" s="173" t="s">
        <v>120</v>
      </c>
      <c r="D196" s="173" t="s">
        <v>125</v>
      </c>
      <c r="E196" s="173" t="s">
        <v>126</v>
      </c>
      <c r="F196" s="173" t="s">
        <v>117</v>
      </c>
      <c r="G196" s="173" t="s">
        <v>127</v>
      </c>
      <c r="H196" s="173" t="s">
        <v>128</v>
      </c>
      <c r="I196" s="173" t="s">
        <v>129</v>
      </c>
    </row>
    <row r="197" spans="1:9">
      <c r="A197" s="173" t="s">
        <v>210</v>
      </c>
      <c r="B197" s="173">
        <v>0.5</v>
      </c>
      <c r="C197" s="173" t="s">
        <v>133</v>
      </c>
      <c r="D197" s="173" t="s">
        <v>147</v>
      </c>
      <c r="F197" s="173" t="s">
        <v>118</v>
      </c>
      <c r="G197" s="173" t="s">
        <v>134</v>
      </c>
      <c r="H197" s="173" t="s">
        <v>211</v>
      </c>
    </row>
    <row r="198" spans="1:9">
      <c r="A198" s="173" t="s">
        <v>212</v>
      </c>
      <c r="B198" s="173">
        <v>0.5</v>
      </c>
      <c r="C198" s="173" t="s">
        <v>133</v>
      </c>
      <c r="D198" s="173" t="s">
        <v>147</v>
      </c>
      <c r="F198" s="173" t="s">
        <v>118</v>
      </c>
      <c r="G198" s="173" t="s">
        <v>134</v>
      </c>
      <c r="H198" s="173" t="s">
        <v>213</v>
      </c>
    </row>
    <row r="199" spans="1:9">
      <c r="A199" s="173" t="s">
        <v>214</v>
      </c>
      <c r="B199" s="173">
        <v>1</v>
      </c>
      <c r="C199" s="173" t="s">
        <v>133</v>
      </c>
      <c r="D199" s="173" t="s">
        <v>147</v>
      </c>
      <c r="F199" s="173" t="s">
        <v>118</v>
      </c>
      <c r="G199" s="173" t="s">
        <v>134</v>
      </c>
      <c r="H199" s="173" t="s">
        <v>215</v>
      </c>
    </row>
    <row r="202" spans="1:9" ht="18.75">
      <c r="A202" s="177" t="s">
        <v>114</v>
      </c>
      <c r="B202" s="177" t="s">
        <v>140</v>
      </c>
    </row>
    <row r="203" spans="1:9">
      <c r="A203" s="173" t="s">
        <v>116</v>
      </c>
    </row>
    <row r="204" spans="1:9">
      <c r="A204" s="173" t="s">
        <v>117</v>
      </c>
      <c r="B204" s="173" t="s">
        <v>118</v>
      </c>
    </row>
    <row r="205" spans="1:9">
      <c r="A205" s="173" t="s">
        <v>119</v>
      </c>
      <c r="B205" s="173">
        <v>1</v>
      </c>
    </row>
    <row r="206" spans="1:9">
      <c r="A206" s="173" t="s">
        <v>120</v>
      </c>
      <c r="B206" s="173" t="s">
        <v>133</v>
      </c>
    </row>
    <row r="207" spans="1:9">
      <c r="A207" s="173" t="s">
        <v>122</v>
      </c>
    </row>
    <row r="208" spans="1:9">
      <c r="A208" s="173" t="s">
        <v>123</v>
      </c>
      <c r="B208" s="173" t="s">
        <v>124</v>
      </c>
      <c r="C208" s="173" t="s">
        <v>120</v>
      </c>
      <c r="D208" s="173" t="s">
        <v>125</v>
      </c>
      <c r="E208" s="173" t="s">
        <v>126</v>
      </c>
      <c r="F208" s="173" t="s">
        <v>117</v>
      </c>
      <c r="G208" s="173" t="s">
        <v>127</v>
      </c>
      <c r="H208" s="173" t="s">
        <v>128</v>
      </c>
      <c r="I208" s="173" t="s">
        <v>129</v>
      </c>
    </row>
    <row r="209" spans="1:9">
      <c r="A209" s="173" t="s">
        <v>216</v>
      </c>
      <c r="B209" s="173">
        <v>0.22</v>
      </c>
      <c r="C209" s="173" t="s">
        <v>133</v>
      </c>
      <c r="D209" s="173" t="s">
        <v>265</v>
      </c>
      <c r="F209" s="173" t="s">
        <v>118</v>
      </c>
      <c r="G209" s="173" t="s">
        <v>134</v>
      </c>
    </row>
    <row r="210" spans="1:9">
      <c r="A210" s="173" t="s">
        <v>217</v>
      </c>
      <c r="B210" s="173">
        <v>0.38</v>
      </c>
      <c r="C210" s="173" t="s">
        <v>133</v>
      </c>
      <c r="D210" s="173" t="s">
        <v>265</v>
      </c>
      <c r="F210" s="173" t="s">
        <v>118</v>
      </c>
      <c r="G210" s="173" t="s">
        <v>134</v>
      </c>
    </row>
    <row r="211" spans="1:9">
      <c r="A211" s="173" t="s">
        <v>218</v>
      </c>
      <c r="B211" s="173">
        <v>0.4</v>
      </c>
      <c r="C211" s="173" t="s">
        <v>133</v>
      </c>
      <c r="D211" s="173" t="s">
        <v>265</v>
      </c>
      <c r="F211" s="173" t="s">
        <v>118</v>
      </c>
      <c r="G211" s="173" t="s">
        <v>134</v>
      </c>
    </row>
    <row r="214" spans="1:9" ht="18.75">
      <c r="A214" s="177" t="s">
        <v>114</v>
      </c>
      <c r="B214" s="177" t="s">
        <v>216</v>
      </c>
    </row>
    <row r="215" spans="1:9">
      <c r="A215" s="173" t="s">
        <v>116</v>
      </c>
    </row>
    <row r="216" spans="1:9">
      <c r="A216" s="173" t="s">
        <v>117</v>
      </c>
      <c r="B216" s="173" t="s">
        <v>118</v>
      </c>
    </row>
    <row r="217" spans="1:9">
      <c r="A217" s="173" t="s">
        <v>119</v>
      </c>
      <c r="B217" s="173">
        <v>1</v>
      </c>
    </row>
    <row r="218" spans="1:9">
      <c r="A218" s="173" t="s">
        <v>120</v>
      </c>
      <c r="B218" s="173" t="s">
        <v>133</v>
      </c>
    </row>
    <row r="219" spans="1:9">
      <c r="A219" s="173" t="s">
        <v>122</v>
      </c>
    </row>
    <row r="220" spans="1:9">
      <c r="A220" s="173" t="s">
        <v>123</v>
      </c>
      <c r="B220" s="173" t="s">
        <v>124</v>
      </c>
      <c r="C220" s="173" t="s">
        <v>120</v>
      </c>
      <c r="D220" s="173" t="s">
        <v>125</v>
      </c>
      <c r="E220" s="173" t="s">
        <v>126</v>
      </c>
      <c r="F220" s="173" t="s">
        <v>117</v>
      </c>
      <c r="G220" s="173" t="s">
        <v>127</v>
      </c>
      <c r="H220" s="173" t="s">
        <v>128</v>
      </c>
      <c r="I220" s="173" t="s">
        <v>129</v>
      </c>
    </row>
    <row r="221" spans="1:9">
      <c r="A221" s="173" t="s">
        <v>219</v>
      </c>
      <c r="B221" s="173">
        <v>1</v>
      </c>
      <c r="C221" s="173" t="s">
        <v>133</v>
      </c>
      <c r="D221" s="173" t="s">
        <v>147</v>
      </c>
      <c r="F221" s="173" t="s">
        <v>118</v>
      </c>
      <c r="G221" s="173" t="s">
        <v>134</v>
      </c>
      <c r="H221" s="173" t="s">
        <v>220</v>
      </c>
    </row>
    <row r="222" spans="1:9">
      <c r="A222" s="173" t="s">
        <v>168</v>
      </c>
      <c r="B222" s="173">
        <v>1</v>
      </c>
      <c r="C222" s="173" t="s">
        <v>133</v>
      </c>
      <c r="D222" s="173" t="s">
        <v>147</v>
      </c>
      <c r="F222" s="173" t="s">
        <v>118</v>
      </c>
      <c r="G222" s="173" t="s">
        <v>134</v>
      </c>
      <c r="H222" s="173" t="s">
        <v>169</v>
      </c>
    </row>
    <row r="223" spans="1:9">
      <c r="A223" s="173" t="s">
        <v>221</v>
      </c>
      <c r="B223" s="173">
        <v>1.5E-10</v>
      </c>
      <c r="C223" s="173" t="s">
        <v>120</v>
      </c>
      <c r="D223" s="173" t="s">
        <v>147</v>
      </c>
      <c r="F223" s="173" t="s">
        <v>118</v>
      </c>
      <c r="G223" s="173" t="s">
        <v>134</v>
      </c>
      <c r="H223" s="173" t="s">
        <v>222</v>
      </c>
    </row>
    <row r="226" spans="1:9" ht="18.75">
      <c r="A226" s="177" t="s">
        <v>114</v>
      </c>
      <c r="B226" s="177" t="s">
        <v>217</v>
      </c>
    </row>
    <row r="227" spans="1:9">
      <c r="A227" s="173" t="s">
        <v>116</v>
      </c>
    </row>
    <row r="228" spans="1:9">
      <c r="A228" s="173" t="s">
        <v>117</v>
      </c>
      <c r="B228" s="173" t="s">
        <v>118</v>
      </c>
    </row>
    <row r="229" spans="1:9">
      <c r="A229" s="173" t="s">
        <v>119</v>
      </c>
      <c r="B229" s="173">
        <v>1</v>
      </c>
    </row>
    <row r="230" spans="1:9">
      <c r="A230" s="173" t="s">
        <v>120</v>
      </c>
      <c r="B230" s="173" t="s">
        <v>133</v>
      </c>
    </row>
    <row r="231" spans="1:9">
      <c r="A231" s="173" t="s">
        <v>122</v>
      </c>
    </row>
    <row r="232" spans="1:9">
      <c r="A232" s="173" t="s">
        <v>123</v>
      </c>
      <c r="B232" s="173" t="s">
        <v>124</v>
      </c>
      <c r="C232" s="173" t="s">
        <v>120</v>
      </c>
      <c r="D232" s="173" t="s">
        <v>125</v>
      </c>
      <c r="E232" s="173" t="s">
        <v>126</v>
      </c>
      <c r="F232" s="173" t="s">
        <v>117</v>
      </c>
      <c r="G232" s="173" t="s">
        <v>127</v>
      </c>
      <c r="H232" s="173" t="s">
        <v>128</v>
      </c>
      <c r="I232" s="173" t="s">
        <v>129</v>
      </c>
    </row>
    <row r="233" spans="1:9">
      <c r="A233" s="173" t="s">
        <v>155</v>
      </c>
      <c r="B233" s="173">
        <v>1</v>
      </c>
      <c r="C233" s="173" t="s">
        <v>133</v>
      </c>
      <c r="D233" s="173" t="s">
        <v>147</v>
      </c>
      <c r="F233" s="173" t="s">
        <v>118</v>
      </c>
      <c r="G233" s="173" t="s">
        <v>134</v>
      </c>
      <c r="H233" s="173" t="s">
        <v>156</v>
      </c>
    </row>
    <row r="234" spans="1:9">
      <c r="A234" s="173" t="s">
        <v>157</v>
      </c>
      <c r="B234" s="173">
        <v>1</v>
      </c>
      <c r="C234" s="173" t="s">
        <v>133</v>
      </c>
      <c r="D234" s="173" t="s">
        <v>147</v>
      </c>
      <c r="F234" s="173" t="s">
        <v>118</v>
      </c>
      <c r="G234" s="173" t="s">
        <v>134</v>
      </c>
      <c r="H234" s="173" t="s">
        <v>158</v>
      </c>
    </row>
    <row r="235" spans="1:9">
      <c r="A235" s="173" t="s">
        <v>223</v>
      </c>
      <c r="B235" s="173">
        <v>4.6000000000000001E-10</v>
      </c>
      <c r="C235" s="173" t="s">
        <v>120</v>
      </c>
      <c r="D235" s="173" t="s">
        <v>147</v>
      </c>
      <c r="F235" s="173" t="s">
        <v>118</v>
      </c>
      <c r="G235" s="173" t="s">
        <v>134</v>
      </c>
      <c r="H235" s="173" t="s">
        <v>224</v>
      </c>
    </row>
    <row r="238" spans="1:9" ht="18.75">
      <c r="A238" s="177" t="s">
        <v>114</v>
      </c>
      <c r="B238" s="177" t="s">
        <v>218</v>
      </c>
    </row>
    <row r="239" spans="1:9">
      <c r="A239" s="173" t="s">
        <v>116</v>
      </c>
    </row>
    <row r="240" spans="1:9">
      <c r="A240" s="173" t="s">
        <v>117</v>
      </c>
      <c r="B240" s="173" t="s">
        <v>118</v>
      </c>
    </row>
    <row r="241" spans="1:13">
      <c r="A241" s="173" t="s">
        <v>119</v>
      </c>
      <c r="B241" s="173">
        <v>1</v>
      </c>
    </row>
    <row r="242" spans="1:13">
      <c r="A242" s="173" t="s">
        <v>120</v>
      </c>
      <c r="B242" s="173" t="s">
        <v>133</v>
      </c>
    </row>
    <row r="243" spans="1:13">
      <c r="A243" s="173" t="s">
        <v>122</v>
      </c>
    </row>
    <row r="244" spans="1:13">
      <c r="A244" s="173" t="s">
        <v>123</v>
      </c>
      <c r="B244" s="173" t="s">
        <v>124</v>
      </c>
      <c r="C244" s="173" t="s">
        <v>120</v>
      </c>
      <c r="D244" s="173" t="s">
        <v>125</v>
      </c>
      <c r="E244" s="173" t="s">
        <v>126</v>
      </c>
      <c r="F244" s="173" t="s">
        <v>117</v>
      </c>
      <c r="G244" s="173" t="s">
        <v>127</v>
      </c>
      <c r="H244" s="173" t="s">
        <v>128</v>
      </c>
      <c r="I244" s="173" t="s">
        <v>129</v>
      </c>
    </row>
    <row r="245" spans="1:13">
      <c r="A245" s="173" t="s">
        <v>219</v>
      </c>
      <c r="B245" s="173">
        <v>0.5</v>
      </c>
      <c r="C245" s="173" t="s">
        <v>133</v>
      </c>
      <c r="D245" s="173" t="s">
        <v>147</v>
      </c>
      <c r="F245" s="173" t="s">
        <v>118</v>
      </c>
      <c r="G245" s="173" t="s">
        <v>134</v>
      </c>
      <c r="H245" s="173" t="s">
        <v>220</v>
      </c>
    </row>
    <row r="246" spans="1:13">
      <c r="A246" s="173" t="s">
        <v>225</v>
      </c>
      <c r="B246" s="173">
        <v>7.8E-2</v>
      </c>
      <c r="C246" s="173" t="s">
        <v>133</v>
      </c>
      <c r="D246" s="173" t="s">
        <v>147</v>
      </c>
      <c r="F246" s="173" t="s">
        <v>118</v>
      </c>
      <c r="G246" s="173" t="s">
        <v>134</v>
      </c>
      <c r="H246" s="173" t="s">
        <v>226</v>
      </c>
    </row>
    <row r="247" spans="1:13">
      <c r="A247" s="173" t="s">
        <v>227</v>
      </c>
      <c r="B247" s="173">
        <v>0.08</v>
      </c>
      <c r="C247" s="173" t="s">
        <v>133</v>
      </c>
      <c r="D247" s="173" t="s">
        <v>147</v>
      </c>
      <c r="F247" s="173" t="s">
        <v>118</v>
      </c>
      <c r="G247" s="173" t="s">
        <v>134</v>
      </c>
      <c r="H247" s="173" t="s">
        <v>228</v>
      </c>
    </row>
    <row r="248" spans="1:13">
      <c r="A248" s="173" t="s">
        <v>210</v>
      </c>
      <c r="B248" s="173">
        <v>0.32</v>
      </c>
      <c r="C248" s="173" t="s">
        <v>133</v>
      </c>
      <c r="D248" s="173" t="s">
        <v>147</v>
      </c>
      <c r="F248" s="173" t="s">
        <v>118</v>
      </c>
      <c r="G248" s="173" t="s">
        <v>134</v>
      </c>
      <c r="H248" s="173" t="s">
        <v>211</v>
      </c>
    </row>
    <row r="249" spans="1:13">
      <c r="A249" s="173" t="s">
        <v>229</v>
      </c>
      <c r="B249" s="173">
        <v>2.5000000000000001E-2</v>
      </c>
      <c r="C249" s="173" t="s">
        <v>133</v>
      </c>
      <c r="D249" s="173" t="s">
        <v>147</v>
      </c>
      <c r="F249" s="173" t="s">
        <v>118</v>
      </c>
      <c r="G249" s="173" t="s">
        <v>134</v>
      </c>
      <c r="H249" s="173" t="s">
        <v>230</v>
      </c>
    </row>
    <row r="250" spans="1:13">
      <c r="A250" s="173" t="s">
        <v>231</v>
      </c>
      <c r="B250" s="173">
        <v>0.47</v>
      </c>
      <c r="C250" s="173" t="s">
        <v>133</v>
      </c>
      <c r="D250" s="173" t="s">
        <v>147</v>
      </c>
      <c r="F250" s="173" t="s">
        <v>118</v>
      </c>
      <c r="G250" s="173" t="s">
        <v>134</v>
      </c>
      <c r="H250" s="173" t="s">
        <v>232</v>
      </c>
    </row>
    <row r="251" spans="1:13">
      <c r="A251" s="173" t="s">
        <v>168</v>
      </c>
      <c r="B251" s="173">
        <v>0.5</v>
      </c>
      <c r="C251" s="173" t="s">
        <v>133</v>
      </c>
      <c r="D251" s="173" t="s">
        <v>147</v>
      </c>
      <c r="F251" s="173" t="s">
        <v>118</v>
      </c>
      <c r="G251" s="173" t="s">
        <v>134</v>
      </c>
      <c r="H251" s="173" t="s">
        <v>169</v>
      </c>
    </row>
    <row r="252" spans="1:13">
      <c r="A252" s="173" t="s">
        <v>221</v>
      </c>
      <c r="B252" s="173">
        <v>7.7000000000000006E-11</v>
      </c>
      <c r="C252" s="173" t="s">
        <v>120</v>
      </c>
      <c r="D252" s="173" t="s">
        <v>147</v>
      </c>
      <c r="F252" s="173" t="s">
        <v>118</v>
      </c>
      <c r="G252" s="173" t="s">
        <v>134</v>
      </c>
      <c r="H252" s="173" t="s">
        <v>222</v>
      </c>
    </row>
    <row r="253" spans="1:13">
      <c r="A253" s="173" t="s">
        <v>233</v>
      </c>
      <c r="B253" s="173">
        <v>3.4999999999999998E-10</v>
      </c>
      <c r="C253" s="173" t="s">
        <v>120</v>
      </c>
      <c r="D253" s="173" t="s">
        <v>147</v>
      </c>
      <c r="F253" s="173" t="s">
        <v>118</v>
      </c>
      <c r="G253" s="173" t="s">
        <v>134</v>
      </c>
      <c r="H253" s="173" t="s">
        <v>234</v>
      </c>
    </row>
    <row r="256" spans="1:13" ht="18.75">
      <c r="A256" s="177" t="s">
        <v>114</v>
      </c>
      <c r="B256" s="177" t="s">
        <v>163</v>
      </c>
      <c r="K256" s="169"/>
      <c r="L256" s="169"/>
      <c r="M256" s="169"/>
    </row>
    <row r="257" spans="1:13">
      <c r="A257" s="173" t="s">
        <v>119</v>
      </c>
      <c r="B257" s="173">
        <v>1</v>
      </c>
      <c r="K257" s="169"/>
      <c r="L257" s="169"/>
      <c r="M257" s="169"/>
    </row>
    <row r="258" spans="1:13">
      <c r="A258" s="173" t="s">
        <v>128</v>
      </c>
      <c r="B258" s="173" t="s">
        <v>163</v>
      </c>
      <c r="K258" s="169"/>
      <c r="L258" s="169"/>
      <c r="M258" s="169"/>
    </row>
    <row r="259" spans="1:13">
      <c r="A259" s="173" t="s">
        <v>127</v>
      </c>
      <c r="B259" s="173" t="s">
        <v>235</v>
      </c>
      <c r="K259" s="169"/>
      <c r="L259" s="169"/>
      <c r="M259" s="169"/>
    </row>
    <row r="260" spans="1:13">
      <c r="A260" s="173" t="s">
        <v>120</v>
      </c>
      <c r="B260" s="173" t="s">
        <v>146</v>
      </c>
      <c r="K260" s="169"/>
      <c r="L260" s="169"/>
      <c r="M260" s="169"/>
    </row>
    <row r="261" spans="1:13">
      <c r="A261" s="173" t="s">
        <v>122</v>
      </c>
      <c r="K261" s="169"/>
      <c r="L261" s="169"/>
      <c r="M261" s="169"/>
    </row>
    <row r="262" spans="1:13">
      <c r="A262" s="173" t="s">
        <v>123</v>
      </c>
      <c r="B262" s="173" t="s">
        <v>124</v>
      </c>
      <c r="C262" s="173" t="s">
        <v>120</v>
      </c>
      <c r="D262" s="173" t="s">
        <v>125</v>
      </c>
      <c r="E262" s="173" t="s">
        <v>126</v>
      </c>
      <c r="F262" s="173" t="s">
        <v>117</v>
      </c>
      <c r="G262" s="173" t="s">
        <v>127</v>
      </c>
      <c r="H262" s="173" t="s">
        <v>128</v>
      </c>
      <c r="K262" s="169"/>
      <c r="L262" s="169"/>
      <c r="M262" s="169"/>
    </row>
    <row r="263" spans="1:13">
      <c r="A263" s="173" t="s">
        <v>236</v>
      </c>
      <c r="B263" s="173">
        <v>15.73</v>
      </c>
      <c r="C263" s="173" t="s">
        <v>152</v>
      </c>
      <c r="D263" s="173" t="s">
        <v>191</v>
      </c>
      <c r="E263" s="173" t="s">
        <v>237</v>
      </c>
      <c r="G263" s="173" t="s">
        <v>193</v>
      </c>
      <c r="K263" s="169"/>
      <c r="L263" s="169"/>
      <c r="M263" s="169"/>
    </row>
    <row r="264" spans="1:13">
      <c r="A264" s="173" t="s">
        <v>238</v>
      </c>
      <c r="B264" s="173">
        <v>1.44E-2</v>
      </c>
      <c r="C264" s="173" t="s">
        <v>146</v>
      </c>
      <c r="D264" s="173" t="s">
        <v>191</v>
      </c>
      <c r="E264" s="173" t="s">
        <v>237</v>
      </c>
      <c r="G264" s="173" t="s">
        <v>193</v>
      </c>
      <c r="K264" s="169"/>
      <c r="L264" s="169"/>
      <c r="M264" s="169"/>
    </row>
    <row r="265" spans="1:13">
      <c r="A265" s="173" t="s">
        <v>239</v>
      </c>
      <c r="B265" s="173">
        <v>0.25</v>
      </c>
      <c r="C265" s="173" t="s">
        <v>240</v>
      </c>
      <c r="D265" s="173" t="s">
        <v>191</v>
      </c>
      <c r="E265" s="173" t="s">
        <v>241</v>
      </c>
      <c r="G265" s="173" t="s">
        <v>193</v>
      </c>
      <c r="K265" s="169"/>
      <c r="L265" s="169"/>
      <c r="M265" s="169"/>
    </row>
    <row r="266" spans="1:13">
      <c r="A266" s="173" t="s">
        <v>163</v>
      </c>
      <c r="B266" s="173">
        <v>1</v>
      </c>
      <c r="C266" s="173" t="s">
        <v>146</v>
      </c>
      <c r="D266" s="173" t="s">
        <v>265</v>
      </c>
      <c r="G266" s="173" t="s">
        <v>131</v>
      </c>
      <c r="H266" s="173" t="s">
        <v>163</v>
      </c>
      <c r="K266" s="169"/>
      <c r="L266" s="169"/>
      <c r="M266" s="169"/>
    </row>
    <row r="267" spans="1:13">
      <c r="A267" s="173" t="s">
        <v>242</v>
      </c>
      <c r="B267" s="173">
        <v>0.752</v>
      </c>
      <c r="C267" s="173" t="s">
        <v>146</v>
      </c>
      <c r="D267" s="173" t="s">
        <v>147</v>
      </c>
      <c r="F267" s="173" t="s">
        <v>118</v>
      </c>
      <c r="G267" s="173" t="s">
        <v>134</v>
      </c>
      <c r="H267" s="173" t="s">
        <v>243</v>
      </c>
      <c r="K267" s="169"/>
      <c r="L267" s="169"/>
      <c r="M267" s="169"/>
    </row>
    <row r="268" spans="1:13">
      <c r="A268" s="173" t="s">
        <v>244</v>
      </c>
      <c r="B268" s="173">
        <v>0.01</v>
      </c>
      <c r="C268" s="173" t="s">
        <v>146</v>
      </c>
      <c r="D268" s="173" t="s">
        <v>147</v>
      </c>
      <c r="F268" s="173" t="s">
        <v>118</v>
      </c>
      <c r="G268" s="173" t="s">
        <v>134</v>
      </c>
      <c r="H268" s="173" t="s">
        <v>245</v>
      </c>
      <c r="K268" s="169"/>
      <c r="L268" s="169"/>
      <c r="M268" s="169"/>
    </row>
    <row r="269" spans="1:13">
      <c r="A269" s="173" t="s">
        <v>246</v>
      </c>
      <c r="B269" s="173">
        <v>2.7300000000000001E-2</v>
      </c>
      <c r="C269" s="173" t="s">
        <v>146</v>
      </c>
      <c r="D269" s="173" t="s">
        <v>147</v>
      </c>
      <c r="F269" s="173" t="s">
        <v>118</v>
      </c>
      <c r="G269" s="173" t="s">
        <v>134</v>
      </c>
      <c r="H269" s="173" t="s">
        <v>247</v>
      </c>
      <c r="K269" s="169"/>
      <c r="L269" s="169"/>
      <c r="M269" s="169"/>
    </row>
    <row r="270" spans="1:13">
      <c r="A270" s="173" t="s">
        <v>248</v>
      </c>
      <c r="B270" s="173">
        <v>5.0400000000000002E-3</v>
      </c>
      <c r="C270" s="173" t="s">
        <v>146</v>
      </c>
      <c r="D270" s="173" t="s">
        <v>147</v>
      </c>
      <c r="F270" s="173" t="s">
        <v>118</v>
      </c>
      <c r="G270" s="173" t="s">
        <v>134</v>
      </c>
      <c r="H270" s="173" t="s">
        <v>249</v>
      </c>
      <c r="K270" s="169"/>
      <c r="L270" s="169"/>
      <c r="M270" s="169"/>
    </row>
    <row r="271" spans="1:13">
      <c r="A271" s="173" t="s">
        <v>250</v>
      </c>
      <c r="B271" s="173">
        <v>0.251</v>
      </c>
      <c r="C271" s="173" t="s">
        <v>146</v>
      </c>
      <c r="D271" s="173" t="s">
        <v>147</v>
      </c>
      <c r="F271" s="173" t="s">
        <v>118</v>
      </c>
      <c r="G271" s="173" t="s">
        <v>134</v>
      </c>
      <c r="H271" s="173" t="s">
        <v>251</v>
      </c>
      <c r="K271" s="169"/>
      <c r="L271" s="169"/>
      <c r="M271" s="169"/>
    </row>
    <row r="272" spans="1:13">
      <c r="A272" s="173" t="s">
        <v>252</v>
      </c>
      <c r="B272" s="173">
        <v>1.8</v>
      </c>
      <c r="C272" s="173" t="s">
        <v>146</v>
      </c>
      <c r="D272" s="173" t="s">
        <v>147</v>
      </c>
      <c r="F272" s="173" t="s">
        <v>153</v>
      </c>
      <c r="G272" s="173" t="s">
        <v>134</v>
      </c>
      <c r="H272" s="173" t="s">
        <v>253</v>
      </c>
      <c r="K272" s="169"/>
      <c r="L272" s="169"/>
      <c r="M272" s="169"/>
    </row>
    <row r="273" spans="1:13">
      <c r="A273" s="173" t="s">
        <v>254</v>
      </c>
      <c r="B273" s="173">
        <v>0.55000000000000004</v>
      </c>
      <c r="C273" s="173" t="s">
        <v>130</v>
      </c>
      <c r="D273" s="173" t="s">
        <v>147</v>
      </c>
      <c r="F273" s="173" t="s">
        <v>255</v>
      </c>
      <c r="G273" s="173" t="s">
        <v>134</v>
      </c>
      <c r="H273" s="173" t="s">
        <v>150</v>
      </c>
      <c r="K273" s="169"/>
      <c r="L273" s="169"/>
      <c r="M273" s="169"/>
    </row>
    <row r="274" spans="1:13">
      <c r="A274" s="173" t="s">
        <v>256</v>
      </c>
      <c r="B274" s="173">
        <v>13.75</v>
      </c>
      <c r="C274" s="173" t="s">
        <v>152</v>
      </c>
      <c r="D274" s="173" t="s">
        <v>147</v>
      </c>
      <c r="F274" s="173" t="s">
        <v>198</v>
      </c>
      <c r="G274" s="173" t="s">
        <v>134</v>
      </c>
      <c r="H274" s="173" t="s">
        <v>257</v>
      </c>
      <c r="K274" s="169"/>
      <c r="L274" s="169"/>
      <c r="M274" s="169"/>
    </row>
    <row r="275" spans="1:13">
      <c r="A275" s="173" t="s">
        <v>258</v>
      </c>
      <c r="B275" s="173">
        <v>-1.8</v>
      </c>
      <c r="C275" s="173" t="s">
        <v>240</v>
      </c>
      <c r="D275" s="173" t="s">
        <v>147</v>
      </c>
      <c r="F275" s="173" t="s">
        <v>153</v>
      </c>
      <c r="G275" s="173" t="s">
        <v>134</v>
      </c>
      <c r="H275" s="173" t="s">
        <v>259</v>
      </c>
      <c r="K275" s="169"/>
      <c r="L275" s="169"/>
      <c r="M275" s="169"/>
    </row>
    <row r="276" spans="1:13">
      <c r="A276" s="169"/>
      <c r="B276" s="176"/>
      <c r="C276" s="169"/>
      <c r="D276" s="169"/>
      <c r="E276" s="169"/>
      <c r="F276" s="169"/>
      <c r="G276" s="2"/>
      <c r="H276" s="2"/>
      <c r="I276" s="2"/>
      <c r="J276" s="2"/>
      <c r="K276" s="2"/>
      <c r="L276" s="2"/>
      <c r="M276" s="2"/>
    </row>
    <row r="277" spans="1:13">
      <c r="A277" s="169"/>
      <c r="B277" s="176"/>
      <c r="C277" s="169"/>
      <c r="D277" s="169"/>
      <c r="E277" s="169"/>
      <c r="F277" s="169"/>
      <c r="G277" s="2"/>
      <c r="H277" s="2"/>
      <c r="I277" s="2"/>
      <c r="J277" s="2"/>
      <c r="K277" s="2"/>
      <c r="L277" s="2"/>
      <c r="M277" s="2"/>
    </row>
    <row r="278" spans="1:13">
      <c r="A278" s="169"/>
      <c r="B278" s="176"/>
      <c r="C278" s="169"/>
      <c r="D278" s="169"/>
      <c r="E278" s="169"/>
      <c r="F278" s="169"/>
      <c r="G278" s="2"/>
      <c r="H278" s="2"/>
      <c r="I278" s="2"/>
      <c r="J278" s="2"/>
      <c r="K278" s="2"/>
      <c r="L278" s="2"/>
      <c r="M278" s="2"/>
    </row>
    <row r="279" spans="1:13">
      <c r="A279" s="169"/>
      <c r="B279" s="176"/>
      <c r="C279" s="169"/>
      <c r="D279" s="169"/>
      <c r="E279" s="169"/>
      <c r="F279" s="169"/>
      <c r="G279" s="2"/>
      <c r="H279" s="2"/>
      <c r="I279" s="2"/>
      <c r="J279" s="2"/>
      <c r="K279" s="2"/>
      <c r="L279" s="2"/>
      <c r="M279" s="2"/>
    </row>
    <row r="280" spans="1:13">
      <c r="A280" s="169"/>
      <c r="B280" s="176"/>
      <c r="C280" s="169"/>
      <c r="E280" s="169"/>
      <c r="F280" s="169"/>
      <c r="G280" s="2"/>
      <c r="H280" s="2"/>
      <c r="I280" s="2"/>
      <c r="J280" s="2"/>
      <c r="K280" s="2"/>
      <c r="L280" s="2"/>
      <c r="M280" s="2"/>
    </row>
    <row r="281" spans="1:13">
      <c r="A281" s="169"/>
      <c r="B281" s="176"/>
      <c r="C281" s="169"/>
      <c r="E281" s="169"/>
      <c r="F281" s="169"/>
      <c r="G281" s="2"/>
      <c r="H281" s="2"/>
      <c r="I281" s="2"/>
      <c r="J281" s="2"/>
      <c r="K281" s="2"/>
      <c r="L281" s="2"/>
      <c r="M281" s="2"/>
    </row>
    <row r="282" spans="1:13">
      <c r="A282" s="169"/>
      <c r="B282" s="176"/>
      <c r="C282" s="169"/>
      <c r="E282" s="169"/>
      <c r="F282" s="169"/>
      <c r="G282" s="2"/>
      <c r="H282" s="2"/>
      <c r="I282" s="2"/>
      <c r="J282" s="2"/>
      <c r="K282" s="2"/>
      <c r="L282" s="2"/>
      <c r="M282" s="2"/>
    </row>
    <row r="283" spans="1:13">
      <c r="B283" s="182"/>
      <c r="G283" s="2"/>
      <c r="H283" s="2"/>
      <c r="I283" s="2"/>
      <c r="J283" s="2"/>
      <c r="K283" s="2"/>
      <c r="L283" s="2"/>
      <c r="M283" s="2"/>
    </row>
    <row r="284" spans="1:13">
      <c r="A284" s="169"/>
      <c r="B284" s="176"/>
      <c r="C284" s="169"/>
      <c r="E284" s="169"/>
      <c r="F284" s="169"/>
      <c r="G284" s="2"/>
      <c r="H284" s="2"/>
      <c r="I284" s="2"/>
      <c r="J284" s="2"/>
      <c r="K284" s="2"/>
      <c r="L284" s="2"/>
      <c r="M284" s="2"/>
    </row>
    <row r="285" spans="1:13">
      <c r="A285" s="169"/>
      <c r="B285" s="176"/>
      <c r="C285" s="169"/>
      <c r="E285" s="169"/>
      <c r="F285" s="169"/>
      <c r="G285" s="2"/>
      <c r="H285" s="2"/>
      <c r="I285" s="2"/>
      <c r="J285" s="2"/>
      <c r="K285" s="2"/>
      <c r="L285" s="2"/>
      <c r="M285" s="2"/>
    </row>
    <row r="286" spans="1:13">
      <c r="A286" s="169"/>
      <c r="B286" s="176"/>
      <c r="C286" s="169"/>
      <c r="E286" s="169"/>
      <c r="F286" s="169"/>
      <c r="G286" s="2"/>
      <c r="H286" s="2"/>
      <c r="I286" s="2"/>
      <c r="J286" s="2"/>
      <c r="K286" s="2"/>
      <c r="L286" s="2"/>
      <c r="M286" s="2"/>
    </row>
    <row r="287" spans="1:13">
      <c r="A287" s="169"/>
      <c r="B287" s="176"/>
      <c r="C287" s="169"/>
      <c r="E287" s="169"/>
      <c r="F287" s="169"/>
      <c r="G287" s="2"/>
      <c r="H287" s="2"/>
      <c r="I287" s="2"/>
      <c r="J287" s="2"/>
      <c r="K287" s="2"/>
      <c r="L287" s="2"/>
      <c r="M287" s="2"/>
    </row>
    <row r="288" spans="1:13">
      <c r="A288" s="169"/>
      <c r="B288" s="176"/>
      <c r="C288" s="169"/>
      <c r="E288" s="169"/>
      <c r="F288" s="169"/>
      <c r="G288" s="2"/>
      <c r="H288" s="2"/>
      <c r="I288" s="2"/>
      <c r="J288" s="2"/>
      <c r="K288" s="2"/>
      <c r="L288" s="2"/>
      <c r="M288" s="2"/>
    </row>
    <row r="289" spans="1:13">
      <c r="A289" s="169"/>
      <c r="B289" s="176"/>
      <c r="C289" s="169"/>
      <c r="E289" s="169"/>
      <c r="F289" s="169"/>
      <c r="G289" s="2"/>
      <c r="H289" s="2"/>
      <c r="I289" s="2"/>
      <c r="J289" s="2"/>
      <c r="K289" s="2"/>
      <c r="L289" s="2"/>
      <c r="M289" s="2"/>
    </row>
    <row r="290" spans="1:13">
      <c r="A290" s="169"/>
      <c r="B290" s="176"/>
      <c r="C290" s="169"/>
      <c r="E290" s="169"/>
      <c r="F290" s="169"/>
      <c r="G290" s="2"/>
      <c r="H290" s="2"/>
      <c r="I290" s="2"/>
      <c r="J290" s="2"/>
      <c r="K290" s="2"/>
      <c r="L290" s="2"/>
      <c r="M290" s="2"/>
    </row>
    <row r="291" spans="1:13">
      <c r="A291" s="169"/>
      <c r="B291" s="176"/>
      <c r="C291" s="169"/>
      <c r="E291" s="169"/>
      <c r="F291" s="169"/>
      <c r="G291" s="2"/>
      <c r="H291" s="2"/>
      <c r="I291" s="2"/>
      <c r="J291" s="2"/>
      <c r="K291" s="2"/>
      <c r="L291" s="2"/>
      <c r="M291" s="2"/>
    </row>
    <row r="292" spans="1:13">
      <c r="A292" s="169"/>
      <c r="B292" s="176"/>
      <c r="C292" s="169"/>
      <c r="D292" s="169"/>
      <c r="E292" s="169"/>
      <c r="F292" s="169"/>
      <c r="G292" s="2"/>
      <c r="H292" s="2"/>
      <c r="I292" s="2"/>
      <c r="J292" s="2"/>
      <c r="K292" s="2"/>
      <c r="L292" s="2"/>
      <c r="M292" s="2"/>
    </row>
    <row r="293" spans="1:13">
      <c r="A293" s="169"/>
      <c r="B293" s="176"/>
      <c r="C293" s="169"/>
      <c r="D293" s="169"/>
      <c r="E293" s="169"/>
      <c r="F293" s="169"/>
      <c r="G293" s="2"/>
      <c r="H293" s="2"/>
      <c r="I293" s="2"/>
      <c r="J293" s="2"/>
      <c r="K293" s="2"/>
      <c r="L293" s="2"/>
      <c r="M293" s="2"/>
    </row>
    <row r="294" spans="1:13">
      <c r="A294" s="169"/>
      <c r="B294" s="176"/>
      <c r="C294" s="169"/>
      <c r="D294" s="169"/>
      <c r="E294" s="169"/>
      <c r="F294" s="169"/>
      <c r="G294" s="2"/>
      <c r="H294" s="2"/>
      <c r="I294" s="2"/>
      <c r="J294" s="2"/>
      <c r="K294" s="2"/>
      <c r="L294" s="2"/>
      <c r="M294" s="2"/>
    </row>
    <row r="295" spans="1:13">
      <c r="A295" s="169"/>
      <c r="B295" s="176"/>
      <c r="C295" s="169"/>
      <c r="D295" s="169"/>
      <c r="E295" s="169"/>
      <c r="F295" s="169"/>
      <c r="G295" s="2"/>
      <c r="H295" s="2"/>
      <c r="I295" s="2"/>
      <c r="J295" s="2"/>
      <c r="K295" s="2"/>
      <c r="L295" s="2"/>
      <c r="M295" s="2"/>
    </row>
    <row r="296" spans="1:13">
      <c r="A296" s="169"/>
      <c r="B296" s="176"/>
      <c r="C296" s="169"/>
      <c r="D296" s="169"/>
      <c r="E296" s="169"/>
      <c r="F296" s="169"/>
      <c r="G296" s="2"/>
      <c r="H296" s="2"/>
      <c r="I296" s="2"/>
      <c r="J296" s="2"/>
      <c r="K296" s="2"/>
      <c r="L296" s="2"/>
      <c r="M296" s="2"/>
    </row>
    <row r="297" spans="1:13">
      <c r="A297" s="169"/>
      <c r="B297" s="176"/>
      <c r="C297" s="169"/>
      <c r="D297" s="169"/>
      <c r="E297" s="169"/>
      <c r="F297" s="169"/>
      <c r="G297" s="2"/>
      <c r="H297" s="2"/>
      <c r="I297" s="2"/>
      <c r="J297" s="2"/>
      <c r="K297" s="2"/>
      <c r="L297" s="2"/>
      <c r="M297" s="2"/>
    </row>
    <row r="298" spans="1:13">
      <c r="A298" s="169"/>
      <c r="B298" s="176"/>
      <c r="C298" s="169"/>
      <c r="D298" s="169"/>
      <c r="E298" s="169"/>
      <c r="F298" s="169"/>
      <c r="G298" s="2"/>
      <c r="H298" s="2"/>
      <c r="I298" s="2"/>
      <c r="J298" s="2"/>
      <c r="K298" s="2"/>
      <c r="L298" s="2"/>
      <c r="M298" s="2"/>
    </row>
    <row r="299" spans="1:13">
      <c r="A299" s="169"/>
      <c r="B299" s="176"/>
      <c r="C299" s="169"/>
      <c r="D299" s="169"/>
      <c r="E299" s="169"/>
      <c r="F299" s="169"/>
      <c r="G299" s="2"/>
      <c r="H299" s="2"/>
      <c r="I299" s="2"/>
      <c r="J299" s="2"/>
      <c r="K299" s="2"/>
      <c r="L299" s="2"/>
      <c r="M299" s="2"/>
    </row>
    <row r="300" spans="1:13">
      <c r="A300" s="169"/>
      <c r="B300" s="176"/>
      <c r="C300" s="169"/>
      <c r="D300" s="169"/>
      <c r="E300" s="169"/>
      <c r="F300" s="169"/>
      <c r="G300" s="2"/>
      <c r="H300" s="2"/>
      <c r="I300" s="2"/>
      <c r="J300" s="2"/>
      <c r="K300" s="2"/>
      <c r="L300" s="2"/>
      <c r="M300" s="2"/>
    </row>
    <row r="301" spans="1:13">
      <c r="B301" s="182"/>
      <c r="G301" s="2"/>
      <c r="H301" s="2"/>
      <c r="I301" s="2"/>
      <c r="J301" s="2"/>
      <c r="K301" s="2"/>
      <c r="L301" s="2"/>
      <c r="M301" s="2"/>
    </row>
    <row r="302" spans="1:13">
      <c r="A302" s="169"/>
      <c r="B302" s="176"/>
      <c r="C302" s="169"/>
      <c r="E302" s="169"/>
      <c r="F302" s="169"/>
      <c r="G302" s="2"/>
      <c r="H302" s="2"/>
      <c r="I302" s="2"/>
      <c r="J302" s="2"/>
      <c r="K302" s="2"/>
      <c r="L302" s="2"/>
      <c r="M302" s="2"/>
    </row>
    <row r="303" spans="1:13">
      <c r="A303" s="169"/>
      <c r="B303" s="176"/>
      <c r="C303" s="169"/>
      <c r="E303" s="169"/>
      <c r="F303" s="169"/>
      <c r="G303" s="2"/>
      <c r="H303" s="2"/>
      <c r="I303" s="2"/>
      <c r="J303" s="2"/>
      <c r="K303" s="2"/>
      <c r="L303" s="2"/>
      <c r="M303" s="2"/>
    </row>
    <row r="304" spans="1:13">
      <c r="A304" s="169"/>
      <c r="B304" s="176"/>
      <c r="C304" s="169"/>
      <c r="D304" s="169"/>
      <c r="E304" s="169"/>
      <c r="F304" s="169"/>
      <c r="G304" s="2"/>
      <c r="H304" s="2"/>
      <c r="I304" s="2"/>
      <c r="J304" s="2"/>
      <c r="K304" s="2"/>
      <c r="L304" s="2"/>
      <c r="M304" s="2"/>
    </row>
    <row r="305" spans="1:13">
      <c r="A305" s="169"/>
      <c r="B305" s="176"/>
      <c r="C305" s="169"/>
      <c r="D305" s="169"/>
      <c r="E305" s="169"/>
      <c r="F305" s="169"/>
      <c r="G305" s="2"/>
      <c r="H305" s="2"/>
      <c r="I305" s="2"/>
      <c r="J305" s="2"/>
      <c r="K305" s="2"/>
      <c r="L305" s="2"/>
      <c r="M305" s="2"/>
    </row>
    <row r="306" spans="1:13">
      <c r="A306" s="169"/>
      <c r="B306" s="176"/>
      <c r="C306" s="169"/>
      <c r="D306" s="169"/>
      <c r="E306" s="169"/>
      <c r="F306" s="169"/>
      <c r="G306" s="2"/>
      <c r="H306" s="2"/>
      <c r="I306" s="2"/>
      <c r="J306" s="2"/>
      <c r="K306" s="2"/>
      <c r="L306" s="2"/>
      <c r="M306" s="2"/>
    </row>
    <row r="307" spans="1:13">
      <c r="A307" s="169"/>
      <c r="B307" s="176"/>
      <c r="C307" s="169"/>
      <c r="D307" s="169"/>
      <c r="E307" s="169"/>
      <c r="F307" s="169"/>
      <c r="G307" s="2"/>
      <c r="H307" s="2"/>
      <c r="I307" s="2"/>
      <c r="J307" s="2"/>
      <c r="K307" s="2"/>
      <c r="L307" s="2"/>
      <c r="M307" s="2"/>
    </row>
    <row r="308" spans="1:13">
      <c r="A308" s="169"/>
      <c r="B308" s="176"/>
      <c r="C308" s="169"/>
      <c r="D308" s="169"/>
      <c r="E308" s="169"/>
      <c r="F308" s="169"/>
      <c r="G308" s="2"/>
      <c r="H308" s="2"/>
      <c r="I308" s="2"/>
      <c r="J308" s="2"/>
      <c r="K308" s="2"/>
      <c r="L308" s="2"/>
      <c r="M308" s="2"/>
    </row>
    <row r="309" spans="1:13">
      <c r="A309" s="169"/>
      <c r="B309" s="176"/>
      <c r="C309" s="169"/>
      <c r="D309" s="169"/>
      <c r="E309" s="169"/>
      <c r="F309" s="169"/>
      <c r="G309" s="2"/>
      <c r="H309" s="2"/>
      <c r="I309" s="2"/>
      <c r="J309" s="2"/>
      <c r="K309" s="2"/>
      <c r="L309" s="2"/>
      <c r="M309" s="2"/>
    </row>
    <row r="310" spans="1:13">
      <c r="A310" s="169"/>
      <c r="B310" s="176"/>
      <c r="C310" s="169"/>
      <c r="D310" s="169"/>
      <c r="E310" s="169"/>
      <c r="F310" s="169"/>
      <c r="G310" s="2"/>
      <c r="H310" s="2"/>
      <c r="I310" s="2"/>
      <c r="J310" s="2"/>
      <c r="K310" s="2"/>
      <c r="L310" s="2"/>
      <c r="M310" s="2"/>
    </row>
    <row r="311" spans="1:13">
      <c r="A311" s="169"/>
      <c r="B311" s="176"/>
      <c r="C311" s="169"/>
      <c r="D311" s="169"/>
      <c r="E311" s="169"/>
      <c r="F311" s="169"/>
      <c r="G311" s="2"/>
      <c r="H311" s="2"/>
      <c r="I311" s="2"/>
      <c r="J311" s="2"/>
      <c r="K311" s="2"/>
      <c r="L311" s="2"/>
      <c r="M311" s="2"/>
    </row>
    <row r="312" spans="1:13">
      <c r="A312" s="169"/>
      <c r="B312" s="176"/>
      <c r="C312" s="169"/>
      <c r="D312" s="169"/>
      <c r="E312" s="169"/>
      <c r="F312" s="169"/>
      <c r="G312" s="2"/>
      <c r="H312" s="2"/>
      <c r="I312" s="2"/>
      <c r="J312" s="2"/>
      <c r="K312" s="2"/>
      <c r="L312" s="2"/>
      <c r="M312" s="2"/>
    </row>
    <row r="313" spans="1:13">
      <c r="B313" s="182"/>
      <c r="G313" s="2"/>
      <c r="H313" s="2"/>
      <c r="I313" s="2"/>
      <c r="J313" s="2"/>
      <c r="K313" s="2"/>
      <c r="L313" s="2"/>
      <c r="M313" s="2"/>
    </row>
    <row r="314" spans="1:13">
      <c r="B314" s="182"/>
      <c r="G314" s="2"/>
      <c r="H314" s="2"/>
      <c r="I314" s="2"/>
      <c r="J314" s="2"/>
      <c r="K314" s="2"/>
      <c r="L314" s="2"/>
      <c r="M314" s="2"/>
    </row>
    <row r="315" spans="1:13">
      <c r="B315" s="182"/>
      <c r="G315" s="2"/>
      <c r="H315" s="2"/>
      <c r="I315" s="2"/>
      <c r="J315" s="2"/>
      <c r="K315" s="2"/>
      <c r="L315" s="2"/>
      <c r="M315" s="2"/>
    </row>
    <row r="316" spans="1:13">
      <c r="G316" s="2"/>
      <c r="H316" s="2"/>
      <c r="I316" s="2"/>
      <c r="J316" s="2"/>
      <c r="K316" s="2"/>
      <c r="L316" s="2"/>
      <c r="M316" s="2"/>
    </row>
    <row r="317" spans="1:13">
      <c r="G317" s="2"/>
      <c r="H317" s="2"/>
      <c r="I317" s="2"/>
      <c r="J317" s="2"/>
      <c r="K317" s="2"/>
      <c r="L317" s="2"/>
      <c r="M317" s="2"/>
    </row>
    <row r="318" spans="1:13">
      <c r="G318" s="2"/>
      <c r="H318" s="2"/>
      <c r="I318" s="2"/>
      <c r="J318" s="2"/>
      <c r="K318" s="2"/>
      <c r="L318" s="2"/>
      <c r="M318" s="2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8"/>
  <sheetViews>
    <sheetView zoomScale="55" zoomScaleNormal="55" workbookViewId="0">
      <selection activeCell="J38" sqref="J38"/>
    </sheetView>
  </sheetViews>
  <sheetFormatPr baseColWidth="10" defaultColWidth="12.5703125" defaultRowHeight="15.75"/>
  <cols>
    <col min="1" max="1" width="51.5703125" style="173" customWidth="1"/>
    <col min="2" max="2" width="16.42578125" style="173" customWidth="1"/>
    <col min="3" max="3" width="12.5703125" style="173"/>
    <col min="4" max="4" width="22.7109375" style="173" customWidth="1"/>
    <col min="5" max="6" width="12.5703125" style="173"/>
    <col min="7" max="7" width="17.7109375" style="173" customWidth="1"/>
    <col min="8" max="8" width="43.42578125" style="173" customWidth="1"/>
    <col min="9" max="9" width="67" style="173" customWidth="1"/>
    <col min="10" max="16384" width="12.5703125" style="173"/>
  </cols>
  <sheetData>
    <row r="1" spans="1:13">
      <c r="A1" s="169" t="s">
        <v>109</v>
      </c>
      <c r="B1" s="170">
        <v>10</v>
      </c>
      <c r="C1" s="185"/>
      <c r="D1" s="169"/>
      <c r="E1" s="169"/>
      <c r="F1" s="169"/>
      <c r="G1" s="169"/>
      <c r="H1" s="169"/>
      <c r="I1" s="169"/>
      <c r="J1" s="172"/>
      <c r="K1" s="172"/>
      <c r="L1" s="172"/>
      <c r="M1" s="172"/>
    </row>
    <row r="2" spans="1:13" ht="18.75">
      <c r="A2" s="174" t="s">
        <v>110</v>
      </c>
      <c r="B2" s="175" t="s">
        <v>265</v>
      </c>
      <c r="C2" s="185"/>
      <c r="D2" s="169"/>
      <c r="E2" s="169"/>
      <c r="F2" s="169"/>
      <c r="G2" s="169"/>
      <c r="H2" s="169"/>
      <c r="I2" s="169"/>
    </row>
    <row r="3" spans="1:13">
      <c r="A3" s="169" t="s">
        <v>112</v>
      </c>
      <c r="B3" s="176" t="s">
        <v>113</v>
      </c>
      <c r="C3" s="185"/>
      <c r="D3" s="169"/>
      <c r="E3" s="169"/>
      <c r="F3" s="169"/>
      <c r="G3" s="169"/>
      <c r="H3" s="169"/>
      <c r="I3" s="169"/>
    </row>
    <row r="4" spans="1:13">
      <c r="A4" s="169"/>
      <c r="B4" s="176"/>
      <c r="C4" s="169"/>
      <c r="D4" s="169"/>
      <c r="E4" s="169"/>
      <c r="F4" s="169"/>
      <c r="G4" s="169"/>
      <c r="H4" s="169"/>
      <c r="I4" s="169"/>
    </row>
    <row r="5" spans="1:13" ht="18.75">
      <c r="A5" s="177" t="s">
        <v>114</v>
      </c>
      <c r="B5" s="184" t="s">
        <v>266</v>
      </c>
      <c r="C5" s="177"/>
      <c r="D5" s="177"/>
      <c r="E5" s="169"/>
      <c r="F5" s="169"/>
      <c r="G5" s="169"/>
      <c r="H5" s="169"/>
      <c r="I5" s="169"/>
    </row>
    <row r="6" spans="1:13">
      <c r="A6" s="169" t="s">
        <v>116</v>
      </c>
      <c r="B6" s="176"/>
      <c r="C6" s="169"/>
      <c r="D6" s="169"/>
      <c r="E6" s="169"/>
      <c r="F6" s="169"/>
      <c r="G6" s="169"/>
      <c r="H6" s="169"/>
      <c r="I6" s="169"/>
    </row>
    <row r="7" spans="1:13">
      <c r="A7" s="169" t="s">
        <v>117</v>
      </c>
      <c r="B7" s="176" t="s">
        <v>118</v>
      </c>
      <c r="C7" s="169"/>
      <c r="D7" s="169"/>
      <c r="E7" s="169"/>
      <c r="F7" s="169"/>
      <c r="G7" s="169"/>
      <c r="H7" s="169"/>
      <c r="I7" s="169"/>
    </row>
    <row r="8" spans="1:13">
      <c r="A8" s="169" t="s">
        <v>119</v>
      </c>
      <c r="B8" s="176">
        <v>1</v>
      </c>
      <c r="C8" s="169"/>
      <c r="D8" s="169"/>
      <c r="E8" s="169"/>
      <c r="F8" s="169"/>
      <c r="G8" s="169"/>
      <c r="H8" s="169"/>
      <c r="I8" s="169"/>
    </row>
    <row r="9" spans="1:13">
      <c r="A9" s="169" t="s">
        <v>120</v>
      </c>
      <c r="B9" s="169" t="s">
        <v>121</v>
      </c>
      <c r="C9" s="169"/>
      <c r="D9" s="169"/>
      <c r="E9" s="169"/>
      <c r="F9" s="169"/>
      <c r="G9" s="169"/>
      <c r="H9" s="169"/>
      <c r="I9" s="169"/>
    </row>
    <row r="10" spans="1:13">
      <c r="A10" s="169" t="s">
        <v>122</v>
      </c>
      <c r="B10" s="169"/>
      <c r="C10" s="169"/>
      <c r="D10" s="169"/>
      <c r="E10" s="169"/>
      <c r="F10" s="169"/>
      <c r="G10" s="169"/>
      <c r="H10" s="169"/>
      <c r="I10" s="169"/>
    </row>
    <row r="11" spans="1:13">
      <c r="A11" s="169" t="s">
        <v>123</v>
      </c>
      <c r="B11" s="169" t="s">
        <v>124</v>
      </c>
      <c r="C11" s="169" t="s">
        <v>120</v>
      </c>
      <c r="D11" s="169" t="s">
        <v>125</v>
      </c>
      <c r="E11" s="169" t="s">
        <v>126</v>
      </c>
      <c r="F11" s="169" t="s">
        <v>117</v>
      </c>
      <c r="G11" s="169" t="s">
        <v>127</v>
      </c>
      <c r="H11" s="169" t="s">
        <v>128</v>
      </c>
      <c r="I11" s="169" t="s">
        <v>129</v>
      </c>
    </row>
    <row r="12" spans="1:13">
      <c r="A12" s="169" t="s">
        <v>266</v>
      </c>
      <c r="B12" s="169">
        <v>1</v>
      </c>
      <c r="C12" s="169" t="s">
        <v>130</v>
      </c>
      <c r="D12" s="169" t="s">
        <v>265</v>
      </c>
      <c r="E12" s="169"/>
      <c r="F12" s="169" t="s">
        <v>118</v>
      </c>
      <c r="G12" s="169" t="s">
        <v>131</v>
      </c>
      <c r="H12" s="169"/>
      <c r="I12" s="169"/>
    </row>
    <row r="13" spans="1:13">
      <c r="A13" s="169" t="s">
        <v>132</v>
      </c>
      <c r="B13" s="169">
        <f>1.09*((0.93*Cell_cost!$C$22+0.03*Cell_cost!$C$15+0.04*Cell_cost!$C$16)*Cell_cost!$F$31*(1-Cell_cost!$F$33))*1000/Cell_cost!$F$47</f>
        <v>1.89486468424126</v>
      </c>
      <c r="C13" s="169" t="s">
        <v>133</v>
      </c>
      <c r="D13" s="169" t="s">
        <v>265</v>
      </c>
      <c r="E13" s="169"/>
      <c r="F13" s="169" t="s">
        <v>118</v>
      </c>
      <c r="G13" s="169" t="s">
        <v>134</v>
      </c>
      <c r="H13" s="169"/>
      <c r="I13" s="169"/>
    </row>
    <row r="14" spans="1:13">
      <c r="A14" s="169" t="s">
        <v>135</v>
      </c>
      <c r="B14" s="169">
        <f>1.09*((0.93*Cell_cost!$C$20+0.03*Cell_cost!$C$15+0.04*Cell_cost!$C$16)*(Cell_cost!$F$32)*(1-Cell_cost!$F$34))*1000/Cell_cost!$F$47</f>
        <v>5.482646213196694</v>
      </c>
      <c r="C14" s="169" t="s">
        <v>133</v>
      </c>
      <c r="D14" s="169" t="s">
        <v>265</v>
      </c>
      <c r="E14" s="169"/>
      <c r="F14" s="169" t="s">
        <v>118</v>
      </c>
      <c r="G14" s="169" t="s">
        <v>134</v>
      </c>
      <c r="H14" s="169"/>
      <c r="I14" s="169"/>
    </row>
    <row r="15" spans="1:13">
      <c r="A15" s="169" t="s">
        <v>136</v>
      </c>
      <c r="B15" s="169">
        <f>Cell_cost!$F$48</f>
        <v>0</v>
      </c>
      <c r="C15" s="169" t="s">
        <v>133</v>
      </c>
      <c r="D15" s="169" t="s">
        <v>265</v>
      </c>
      <c r="E15" s="169"/>
      <c r="F15" s="169" t="s">
        <v>118</v>
      </c>
      <c r="G15" s="169" t="s">
        <v>134</v>
      </c>
      <c r="H15" s="169"/>
      <c r="I15" s="169"/>
    </row>
    <row r="16" spans="1:13">
      <c r="A16" s="169" t="s">
        <v>137</v>
      </c>
      <c r="B16" s="169">
        <f>Cell_cost!$F$49</f>
        <v>1.3045110284859041</v>
      </c>
      <c r="C16" s="169" t="s">
        <v>133</v>
      </c>
      <c r="D16" s="169" t="s">
        <v>265</v>
      </c>
      <c r="E16" s="169"/>
      <c r="F16" s="169" t="s">
        <v>118</v>
      </c>
      <c r="G16" s="169" t="s">
        <v>134</v>
      </c>
      <c r="H16" s="169"/>
      <c r="I16" s="169"/>
    </row>
    <row r="17" spans="1:13">
      <c r="A17" s="169" t="s">
        <v>138</v>
      </c>
      <c r="B17" s="169">
        <f>Cell_cost!$F$53</f>
        <v>1.7419506410156556</v>
      </c>
      <c r="C17" s="169" t="s">
        <v>133</v>
      </c>
      <c r="D17" s="169" t="s">
        <v>265</v>
      </c>
      <c r="E17" s="169"/>
      <c r="F17" s="169" t="s">
        <v>118</v>
      </c>
      <c r="G17" s="169" t="s">
        <v>134</v>
      </c>
      <c r="H17" s="169"/>
      <c r="I17" s="169"/>
    </row>
    <row r="18" spans="1:13">
      <c r="A18" s="169" t="s">
        <v>139</v>
      </c>
      <c r="B18" s="169">
        <f>Cell_cost!$F$50</f>
        <v>0.49787112043523524</v>
      </c>
      <c r="C18" s="169" t="s">
        <v>133</v>
      </c>
      <c r="D18" s="169" t="s">
        <v>265</v>
      </c>
      <c r="E18" s="169"/>
      <c r="F18" s="169" t="s">
        <v>118</v>
      </c>
      <c r="G18" s="169" t="s">
        <v>134</v>
      </c>
      <c r="H18" s="169"/>
      <c r="I18" s="169"/>
    </row>
    <row r="19" spans="1:13">
      <c r="A19" s="169" t="s">
        <v>140</v>
      </c>
      <c r="B19" s="169">
        <f>SUM(B13:B18)*0.03/0.97</f>
        <v>0.3377889800218995</v>
      </c>
      <c r="C19" s="169" t="s">
        <v>133</v>
      </c>
      <c r="D19" s="169" t="s">
        <v>265</v>
      </c>
      <c r="E19" s="169"/>
      <c r="F19" s="169" t="s">
        <v>118</v>
      </c>
      <c r="G19" s="169" t="s">
        <v>134</v>
      </c>
      <c r="H19" s="169"/>
      <c r="I19" s="169" t="s">
        <v>141</v>
      </c>
    </row>
    <row r="20" spans="1:13">
      <c r="A20" s="169" t="s">
        <v>142</v>
      </c>
      <c r="B20" s="169">
        <f>LIB4C!$B$20*Cell_cost!$F$76/Cell_cost!$D$76</f>
        <v>70.460016561835303</v>
      </c>
      <c r="C20" s="169" t="s">
        <v>120</v>
      </c>
      <c r="D20" s="169" t="s">
        <v>265</v>
      </c>
      <c r="E20" s="169"/>
      <c r="F20" s="169" t="s">
        <v>118</v>
      </c>
      <c r="G20" s="169" t="s">
        <v>134</v>
      </c>
      <c r="H20" s="169"/>
      <c r="I20" s="169"/>
    </row>
    <row r="21" spans="1:13">
      <c r="A21" s="169" t="s">
        <v>143</v>
      </c>
      <c r="B21" s="169">
        <f>LIB4C!$B$21*Cell_cost!$F$76/Cell_cost!$D$76</f>
        <v>86.586809907017283</v>
      </c>
      <c r="C21" s="169" t="s">
        <v>130</v>
      </c>
      <c r="D21" s="169" t="s">
        <v>265</v>
      </c>
      <c r="E21" s="169"/>
      <c r="F21" s="169" t="s">
        <v>144</v>
      </c>
      <c r="G21" s="169" t="s">
        <v>134</v>
      </c>
      <c r="H21" s="169"/>
      <c r="I21" s="169"/>
    </row>
    <row r="22" spans="1:13">
      <c r="A22" s="169"/>
      <c r="B22" s="169"/>
      <c r="C22" s="169"/>
      <c r="D22" s="169"/>
      <c r="E22" s="169"/>
      <c r="F22" s="169"/>
      <c r="G22" s="169"/>
      <c r="H22" s="169"/>
      <c r="I22" s="169"/>
    </row>
    <row r="23" spans="1:13">
      <c r="A23" s="169"/>
      <c r="B23" s="169"/>
      <c r="C23" s="169"/>
      <c r="D23" s="169"/>
      <c r="E23" s="169"/>
      <c r="F23" s="169"/>
      <c r="G23" s="169"/>
      <c r="H23" s="169"/>
      <c r="I23" s="169"/>
    </row>
    <row r="24" spans="1:13" ht="18.75">
      <c r="A24" s="177" t="s">
        <v>114</v>
      </c>
      <c r="B24" s="177" t="s">
        <v>142</v>
      </c>
      <c r="C24" s="169"/>
      <c r="D24" s="169"/>
      <c r="E24" s="169"/>
      <c r="F24" s="169"/>
      <c r="G24" s="169"/>
      <c r="H24" s="169"/>
      <c r="I24" s="169"/>
    </row>
    <row r="25" spans="1:13">
      <c r="A25" s="169" t="s">
        <v>116</v>
      </c>
      <c r="B25" s="169"/>
      <c r="C25" s="169"/>
      <c r="D25" s="169"/>
      <c r="E25" s="169"/>
      <c r="F25" s="169"/>
      <c r="G25" s="169"/>
      <c r="H25" s="169"/>
      <c r="I25" s="169"/>
    </row>
    <row r="26" spans="1:13">
      <c r="A26" s="169" t="s">
        <v>117</v>
      </c>
      <c r="B26" s="169" t="s">
        <v>118</v>
      </c>
      <c r="C26" s="169"/>
      <c r="D26" s="169"/>
      <c r="E26" s="169"/>
      <c r="F26" s="169"/>
      <c r="G26" s="169"/>
      <c r="H26" s="169"/>
      <c r="I26" s="169"/>
    </row>
    <row r="27" spans="1:13">
      <c r="A27" s="169" t="s">
        <v>119</v>
      </c>
      <c r="B27" s="169">
        <v>1</v>
      </c>
      <c r="C27" s="169"/>
      <c r="D27" s="169"/>
      <c r="E27" s="169"/>
      <c r="F27" s="169"/>
      <c r="G27" s="169"/>
      <c r="H27" s="169"/>
      <c r="I27" s="169"/>
    </row>
    <row r="28" spans="1:13">
      <c r="A28" s="169" t="s">
        <v>120</v>
      </c>
      <c r="B28" s="169" t="s">
        <v>120</v>
      </c>
      <c r="C28" s="169"/>
      <c r="D28" s="169"/>
      <c r="E28" s="169"/>
      <c r="F28" s="169"/>
      <c r="G28" s="169"/>
      <c r="H28" s="169"/>
      <c r="I28" s="169"/>
    </row>
    <row r="29" spans="1:13">
      <c r="A29" s="169" t="s">
        <v>122</v>
      </c>
      <c r="B29" s="169"/>
      <c r="C29" s="169"/>
      <c r="D29" s="169"/>
      <c r="E29" s="169"/>
      <c r="F29" s="169"/>
      <c r="G29" s="169"/>
      <c r="H29" s="169"/>
      <c r="I29" s="169"/>
    </row>
    <row r="30" spans="1:13">
      <c r="A30" s="169" t="s">
        <v>123</v>
      </c>
      <c r="B30" s="169" t="s">
        <v>124</v>
      </c>
      <c r="C30" s="169" t="s">
        <v>120</v>
      </c>
      <c r="D30" s="169" t="s">
        <v>125</v>
      </c>
      <c r="E30" s="169" t="s">
        <v>126</v>
      </c>
      <c r="F30" s="169" t="s">
        <v>117</v>
      </c>
      <c r="G30" s="169" t="s">
        <v>127</v>
      </c>
      <c r="H30" s="169" t="s">
        <v>128</v>
      </c>
      <c r="I30" s="169" t="s">
        <v>129</v>
      </c>
    </row>
    <row r="31" spans="1:13">
      <c r="A31" s="169" t="s">
        <v>145</v>
      </c>
      <c r="B31" s="169">
        <v>1</v>
      </c>
      <c r="C31" s="169" t="s">
        <v>146</v>
      </c>
      <c r="D31" s="169" t="s">
        <v>147</v>
      </c>
      <c r="E31" s="169"/>
      <c r="F31" s="169" t="s">
        <v>118</v>
      </c>
      <c r="G31" s="169" t="s">
        <v>134</v>
      </c>
      <c r="H31" s="169" t="s">
        <v>148</v>
      </c>
      <c r="I31" s="169"/>
      <c r="K31" s="180"/>
      <c r="L31" s="180"/>
      <c r="M31" s="180"/>
    </row>
    <row r="32" spans="1:13">
      <c r="A32" s="169"/>
      <c r="B32" s="169"/>
      <c r="C32" s="169"/>
      <c r="D32" s="169"/>
      <c r="E32" s="169"/>
      <c r="F32" s="169"/>
      <c r="G32" s="169"/>
      <c r="H32" s="169"/>
      <c r="I32" s="169"/>
      <c r="K32" s="180"/>
      <c r="L32" s="180"/>
      <c r="M32" s="180"/>
    </row>
    <row r="33" spans="1:13">
      <c r="A33" s="169"/>
      <c r="B33" s="169"/>
      <c r="C33" s="169"/>
      <c r="D33" s="169"/>
      <c r="E33" s="169"/>
      <c r="F33" s="169"/>
      <c r="G33" s="169"/>
      <c r="H33" s="169"/>
      <c r="I33" s="169"/>
      <c r="K33" s="180"/>
      <c r="L33" s="180"/>
      <c r="M33" s="180"/>
    </row>
    <row r="34" spans="1:13" ht="18.75">
      <c r="A34" s="177" t="s">
        <v>114</v>
      </c>
      <c r="B34" s="177" t="s">
        <v>143</v>
      </c>
      <c r="C34" s="169"/>
      <c r="D34" s="169"/>
      <c r="E34" s="169"/>
      <c r="F34" s="169"/>
      <c r="G34" s="169"/>
      <c r="H34" s="169"/>
      <c r="I34" s="169"/>
    </row>
    <row r="35" spans="1:13">
      <c r="A35" s="169" t="s">
        <v>116</v>
      </c>
      <c r="B35" s="169"/>
      <c r="C35" s="169"/>
      <c r="D35" s="169"/>
      <c r="E35" s="169"/>
      <c r="F35" s="169"/>
      <c r="G35" s="169"/>
      <c r="H35" s="169"/>
      <c r="I35" s="169"/>
    </row>
    <row r="36" spans="1:13">
      <c r="A36" s="169" t="s">
        <v>117</v>
      </c>
      <c r="B36" s="169" t="s">
        <v>144</v>
      </c>
      <c r="C36" s="169"/>
      <c r="D36" s="169"/>
      <c r="E36" s="169"/>
      <c r="F36" s="169"/>
      <c r="G36" s="169"/>
      <c r="H36" s="169"/>
      <c r="I36" s="169"/>
    </row>
    <row r="37" spans="1:13">
      <c r="A37" s="169" t="s">
        <v>119</v>
      </c>
      <c r="B37" s="169">
        <v>1</v>
      </c>
      <c r="C37" s="169"/>
      <c r="D37" s="169"/>
      <c r="E37" s="169"/>
      <c r="F37" s="169"/>
      <c r="G37" s="169"/>
      <c r="H37" s="169"/>
      <c r="I37" s="169"/>
    </row>
    <row r="38" spans="1:13">
      <c r="A38" s="169" t="s">
        <v>120</v>
      </c>
      <c r="B38" s="169" t="s">
        <v>130</v>
      </c>
      <c r="C38" s="169"/>
      <c r="D38" s="169"/>
      <c r="E38" s="169"/>
      <c r="F38" s="169"/>
      <c r="G38" s="169"/>
      <c r="H38" s="169"/>
      <c r="I38" s="169"/>
    </row>
    <row r="39" spans="1:13">
      <c r="A39" s="169" t="s">
        <v>122</v>
      </c>
      <c r="B39" s="169"/>
      <c r="C39" s="169"/>
      <c r="D39" s="169"/>
      <c r="E39" s="169"/>
      <c r="F39" s="169"/>
      <c r="G39" s="169"/>
      <c r="H39" s="169"/>
      <c r="I39" s="169"/>
    </row>
    <row r="40" spans="1:13">
      <c r="A40" s="169" t="s">
        <v>123</v>
      </c>
      <c r="B40" s="169" t="s">
        <v>124</v>
      </c>
      <c r="C40" s="169" t="s">
        <v>120</v>
      </c>
      <c r="D40" s="169" t="s">
        <v>125</v>
      </c>
      <c r="E40" s="169" t="s">
        <v>126</v>
      </c>
      <c r="F40" s="169" t="s">
        <v>117</v>
      </c>
      <c r="G40" s="169" t="s">
        <v>127</v>
      </c>
      <c r="H40" s="169" t="s">
        <v>128</v>
      </c>
      <c r="I40" s="169" t="s">
        <v>129</v>
      </c>
    </row>
    <row r="41" spans="1:13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</row>
    <row r="42" spans="1:13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</row>
    <row r="43" spans="1:13">
      <c r="K43" s="180"/>
      <c r="L43" s="180"/>
      <c r="M43" s="180"/>
    </row>
    <row r="44" spans="1:13">
      <c r="K44" s="180"/>
      <c r="L44" s="180"/>
      <c r="M44" s="180"/>
    </row>
    <row r="45" spans="1:13" ht="18.75">
      <c r="A45" s="177" t="s">
        <v>114</v>
      </c>
      <c r="B45" s="177" t="s">
        <v>136</v>
      </c>
    </row>
    <row r="46" spans="1:13">
      <c r="A46" s="173" t="s">
        <v>116</v>
      </c>
    </row>
    <row r="47" spans="1:13">
      <c r="A47" s="173" t="s">
        <v>117</v>
      </c>
      <c r="B47" s="173" t="s">
        <v>118</v>
      </c>
    </row>
    <row r="48" spans="1:13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73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73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6" spans="1:9" ht="18.75">
      <c r="A56" s="177" t="s">
        <v>114</v>
      </c>
      <c r="B56" s="177" t="s">
        <v>132</v>
      </c>
    </row>
    <row r="57" spans="1:9">
      <c r="A57" s="173" t="s">
        <v>116</v>
      </c>
    </row>
    <row r="58" spans="1:9">
      <c r="A58" s="173" t="s">
        <v>117</v>
      </c>
      <c r="B58" s="173" t="s">
        <v>118</v>
      </c>
    </row>
    <row r="59" spans="1:9">
      <c r="A59" s="173" t="s">
        <v>119</v>
      </c>
      <c r="B59" s="173">
        <v>1</v>
      </c>
    </row>
    <row r="60" spans="1:9">
      <c r="A60" s="173" t="s">
        <v>120</v>
      </c>
      <c r="B60" s="173" t="s">
        <v>133</v>
      </c>
    </row>
    <row r="61" spans="1:9">
      <c r="A61" s="173" t="s">
        <v>122</v>
      </c>
    </row>
    <row r="62" spans="1:9">
      <c r="A62" s="173" t="s">
        <v>123</v>
      </c>
      <c r="B62" s="173" t="s">
        <v>124</v>
      </c>
      <c r="C62" s="173" t="s">
        <v>120</v>
      </c>
      <c r="D62" s="173" t="s">
        <v>125</v>
      </c>
      <c r="E62" s="173" t="s">
        <v>126</v>
      </c>
      <c r="F62" s="173" t="s">
        <v>117</v>
      </c>
      <c r="G62" s="173" t="s">
        <v>127</v>
      </c>
      <c r="H62" s="173" t="s">
        <v>128</v>
      </c>
      <c r="I62" s="173" t="s">
        <v>129</v>
      </c>
    </row>
    <row r="63" spans="1:9">
      <c r="A63" s="173" t="s">
        <v>267</v>
      </c>
      <c r="B63" s="173">
        <v>0.93</v>
      </c>
      <c r="C63" s="173" t="s">
        <v>133</v>
      </c>
      <c r="D63" s="173" t="s">
        <v>265</v>
      </c>
      <c r="F63" s="173" t="s">
        <v>118</v>
      </c>
      <c r="G63" s="173" t="s">
        <v>134</v>
      </c>
    </row>
    <row r="64" spans="1:9">
      <c r="A64" s="173" t="s">
        <v>161</v>
      </c>
      <c r="B64" s="173">
        <f>0.03*0.7</f>
        <v>2.0999999999999998E-2</v>
      </c>
      <c r="C64" s="173" t="s">
        <v>133</v>
      </c>
      <c r="D64" s="173" t="s">
        <v>147</v>
      </c>
      <c r="F64" s="173" t="s">
        <v>118</v>
      </c>
      <c r="G64" s="173" t="s">
        <v>134</v>
      </c>
      <c r="H64" s="173" t="s">
        <v>162</v>
      </c>
    </row>
    <row r="65" spans="1:9">
      <c r="A65" s="173" t="s">
        <v>163</v>
      </c>
      <c r="B65" s="173">
        <f>0.03*0.3</f>
        <v>8.9999999999999993E-3</v>
      </c>
      <c r="C65" s="173" t="s">
        <v>133</v>
      </c>
      <c r="D65" s="173" t="s">
        <v>265</v>
      </c>
      <c r="G65" s="173" t="s">
        <v>134</v>
      </c>
      <c r="H65" s="173" t="s">
        <v>163</v>
      </c>
    </row>
    <row r="66" spans="1:9">
      <c r="A66" s="173" t="s">
        <v>164</v>
      </c>
      <c r="B66" s="173">
        <v>0.04</v>
      </c>
      <c r="C66" s="173" t="s">
        <v>133</v>
      </c>
      <c r="D66" s="173" t="s">
        <v>147</v>
      </c>
      <c r="F66" s="173" t="s">
        <v>118</v>
      </c>
      <c r="G66" s="173" t="s">
        <v>134</v>
      </c>
      <c r="H66" s="173" t="s">
        <v>165</v>
      </c>
    </row>
    <row r="69" spans="1:9" ht="18.75">
      <c r="A69" s="177" t="s">
        <v>114</v>
      </c>
      <c r="B69" s="177" t="s">
        <v>267</v>
      </c>
    </row>
    <row r="70" spans="1:9">
      <c r="A70" s="173" t="s">
        <v>116</v>
      </c>
      <c r="B70" s="173" t="s">
        <v>268</v>
      </c>
    </row>
    <row r="71" spans="1:9">
      <c r="A71" s="173" t="s">
        <v>117</v>
      </c>
      <c r="B71" s="173" t="s">
        <v>118</v>
      </c>
    </row>
    <row r="72" spans="1:9">
      <c r="A72" s="173" t="s">
        <v>119</v>
      </c>
      <c r="B72" s="173">
        <v>1</v>
      </c>
    </row>
    <row r="73" spans="1:9">
      <c r="A73" s="173" t="s">
        <v>120</v>
      </c>
      <c r="B73" s="173" t="s">
        <v>133</v>
      </c>
    </row>
    <row r="74" spans="1:9">
      <c r="A74" s="173" t="s">
        <v>122</v>
      </c>
    </row>
    <row r="75" spans="1:9">
      <c r="A75" s="173" t="s">
        <v>123</v>
      </c>
      <c r="B75" s="173" t="s">
        <v>124</v>
      </c>
      <c r="C75" s="173" t="s">
        <v>120</v>
      </c>
      <c r="D75" s="173" t="s">
        <v>125</v>
      </c>
      <c r="E75" s="173" t="s">
        <v>126</v>
      </c>
      <c r="F75" s="173" t="s">
        <v>117</v>
      </c>
      <c r="G75" s="173" t="s">
        <v>127</v>
      </c>
      <c r="H75" s="173" t="s">
        <v>128</v>
      </c>
      <c r="I75" s="173" t="s">
        <v>129</v>
      </c>
    </row>
    <row r="76" spans="1:9">
      <c r="A76" s="173" t="s">
        <v>267</v>
      </c>
      <c r="B76" s="173">
        <v>1</v>
      </c>
      <c r="C76" s="173" t="s">
        <v>133</v>
      </c>
      <c r="D76" s="173" t="s">
        <v>265</v>
      </c>
      <c r="F76" s="173" t="s">
        <v>118</v>
      </c>
      <c r="G76" s="173" t="s">
        <v>131</v>
      </c>
    </row>
    <row r="77" spans="1:9">
      <c r="A77" s="173" t="s">
        <v>269</v>
      </c>
      <c r="B77" s="173">
        <v>20</v>
      </c>
      <c r="C77" s="173" t="s">
        <v>133</v>
      </c>
      <c r="D77" s="173" t="s">
        <v>147</v>
      </c>
      <c r="F77" s="173" t="s">
        <v>153</v>
      </c>
      <c r="G77" s="173" t="s">
        <v>134</v>
      </c>
      <c r="H77" s="173" t="s">
        <v>270</v>
      </c>
    </row>
    <row r="78" spans="1:9">
      <c r="A78" s="173" t="s">
        <v>254</v>
      </c>
      <c r="B78" s="173">
        <v>0.107</v>
      </c>
      <c r="C78" s="173" t="s">
        <v>130</v>
      </c>
      <c r="D78" s="173" t="s">
        <v>147</v>
      </c>
      <c r="F78" s="173" t="s">
        <v>255</v>
      </c>
      <c r="G78" s="173" t="s">
        <v>134</v>
      </c>
      <c r="H78" s="173" t="s">
        <v>150</v>
      </c>
    </row>
    <row r="79" spans="1:9">
      <c r="A79" s="173" t="s">
        <v>271</v>
      </c>
      <c r="B79" s="173">
        <v>9.52</v>
      </c>
      <c r="C79" s="173" t="s">
        <v>182</v>
      </c>
      <c r="D79" s="173" t="s">
        <v>147</v>
      </c>
      <c r="F79" s="173" t="s">
        <v>272</v>
      </c>
      <c r="G79" s="173" t="s">
        <v>134</v>
      </c>
      <c r="H79" s="173" t="s">
        <v>257</v>
      </c>
    </row>
    <row r="80" spans="1:9">
      <c r="A80" s="173" t="s">
        <v>252</v>
      </c>
      <c r="B80" s="173">
        <v>0.17799999999999999</v>
      </c>
      <c r="C80" s="173" t="s">
        <v>133</v>
      </c>
      <c r="D80" s="173" t="s">
        <v>147</v>
      </c>
      <c r="F80" s="173" t="s">
        <v>153</v>
      </c>
      <c r="G80" s="173" t="s">
        <v>134</v>
      </c>
      <c r="H80" s="173" t="s">
        <v>253</v>
      </c>
    </row>
    <row r="81" spans="1:18">
      <c r="A81" s="173" t="s">
        <v>273</v>
      </c>
      <c r="B81" s="173">
        <v>0.26700000000000002</v>
      </c>
      <c r="C81" s="173" t="s">
        <v>133</v>
      </c>
      <c r="D81" s="173" t="s">
        <v>147</v>
      </c>
      <c r="F81" s="173" t="s">
        <v>118</v>
      </c>
      <c r="G81" s="173" t="s">
        <v>134</v>
      </c>
      <c r="H81" s="173" t="s">
        <v>274</v>
      </c>
      <c r="L81" s="186"/>
      <c r="M81" s="186"/>
      <c r="N81" s="186"/>
      <c r="O81" s="186"/>
      <c r="P81" s="186"/>
      <c r="Q81" s="186"/>
      <c r="R81" s="186"/>
    </row>
    <row r="82" spans="1:18">
      <c r="A82" s="173" t="s">
        <v>275</v>
      </c>
      <c r="B82" s="173">
        <v>6.99</v>
      </c>
      <c r="C82" s="173" t="s">
        <v>133</v>
      </c>
      <c r="D82" s="173" t="s">
        <v>147</v>
      </c>
      <c r="F82" s="173" t="s">
        <v>153</v>
      </c>
      <c r="G82" s="173" t="s">
        <v>134</v>
      </c>
      <c r="H82" s="173" t="s">
        <v>276</v>
      </c>
      <c r="L82" s="186"/>
      <c r="M82" s="186"/>
      <c r="N82" s="186"/>
      <c r="O82" s="186"/>
      <c r="P82" s="186"/>
      <c r="Q82" s="186"/>
      <c r="R82" s="186"/>
    </row>
    <row r="83" spans="1:18">
      <c r="A83" s="173" t="s">
        <v>179</v>
      </c>
      <c r="B83" s="173">
        <v>4.0000000000000001E-10</v>
      </c>
      <c r="C83" s="173" t="s">
        <v>120</v>
      </c>
      <c r="D83" s="173" t="s">
        <v>147</v>
      </c>
      <c r="F83" s="173" t="s">
        <v>118</v>
      </c>
      <c r="G83" s="173" t="s">
        <v>134</v>
      </c>
      <c r="H83" s="173" t="s">
        <v>180</v>
      </c>
      <c r="L83" s="186"/>
      <c r="M83" s="186"/>
      <c r="N83" s="186"/>
      <c r="O83" s="186"/>
      <c r="P83" s="186"/>
      <c r="Q83" s="186"/>
      <c r="R83" s="186"/>
    </row>
    <row r="84" spans="1:18">
      <c r="A84" s="173" t="s">
        <v>277</v>
      </c>
      <c r="B84" s="173">
        <v>29.33</v>
      </c>
      <c r="C84" s="173" t="s">
        <v>133</v>
      </c>
      <c r="D84" s="173" t="s">
        <v>191</v>
      </c>
      <c r="E84" s="173" t="s">
        <v>237</v>
      </c>
      <c r="G84" s="173" t="s">
        <v>193</v>
      </c>
      <c r="L84" s="186" t="s">
        <v>278</v>
      </c>
      <c r="M84" s="186"/>
      <c r="N84" s="186"/>
      <c r="O84" s="186"/>
      <c r="P84" s="186"/>
      <c r="Q84" s="186"/>
      <c r="R84" s="186"/>
    </row>
    <row r="85" spans="1:18">
      <c r="A85" s="173" t="s">
        <v>279</v>
      </c>
      <c r="B85" s="173">
        <v>3.5300000000000002E-4</v>
      </c>
      <c r="C85" s="173" t="s">
        <v>133</v>
      </c>
      <c r="D85" s="173" t="s">
        <v>191</v>
      </c>
      <c r="E85" s="173" t="s">
        <v>237</v>
      </c>
      <c r="G85" s="173" t="s">
        <v>193</v>
      </c>
      <c r="L85" s="186"/>
      <c r="M85" s="186"/>
      <c r="N85" s="186"/>
      <c r="O85" s="186"/>
      <c r="P85" s="186"/>
      <c r="Q85" s="186"/>
      <c r="R85" s="186"/>
    </row>
    <row r="86" spans="1:18">
      <c r="A86" s="173" t="s">
        <v>280</v>
      </c>
      <c r="B86" s="173">
        <v>6.1599999999999997E-3</v>
      </c>
      <c r="C86" s="173" t="s">
        <v>133</v>
      </c>
      <c r="D86" s="173" t="s">
        <v>191</v>
      </c>
      <c r="E86" s="173" t="s">
        <v>237</v>
      </c>
      <c r="G86" s="173" t="s">
        <v>193</v>
      </c>
      <c r="L86" s="186" t="s">
        <v>281</v>
      </c>
      <c r="M86" s="186"/>
      <c r="N86" s="186"/>
      <c r="O86" s="186"/>
      <c r="P86" s="186"/>
      <c r="Q86" s="186"/>
      <c r="R86" s="186"/>
    </row>
    <row r="87" spans="1:18">
      <c r="A87" s="173" t="s">
        <v>282</v>
      </c>
      <c r="B87" s="173">
        <v>1.17E-3</v>
      </c>
      <c r="C87" s="173" t="s">
        <v>133</v>
      </c>
      <c r="D87" s="173" t="s">
        <v>191</v>
      </c>
      <c r="E87" s="173" t="s">
        <v>237</v>
      </c>
      <c r="G87" s="173" t="s">
        <v>193</v>
      </c>
      <c r="L87" s="186" t="s">
        <v>283</v>
      </c>
      <c r="M87" s="186"/>
      <c r="N87" s="186"/>
      <c r="O87" s="186"/>
      <c r="P87" s="186"/>
      <c r="Q87" s="186"/>
      <c r="R87" s="186"/>
    </row>
    <row r="88" spans="1:18">
      <c r="A88" s="173" t="s">
        <v>238</v>
      </c>
      <c r="B88" s="173">
        <v>1.1E-4</v>
      </c>
      <c r="C88" s="173" t="s">
        <v>133</v>
      </c>
      <c r="D88" s="173" t="s">
        <v>191</v>
      </c>
      <c r="E88" s="173" t="s">
        <v>237</v>
      </c>
      <c r="G88" s="173" t="s">
        <v>193</v>
      </c>
      <c r="L88" s="186" t="s">
        <v>284</v>
      </c>
      <c r="M88" s="186"/>
      <c r="N88" s="186"/>
      <c r="O88" s="186"/>
      <c r="P88" s="186"/>
      <c r="Q88" s="186"/>
      <c r="R88" s="186"/>
    </row>
    <row r="89" spans="1:18">
      <c r="A89" s="173" t="s">
        <v>285</v>
      </c>
      <c r="B89" s="173">
        <v>8.8899999999999996E-6</v>
      </c>
      <c r="C89" s="173" t="s">
        <v>133</v>
      </c>
      <c r="D89" s="173" t="s">
        <v>191</v>
      </c>
      <c r="E89" s="173" t="s">
        <v>237</v>
      </c>
      <c r="G89" s="173" t="s">
        <v>193</v>
      </c>
      <c r="L89" s="186"/>
      <c r="M89" s="186"/>
      <c r="N89" s="186"/>
      <c r="O89" s="186"/>
      <c r="P89" s="186"/>
      <c r="Q89" s="186"/>
      <c r="R89" s="186"/>
    </row>
    <row r="90" spans="1:18">
      <c r="A90" s="173" t="s">
        <v>286</v>
      </c>
      <c r="B90" s="173">
        <v>5.0799999999999999E-4</v>
      </c>
      <c r="C90" s="173" t="s">
        <v>133</v>
      </c>
      <c r="D90" s="173" t="s">
        <v>191</v>
      </c>
      <c r="E90" s="173" t="s">
        <v>237</v>
      </c>
      <c r="G90" s="173" t="s">
        <v>193</v>
      </c>
      <c r="L90" s="186"/>
      <c r="M90" s="186"/>
      <c r="N90" s="186"/>
      <c r="O90" s="186"/>
      <c r="P90" s="186"/>
      <c r="Q90" s="186"/>
      <c r="R90" s="186"/>
    </row>
    <row r="91" spans="1:18">
      <c r="A91" s="173" t="s">
        <v>236</v>
      </c>
      <c r="B91" s="173">
        <v>9.9</v>
      </c>
      <c r="C91" s="173" t="s">
        <v>182</v>
      </c>
      <c r="D91" s="173" t="s">
        <v>191</v>
      </c>
      <c r="E91" s="173" t="s">
        <v>237</v>
      </c>
      <c r="G91" s="173" t="s">
        <v>193</v>
      </c>
      <c r="L91" s="186"/>
      <c r="M91" s="186"/>
      <c r="N91" s="186"/>
      <c r="O91" s="186"/>
      <c r="P91" s="186"/>
      <c r="Q91" s="186"/>
      <c r="R91" s="186"/>
    </row>
    <row r="94" spans="1:18" ht="18.75">
      <c r="A94" s="177" t="s">
        <v>114</v>
      </c>
      <c r="B94" s="177" t="s">
        <v>137</v>
      </c>
    </row>
    <row r="95" spans="1:18">
      <c r="A95" s="173" t="s">
        <v>116</v>
      </c>
    </row>
    <row r="96" spans="1:18">
      <c r="A96" s="173" t="s">
        <v>117</v>
      </c>
      <c r="B96" s="173" t="s">
        <v>118</v>
      </c>
    </row>
    <row r="97" spans="1:11">
      <c r="A97" s="173" t="s">
        <v>119</v>
      </c>
      <c r="B97" s="173">
        <v>1</v>
      </c>
    </row>
    <row r="98" spans="1:11">
      <c r="A98" s="173" t="s">
        <v>120</v>
      </c>
      <c r="B98" s="173" t="s">
        <v>133</v>
      </c>
    </row>
    <row r="99" spans="1:11">
      <c r="A99" s="173" t="s">
        <v>122</v>
      </c>
    </row>
    <row r="100" spans="1:11">
      <c r="A100" s="173" t="s">
        <v>123</v>
      </c>
      <c r="B100" s="173" t="s">
        <v>124</v>
      </c>
      <c r="C100" s="173" t="s">
        <v>120</v>
      </c>
      <c r="D100" s="173" t="s">
        <v>125</v>
      </c>
      <c r="E100" s="173" t="s">
        <v>126</v>
      </c>
      <c r="F100" s="173" t="s">
        <v>117</v>
      </c>
      <c r="G100" s="173" t="s">
        <v>127</v>
      </c>
      <c r="H100" s="173" t="s">
        <v>128</v>
      </c>
      <c r="I100" s="173" t="s">
        <v>129</v>
      </c>
    </row>
    <row r="101" spans="1:11">
      <c r="A101" s="173" t="s">
        <v>166</v>
      </c>
      <c r="B101" s="173">
        <v>1</v>
      </c>
      <c r="C101" s="173" t="s">
        <v>133</v>
      </c>
      <c r="D101" s="173" t="s">
        <v>147</v>
      </c>
      <c r="F101" s="173" t="s">
        <v>153</v>
      </c>
      <c r="G101" s="173" t="s">
        <v>134</v>
      </c>
      <c r="H101" s="173" t="s">
        <v>167</v>
      </c>
    </row>
    <row r="102" spans="1:11">
      <c r="A102" s="173" t="s">
        <v>168</v>
      </c>
      <c r="B102" s="173">
        <v>1</v>
      </c>
      <c r="C102" s="173" t="s">
        <v>133</v>
      </c>
      <c r="D102" s="173" t="s">
        <v>147</v>
      </c>
      <c r="F102" s="173" t="s">
        <v>118</v>
      </c>
      <c r="G102" s="173" t="s">
        <v>134</v>
      </c>
      <c r="H102" s="173" t="s">
        <v>169</v>
      </c>
    </row>
    <row r="105" spans="1:11" ht="18.75">
      <c r="A105" s="177" t="s">
        <v>114</v>
      </c>
      <c r="B105" s="177" t="s">
        <v>135</v>
      </c>
    </row>
    <row r="106" spans="1:11">
      <c r="A106" s="173" t="s">
        <v>116</v>
      </c>
    </row>
    <row r="107" spans="1:11">
      <c r="A107" s="173" t="s">
        <v>117</v>
      </c>
      <c r="B107" s="173" t="s">
        <v>118</v>
      </c>
    </row>
    <row r="108" spans="1:11">
      <c r="A108" s="173" t="s">
        <v>119</v>
      </c>
      <c r="B108" s="173">
        <v>1</v>
      </c>
    </row>
    <row r="109" spans="1:11">
      <c r="A109" s="173" t="s">
        <v>120</v>
      </c>
      <c r="B109" s="173" t="s">
        <v>133</v>
      </c>
    </row>
    <row r="110" spans="1:11">
      <c r="A110" s="173" t="s">
        <v>122</v>
      </c>
    </row>
    <row r="111" spans="1:11">
      <c r="A111" s="173" t="s">
        <v>123</v>
      </c>
      <c r="B111" s="173" t="s">
        <v>124</v>
      </c>
      <c r="C111" s="173" t="s">
        <v>120</v>
      </c>
      <c r="D111" s="173" t="s">
        <v>125</v>
      </c>
      <c r="E111" s="173" t="s">
        <v>126</v>
      </c>
      <c r="F111" s="173" t="s">
        <v>117</v>
      </c>
      <c r="G111" s="173" t="s">
        <v>127</v>
      </c>
      <c r="H111" s="173" t="s">
        <v>128</v>
      </c>
      <c r="I111" s="173" t="s">
        <v>129</v>
      </c>
    </row>
    <row r="112" spans="1:11">
      <c r="A112" s="173" t="s">
        <v>170</v>
      </c>
      <c r="B112" s="173">
        <v>0.03</v>
      </c>
      <c r="C112" s="173" t="s">
        <v>133</v>
      </c>
      <c r="D112" s="173" t="s">
        <v>147</v>
      </c>
      <c r="F112" s="173" t="s">
        <v>118</v>
      </c>
      <c r="G112" s="173" t="s">
        <v>134</v>
      </c>
      <c r="H112" s="173" t="s">
        <v>171</v>
      </c>
      <c r="K112" s="2"/>
    </row>
    <row r="113" spans="1:13">
      <c r="A113" s="173" t="s">
        <v>164</v>
      </c>
      <c r="B113" s="173">
        <v>0.04</v>
      </c>
      <c r="C113" s="173" t="s">
        <v>133</v>
      </c>
      <c r="D113" s="173" t="s">
        <v>147</v>
      </c>
      <c r="F113" s="173" t="s">
        <v>118</v>
      </c>
      <c r="G113" s="173" t="s">
        <v>134</v>
      </c>
      <c r="H113" s="173" t="s">
        <v>165</v>
      </c>
      <c r="K113" s="2"/>
    </row>
    <row r="114" spans="1:13">
      <c r="A114" s="173" t="s">
        <v>172</v>
      </c>
      <c r="B114" s="173">
        <v>0.93</v>
      </c>
      <c r="C114" s="173" t="s">
        <v>133</v>
      </c>
      <c r="D114" s="173" t="s">
        <v>265</v>
      </c>
      <c r="F114" s="173" t="s">
        <v>118</v>
      </c>
      <c r="G114" s="173" t="s">
        <v>134</v>
      </c>
      <c r="K114" s="2"/>
      <c r="L114" s="2"/>
      <c r="M114" s="2"/>
    </row>
    <row r="115" spans="1:13">
      <c r="A115" s="173" t="s">
        <v>173</v>
      </c>
      <c r="B115" s="173">
        <v>0.41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174</v>
      </c>
      <c r="L115" s="2"/>
      <c r="M115" s="2"/>
    </row>
    <row r="116" spans="1:13">
      <c r="L116" s="2"/>
      <c r="M116" s="2"/>
    </row>
    <row r="117" spans="1:13">
      <c r="K117" s="2"/>
      <c r="L117" s="2"/>
      <c r="M117" s="2"/>
    </row>
    <row r="118" spans="1:13" ht="18.75">
      <c r="A118" s="177" t="s">
        <v>114</v>
      </c>
      <c r="B118" s="177" t="s">
        <v>172</v>
      </c>
      <c r="K118" s="2"/>
      <c r="L118" s="2"/>
      <c r="M118" s="2"/>
    </row>
    <row r="119" spans="1:13">
      <c r="A119" s="173" t="s">
        <v>116</v>
      </c>
      <c r="B119" s="173" t="s">
        <v>287</v>
      </c>
      <c r="K119" s="2"/>
      <c r="L119" s="2"/>
      <c r="M119" s="2"/>
    </row>
    <row r="120" spans="1:13">
      <c r="A120" s="173" t="s">
        <v>117</v>
      </c>
      <c r="B120" s="173" t="s">
        <v>118</v>
      </c>
      <c r="K120" s="2"/>
      <c r="L120" s="2"/>
      <c r="M120" s="2"/>
    </row>
    <row r="121" spans="1:13">
      <c r="A121" s="173" t="s">
        <v>119</v>
      </c>
      <c r="B121" s="173">
        <v>1</v>
      </c>
      <c r="L121" s="2"/>
      <c r="M121" s="2"/>
    </row>
    <row r="122" spans="1:13">
      <c r="A122" s="173" t="s">
        <v>120</v>
      </c>
      <c r="B122" s="173" t="s">
        <v>133</v>
      </c>
      <c r="L122" s="2"/>
      <c r="M122" s="2"/>
    </row>
    <row r="123" spans="1:13">
      <c r="A123" s="173" t="s">
        <v>122</v>
      </c>
    </row>
    <row r="124" spans="1:13">
      <c r="A124" s="173" t="s">
        <v>123</v>
      </c>
      <c r="B124" s="173" t="s">
        <v>124</v>
      </c>
      <c r="C124" s="173" t="s">
        <v>120</v>
      </c>
      <c r="D124" s="173" t="s">
        <v>125</v>
      </c>
      <c r="E124" s="173" t="s">
        <v>126</v>
      </c>
      <c r="F124" s="173" t="s">
        <v>117</v>
      </c>
      <c r="G124" s="173" t="s">
        <v>127</v>
      </c>
      <c r="H124" s="173" t="s">
        <v>128</v>
      </c>
      <c r="I124" s="173" t="s">
        <v>129</v>
      </c>
    </row>
    <row r="125" spans="1:13">
      <c r="A125" s="173" t="s">
        <v>188</v>
      </c>
      <c r="B125" s="173">
        <v>0.35599999999999998</v>
      </c>
      <c r="C125" s="173" t="s">
        <v>133</v>
      </c>
      <c r="D125" s="173" t="s">
        <v>147</v>
      </c>
      <c r="F125" s="173" t="s">
        <v>118</v>
      </c>
      <c r="G125" s="173" t="s">
        <v>134</v>
      </c>
      <c r="H125" s="173" t="s">
        <v>189</v>
      </c>
    </row>
    <row r="126" spans="1:13">
      <c r="A126" s="173" t="s">
        <v>178</v>
      </c>
      <c r="B126" s="173">
        <v>0.81399999999999995</v>
      </c>
      <c r="C126" s="173" t="s">
        <v>133</v>
      </c>
      <c r="D126" s="173" t="s">
        <v>265</v>
      </c>
      <c r="F126" s="173" t="s">
        <v>118</v>
      </c>
      <c r="G126" s="173" t="s">
        <v>134</v>
      </c>
    </row>
    <row r="127" spans="1:13">
      <c r="A127" s="173" t="s">
        <v>179</v>
      </c>
      <c r="B127" s="173">
        <v>4.6000000000000001E-10</v>
      </c>
      <c r="C127" s="173" t="s">
        <v>120</v>
      </c>
      <c r="D127" s="173" t="s">
        <v>147</v>
      </c>
      <c r="F127" s="173" t="s">
        <v>118</v>
      </c>
      <c r="G127" s="173" t="s">
        <v>134</v>
      </c>
      <c r="H127" s="173" t="s">
        <v>180</v>
      </c>
    </row>
    <row r="128" spans="1:13">
      <c r="A128" s="173" t="s">
        <v>181</v>
      </c>
      <c r="B128" s="173">
        <v>0.55000000000000004</v>
      </c>
      <c r="C128" s="173" t="s">
        <v>182</v>
      </c>
      <c r="D128" s="173" t="s">
        <v>147</v>
      </c>
      <c r="F128" s="173" t="s">
        <v>153</v>
      </c>
      <c r="G128" s="173" t="s">
        <v>134</v>
      </c>
      <c r="H128" s="173" t="s">
        <v>154</v>
      </c>
    </row>
    <row r="131" spans="1:9" ht="18.75">
      <c r="A131" s="177" t="s">
        <v>114</v>
      </c>
      <c r="B131" s="177" t="s">
        <v>178</v>
      </c>
    </row>
    <row r="132" spans="1:9">
      <c r="A132" s="173" t="s">
        <v>116</v>
      </c>
      <c r="B132" s="173" t="s">
        <v>175</v>
      </c>
    </row>
    <row r="133" spans="1:9">
      <c r="A133" s="173" t="s">
        <v>117</v>
      </c>
      <c r="B133" s="173" t="s">
        <v>118</v>
      </c>
    </row>
    <row r="134" spans="1:9">
      <c r="A134" s="173" t="s">
        <v>119</v>
      </c>
      <c r="B134" s="173">
        <v>1</v>
      </c>
    </row>
    <row r="135" spans="1:9">
      <c r="A135" s="173" t="s">
        <v>120</v>
      </c>
      <c r="B135" s="173" t="s">
        <v>133</v>
      </c>
    </row>
    <row r="136" spans="1:9">
      <c r="A136" s="173" t="s">
        <v>122</v>
      </c>
    </row>
    <row r="137" spans="1:9">
      <c r="A137" s="173" t="s">
        <v>123</v>
      </c>
      <c r="B137" s="173" t="s">
        <v>124</v>
      </c>
      <c r="C137" s="173" t="s">
        <v>120</v>
      </c>
      <c r="D137" s="173" t="s">
        <v>125</v>
      </c>
      <c r="E137" s="173" t="s">
        <v>126</v>
      </c>
      <c r="F137" s="173" t="s">
        <v>117</v>
      </c>
      <c r="G137" s="173" t="s">
        <v>127</v>
      </c>
      <c r="H137" s="173" t="s">
        <v>128</v>
      </c>
      <c r="I137" s="173" t="s">
        <v>129</v>
      </c>
    </row>
    <row r="138" spans="1:9">
      <c r="A138" s="173" t="s">
        <v>183</v>
      </c>
      <c r="B138" s="173">
        <v>0.56999999999999995</v>
      </c>
      <c r="C138" s="173" t="s">
        <v>133</v>
      </c>
      <c r="D138" s="173" t="s">
        <v>147</v>
      </c>
      <c r="F138" s="173" t="s">
        <v>118</v>
      </c>
      <c r="G138" s="173" t="s">
        <v>134</v>
      </c>
      <c r="H138" s="173" t="s">
        <v>184</v>
      </c>
    </row>
    <row r="139" spans="1:9">
      <c r="A139" s="173" t="s">
        <v>185</v>
      </c>
      <c r="B139" s="173">
        <v>0.56999999999999995</v>
      </c>
      <c r="C139" s="173" t="s">
        <v>133</v>
      </c>
      <c r="D139" s="173" t="s">
        <v>265</v>
      </c>
      <c r="F139" s="173" t="s">
        <v>118</v>
      </c>
      <c r="G139" s="173" t="s">
        <v>134</v>
      </c>
    </row>
    <row r="140" spans="1:9">
      <c r="A140" s="173" t="s">
        <v>186</v>
      </c>
      <c r="B140" s="173">
        <v>0.55000000000000004</v>
      </c>
      <c r="C140" s="173" t="s">
        <v>133</v>
      </c>
      <c r="D140" s="173" t="s">
        <v>147</v>
      </c>
      <c r="F140" s="173" t="s">
        <v>118</v>
      </c>
      <c r="G140" s="173" t="s">
        <v>134</v>
      </c>
      <c r="H140" s="173" t="s">
        <v>187</v>
      </c>
    </row>
    <row r="141" spans="1:9">
      <c r="A141" s="173" t="s">
        <v>188</v>
      </c>
      <c r="B141" s="173">
        <v>1.76</v>
      </c>
      <c r="C141" s="173" t="s">
        <v>133</v>
      </c>
      <c r="D141" s="173" t="s">
        <v>147</v>
      </c>
      <c r="F141" s="173" t="s">
        <v>118</v>
      </c>
      <c r="G141" s="173" t="s">
        <v>134</v>
      </c>
      <c r="H141" s="173" t="s">
        <v>189</v>
      </c>
    </row>
    <row r="142" spans="1:9">
      <c r="A142" s="173" t="s">
        <v>179</v>
      </c>
      <c r="B142" s="173">
        <v>4.0000000000000001E-10</v>
      </c>
      <c r="C142" s="173" t="s">
        <v>120</v>
      </c>
      <c r="D142" s="173" t="s">
        <v>147</v>
      </c>
      <c r="F142" s="173" t="s">
        <v>118</v>
      </c>
      <c r="G142" s="173" t="s">
        <v>134</v>
      </c>
      <c r="H142" s="173" t="s">
        <v>180</v>
      </c>
    </row>
    <row r="143" spans="1:9">
      <c r="A143" s="173" t="s">
        <v>190</v>
      </c>
      <c r="B143" s="173">
        <v>1.6</v>
      </c>
      <c r="C143" s="173" t="s">
        <v>133</v>
      </c>
      <c r="D143" s="173" t="s">
        <v>191</v>
      </c>
      <c r="E143" s="173" t="s">
        <v>192</v>
      </c>
      <c r="G143" s="173" t="s">
        <v>193</v>
      </c>
    </row>
    <row r="146" spans="1:9" ht="18.75">
      <c r="A146" s="177" t="s">
        <v>114</v>
      </c>
      <c r="B146" s="177" t="s">
        <v>185</v>
      </c>
    </row>
    <row r="147" spans="1:9">
      <c r="A147" s="173" t="s">
        <v>116</v>
      </c>
      <c r="B147" s="173" t="s">
        <v>194</v>
      </c>
    </row>
    <row r="148" spans="1:9">
      <c r="A148" s="173" t="s">
        <v>117</v>
      </c>
      <c r="B148" s="173" t="s">
        <v>118</v>
      </c>
    </row>
    <row r="149" spans="1:9">
      <c r="A149" s="173" t="s">
        <v>119</v>
      </c>
      <c r="B149" s="173">
        <v>1</v>
      </c>
    </row>
    <row r="150" spans="1:9">
      <c r="A150" s="173" t="s">
        <v>120</v>
      </c>
      <c r="B150" s="173" t="s">
        <v>133</v>
      </c>
    </row>
    <row r="151" spans="1:9">
      <c r="A151" s="173" t="s">
        <v>122</v>
      </c>
    </row>
    <row r="152" spans="1:9">
      <c r="A152" s="173" t="s">
        <v>123</v>
      </c>
      <c r="B152" s="173" t="s">
        <v>124</v>
      </c>
      <c r="C152" s="173" t="s">
        <v>120</v>
      </c>
      <c r="D152" s="173" t="s">
        <v>125</v>
      </c>
      <c r="E152" s="173" t="s">
        <v>126</v>
      </c>
      <c r="F152" s="173" t="s">
        <v>117</v>
      </c>
      <c r="G152" s="173" t="s">
        <v>127</v>
      </c>
      <c r="H152" s="173" t="s">
        <v>128</v>
      </c>
      <c r="I152" s="173" t="s">
        <v>129</v>
      </c>
    </row>
    <row r="153" spans="1:9">
      <c r="A153" s="173" t="s">
        <v>195</v>
      </c>
      <c r="B153" s="173">
        <v>0.38019999999999998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196</v>
      </c>
    </row>
    <row r="154" spans="1:9">
      <c r="A154" s="173" t="s">
        <v>197</v>
      </c>
      <c r="B154" s="173">
        <v>-0.11</v>
      </c>
      <c r="C154" s="173" t="s">
        <v>133</v>
      </c>
      <c r="D154" s="173" t="s">
        <v>147</v>
      </c>
      <c r="F154" s="173" t="s">
        <v>198</v>
      </c>
      <c r="G154" s="173" t="s">
        <v>134</v>
      </c>
      <c r="H154" s="173" t="s">
        <v>199</v>
      </c>
    </row>
    <row r="155" spans="1:9">
      <c r="A155" s="173" t="s">
        <v>200</v>
      </c>
      <c r="B155" s="173">
        <v>-7.9000000000000008E-3</v>
      </c>
      <c r="C155" s="173" t="s">
        <v>133</v>
      </c>
      <c r="D155" s="173" t="s">
        <v>147</v>
      </c>
      <c r="F155" s="173" t="s">
        <v>198</v>
      </c>
      <c r="G155" s="173" t="s">
        <v>134</v>
      </c>
      <c r="H155" s="173" t="s">
        <v>201</v>
      </c>
    </row>
    <row r="156" spans="1:9">
      <c r="A156" s="173" t="s">
        <v>202</v>
      </c>
      <c r="B156" s="173">
        <v>-0.11</v>
      </c>
      <c r="C156" s="173" t="s">
        <v>133</v>
      </c>
      <c r="D156" s="173" t="s">
        <v>147</v>
      </c>
      <c r="F156" s="173" t="s">
        <v>118</v>
      </c>
      <c r="G156" s="173" t="s">
        <v>134</v>
      </c>
      <c r="H156" s="173" t="s">
        <v>203</v>
      </c>
    </row>
    <row r="157" spans="1:9">
      <c r="A157" s="173" t="s">
        <v>181</v>
      </c>
      <c r="B157" s="173">
        <v>-0.76</v>
      </c>
      <c r="C157" s="173" t="s">
        <v>182</v>
      </c>
      <c r="D157" s="173" t="s">
        <v>147</v>
      </c>
      <c r="F157" s="173" t="s">
        <v>153</v>
      </c>
      <c r="G157" s="173" t="s">
        <v>134</v>
      </c>
      <c r="H157" s="173" t="s">
        <v>154</v>
      </c>
    </row>
    <row r="160" spans="1:9" ht="18.75">
      <c r="A160" s="177" t="s">
        <v>114</v>
      </c>
      <c r="B160" s="177" t="s">
        <v>138</v>
      </c>
    </row>
    <row r="161" spans="1:9">
      <c r="A161" s="173" t="s">
        <v>116</v>
      </c>
    </row>
    <row r="162" spans="1:9">
      <c r="A162" s="173" t="s">
        <v>117</v>
      </c>
      <c r="B162" s="173" t="s">
        <v>118</v>
      </c>
    </row>
    <row r="163" spans="1:9">
      <c r="A163" s="173" t="s">
        <v>119</v>
      </c>
      <c r="B163" s="173">
        <v>1</v>
      </c>
    </row>
    <row r="164" spans="1:9">
      <c r="A164" s="173" t="s">
        <v>120</v>
      </c>
      <c r="B164" s="173" t="s">
        <v>133</v>
      </c>
    </row>
    <row r="165" spans="1:9">
      <c r="A165" s="173" t="s">
        <v>122</v>
      </c>
    </row>
    <row r="166" spans="1:9">
      <c r="A166" s="173" t="s">
        <v>123</v>
      </c>
      <c r="B166" s="173" t="s">
        <v>124</v>
      </c>
      <c r="C166" s="173" t="s">
        <v>120</v>
      </c>
      <c r="D166" s="173" t="s">
        <v>125</v>
      </c>
      <c r="E166" s="173" t="s">
        <v>126</v>
      </c>
      <c r="F166" s="173" t="s">
        <v>117</v>
      </c>
      <c r="G166" s="173" t="s">
        <v>127</v>
      </c>
      <c r="H166" s="173" t="s">
        <v>128</v>
      </c>
      <c r="I166" s="173" t="s">
        <v>129</v>
      </c>
    </row>
    <row r="167" spans="1:9">
      <c r="A167" s="173" t="s">
        <v>288</v>
      </c>
      <c r="B167" s="173">
        <v>0.14000000000000001</v>
      </c>
      <c r="C167" s="173" t="s">
        <v>133</v>
      </c>
      <c r="D167" s="173" t="s">
        <v>265</v>
      </c>
      <c r="F167" s="173" t="s">
        <v>118</v>
      </c>
      <c r="G167" s="173" t="s">
        <v>134</v>
      </c>
      <c r="I167" s="173" t="s">
        <v>206</v>
      </c>
    </row>
    <row r="168" spans="1:9">
      <c r="A168" s="173" t="s">
        <v>207</v>
      </c>
      <c r="B168" s="173">
        <v>0.86</v>
      </c>
      <c r="C168" s="173" t="s">
        <v>133</v>
      </c>
      <c r="D168" s="173" t="s">
        <v>147</v>
      </c>
      <c r="F168" s="173" t="s">
        <v>118</v>
      </c>
      <c r="G168" s="173" t="s">
        <v>134</v>
      </c>
      <c r="H168" s="173" t="s">
        <v>208</v>
      </c>
    </row>
    <row r="171" spans="1:9" ht="18.75">
      <c r="A171" s="177" t="s">
        <v>114</v>
      </c>
      <c r="B171" s="177" t="s">
        <v>288</v>
      </c>
    </row>
    <row r="172" spans="1:9">
      <c r="A172" s="173" t="s">
        <v>116</v>
      </c>
      <c r="B172" s="173" t="s">
        <v>289</v>
      </c>
    </row>
    <row r="173" spans="1:9">
      <c r="A173" s="173" t="s">
        <v>117</v>
      </c>
      <c r="B173" s="173" t="s">
        <v>118</v>
      </c>
    </row>
    <row r="174" spans="1:9">
      <c r="A174" s="173" t="s">
        <v>119</v>
      </c>
      <c r="B174" s="173">
        <v>1</v>
      </c>
    </row>
    <row r="175" spans="1:9">
      <c r="A175" s="173" t="s">
        <v>120</v>
      </c>
      <c r="B175" s="173" t="s">
        <v>133</v>
      </c>
    </row>
    <row r="176" spans="1:9">
      <c r="A176" s="173" t="s">
        <v>122</v>
      </c>
    </row>
    <row r="177" spans="1:18">
      <c r="A177" s="173" t="s">
        <v>123</v>
      </c>
      <c r="B177" s="173" t="s">
        <v>124</v>
      </c>
      <c r="C177" s="173" t="s">
        <v>120</v>
      </c>
      <c r="D177" s="173" t="s">
        <v>125</v>
      </c>
      <c r="E177" s="173" t="s">
        <v>126</v>
      </c>
      <c r="F177" s="173" t="s">
        <v>117</v>
      </c>
      <c r="G177" s="173" t="s">
        <v>127</v>
      </c>
      <c r="H177" s="173" t="s">
        <v>128</v>
      </c>
      <c r="I177" s="173" t="s">
        <v>129</v>
      </c>
      <c r="L177" s="186"/>
      <c r="M177" s="186"/>
      <c r="N177" s="186"/>
      <c r="O177" s="186"/>
      <c r="P177" s="186"/>
      <c r="Q177" s="186"/>
      <c r="R177" s="186"/>
    </row>
    <row r="178" spans="1:18">
      <c r="A178" s="173" t="s">
        <v>288</v>
      </c>
      <c r="B178" s="173">
        <v>1</v>
      </c>
      <c r="C178" s="173" t="s">
        <v>133</v>
      </c>
      <c r="D178" s="173" t="s">
        <v>265</v>
      </c>
      <c r="F178" s="173" t="s">
        <v>118</v>
      </c>
      <c r="G178" s="173" t="s">
        <v>131</v>
      </c>
      <c r="L178" s="186"/>
      <c r="M178" s="186"/>
      <c r="N178" s="186"/>
      <c r="O178" s="186"/>
      <c r="P178" s="186"/>
      <c r="Q178" s="186"/>
      <c r="R178" s="186"/>
    </row>
    <row r="179" spans="1:18">
      <c r="A179" s="173" t="s">
        <v>290</v>
      </c>
      <c r="B179" s="173">
        <v>0.31900000000000001</v>
      </c>
      <c r="C179" s="173" t="s">
        <v>133</v>
      </c>
      <c r="D179" s="173" t="s">
        <v>147</v>
      </c>
      <c r="F179" s="173" t="s">
        <v>118</v>
      </c>
      <c r="G179" s="173" t="s">
        <v>134</v>
      </c>
      <c r="H179" s="173" t="s">
        <v>291</v>
      </c>
      <c r="L179" s="186"/>
      <c r="M179" s="186"/>
      <c r="N179" s="186"/>
      <c r="O179" s="186"/>
      <c r="P179" s="186"/>
      <c r="Q179" s="186"/>
      <c r="R179" s="186"/>
    </row>
    <row r="180" spans="1:18">
      <c r="A180" s="173" t="s">
        <v>292</v>
      </c>
      <c r="B180" s="173">
        <v>1.98</v>
      </c>
      <c r="C180" s="173" t="s">
        <v>133</v>
      </c>
      <c r="D180" s="173" t="s">
        <v>147</v>
      </c>
      <c r="F180" s="173" t="s">
        <v>118</v>
      </c>
      <c r="G180" s="173" t="s">
        <v>134</v>
      </c>
      <c r="H180" s="173" t="s">
        <v>293</v>
      </c>
      <c r="L180" s="186"/>
      <c r="M180" s="186"/>
      <c r="N180" s="186"/>
      <c r="O180" s="186"/>
      <c r="P180" s="186"/>
      <c r="Q180" s="186"/>
      <c r="R180" s="186"/>
    </row>
    <row r="181" spans="1:18">
      <c r="A181" s="173" t="s">
        <v>294</v>
      </c>
      <c r="B181" s="173">
        <v>4.04</v>
      </c>
      <c r="C181" s="173" t="s">
        <v>133</v>
      </c>
      <c r="D181" s="173" t="s">
        <v>147</v>
      </c>
      <c r="F181" s="173" t="s">
        <v>118</v>
      </c>
      <c r="G181" s="173" t="s">
        <v>134</v>
      </c>
      <c r="H181" s="173" t="s">
        <v>295</v>
      </c>
      <c r="L181" s="186" t="s">
        <v>278</v>
      </c>
      <c r="M181" s="186"/>
      <c r="N181" s="186"/>
      <c r="O181" s="186"/>
      <c r="P181" s="186"/>
      <c r="Q181" s="186"/>
      <c r="R181" s="186"/>
    </row>
    <row r="182" spans="1:18">
      <c r="A182" s="173" t="s">
        <v>275</v>
      </c>
      <c r="B182" s="173">
        <v>1.25E-3</v>
      </c>
      <c r="C182" s="173" t="s">
        <v>133</v>
      </c>
      <c r="D182" s="173" t="s">
        <v>147</v>
      </c>
      <c r="F182" s="173" t="s">
        <v>153</v>
      </c>
      <c r="G182" s="173" t="s">
        <v>134</v>
      </c>
      <c r="H182" s="173" t="s">
        <v>276</v>
      </c>
      <c r="L182" s="186"/>
      <c r="M182" s="186"/>
      <c r="N182" s="186"/>
      <c r="O182" s="186"/>
      <c r="P182" s="186"/>
      <c r="Q182" s="186"/>
      <c r="R182" s="186"/>
    </row>
    <row r="183" spans="1:18">
      <c r="A183" s="173" t="s">
        <v>296</v>
      </c>
      <c r="B183" s="173">
        <v>7.44</v>
      </c>
      <c r="C183" s="173" t="s">
        <v>133</v>
      </c>
      <c r="D183" s="173" t="s">
        <v>147</v>
      </c>
      <c r="F183" s="173" t="s">
        <v>118</v>
      </c>
      <c r="G183" s="173" t="s">
        <v>134</v>
      </c>
      <c r="H183" s="173" t="s">
        <v>297</v>
      </c>
      <c r="L183" s="186" t="s">
        <v>298</v>
      </c>
      <c r="M183" s="186"/>
      <c r="N183" s="186"/>
      <c r="O183" s="186"/>
      <c r="P183" s="186"/>
      <c r="Q183" s="186"/>
      <c r="R183" s="186"/>
    </row>
    <row r="184" spans="1:18">
      <c r="A184" s="173" t="s">
        <v>254</v>
      </c>
      <c r="B184" s="173">
        <v>0.54100000000000004</v>
      </c>
      <c r="C184" s="173" t="s">
        <v>130</v>
      </c>
      <c r="D184" s="173" t="s">
        <v>147</v>
      </c>
      <c r="F184" s="173" t="s">
        <v>255</v>
      </c>
      <c r="G184" s="173" t="s">
        <v>134</v>
      </c>
      <c r="H184" s="173" t="s">
        <v>150</v>
      </c>
      <c r="L184" s="186" t="s">
        <v>283</v>
      </c>
      <c r="M184" s="186"/>
      <c r="N184" s="186"/>
      <c r="O184" s="186"/>
      <c r="P184" s="186"/>
      <c r="Q184" s="186"/>
      <c r="R184" s="186"/>
    </row>
    <row r="185" spans="1:18">
      <c r="A185" s="173" t="s">
        <v>179</v>
      </c>
      <c r="B185" s="173">
        <v>4.0000000000000001E-10</v>
      </c>
      <c r="C185" s="173" t="s">
        <v>120</v>
      </c>
      <c r="D185" s="173" t="s">
        <v>147</v>
      </c>
      <c r="F185" s="173" t="s">
        <v>118</v>
      </c>
      <c r="G185" s="173" t="s">
        <v>134</v>
      </c>
      <c r="H185" s="173" t="s">
        <v>180</v>
      </c>
      <c r="L185" s="186" t="s">
        <v>299</v>
      </c>
      <c r="M185" s="186"/>
      <c r="N185" s="186"/>
      <c r="O185" s="186"/>
      <c r="P185" s="186"/>
      <c r="Q185" s="186"/>
      <c r="R185" s="186"/>
    </row>
    <row r="186" spans="1:18">
      <c r="A186" s="173" t="s">
        <v>300</v>
      </c>
      <c r="B186" s="173">
        <v>0.26300000000000001</v>
      </c>
      <c r="C186" s="173" t="s">
        <v>133</v>
      </c>
      <c r="D186" s="173" t="s">
        <v>191</v>
      </c>
      <c r="E186" s="173" t="s">
        <v>237</v>
      </c>
      <c r="G186" s="173" t="s">
        <v>193</v>
      </c>
      <c r="L186" s="186"/>
      <c r="M186" s="186"/>
      <c r="N186" s="186"/>
      <c r="O186" s="186"/>
      <c r="P186" s="186"/>
      <c r="Q186" s="186"/>
      <c r="R186" s="186"/>
    </row>
    <row r="187" spans="1:18">
      <c r="A187" s="173" t="s">
        <v>236</v>
      </c>
      <c r="B187" s="173">
        <v>1.95</v>
      </c>
      <c r="C187" s="173" t="s">
        <v>182</v>
      </c>
      <c r="D187" s="173" t="s">
        <v>191</v>
      </c>
      <c r="E187" s="173" t="s">
        <v>237</v>
      </c>
      <c r="G187" s="173" t="s">
        <v>193</v>
      </c>
      <c r="L187" s="186"/>
      <c r="M187" s="186"/>
      <c r="N187" s="186"/>
      <c r="O187" s="186"/>
      <c r="P187" s="186"/>
      <c r="Q187" s="186"/>
      <c r="R187" s="186"/>
    </row>
    <row r="188" spans="1:18">
      <c r="L188" s="186"/>
      <c r="M188" s="186"/>
      <c r="N188" s="186"/>
      <c r="O188" s="186"/>
      <c r="P188" s="186"/>
      <c r="Q188" s="186"/>
      <c r="R188" s="186"/>
    </row>
    <row r="189" spans="1:18">
      <c r="L189" s="186"/>
      <c r="M189" s="186"/>
      <c r="N189" s="186"/>
      <c r="O189" s="186"/>
      <c r="P189" s="186"/>
      <c r="Q189" s="186"/>
      <c r="R189" s="186"/>
    </row>
    <row r="190" spans="1:18" ht="18.75">
      <c r="A190" s="177" t="s">
        <v>114</v>
      </c>
      <c r="B190" s="177" t="s">
        <v>139</v>
      </c>
      <c r="L190" s="186"/>
      <c r="M190" s="186"/>
      <c r="N190" s="186"/>
      <c r="O190" s="186"/>
      <c r="P190" s="186"/>
      <c r="Q190" s="186"/>
      <c r="R190" s="186"/>
    </row>
    <row r="191" spans="1:18">
      <c r="A191" s="173" t="s">
        <v>116</v>
      </c>
      <c r="L191" s="186"/>
      <c r="M191" s="186"/>
      <c r="N191" s="186"/>
      <c r="O191" s="186"/>
      <c r="P191" s="186"/>
      <c r="Q191" s="186"/>
      <c r="R191" s="186"/>
    </row>
    <row r="192" spans="1:18">
      <c r="A192" s="173" t="s">
        <v>117</v>
      </c>
      <c r="B192" s="173" t="s">
        <v>118</v>
      </c>
      <c r="L192" s="186"/>
      <c r="M192" s="186"/>
      <c r="N192" s="186"/>
      <c r="O192" s="186"/>
      <c r="P192" s="186"/>
      <c r="Q192" s="186"/>
      <c r="R192" s="186"/>
    </row>
    <row r="193" spans="1:18">
      <c r="A193" s="173" t="s">
        <v>119</v>
      </c>
      <c r="B193" s="173">
        <v>1</v>
      </c>
      <c r="L193" s="186"/>
      <c r="M193" s="186"/>
      <c r="N193" s="186"/>
      <c r="O193" s="186"/>
      <c r="P193" s="186"/>
      <c r="Q193" s="186"/>
      <c r="R193" s="186"/>
    </row>
    <row r="194" spans="1:18">
      <c r="A194" s="173" t="s">
        <v>120</v>
      </c>
      <c r="B194" s="173" t="s">
        <v>133</v>
      </c>
      <c r="L194" s="186"/>
      <c r="M194" s="186"/>
      <c r="N194" s="186"/>
      <c r="O194" s="186"/>
      <c r="P194" s="186"/>
      <c r="Q194" s="186"/>
      <c r="R194" s="186"/>
    </row>
    <row r="195" spans="1:18">
      <c r="A195" s="173" t="s">
        <v>122</v>
      </c>
      <c r="L195" s="186"/>
      <c r="M195" s="186"/>
      <c r="N195" s="186"/>
      <c r="O195" s="186"/>
      <c r="P195" s="186"/>
      <c r="Q195" s="186"/>
      <c r="R195" s="186"/>
    </row>
    <row r="196" spans="1:18">
      <c r="A196" s="173" t="s">
        <v>123</v>
      </c>
      <c r="B196" s="173" t="s">
        <v>124</v>
      </c>
      <c r="C196" s="173" t="s">
        <v>120</v>
      </c>
      <c r="D196" s="173" t="s">
        <v>125</v>
      </c>
      <c r="E196" s="173" t="s">
        <v>126</v>
      </c>
      <c r="F196" s="173" t="s">
        <v>117</v>
      </c>
      <c r="G196" s="173" t="s">
        <v>127</v>
      </c>
      <c r="H196" s="173" t="s">
        <v>128</v>
      </c>
      <c r="I196" s="173" t="s">
        <v>129</v>
      </c>
      <c r="L196" s="186"/>
      <c r="M196" s="186"/>
      <c r="N196" s="186"/>
      <c r="O196" s="186"/>
      <c r="P196" s="186"/>
      <c r="Q196" s="186"/>
      <c r="R196" s="186"/>
    </row>
    <row r="197" spans="1:18">
      <c r="A197" s="173" t="s">
        <v>210</v>
      </c>
      <c r="B197" s="173">
        <v>0.5</v>
      </c>
      <c r="C197" s="173" t="s">
        <v>133</v>
      </c>
      <c r="D197" s="173" t="s">
        <v>147</v>
      </c>
      <c r="F197" s="173" t="s">
        <v>118</v>
      </c>
      <c r="G197" s="173" t="s">
        <v>134</v>
      </c>
      <c r="H197" s="173" t="s">
        <v>211</v>
      </c>
      <c r="L197" s="186"/>
      <c r="M197" s="186"/>
      <c r="N197" s="186"/>
      <c r="O197" s="186"/>
      <c r="P197" s="186"/>
      <c r="Q197" s="186"/>
      <c r="R197" s="186"/>
    </row>
    <row r="198" spans="1:18">
      <c r="A198" s="173" t="s">
        <v>212</v>
      </c>
      <c r="B198" s="173">
        <v>0.5</v>
      </c>
      <c r="C198" s="173" t="s">
        <v>133</v>
      </c>
      <c r="D198" s="173" t="s">
        <v>147</v>
      </c>
      <c r="F198" s="173" t="s">
        <v>118</v>
      </c>
      <c r="G198" s="173" t="s">
        <v>134</v>
      </c>
      <c r="H198" s="173" t="s">
        <v>213</v>
      </c>
    </row>
    <row r="199" spans="1:18">
      <c r="A199" s="173" t="s">
        <v>214</v>
      </c>
      <c r="B199" s="173">
        <v>1</v>
      </c>
      <c r="C199" s="173" t="s">
        <v>133</v>
      </c>
      <c r="D199" s="173" t="s">
        <v>147</v>
      </c>
      <c r="F199" s="173" t="s">
        <v>118</v>
      </c>
      <c r="G199" s="173" t="s">
        <v>134</v>
      </c>
      <c r="H199" s="173" t="s">
        <v>215</v>
      </c>
    </row>
    <row r="202" spans="1:18" ht="18.75">
      <c r="A202" s="177" t="s">
        <v>114</v>
      </c>
      <c r="B202" s="177" t="s">
        <v>140</v>
      </c>
    </row>
    <row r="203" spans="1:18">
      <c r="A203" s="173" t="s">
        <v>116</v>
      </c>
    </row>
    <row r="204" spans="1:18">
      <c r="A204" s="173" t="s">
        <v>117</v>
      </c>
      <c r="B204" s="173" t="s">
        <v>118</v>
      </c>
    </row>
    <row r="205" spans="1:18">
      <c r="A205" s="173" t="s">
        <v>119</v>
      </c>
      <c r="B205" s="173">
        <v>1</v>
      </c>
    </row>
    <row r="206" spans="1:18">
      <c r="A206" s="173" t="s">
        <v>120</v>
      </c>
      <c r="B206" s="173" t="s">
        <v>133</v>
      </c>
    </row>
    <row r="207" spans="1:18">
      <c r="A207" s="173" t="s">
        <v>122</v>
      </c>
    </row>
    <row r="208" spans="1:18">
      <c r="A208" s="173" t="s">
        <v>123</v>
      </c>
      <c r="B208" s="173" t="s">
        <v>124</v>
      </c>
      <c r="C208" s="173" t="s">
        <v>120</v>
      </c>
      <c r="D208" s="173" t="s">
        <v>125</v>
      </c>
      <c r="E208" s="173" t="s">
        <v>126</v>
      </c>
      <c r="F208" s="173" t="s">
        <v>117</v>
      </c>
      <c r="G208" s="173" t="s">
        <v>127</v>
      </c>
      <c r="H208" s="173" t="s">
        <v>128</v>
      </c>
      <c r="I208" s="173" t="s">
        <v>129</v>
      </c>
    </row>
    <row r="209" spans="1:9">
      <c r="A209" s="173" t="s">
        <v>216</v>
      </c>
      <c r="B209" s="173">
        <v>0.22</v>
      </c>
      <c r="C209" s="173" t="s">
        <v>133</v>
      </c>
      <c r="D209" s="173" t="s">
        <v>265</v>
      </c>
      <c r="F209" s="173" t="s">
        <v>118</v>
      </c>
      <c r="G209" s="173" t="s">
        <v>134</v>
      </c>
    </row>
    <row r="210" spans="1:9">
      <c r="A210" s="173" t="s">
        <v>217</v>
      </c>
      <c r="B210" s="173">
        <v>0.38</v>
      </c>
      <c r="C210" s="173" t="s">
        <v>133</v>
      </c>
      <c r="D210" s="173" t="s">
        <v>265</v>
      </c>
      <c r="F210" s="173" t="s">
        <v>118</v>
      </c>
      <c r="G210" s="173" t="s">
        <v>134</v>
      </c>
    </row>
    <row r="211" spans="1:9">
      <c r="A211" s="173" t="s">
        <v>218</v>
      </c>
      <c r="B211" s="173">
        <v>0.4</v>
      </c>
      <c r="C211" s="173" t="s">
        <v>133</v>
      </c>
      <c r="D211" s="173" t="s">
        <v>265</v>
      </c>
      <c r="F211" s="173" t="s">
        <v>118</v>
      </c>
      <c r="G211" s="173" t="s">
        <v>134</v>
      </c>
    </row>
    <row r="214" spans="1:9" ht="18.75">
      <c r="A214" s="177" t="s">
        <v>114</v>
      </c>
      <c r="B214" s="177" t="s">
        <v>216</v>
      </c>
    </row>
    <row r="215" spans="1:9">
      <c r="A215" s="173" t="s">
        <v>116</v>
      </c>
    </row>
    <row r="216" spans="1:9">
      <c r="A216" s="173" t="s">
        <v>117</v>
      </c>
      <c r="B216" s="173" t="s">
        <v>118</v>
      </c>
    </row>
    <row r="217" spans="1:9">
      <c r="A217" s="173" t="s">
        <v>119</v>
      </c>
      <c r="B217" s="173">
        <v>1</v>
      </c>
    </row>
    <row r="218" spans="1:9">
      <c r="A218" s="173" t="s">
        <v>120</v>
      </c>
      <c r="B218" s="173" t="s">
        <v>133</v>
      </c>
    </row>
    <row r="219" spans="1:9">
      <c r="A219" s="173" t="s">
        <v>122</v>
      </c>
    </row>
    <row r="220" spans="1:9">
      <c r="A220" s="173" t="s">
        <v>123</v>
      </c>
      <c r="B220" s="173" t="s">
        <v>124</v>
      </c>
      <c r="C220" s="173" t="s">
        <v>120</v>
      </c>
      <c r="D220" s="173" t="s">
        <v>125</v>
      </c>
      <c r="E220" s="173" t="s">
        <v>126</v>
      </c>
      <c r="F220" s="173" t="s">
        <v>117</v>
      </c>
      <c r="G220" s="173" t="s">
        <v>127</v>
      </c>
      <c r="H220" s="173" t="s">
        <v>128</v>
      </c>
      <c r="I220" s="173" t="s">
        <v>129</v>
      </c>
    </row>
    <row r="221" spans="1:9">
      <c r="A221" s="173" t="s">
        <v>219</v>
      </c>
      <c r="B221" s="173">
        <v>1</v>
      </c>
      <c r="C221" s="173" t="s">
        <v>133</v>
      </c>
      <c r="D221" s="173" t="s">
        <v>147</v>
      </c>
      <c r="F221" s="173" t="s">
        <v>118</v>
      </c>
      <c r="G221" s="173" t="s">
        <v>134</v>
      </c>
      <c r="H221" s="173" t="s">
        <v>220</v>
      </c>
    </row>
    <row r="222" spans="1:9">
      <c r="A222" s="173" t="s">
        <v>168</v>
      </c>
      <c r="B222" s="173">
        <v>1</v>
      </c>
      <c r="C222" s="173" t="s">
        <v>133</v>
      </c>
      <c r="D222" s="173" t="s">
        <v>147</v>
      </c>
      <c r="F222" s="173" t="s">
        <v>118</v>
      </c>
      <c r="G222" s="173" t="s">
        <v>134</v>
      </c>
      <c r="H222" s="173" t="s">
        <v>169</v>
      </c>
    </row>
    <row r="223" spans="1:9">
      <c r="A223" s="173" t="s">
        <v>221</v>
      </c>
      <c r="B223" s="173">
        <v>1.5E-10</v>
      </c>
      <c r="C223" s="173" t="s">
        <v>120</v>
      </c>
      <c r="D223" s="173" t="s">
        <v>147</v>
      </c>
      <c r="F223" s="173" t="s">
        <v>118</v>
      </c>
      <c r="G223" s="173" t="s">
        <v>134</v>
      </c>
      <c r="H223" s="173" t="s">
        <v>222</v>
      </c>
    </row>
    <row r="226" spans="1:9" ht="18.75">
      <c r="A226" s="177" t="s">
        <v>114</v>
      </c>
      <c r="B226" s="177" t="s">
        <v>217</v>
      </c>
    </row>
    <row r="227" spans="1:9">
      <c r="A227" s="173" t="s">
        <v>116</v>
      </c>
    </row>
    <row r="228" spans="1:9">
      <c r="A228" s="173" t="s">
        <v>117</v>
      </c>
      <c r="B228" s="173" t="s">
        <v>118</v>
      </c>
    </row>
    <row r="229" spans="1:9">
      <c r="A229" s="173" t="s">
        <v>119</v>
      </c>
      <c r="B229" s="173">
        <v>1</v>
      </c>
    </row>
    <row r="230" spans="1:9">
      <c r="A230" s="173" t="s">
        <v>120</v>
      </c>
      <c r="B230" s="173" t="s">
        <v>133</v>
      </c>
    </row>
    <row r="231" spans="1:9">
      <c r="A231" s="173" t="s">
        <v>122</v>
      </c>
    </row>
    <row r="232" spans="1:9">
      <c r="A232" s="173" t="s">
        <v>123</v>
      </c>
      <c r="B232" s="173" t="s">
        <v>124</v>
      </c>
      <c r="C232" s="173" t="s">
        <v>120</v>
      </c>
      <c r="D232" s="173" t="s">
        <v>125</v>
      </c>
      <c r="E232" s="173" t="s">
        <v>126</v>
      </c>
      <c r="F232" s="173" t="s">
        <v>117</v>
      </c>
      <c r="G232" s="173" t="s">
        <v>127</v>
      </c>
      <c r="H232" s="173" t="s">
        <v>128</v>
      </c>
      <c r="I232" s="173" t="s">
        <v>129</v>
      </c>
    </row>
    <row r="233" spans="1:9">
      <c r="A233" s="173" t="s">
        <v>155</v>
      </c>
      <c r="B233" s="173">
        <v>1</v>
      </c>
      <c r="C233" s="173" t="s">
        <v>133</v>
      </c>
      <c r="D233" s="173" t="s">
        <v>147</v>
      </c>
      <c r="F233" s="173" t="s">
        <v>118</v>
      </c>
      <c r="G233" s="173" t="s">
        <v>134</v>
      </c>
      <c r="H233" s="173" t="s">
        <v>156</v>
      </c>
    </row>
    <row r="234" spans="1:9">
      <c r="A234" s="173" t="s">
        <v>157</v>
      </c>
      <c r="B234" s="173">
        <v>1</v>
      </c>
      <c r="C234" s="173" t="s">
        <v>133</v>
      </c>
      <c r="D234" s="173" t="s">
        <v>147</v>
      </c>
      <c r="F234" s="173" t="s">
        <v>118</v>
      </c>
      <c r="G234" s="173" t="s">
        <v>134</v>
      </c>
      <c r="H234" s="173" t="s">
        <v>158</v>
      </c>
    </row>
    <row r="235" spans="1:9">
      <c r="A235" s="173" t="s">
        <v>223</v>
      </c>
      <c r="B235" s="173">
        <v>4.6000000000000001E-10</v>
      </c>
      <c r="C235" s="173" t="s">
        <v>120</v>
      </c>
      <c r="D235" s="173" t="s">
        <v>147</v>
      </c>
      <c r="F235" s="173" t="s">
        <v>118</v>
      </c>
      <c r="G235" s="173" t="s">
        <v>134</v>
      </c>
      <c r="H235" s="173" t="s">
        <v>224</v>
      </c>
    </row>
    <row r="238" spans="1:9" ht="18.75">
      <c r="A238" s="177" t="s">
        <v>114</v>
      </c>
      <c r="B238" s="177" t="s">
        <v>218</v>
      </c>
    </row>
    <row r="239" spans="1:9">
      <c r="A239" s="173" t="s">
        <v>116</v>
      </c>
    </row>
    <row r="240" spans="1:9">
      <c r="A240" s="173" t="s">
        <v>117</v>
      </c>
      <c r="B240" s="173" t="s">
        <v>118</v>
      </c>
    </row>
    <row r="241" spans="1:13">
      <c r="A241" s="173" t="s">
        <v>119</v>
      </c>
      <c r="B241" s="173">
        <v>1</v>
      </c>
    </row>
    <row r="242" spans="1:13">
      <c r="A242" s="173" t="s">
        <v>120</v>
      </c>
      <c r="B242" s="173" t="s">
        <v>133</v>
      </c>
    </row>
    <row r="243" spans="1:13">
      <c r="A243" s="173" t="s">
        <v>122</v>
      </c>
    </row>
    <row r="244" spans="1:13">
      <c r="A244" s="173" t="s">
        <v>123</v>
      </c>
      <c r="B244" s="173" t="s">
        <v>124</v>
      </c>
      <c r="C244" s="173" t="s">
        <v>120</v>
      </c>
      <c r="D244" s="173" t="s">
        <v>125</v>
      </c>
      <c r="E244" s="173" t="s">
        <v>126</v>
      </c>
      <c r="F244" s="173" t="s">
        <v>117</v>
      </c>
      <c r="G244" s="173" t="s">
        <v>127</v>
      </c>
      <c r="H244" s="173" t="s">
        <v>128</v>
      </c>
      <c r="I244" s="173" t="s">
        <v>129</v>
      </c>
    </row>
    <row r="245" spans="1:13">
      <c r="A245" s="173" t="s">
        <v>219</v>
      </c>
      <c r="B245" s="173">
        <v>0.5</v>
      </c>
      <c r="C245" s="173" t="s">
        <v>133</v>
      </c>
      <c r="D245" s="173" t="s">
        <v>147</v>
      </c>
      <c r="F245" s="173" t="s">
        <v>118</v>
      </c>
      <c r="G245" s="173" t="s">
        <v>134</v>
      </c>
      <c r="H245" s="173" t="s">
        <v>220</v>
      </c>
    </row>
    <row r="246" spans="1:13">
      <c r="A246" s="173" t="s">
        <v>225</v>
      </c>
      <c r="B246" s="173">
        <v>7.8E-2</v>
      </c>
      <c r="C246" s="173" t="s">
        <v>133</v>
      </c>
      <c r="D246" s="173" t="s">
        <v>147</v>
      </c>
      <c r="F246" s="173" t="s">
        <v>118</v>
      </c>
      <c r="G246" s="173" t="s">
        <v>134</v>
      </c>
      <c r="H246" s="173" t="s">
        <v>226</v>
      </c>
    </row>
    <row r="247" spans="1:13">
      <c r="A247" s="173" t="s">
        <v>227</v>
      </c>
      <c r="B247" s="173">
        <v>0.08</v>
      </c>
      <c r="C247" s="173" t="s">
        <v>133</v>
      </c>
      <c r="D247" s="173" t="s">
        <v>147</v>
      </c>
      <c r="F247" s="173" t="s">
        <v>118</v>
      </c>
      <c r="G247" s="173" t="s">
        <v>134</v>
      </c>
      <c r="H247" s="173" t="s">
        <v>228</v>
      </c>
    </row>
    <row r="248" spans="1:13">
      <c r="A248" s="173" t="s">
        <v>210</v>
      </c>
      <c r="B248" s="173">
        <v>0.32</v>
      </c>
      <c r="C248" s="173" t="s">
        <v>133</v>
      </c>
      <c r="D248" s="173" t="s">
        <v>147</v>
      </c>
      <c r="F248" s="173" t="s">
        <v>118</v>
      </c>
      <c r="G248" s="173" t="s">
        <v>134</v>
      </c>
      <c r="H248" s="173" t="s">
        <v>211</v>
      </c>
    </row>
    <row r="249" spans="1:13">
      <c r="A249" s="173" t="s">
        <v>229</v>
      </c>
      <c r="B249" s="173">
        <v>2.5000000000000001E-2</v>
      </c>
      <c r="C249" s="173" t="s">
        <v>133</v>
      </c>
      <c r="D249" s="173" t="s">
        <v>147</v>
      </c>
      <c r="F249" s="173" t="s">
        <v>118</v>
      </c>
      <c r="G249" s="173" t="s">
        <v>134</v>
      </c>
      <c r="H249" s="173" t="s">
        <v>230</v>
      </c>
    </row>
    <row r="250" spans="1:13">
      <c r="A250" s="173" t="s">
        <v>231</v>
      </c>
      <c r="B250" s="173">
        <v>0.47</v>
      </c>
      <c r="C250" s="173" t="s">
        <v>133</v>
      </c>
      <c r="D250" s="173" t="s">
        <v>147</v>
      </c>
      <c r="F250" s="173" t="s">
        <v>118</v>
      </c>
      <c r="G250" s="173" t="s">
        <v>134</v>
      </c>
      <c r="H250" s="173" t="s">
        <v>232</v>
      </c>
    </row>
    <row r="251" spans="1:13">
      <c r="A251" s="173" t="s">
        <v>168</v>
      </c>
      <c r="B251" s="173">
        <v>0.5</v>
      </c>
      <c r="C251" s="173" t="s">
        <v>133</v>
      </c>
      <c r="D251" s="173" t="s">
        <v>147</v>
      </c>
      <c r="F251" s="173" t="s">
        <v>118</v>
      </c>
      <c r="G251" s="173" t="s">
        <v>134</v>
      </c>
      <c r="H251" s="173" t="s">
        <v>169</v>
      </c>
    </row>
    <row r="252" spans="1:13">
      <c r="A252" s="173" t="s">
        <v>221</v>
      </c>
      <c r="B252" s="173">
        <v>7.7000000000000006E-11</v>
      </c>
      <c r="C252" s="173" t="s">
        <v>120</v>
      </c>
      <c r="D252" s="173" t="s">
        <v>147</v>
      </c>
      <c r="F252" s="173" t="s">
        <v>118</v>
      </c>
      <c r="G252" s="173" t="s">
        <v>134</v>
      </c>
      <c r="H252" s="173" t="s">
        <v>222</v>
      </c>
    </row>
    <row r="253" spans="1:13">
      <c r="A253" s="173" t="s">
        <v>233</v>
      </c>
      <c r="B253" s="173">
        <v>3.4999999999999998E-10</v>
      </c>
      <c r="C253" s="173" t="s">
        <v>120</v>
      </c>
      <c r="D253" s="173" t="s">
        <v>147</v>
      </c>
      <c r="F253" s="173" t="s">
        <v>118</v>
      </c>
      <c r="G253" s="173" t="s">
        <v>134</v>
      </c>
      <c r="H253" s="173" t="s">
        <v>234</v>
      </c>
    </row>
    <row r="256" spans="1:13" ht="18.75">
      <c r="A256" s="177" t="s">
        <v>114</v>
      </c>
      <c r="B256" s="177" t="s">
        <v>163</v>
      </c>
      <c r="K256" s="169"/>
      <c r="L256" s="169"/>
      <c r="M256" s="169"/>
    </row>
    <row r="257" spans="1:13">
      <c r="A257" s="173" t="s">
        <v>119</v>
      </c>
      <c r="B257" s="173">
        <v>1</v>
      </c>
      <c r="K257" s="169"/>
      <c r="L257" s="169"/>
      <c r="M257" s="169"/>
    </row>
    <row r="258" spans="1:13">
      <c r="A258" s="173" t="s">
        <v>128</v>
      </c>
      <c r="B258" s="173" t="s">
        <v>163</v>
      </c>
      <c r="K258" s="169"/>
      <c r="L258" s="169"/>
      <c r="M258" s="169"/>
    </row>
    <row r="259" spans="1:13">
      <c r="A259" s="173" t="s">
        <v>127</v>
      </c>
      <c r="B259" s="173" t="s">
        <v>235</v>
      </c>
      <c r="K259" s="169"/>
      <c r="L259" s="169"/>
      <c r="M259" s="169"/>
    </row>
    <row r="260" spans="1:13">
      <c r="A260" s="173" t="s">
        <v>120</v>
      </c>
      <c r="B260" s="173" t="s">
        <v>146</v>
      </c>
      <c r="K260" s="169"/>
      <c r="L260" s="169"/>
      <c r="M260" s="169"/>
    </row>
    <row r="261" spans="1:13">
      <c r="A261" s="173" t="s">
        <v>122</v>
      </c>
      <c r="K261" s="169"/>
      <c r="L261" s="169"/>
      <c r="M261" s="169"/>
    </row>
    <row r="262" spans="1:13">
      <c r="A262" s="173" t="s">
        <v>123</v>
      </c>
      <c r="B262" s="173" t="s">
        <v>124</v>
      </c>
      <c r="C262" s="173" t="s">
        <v>120</v>
      </c>
      <c r="D262" s="173" t="s">
        <v>125</v>
      </c>
      <c r="E262" s="173" t="s">
        <v>126</v>
      </c>
      <c r="F262" s="173" t="s">
        <v>117</v>
      </c>
      <c r="G262" s="173" t="s">
        <v>127</v>
      </c>
      <c r="H262" s="173" t="s">
        <v>128</v>
      </c>
      <c r="K262" s="169"/>
      <c r="L262" s="169"/>
      <c r="M262" s="169"/>
    </row>
    <row r="263" spans="1:13">
      <c r="A263" s="173" t="s">
        <v>236</v>
      </c>
      <c r="B263" s="173">
        <v>15.73</v>
      </c>
      <c r="C263" s="173" t="s">
        <v>152</v>
      </c>
      <c r="D263" s="173" t="s">
        <v>191</v>
      </c>
      <c r="E263" s="173" t="s">
        <v>237</v>
      </c>
      <c r="G263" s="173" t="s">
        <v>193</v>
      </c>
      <c r="K263" s="169"/>
      <c r="L263" s="169"/>
      <c r="M263" s="169"/>
    </row>
    <row r="264" spans="1:13">
      <c r="A264" s="173" t="s">
        <v>238</v>
      </c>
      <c r="B264" s="173">
        <v>1.44E-2</v>
      </c>
      <c r="C264" s="173" t="s">
        <v>146</v>
      </c>
      <c r="D264" s="173" t="s">
        <v>191</v>
      </c>
      <c r="E264" s="173" t="s">
        <v>237</v>
      </c>
      <c r="G264" s="173" t="s">
        <v>193</v>
      </c>
      <c r="K264" s="169"/>
      <c r="L264" s="169"/>
      <c r="M264" s="169"/>
    </row>
    <row r="265" spans="1:13">
      <c r="A265" s="173" t="s">
        <v>239</v>
      </c>
      <c r="B265" s="173">
        <v>0.25</v>
      </c>
      <c r="C265" s="173" t="s">
        <v>240</v>
      </c>
      <c r="D265" s="173" t="s">
        <v>191</v>
      </c>
      <c r="E265" s="173" t="s">
        <v>241</v>
      </c>
      <c r="G265" s="173" t="s">
        <v>193</v>
      </c>
      <c r="K265" s="169"/>
      <c r="L265" s="169"/>
      <c r="M265" s="169"/>
    </row>
    <row r="266" spans="1:13">
      <c r="A266" s="173" t="s">
        <v>163</v>
      </c>
      <c r="B266" s="173">
        <v>1</v>
      </c>
      <c r="C266" s="173" t="s">
        <v>146</v>
      </c>
      <c r="D266" s="173" t="s">
        <v>265</v>
      </c>
      <c r="G266" s="173" t="s">
        <v>131</v>
      </c>
      <c r="H266" s="173" t="s">
        <v>163</v>
      </c>
      <c r="K266" s="169"/>
      <c r="L266" s="169"/>
      <c r="M266" s="169"/>
    </row>
    <row r="267" spans="1:13">
      <c r="A267" s="173" t="s">
        <v>242</v>
      </c>
      <c r="B267" s="173">
        <v>0.752</v>
      </c>
      <c r="C267" s="173" t="s">
        <v>146</v>
      </c>
      <c r="D267" s="173" t="s">
        <v>147</v>
      </c>
      <c r="F267" s="173" t="s">
        <v>118</v>
      </c>
      <c r="G267" s="173" t="s">
        <v>134</v>
      </c>
      <c r="H267" s="173" t="s">
        <v>243</v>
      </c>
      <c r="K267" s="169"/>
      <c r="L267" s="169"/>
      <c r="M267" s="169"/>
    </row>
    <row r="268" spans="1:13">
      <c r="A268" s="173" t="s">
        <v>244</v>
      </c>
      <c r="B268" s="173">
        <v>0.01</v>
      </c>
      <c r="C268" s="173" t="s">
        <v>146</v>
      </c>
      <c r="D268" s="173" t="s">
        <v>147</v>
      </c>
      <c r="F268" s="173" t="s">
        <v>118</v>
      </c>
      <c r="G268" s="173" t="s">
        <v>134</v>
      </c>
      <c r="H268" s="173" t="s">
        <v>245</v>
      </c>
      <c r="K268" s="169"/>
      <c r="L268" s="169"/>
      <c r="M268" s="169"/>
    </row>
    <row r="269" spans="1:13">
      <c r="A269" s="173" t="s">
        <v>246</v>
      </c>
      <c r="B269" s="173">
        <v>2.7300000000000001E-2</v>
      </c>
      <c r="C269" s="173" t="s">
        <v>146</v>
      </c>
      <c r="D269" s="173" t="s">
        <v>147</v>
      </c>
      <c r="F269" s="173" t="s">
        <v>118</v>
      </c>
      <c r="G269" s="173" t="s">
        <v>134</v>
      </c>
      <c r="H269" s="173" t="s">
        <v>247</v>
      </c>
      <c r="K269" s="169"/>
      <c r="L269" s="169"/>
      <c r="M269" s="169"/>
    </row>
    <row r="270" spans="1:13">
      <c r="A270" s="173" t="s">
        <v>248</v>
      </c>
      <c r="B270" s="173">
        <v>5.0400000000000002E-3</v>
      </c>
      <c r="C270" s="173" t="s">
        <v>146</v>
      </c>
      <c r="D270" s="173" t="s">
        <v>147</v>
      </c>
      <c r="F270" s="173" t="s">
        <v>118</v>
      </c>
      <c r="G270" s="173" t="s">
        <v>134</v>
      </c>
      <c r="H270" s="173" t="s">
        <v>249</v>
      </c>
      <c r="K270" s="169"/>
      <c r="L270" s="169"/>
      <c r="M270" s="169"/>
    </row>
    <row r="271" spans="1:13">
      <c r="A271" s="173" t="s">
        <v>250</v>
      </c>
      <c r="B271" s="173">
        <v>0.251</v>
      </c>
      <c r="C271" s="173" t="s">
        <v>146</v>
      </c>
      <c r="D271" s="173" t="s">
        <v>147</v>
      </c>
      <c r="F271" s="173" t="s">
        <v>118</v>
      </c>
      <c r="G271" s="173" t="s">
        <v>134</v>
      </c>
      <c r="H271" s="173" t="s">
        <v>251</v>
      </c>
      <c r="K271" s="169"/>
      <c r="L271" s="169"/>
      <c r="M271" s="169"/>
    </row>
    <row r="272" spans="1:13">
      <c r="A272" s="173" t="s">
        <v>252</v>
      </c>
      <c r="B272" s="173">
        <v>1.8</v>
      </c>
      <c r="C272" s="173" t="s">
        <v>146</v>
      </c>
      <c r="D272" s="173" t="s">
        <v>147</v>
      </c>
      <c r="F272" s="173" t="s">
        <v>153</v>
      </c>
      <c r="G272" s="173" t="s">
        <v>134</v>
      </c>
      <c r="H272" s="173" t="s">
        <v>253</v>
      </c>
      <c r="K272" s="169"/>
      <c r="L272" s="169"/>
      <c r="M272" s="169"/>
    </row>
    <row r="273" spans="1:13">
      <c r="A273" s="173" t="s">
        <v>254</v>
      </c>
      <c r="B273" s="173">
        <v>0.55000000000000004</v>
      </c>
      <c r="C273" s="173" t="s">
        <v>130</v>
      </c>
      <c r="D273" s="173" t="s">
        <v>147</v>
      </c>
      <c r="F273" s="173" t="s">
        <v>255</v>
      </c>
      <c r="G273" s="173" t="s">
        <v>134</v>
      </c>
      <c r="H273" s="173" t="s">
        <v>150</v>
      </c>
      <c r="K273" s="169"/>
      <c r="L273" s="169"/>
      <c r="M273" s="169"/>
    </row>
    <row r="274" spans="1:13">
      <c r="A274" s="173" t="s">
        <v>256</v>
      </c>
      <c r="B274" s="173">
        <v>13.75</v>
      </c>
      <c r="C274" s="173" t="s">
        <v>152</v>
      </c>
      <c r="D274" s="173" t="s">
        <v>147</v>
      </c>
      <c r="F274" s="173" t="s">
        <v>198</v>
      </c>
      <c r="G274" s="173" t="s">
        <v>134</v>
      </c>
      <c r="H274" s="173" t="s">
        <v>257</v>
      </c>
      <c r="K274" s="169"/>
      <c r="L274" s="169"/>
      <c r="M274" s="169"/>
    </row>
    <row r="275" spans="1:13">
      <c r="A275" s="173" t="s">
        <v>258</v>
      </c>
      <c r="B275" s="173">
        <v>-1.8</v>
      </c>
      <c r="C275" s="173" t="s">
        <v>240</v>
      </c>
      <c r="D275" s="173" t="s">
        <v>147</v>
      </c>
      <c r="F275" s="173" t="s">
        <v>153</v>
      </c>
      <c r="G275" s="173" t="s">
        <v>134</v>
      </c>
      <c r="H275" s="173" t="s">
        <v>259</v>
      </c>
      <c r="K275" s="169"/>
      <c r="L275" s="169"/>
      <c r="M275" s="169"/>
    </row>
    <row r="276" spans="1:13">
      <c r="A276" s="169"/>
      <c r="B276" s="176"/>
      <c r="C276" s="169"/>
      <c r="D276" s="169"/>
      <c r="E276" s="169"/>
      <c r="F276" s="169"/>
      <c r="G276" s="2"/>
      <c r="H276" s="2"/>
      <c r="I276" s="2"/>
      <c r="J276" s="2"/>
      <c r="K276" s="2"/>
      <c r="L276" s="2"/>
      <c r="M276" s="2"/>
    </row>
    <row r="277" spans="1:13">
      <c r="A277" s="169"/>
      <c r="B277" s="176"/>
      <c r="C277" s="169"/>
      <c r="D277" s="169"/>
      <c r="E277" s="169"/>
      <c r="F277" s="169"/>
      <c r="G277" s="2"/>
      <c r="H277" s="2"/>
      <c r="I277" s="2"/>
      <c r="J277" s="2"/>
      <c r="K277" s="2"/>
      <c r="L277" s="2"/>
      <c r="M277" s="2"/>
    </row>
    <row r="278" spans="1:13">
      <c r="A278" s="169"/>
      <c r="B278" s="176"/>
      <c r="C278" s="169"/>
      <c r="D278" s="169"/>
      <c r="E278" s="169"/>
      <c r="F278" s="169"/>
      <c r="G278" s="2"/>
      <c r="H278" s="2"/>
      <c r="I278" s="2"/>
      <c r="J278" s="2"/>
      <c r="K278" s="2"/>
      <c r="L278" s="2"/>
      <c r="M278" s="2"/>
    </row>
    <row r="279" spans="1:13">
      <c r="A279" s="169"/>
      <c r="B279" s="176"/>
      <c r="C279" s="169"/>
      <c r="D279" s="169"/>
      <c r="E279" s="169"/>
      <c r="F279" s="169"/>
      <c r="G279" s="2"/>
      <c r="H279" s="2"/>
      <c r="I279" s="2"/>
      <c r="J279" s="2"/>
      <c r="K279" s="2"/>
      <c r="L279" s="2"/>
      <c r="M279" s="2"/>
    </row>
    <row r="280" spans="1:13">
      <c r="A280" s="169"/>
      <c r="B280" s="176"/>
      <c r="C280" s="169"/>
      <c r="E280" s="169"/>
      <c r="F280" s="169"/>
      <c r="G280" s="2"/>
      <c r="H280" s="2"/>
      <c r="I280" s="2"/>
      <c r="J280" s="2"/>
      <c r="K280" s="2"/>
      <c r="L280" s="2"/>
      <c r="M280" s="2"/>
    </row>
    <row r="281" spans="1:13">
      <c r="A281" s="169"/>
      <c r="B281" s="176"/>
      <c r="C281" s="169"/>
      <c r="E281" s="169"/>
      <c r="F281" s="169"/>
      <c r="G281" s="2"/>
      <c r="H281" s="2"/>
      <c r="I281" s="2"/>
      <c r="J281" s="2"/>
      <c r="K281" s="2"/>
      <c r="L281" s="2"/>
      <c r="M281" s="2"/>
    </row>
    <row r="282" spans="1:13">
      <c r="A282" s="169"/>
      <c r="B282" s="176"/>
      <c r="C282" s="169"/>
      <c r="E282" s="169"/>
      <c r="F282" s="169"/>
      <c r="G282" s="2"/>
      <c r="H282" s="2"/>
      <c r="I282" s="2"/>
      <c r="J282" s="2"/>
      <c r="K282" s="2"/>
      <c r="L282" s="2"/>
      <c r="M282" s="2"/>
    </row>
    <row r="283" spans="1:13">
      <c r="B283" s="182"/>
      <c r="G283" s="2"/>
      <c r="H283" s="2"/>
      <c r="I283" s="2"/>
      <c r="J283" s="2"/>
      <c r="K283" s="2"/>
      <c r="L283" s="2"/>
      <c r="M283" s="2"/>
    </row>
    <row r="284" spans="1:13">
      <c r="A284" s="169"/>
      <c r="B284" s="176"/>
      <c r="C284" s="169"/>
      <c r="E284" s="169"/>
      <c r="F284" s="169"/>
      <c r="G284" s="2"/>
      <c r="H284" s="2"/>
      <c r="I284" s="2"/>
      <c r="J284" s="2"/>
      <c r="K284" s="2"/>
      <c r="L284" s="2"/>
      <c r="M284" s="2"/>
    </row>
    <row r="285" spans="1:13">
      <c r="A285" s="169"/>
      <c r="B285" s="176"/>
      <c r="C285" s="169"/>
      <c r="E285" s="169"/>
      <c r="F285" s="169"/>
      <c r="G285" s="2"/>
      <c r="H285" s="2"/>
      <c r="I285" s="2"/>
      <c r="J285" s="2"/>
      <c r="K285" s="2"/>
      <c r="L285" s="2"/>
      <c r="M285" s="2"/>
    </row>
    <row r="286" spans="1:13">
      <c r="A286" s="169"/>
      <c r="B286" s="176"/>
      <c r="C286" s="169"/>
      <c r="E286" s="169"/>
      <c r="F286" s="169"/>
      <c r="G286" s="2"/>
      <c r="H286" s="2"/>
      <c r="I286" s="2"/>
      <c r="J286" s="2"/>
      <c r="K286" s="2"/>
      <c r="L286" s="2"/>
      <c r="M286" s="2"/>
    </row>
    <row r="287" spans="1:13">
      <c r="A287" s="169"/>
      <c r="B287" s="176"/>
      <c r="C287" s="169"/>
      <c r="E287" s="169"/>
      <c r="F287" s="169"/>
      <c r="G287" s="2"/>
      <c r="H287" s="2"/>
      <c r="I287" s="2"/>
      <c r="J287" s="2"/>
      <c r="K287" s="2"/>
      <c r="L287" s="2"/>
      <c r="M287" s="2"/>
    </row>
    <row r="288" spans="1:13">
      <c r="A288" s="169"/>
      <c r="B288" s="176"/>
      <c r="C288" s="169"/>
      <c r="E288" s="169"/>
      <c r="F288" s="169"/>
      <c r="G288" s="2"/>
      <c r="H288" s="2"/>
      <c r="I288" s="2"/>
      <c r="J288" s="2"/>
      <c r="K288" s="2"/>
      <c r="L288" s="2"/>
      <c r="M288" s="2"/>
    </row>
    <row r="289" spans="1:13">
      <c r="A289" s="169"/>
      <c r="B289" s="176"/>
      <c r="C289" s="169"/>
      <c r="E289" s="169"/>
      <c r="F289" s="169"/>
      <c r="G289" s="2"/>
      <c r="H289" s="2"/>
      <c r="I289" s="2"/>
      <c r="J289" s="2"/>
      <c r="K289" s="2"/>
      <c r="L289" s="2"/>
      <c r="M289" s="2"/>
    </row>
    <row r="290" spans="1:13">
      <c r="A290" s="169"/>
      <c r="B290" s="176"/>
      <c r="C290" s="169"/>
      <c r="E290" s="169"/>
      <c r="F290" s="169"/>
      <c r="G290" s="2"/>
      <c r="H290" s="2"/>
      <c r="I290" s="2"/>
      <c r="J290" s="2"/>
      <c r="K290" s="2"/>
      <c r="L290" s="2"/>
      <c r="M290" s="2"/>
    </row>
    <row r="291" spans="1:13">
      <c r="A291" s="169"/>
      <c r="B291" s="176"/>
      <c r="C291" s="169"/>
      <c r="E291" s="169"/>
      <c r="F291" s="169"/>
      <c r="G291" s="2"/>
      <c r="H291" s="2"/>
      <c r="I291" s="2"/>
      <c r="J291" s="2"/>
      <c r="K291" s="2"/>
      <c r="L291" s="2"/>
      <c r="M291" s="2"/>
    </row>
    <row r="292" spans="1:13">
      <c r="A292" s="169"/>
      <c r="B292" s="176"/>
      <c r="C292" s="169"/>
      <c r="D292" s="169"/>
      <c r="E292" s="169"/>
      <c r="F292" s="169"/>
      <c r="G292" s="2"/>
      <c r="H292" s="2"/>
      <c r="I292" s="2"/>
      <c r="J292" s="2"/>
      <c r="K292" s="2"/>
      <c r="L292" s="2"/>
      <c r="M292" s="2"/>
    </row>
    <row r="293" spans="1:13">
      <c r="A293" s="169"/>
      <c r="B293" s="176"/>
      <c r="C293" s="169"/>
      <c r="D293" s="169"/>
      <c r="E293" s="169"/>
      <c r="F293" s="169"/>
      <c r="G293" s="2"/>
      <c r="H293" s="2"/>
      <c r="I293" s="2"/>
      <c r="J293" s="2"/>
      <c r="K293" s="2"/>
      <c r="L293" s="2"/>
      <c r="M293" s="2"/>
    </row>
    <row r="294" spans="1:13">
      <c r="A294" s="169"/>
      <c r="B294" s="176"/>
      <c r="C294" s="169"/>
      <c r="D294" s="169"/>
      <c r="E294" s="169"/>
      <c r="F294" s="169"/>
      <c r="G294" s="2"/>
      <c r="H294" s="2"/>
      <c r="I294" s="2"/>
      <c r="J294" s="2"/>
      <c r="K294" s="2"/>
      <c r="L294" s="2"/>
      <c r="M294" s="2"/>
    </row>
    <row r="295" spans="1:13">
      <c r="A295" s="169"/>
      <c r="B295" s="176"/>
      <c r="C295" s="169"/>
      <c r="D295" s="169"/>
      <c r="E295" s="169"/>
      <c r="F295" s="169"/>
      <c r="G295" s="2"/>
      <c r="H295" s="2"/>
      <c r="I295" s="2"/>
      <c r="J295" s="2"/>
      <c r="K295" s="2"/>
      <c r="L295" s="2"/>
      <c r="M295" s="2"/>
    </row>
    <row r="296" spans="1:13">
      <c r="A296" s="169"/>
      <c r="B296" s="176"/>
      <c r="C296" s="169"/>
      <c r="D296" s="169"/>
      <c r="E296" s="169"/>
      <c r="F296" s="169"/>
      <c r="G296" s="2"/>
      <c r="H296" s="2"/>
      <c r="I296" s="2"/>
      <c r="J296" s="2"/>
      <c r="K296" s="2"/>
      <c r="L296" s="2"/>
      <c r="M296" s="2"/>
    </row>
    <row r="297" spans="1:13">
      <c r="A297" s="169"/>
      <c r="B297" s="176"/>
      <c r="C297" s="169"/>
      <c r="D297" s="169"/>
      <c r="E297" s="169"/>
      <c r="F297" s="169"/>
      <c r="G297" s="2"/>
      <c r="H297" s="2"/>
      <c r="I297" s="2"/>
      <c r="J297" s="2"/>
      <c r="K297" s="2"/>
      <c r="L297" s="2"/>
      <c r="M297" s="2"/>
    </row>
    <row r="298" spans="1:13">
      <c r="A298" s="169"/>
      <c r="B298" s="176"/>
      <c r="C298" s="169"/>
      <c r="D298" s="169"/>
      <c r="E298" s="169"/>
      <c r="F298" s="169"/>
      <c r="G298" s="2"/>
      <c r="H298" s="2"/>
      <c r="I298" s="2"/>
      <c r="J298" s="2"/>
      <c r="K298" s="2"/>
      <c r="L298" s="2"/>
      <c r="M298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9"/>
  <sheetViews>
    <sheetView zoomScale="70" zoomScaleNormal="70" workbookViewId="0">
      <selection activeCell="B21" sqref="B21"/>
    </sheetView>
  </sheetViews>
  <sheetFormatPr baseColWidth="10" defaultColWidth="12.5703125" defaultRowHeight="15.75"/>
  <cols>
    <col min="1" max="1" width="40.140625" style="173" customWidth="1"/>
    <col min="2" max="2" width="17.42578125" style="173" customWidth="1"/>
    <col min="3" max="3" width="16.28515625" style="173" customWidth="1"/>
    <col min="4" max="4" width="15.5703125" style="173" customWidth="1"/>
    <col min="5" max="6" width="12.5703125" style="173"/>
    <col min="7" max="7" width="16.42578125" style="173" customWidth="1"/>
    <col min="8" max="8" width="46.28515625" style="173" customWidth="1"/>
    <col min="9" max="9" width="60.5703125" style="173" customWidth="1"/>
    <col min="10" max="16384" width="12.5703125" style="173"/>
  </cols>
  <sheetData>
    <row r="1" spans="1:16">
      <c r="A1" s="169" t="s">
        <v>109</v>
      </c>
      <c r="B1" s="170">
        <v>10</v>
      </c>
      <c r="C1" s="185"/>
      <c r="D1" s="169"/>
      <c r="E1" s="169"/>
      <c r="F1" s="169"/>
      <c r="G1" s="169"/>
      <c r="H1" s="169"/>
      <c r="I1" s="169"/>
      <c r="J1" s="172"/>
      <c r="K1" s="172"/>
      <c r="L1" s="172"/>
      <c r="M1" s="172"/>
      <c r="N1" s="172"/>
      <c r="O1" s="172"/>
      <c r="P1" s="172"/>
    </row>
    <row r="2" spans="1:16" ht="18.75">
      <c r="A2" s="174" t="s">
        <v>110</v>
      </c>
      <c r="B2" s="175" t="s">
        <v>262</v>
      </c>
      <c r="C2" s="185"/>
      <c r="D2" s="169"/>
      <c r="E2" s="169"/>
      <c r="F2" s="169"/>
      <c r="G2" s="169"/>
      <c r="H2" s="169"/>
      <c r="I2" s="169"/>
    </row>
    <row r="3" spans="1:16">
      <c r="A3" s="169" t="s">
        <v>112</v>
      </c>
      <c r="B3" s="176" t="s">
        <v>113</v>
      </c>
      <c r="C3" s="185"/>
      <c r="D3" s="169"/>
      <c r="E3" s="169"/>
      <c r="F3" s="169"/>
      <c r="G3" s="169"/>
      <c r="H3" s="169"/>
      <c r="I3" s="169"/>
    </row>
    <row r="4" spans="1:16">
      <c r="A4" s="169"/>
      <c r="B4" s="176"/>
      <c r="C4" s="169"/>
      <c r="D4" s="169"/>
      <c r="E4" s="169"/>
      <c r="F4" s="169"/>
      <c r="G4" s="169"/>
      <c r="H4" s="169"/>
      <c r="I4" s="169"/>
    </row>
    <row r="5" spans="1:16" ht="18.75">
      <c r="A5" s="177" t="s">
        <v>114</v>
      </c>
      <c r="B5" s="184" t="s">
        <v>263</v>
      </c>
      <c r="C5" s="177"/>
      <c r="D5" s="169"/>
      <c r="E5" s="169"/>
      <c r="F5" s="169"/>
      <c r="G5" s="169"/>
      <c r="H5" s="169"/>
      <c r="I5" s="169"/>
    </row>
    <row r="6" spans="1:16">
      <c r="A6" s="169" t="s">
        <v>116</v>
      </c>
      <c r="B6" s="176"/>
      <c r="C6" s="169"/>
      <c r="D6" s="169"/>
      <c r="E6" s="169"/>
      <c r="F6" s="169"/>
      <c r="G6" s="169"/>
      <c r="H6" s="169"/>
      <c r="I6" s="169"/>
    </row>
    <row r="7" spans="1:16">
      <c r="A7" s="169" t="s">
        <v>117</v>
      </c>
      <c r="B7" s="176" t="s">
        <v>118</v>
      </c>
      <c r="C7" s="169"/>
      <c r="D7" s="169"/>
      <c r="E7" s="169"/>
      <c r="F7" s="169"/>
      <c r="G7" s="169"/>
      <c r="H7" s="169"/>
      <c r="I7" s="169"/>
    </row>
    <row r="8" spans="1:16">
      <c r="A8" s="169" t="s">
        <v>119</v>
      </c>
      <c r="B8" s="176">
        <v>1</v>
      </c>
      <c r="C8" s="169"/>
      <c r="D8" s="169"/>
      <c r="E8" s="169"/>
      <c r="F8" s="169"/>
      <c r="G8" s="169"/>
      <c r="H8" s="169"/>
      <c r="I8" s="169"/>
    </row>
    <row r="9" spans="1:16">
      <c r="A9" s="169" t="s">
        <v>120</v>
      </c>
      <c r="B9" s="176" t="s">
        <v>121</v>
      </c>
      <c r="C9" s="169"/>
      <c r="D9" s="169"/>
      <c r="E9" s="169"/>
      <c r="F9" s="169"/>
      <c r="G9" s="169"/>
      <c r="H9" s="169"/>
      <c r="I9" s="169"/>
    </row>
    <row r="10" spans="1:16">
      <c r="A10" s="169" t="s">
        <v>122</v>
      </c>
      <c r="B10" s="176"/>
      <c r="C10" s="169"/>
      <c r="D10" s="169"/>
      <c r="E10" s="169"/>
      <c r="F10" s="169"/>
      <c r="G10" s="169"/>
      <c r="H10" s="169"/>
      <c r="I10" s="169"/>
    </row>
    <row r="11" spans="1:16">
      <c r="A11" s="173" t="s">
        <v>123</v>
      </c>
      <c r="B11" s="173" t="s">
        <v>124</v>
      </c>
      <c r="C11" s="173" t="s">
        <v>120</v>
      </c>
      <c r="D11" s="173" t="s">
        <v>125</v>
      </c>
      <c r="E11" s="173" t="s">
        <v>126</v>
      </c>
      <c r="F11" s="173" t="s">
        <v>117</v>
      </c>
      <c r="G11" s="173" t="s">
        <v>127</v>
      </c>
      <c r="H11" s="173" t="s">
        <v>128</v>
      </c>
      <c r="I11" s="173" t="s">
        <v>129</v>
      </c>
    </row>
    <row r="12" spans="1:16">
      <c r="A12" s="173" t="s">
        <v>263</v>
      </c>
      <c r="B12" s="173">
        <v>1</v>
      </c>
      <c r="C12" s="173" t="s">
        <v>130</v>
      </c>
      <c r="D12" s="173" t="s">
        <v>262</v>
      </c>
      <c r="F12" s="173" t="s">
        <v>118</v>
      </c>
      <c r="G12" s="173" t="s">
        <v>131</v>
      </c>
    </row>
    <row r="13" spans="1:16">
      <c r="A13" s="173" t="s">
        <v>132</v>
      </c>
      <c r="B13" s="173">
        <f>1.09*((0.93*Cell_cost!$C$21+0.03*Cell_cost!$C$15+0.04*Cell_cost!$C$16)*Cell_cost!$E$31*(1-Cell_cost!$E$33))*1000/Cell_cost!$E$47</f>
        <v>0.97136953434018725</v>
      </c>
      <c r="C13" s="173" t="s">
        <v>133</v>
      </c>
      <c r="D13" s="173" t="s">
        <v>262</v>
      </c>
      <c r="F13" s="173" t="s">
        <v>118</v>
      </c>
      <c r="G13" s="173" t="s">
        <v>134</v>
      </c>
      <c r="M13" s="178"/>
      <c r="N13" s="178"/>
      <c r="O13" s="178"/>
      <c r="P13" s="178"/>
    </row>
    <row r="14" spans="1:16">
      <c r="A14" s="173" t="s">
        <v>135</v>
      </c>
      <c r="B14" s="173">
        <f>1.09*((0.93*Cell_cost!$C$19+0.03*Cell_cost!$C$15+0.04*Cell_cost!$C$16)*(Cell_cost!$E$32)*(1-Cell_cost!$E$34))*1000/Cell_cost!$E$47</f>
        <v>2.4323581752234138</v>
      </c>
      <c r="C14" s="173" t="s">
        <v>133</v>
      </c>
      <c r="D14" s="173" t="s">
        <v>262</v>
      </c>
      <c r="F14" s="173" t="s">
        <v>118</v>
      </c>
      <c r="G14" s="173" t="s">
        <v>134</v>
      </c>
      <c r="M14" s="178"/>
      <c r="N14" s="178"/>
      <c r="O14" s="178"/>
      <c r="P14" s="178"/>
    </row>
    <row r="15" spans="1:16">
      <c r="A15" s="173" t="s">
        <v>136</v>
      </c>
      <c r="B15" s="173">
        <f>Cell_cost!$E$48</f>
        <v>0.16827268089632574</v>
      </c>
      <c r="C15" s="173" t="s">
        <v>133</v>
      </c>
      <c r="D15" s="173" t="s">
        <v>262</v>
      </c>
      <c r="F15" s="173" t="s">
        <v>118</v>
      </c>
      <c r="G15" s="173" t="s">
        <v>134</v>
      </c>
      <c r="M15" s="178"/>
      <c r="N15" s="178"/>
      <c r="O15" s="178"/>
      <c r="P15" s="178"/>
    </row>
    <row r="16" spans="1:16">
      <c r="A16" s="173" t="s">
        <v>137</v>
      </c>
      <c r="B16" s="173">
        <f>Cell_cost!$E$49</f>
        <v>0.12676792366631687</v>
      </c>
      <c r="C16" s="173" t="s">
        <v>133</v>
      </c>
      <c r="D16" s="173" t="s">
        <v>262</v>
      </c>
      <c r="F16" s="173" t="s">
        <v>118</v>
      </c>
      <c r="G16" s="173" t="s">
        <v>134</v>
      </c>
      <c r="M16" s="178"/>
      <c r="N16" s="178"/>
      <c r="O16" s="178"/>
      <c r="P16" s="178"/>
    </row>
    <row r="17" spans="1:16">
      <c r="A17" s="173" t="s">
        <v>138</v>
      </c>
      <c r="B17" s="173">
        <f>Cell_cost!$E$53</f>
        <v>0.3922157527626487</v>
      </c>
      <c r="C17" s="173" t="s">
        <v>133</v>
      </c>
      <c r="D17" s="173" t="s">
        <v>262</v>
      </c>
      <c r="F17" s="173" t="s">
        <v>118</v>
      </c>
      <c r="G17" s="173" t="s">
        <v>134</v>
      </c>
      <c r="M17" s="178"/>
      <c r="N17" s="178"/>
      <c r="O17" s="178"/>
      <c r="P17" s="178"/>
    </row>
    <row r="18" spans="1:16">
      <c r="A18" s="173" t="s">
        <v>139</v>
      </c>
      <c r="B18" s="173">
        <f>Cell_cost!$E$50</f>
        <v>6.7733979658226667E-2</v>
      </c>
      <c r="C18" s="173" t="s">
        <v>133</v>
      </c>
      <c r="D18" s="173" t="s">
        <v>262</v>
      </c>
      <c r="F18" s="173" t="s">
        <v>118</v>
      </c>
      <c r="G18" s="173" t="s">
        <v>134</v>
      </c>
      <c r="M18" s="178"/>
      <c r="N18" s="178"/>
      <c r="O18" s="178"/>
      <c r="P18" s="178"/>
    </row>
    <row r="19" spans="1:16">
      <c r="A19" s="173" t="s">
        <v>140</v>
      </c>
      <c r="B19" s="173">
        <f>SUM(B13:B18)*0.03/0.97</f>
        <v>0.12862014576949854</v>
      </c>
      <c r="C19" s="173" t="s">
        <v>133</v>
      </c>
      <c r="D19" s="173" t="s">
        <v>262</v>
      </c>
      <c r="F19" s="173" t="s">
        <v>118</v>
      </c>
      <c r="G19" s="173" t="s">
        <v>134</v>
      </c>
      <c r="I19" s="173" t="s">
        <v>141</v>
      </c>
      <c r="M19" s="178"/>
      <c r="N19" s="178"/>
      <c r="O19" s="178"/>
      <c r="P19" s="178"/>
    </row>
    <row r="20" spans="1:16">
      <c r="A20" s="173" t="s">
        <v>142</v>
      </c>
      <c r="B20" s="173">
        <f>LIB4C!$B$20*Cell_cost!$E$76/Cell_cost!$D$76</f>
        <v>17.737095768790226</v>
      </c>
      <c r="C20" s="173" t="s">
        <v>120</v>
      </c>
      <c r="D20" s="173" t="s">
        <v>262</v>
      </c>
      <c r="F20" s="173" t="s">
        <v>118</v>
      </c>
      <c r="G20" s="173" t="s">
        <v>134</v>
      </c>
      <c r="M20" s="179"/>
      <c r="N20" s="179"/>
      <c r="O20" s="179"/>
      <c r="P20" s="179"/>
    </row>
    <row r="21" spans="1:16">
      <c r="A21" s="173" t="s">
        <v>143</v>
      </c>
      <c r="B21" s="173">
        <f>LIB4C!$B$21*Cell_cost!$E$76/Cell_cost!$D$76</f>
        <v>21.796738271938835</v>
      </c>
      <c r="C21" s="173" t="s">
        <v>130</v>
      </c>
      <c r="D21" s="173" t="s">
        <v>262</v>
      </c>
      <c r="F21" s="173" t="s">
        <v>144</v>
      </c>
      <c r="G21" s="173" t="s">
        <v>134</v>
      </c>
    </row>
    <row r="24" spans="1:16" ht="18.75">
      <c r="A24" s="177" t="s">
        <v>114</v>
      </c>
      <c r="B24" s="177" t="s">
        <v>142</v>
      </c>
    </row>
    <row r="25" spans="1:16">
      <c r="A25" s="173" t="s">
        <v>116</v>
      </c>
    </row>
    <row r="26" spans="1:16">
      <c r="A26" s="173" t="s">
        <v>117</v>
      </c>
      <c r="B26" s="173" t="s">
        <v>118</v>
      </c>
    </row>
    <row r="27" spans="1:16">
      <c r="A27" s="173" t="s">
        <v>119</v>
      </c>
      <c r="B27" s="173">
        <v>1</v>
      </c>
    </row>
    <row r="28" spans="1:16">
      <c r="A28" s="173" t="s">
        <v>120</v>
      </c>
      <c r="B28" s="173" t="s">
        <v>120</v>
      </c>
    </row>
    <row r="29" spans="1:16">
      <c r="A29" s="173" t="s">
        <v>122</v>
      </c>
    </row>
    <row r="30" spans="1:16">
      <c r="A30" s="173" t="s">
        <v>123</v>
      </c>
      <c r="B30" s="173" t="s">
        <v>124</v>
      </c>
      <c r="C30" s="173" t="s">
        <v>120</v>
      </c>
      <c r="D30" s="173" t="s">
        <v>125</v>
      </c>
      <c r="E30" s="173" t="s">
        <v>126</v>
      </c>
      <c r="F30" s="173" t="s">
        <v>117</v>
      </c>
      <c r="G30" s="173" t="s">
        <v>127</v>
      </c>
      <c r="H30" s="173" t="s">
        <v>128</v>
      </c>
      <c r="I30" s="173" t="s">
        <v>129</v>
      </c>
    </row>
    <row r="31" spans="1:16">
      <c r="A31" s="173" t="s">
        <v>145</v>
      </c>
      <c r="B31" s="173">
        <v>1</v>
      </c>
      <c r="C31" s="173" t="s">
        <v>146</v>
      </c>
      <c r="D31" s="173" t="s">
        <v>147</v>
      </c>
      <c r="F31" s="173" t="s">
        <v>118</v>
      </c>
      <c r="G31" s="173" t="s">
        <v>134</v>
      </c>
      <c r="H31" s="173" t="s">
        <v>148</v>
      </c>
      <c r="K31" s="180"/>
      <c r="L31" s="180"/>
      <c r="M31" s="180"/>
      <c r="N31" s="180"/>
      <c r="O31" s="180"/>
      <c r="P31" s="180"/>
    </row>
    <row r="32" spans="1:16">
      <c r="K32" s="180"/>
      <c r="L32" s="180"/>
      <c r="M32" s="180"/>
      <c r="N32" s="180"/>
      <c r="O32" s="180"/>
      <c r="P32" s="180"/>
    </row>
    <row r="33" spans="1:16">
      <c r="K33" s="180"/>
      <c r="L33" s="180"/>
      <c r="M33" s="180"/>
      <c r="N33" s="180"/>
      <c r="O33" s="180"/>
      <c r="P33" s="180"/>
    </row>
    <row r="34" spans="1:16" ht="18.75">
      <c r="A34" s="177" t="s">
        <v>114</v>
      </c>
      <c r="B34" s="177" t="s">
        <v>143</v>
      </c>
    </row>
    <row r="35" spans="1:16">
      <c r="A35" s="173" t="s">
        <v>116</v>
      </c>
    </row>
    <row r="36" spans="1:16">
      <c r="A36" s="173" t="s">
        <v>117</v>
      </c>
      <c r="B36" s="173" t="s">
        <v>144</v>
      </c>
    </row>
    <row r="37" spans="1:16">
      <c r="A37" s="173" t="s">
        <v>119</v>
      </c>
      <c r="B37" s="173">
        <v>1</v>
      </c>
    </row>
    <row r="38" spans="1:16">
      <c r="A38" s="173" t="s">
        <v>120</v>
      </c>
      <c r="B38" s="173" t="s">
        <v>130</v>
      </c>
    </row>
    <row r="39" spans="1:16">
      <c r="A39" s="173" t="s">
        <v>122</v>
      </c>
    </row>
    <row r="40" spans="1:16">
      <c r="A40" s="173" t="s">
        <v>123</v>
      </c>
      <c r="B40" s="173" t="s">
        <v>124</v>
      </c>
      <c r="C40" s="173" t="s">
        <v>120</v>
      </c>
      <c r="D40" s="173" t="s">
        <v>125</v>
      </c>
      <c r="E40" s="173" t="s">
        <v>126</v>
      </c>
      <c r="F40" s="173" t="s">
        <v>117</v>
      </c>
      <c r="G40" s="173" t="s">
        <v>127</v>
      </c>
      <c r="H40" s="173" t="s">
        <v>128</v>
      </c>
      <c r="I40" s="173" t="s">
        <v>129</v>
      </c>
    </row>
    <row r="41" spans="1:16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  <c r="N41" s="180"/>
      <c r="O41" s="180"/>
      <c r="P41" s="180"/>
    </row>
    <row r="42" spans="1:16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  <c r="N42" s="180"/>
      <c r="O42" s="180"/>
      <c r="P42" s="180"/>
    </row>
    <row r="43" spans="1:16">
      <c r="K43" s="180"/>
      <c r="L43" s="180"/>
      <c r="M43" s="180"/>
      <c r="N43" s="180"/>
      <c r="O43" s="180"/>
      <c r="P43" s="180"/>
    </row>
    <row r="44" spans="1:16">
      <c r="K44" s="180"/>
      <c r="L44" s="180"/>
      <c r="M44" s="180"/>
      <c r="N44" s="180"/>
      <c r="O44" s="180"/>
      <c r="P44" s="180"/>
    </row>
    <row r="45" spans="1:16" ht="18.75">
      <c r="A45" s="177" t="s">
        <v>114</v>
      </c>
      <c r="B45" s="177" t="s">
        <v>136</v>
      </c>
    </row>
    <row r="46" spans="1:16">
      <c r="A46" s="173" t="s">
        <v>116</v>
      </c>
    </row>
    <row r="47" spans="1:16">
      <c r="A47" s="173" t="s">
        <v>117</v>
      </c>
      <c r="B47" s="173" t="s">
        <v>118</v>
      </c>
    </row>
    <row r="48" spans="1:16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73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73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6" spans="1:9" ht="18.75">
      <c r="A56" s="177" t="s">
        <v>114</v>
      </c>
      <c r="B56" s="177" t="s">
        <v>132</v>
      </c>
    </row>
    <row r="57" spans="1:9">
      <c r="A57" s="173" t="s">
        <v>116</v>
      </c>
    </row>
    <row r="58" spans="1:9">
      <c r="A58" s="173" t="s">
        <v>117</v>
      </c>
      <c r="B58" s="173" t="s">
        <v>118</v>
      </c>
    </row>
    <row r="59" spans="1:9">
      <c r="A59" s="173" t="s">
        <v>119</v>
      </c>
      <c r="B59" s="173">
        <v>1</v>
      </c>
    </row>
    <row r="60" spans="1:9">
      <c r="A60" s="173" t="s">
        <v>120</v>
      </c>
      <c r="B60" s="173" t="s">
        <v>133</v>
      </c>
    </row>
    <row r="61" spans="1:9">
      <c r="A61" s="173" t="s">
        <v>122</v>
      </c>
    </row>
    <row r="62" spans="1:9">
      <c r="A62" s="173" t="s">
        <v>123</v>
      </c>
      <c r="B62" s="173" t="s">
        <v>124</v>
      </c>
      <c r="C62" s="173" t="s">
        <v>120</v>
      </c>
      <c r="D62" s="173" t="s">
        <v>125</v>
      </c>
      <c r="E62" s="173" t="s">
        <v>126</v>
      </c>
      <c r="F62" s="173" t="s">
        <v>117</v>
      </c>
      <c r="G62" s="173" t="s">
        <v>127</v>
      </c>
      <c r="H62" s="173" t="s">
        <v>128</v>
      </c>
      <c r="I62" s="173" t="s">
        <v>129</v>
      </c>
    </row>
    <row r="63" spans="1:9">
      <c r="A63" s="173" t="s">
        <v>159</v>
      </c>
      <c r="B63" s="173">
        <v>0.93</v>
      </c>
      <c r="C63" s="173" t="s">
        <v>133</v>
      </c>
      <c r="D63" s="173" t="s">
        <v>147</v>
      </c>
      <c r="F63" s="173" t="s">
        <v>118</v>
      </c>
      <c r="G63" s="173" t="s">
        <v>134</v>
      </c>
      <c r="H63" s="173" t="s">
        <v>160</v>
      </c>
    </row>
    <row r="64" spans="1:9">
      <c r="A64" s="173" t="s">
        <v>161</v>
      </c>
      <c r="B64" s="173">
        <f>0.03*0.7</f>
        <v>2.0999999999999998E-2</v>
      </c>
      <c r="C64" s="173" t="s">
        <v>133</v>
      </c>
      <c r="D64" s="173" t="s">
        <v>147</v>
      </c>
      <c r="F64" s="173" t="s">
        <v>118</v>
      </c>
      <c r="G64" s="173" t="s">
        <v>134</v>
      </c>
      <c r="H64" s="173" t="s">
        <v>162</v>
      </c>
    </row>
    <row r="65" spans="1:9">
      <c r="A65" s="173" t="s">
        <v>163</v>
      </c>
      <c r="B65" s="173">
        <f>0.03*0.3</f>
        <v>8.9999999999999993E-3</v>
      </c>
      <c r="C65" s="173" t="s">
        <v>133</v>
      </c>
      <c r="D65" s="173" t="s">
        <v>262</v>
      </c>
      <c r="G65" s="173" t="s">
        <v>134</v>
      </c>
      <c r="H65" s="173" t="s">
        <v>163</v>
      </c>
    </row>
    <row r="66" spans="1:9">
      <c r="A66" s="173" t="s">
        <v>164</v>
      </c>
      <c r="B66" s="173">
        <v>0.04</v>
      </c>
      <c r="C66" s="173" t="s">
        <v>133</v>
      </c>
      <c r="D66" s="173" t="s">
        <v>147</v>
      </c>
      <c r="F66" s="173" t="s">
        <v>118</v>
      </c>
      <c r="G66" s="173" t="s">
        <v>134</v>
      </c>
      <c r="H66" s="173" t="s">
        <v>165</v>
      </c>
    </row>
    <row r="69" spans="1:9" ht="18.75">
      <c r="A69" s="177" t="s">
        <v>114</v>
      </c>
      <c r="B69" s="177" t="s">
        <v>137</v>
      </c>
      <c r="C69" s="177"/>
    </row>
    <row r="70" spans="1:9">
      <c r="A70" s="173" t="s">
        <v>116</v>
      </c>
    </row>
    <row r="71" spans="1:9">
      <c r="A71" s="173" t="s">
        <v>117</v>
      </c>
      <c r="B71" s="173" t="s">
        <v>118</v>
      </c>
    </row>
    <row r="72" spans="1:9">
      <c r="A72" s="173" t="s">
        <v>119</v>
      </c>
      <c r="B72" s="173">
        <v>1</v>
      </c>
    </row>
    <row r="73" spans="1:9">
      <c r="A73" s="173" t="s">
        <v>120</v>
      </c>
      <c r="B73" s="173" t="s">
        <v>133</v>
      </c>
    </row>
    <row r="74" spans="1:9">
      <c r="A74" s="173" t="s">
        <v>122</v>
      </c>
    </row>
    <row r="75" spans="1:9">
      <c r="A75" s="173" t="s">
        <v>123</v>
      </c>
      <c r="B75" s="173" t="s">
        <v>124</v>
      </c>
      <c r="C75" s="173" t="s">
        <v>120</v>
      </c>
      <c r="D75" s="173" t="s">
        <v>125</v>
      </c>
      <c r="E75" s="173" t="s">
        <v>126</v>
      </c>
      <c r="F75" s="173" t="s">
        <v>117</v>
      </c>
      <c r="G75" s="173" t="s">
        <v>127</v>
      </c>
      <c r="H75" s="173" t="s">
        <v>128</v>
      </c>
      <c r="I75" s="173" t="s">
        <v>129</v>
      </c>
    </row>
    <row r="76" spans="1:9">
      <c r="A76" s="173" t="s">
        <v>166</v>
      </c>
      <c r="B76" s="173">
        <v>1</v>
      </c>
      <c r="C76" s="173" t="s">
        <v>133</v>
      </c>
      <c r="D76" s="173" t="s">
        <v>147</v>
      </c>
      <c r="F76" s="173" t="s">
        <v>153</v>
      </c>
      <c r="G76" s="173" t="s">
        <v>134</v>
      </c>
      <c r="H76" s="173" t="s">
        <v>167</v>
      </c>
    </row>
    <row r="77" spans="1:9">
      <c r="A77" s="173" t="s">
        <v>168</v>
      </c>
      <c r="B77" s="173">
        <v>1</v>
      </c>
      <c r="C77" s="173" t="s">
        <v>133</v>
      </c>
      <c r="D77" s="173" t="s">
        <v>147</v>
      </c>
      <c r="F77" s="173" t="s">
        <v>118</v>
      </c>
      <c r="G77" s="173" t="s">
        <v>134</v>
      </c>
      <c r="H77" s="173" t="s">
        <v>169</v>
      </c>
    </row>
    <row r="80" spans="1:9" ht="18.75">
      <c r="A80" s="177" t="s">
        <v>114</v>
      </c>
      <c r="B80" s="177" t="s">
        <v>135</v>
      </c>
    </row>
    <row r="81" spans="1:16">
      <c r="A81" s="173" t="s">
        <v>116</v>
      </c>
    </row>
    <row r="82" spans="1:16">
      <c r="A82" s="173" t="s">
        <v>117</v>
      </c>
      <c r="B82" s="173" t="s">
        <v>118</v>
      </c>
    </row>
    <row r="83" spans="1:16">
      <c r="A83" s="173" t="s">
        <v>119</v>
      </c>
      <c r="B83" s="173">
        <v>1</v>
      </c>
    </row>
    <row r="84" spans="1:16">
      <c r="A84" s="173" t="s">
        <v>120</v>
      </c>
      <c r="B84" s="173" t="s">
        <v>133</v>
      </c>
    </row>
    <row r="85" spans="1:16">
      <c r="A85" s="173" t="s">
        <v>122</v>
      </c>
    </row>
    <row r="86" spans="1:16">
      <c r="A86" s="173" t="s">
        <v>123</v>
      </c>
      <c r="B86" s="173" t="s">
        <v>124</v>
      </c>
      <c r="C86" s="173" t="s">
        <v>120</v>
      </c>
      <c r="D86" s="173" t="s">
        <v>125</v>
      </c>
      <c r="E86" s="173" t="s">
        <v>126</v>
      </c>
      <c r="F86" s="173" t="s">
        <v>117</v>
      </c>
      <c r="G86" s="173" t="s">
        <v>127</v>
      </c>
      <c r="H86" s="173" t="s">
        <v>128</v>
      </c>
      <c r="I86" s="173" t="s">
        <v>129</v>
      </c>
    </row>
    <row r="87" spans="1:16">
      <c r="A87" s="173" t="s">
        <v>170</v>
      </c>
      <c r="B87" s="173">
        <v>0.03</v>
      </c>
      <c r="C87" s="173" t="s">
        <v>133</v>
      </c>
      <c r="D87" s="173" t="s">
        <v>147</v>
      </c>
      <c r="F87" s="173" t="s">
        <v>118</v>
      </c>
      <c r="G87" s="173" t="s">
        <v>134</v>
      </c>
      <c r="H87" s="173" t="s">
        <v>171</v>
      </c>
      <c r="K87" s="2"/>
      <c r="L87" s="2"/>
      <c r="M87" s="2"/>
      <c r="N87" s="2"/>
      <c r="O87" s="2"/>
      <c r="P87" s="2"/>
    </row>
    <row r="88" spans="1:16">
      <c r="A88" s="173" t="s">
        <v>164</v>
      </c>
      <c r="B88" s="173">
        <v>0.04</v>
      </c>
      <c r="C88" s="173" t="s">
        <v>133</v>
      </c>
      <c r="D88" s="173" t="s">
        <v>147</v>
      </c>
      <c r="F88" s="173" t="s">
        <v>118</v>
      </c>
      <c r="G88" s="173" t="s">
        <v>134</v>
      </c>
      <c r="H88" s="173" t="s">
        <v>165</v>
      </c>
      <c r="K88" s="2"/>
      <c r="L88" s="2"/>
      <c r="M88" s="2"/>
      <c r="N88" s="2"/>
      <c r="O88" s="2"/>
      <c r="P88" s="2"/>
    </row>
    <row r="89" spans="1:16">
      <c r="A89" s="173" t="s">
        <v>172</v>
      </c>
      <c r="B89" s="173">
        <v>0.93</v>
      </c>
      <c r="C89" s="173" t="s">
        <v>133</v>
      </c>
      <c r="D89" s="173" t="s">
        <v>262</v>
      </c>
      <c r="F89" s="173" t="s">
        <v>118</v>
      </c>
      <c r="G89" s="173" t="s">
        <v>134</v>
      </c>
      <c r="K89" s="2"/>
      <c r="L89" s="2"/>
      <c r="M89" s="2"/>
      <c r="N89" s="2"/>
      <c r="O89" s="2"/>
      <c r="P89" s="2"/>
    </row>
    <row r="90" spans="1:16">
      <c r="A90" s="173" t="s">
        <v>173</v>
      </c>
      <c r="B90" s="173">
        <v>0.41</v>
      </c>
      <c r="C90" s="173" t="s">
        <v>133</v>
      </c>
      <c r="D90" s="173" t="s">
        <v>147</v>
      </c>
      <c r="F90" s="173" t="s">
        <v>118</v>
      </c>
      <c r="G90" s="173" t="s">
        <v>134</v>
      </c>
      <c r="H90" s="173" t="s">
        <v>174</v>
      </c>
      <c r="L90" s="2"/>
      <c r="M90" s="2"/>
      <c r="N90" s="2"/>
      <c r="O90" s="2"/>
      <c r="P90" s="2"/>
    </row>
    <row r="91" spans="1:16">
      <c r="L91" s="2"/>
      <c r="M91" s="2"/>
      <c r="N91" s="2"/>
      <c r="O91" s="2"/>
      <c r="P91" s="2"/>
    </row>
    <row r="92" spans="1:16">
      <c r="K92" s="2"/>
      <c r="L92" s="2"/>
      <c r="M92" s="2"/>
      <c r="N92" s="2"/>
      <c r="O92" s="2"/>
      <c r="P92" s="2"/>
    </row>
    <row r="93" spans="1:16" ht="18.75">
      <c r="A93" s="177" t="s">
        <v>114</v>
      </c>
      <c r="B93" s="177" t="s">
        <v>172</v>
      </c>
      <c r="K93" s="2"/>
      <c r="L93" s="2"/>
      <c r="M93" s="2"/>
      <c r="N93" s="2"/>
      <c r="O93" s="2"/>
      <c r="P93" s="2"/>
    </row>
    <row r="94" spans="1:16">
      <c r="A94" s="173" t="s">
        <v>116</v>
      </c>
      <c r="B94" s="173" t="s">
        <v>264</v>
      </c>
      <c r="K94" s="2"/>
      <c r="L94" s="2"/>
      <c r="M94" s="2"/>
      <c r="N94" s="2"/>
      <c r="O94" s="2"/>
      <c r="P94" s="2"/>
    </row>
    <row r="95" spans="1:16">
      <c r="A95" s="173" t="s">
        <v>117</v>
      </c>
      <c r="B95" s="173" t="s">
        <v>118</v>
      </c>
      <c r="K95" s="2"/>
      <c r="L95" s="2"/>
      <c r="M95" s="2"/>
      <c r="N95" s="2"/>
      <c r="O95" s="2"/>
      <c r="P95" s="2"/>
    </row>
    <row r="96" spans="1:16">
      <c r="A96" s="173" t="s">
        <v>119</v>
      </c>
      <c r="B96" s="173">
        <v>1</v>
      </c>
    </row>
    <row r="97" spans="1:9">
      <c r="A97" s="173" t="s">
        <v>120</v>
      </c>
      <c r="B97" s="173" t="s">
        <v>133</v>
      </c>
    </row>
    <row r="98" spans="1:9">
      <c r="A98" s="173" t="s">
        <v>122</v>
      </c>
    </row>
    <row r="99" spans="1:9">
      <c r="A99" s="173" t="s">
        <v>123</v>
      </c>
      <c r="B99" s="173" t="s">
        <v>124</v>
      </c>
      <c r="C99" s="173" t="s">
        <v>120</v>
      </c>
      <c r="D99" s="173" t="s">
        <v>125</v>
      </c>
      <c r="E99" s="173" t="s">
        <v>126</v>
      </c>
      <c r="F99" s="173" t="s">
        <v>117</v>
      </c>
      <c r="G99" s="173" t="s">
        <v>127</v>
      </c>
      <c r="H99" s="173" t="s">
        <v>128</v>
      </c>
      <c r="I99" s="173" t="s">
        <v>129</v>
      </c>
    </row>
    <row r="100" spans="1:9">
      <c r="A100" s="173" t="s">
        <v>176</v>
      </c>
      <c r="B100" s="173">
        <v>0.25</v>
      </c>
      <c r="C100" s="173" t="s">
        <v>133</v>
      </c>
      <c r="D100" s="173" t="s">
        <v>147</v>
      </c>
      <c r="F100" s="173" t="s">
        <v>118</v>
      </c>
      <c r="G100" s="173" t="s">
        <v>134</v>
      </c>
      <c r="H100" s="173" t="s">
        <v>177</v>
      </c>
    </row>
    <row r="101" spans="1:9">
      <c r="A101" s="173" t="s">
        <v>178</v>
      </c>
      <c r="B101" s="173">
        <v>0.95</v>
      </c>
      <c r="C101" s="173" t="s">
        <v>133</v>
      </c>
      <c r="D101" s="173" t="s">
        <v>262</v>
      </c>
      <c r="F101" s="173" t="s">
        <v>118</v>
      </c>
      <c r="G101" s="173" t="s">
        <v>134</v>
      </c>
    </row>
    <row r="102" spans="1:9">
      <c r="A102" s="173" t="s">
        <v>179</v>
      </c>
      <c r="B102" s="173">
        <v>4.6000000000000001E-10</v>
      </c>
      <c r="C102" s="173" t="s">
        <v>120</v>
      </c>
      <c r="D102" s="173" t="s">
        <v>147</v>
      </c>
      <c r="F102" s="173" t="s">
        <v>118</v>
      </c>
      <c r="G102" s="173" t="s">
        <v>134</v>
      </c>
      <c r="H102" s="173" t="s">
        <v>180</v>
      </c>
    </row>
    <row r="103" spans="1:9">
      <c r="A103" s="173" t="s">
        <v>181</v>
      </c>
      <c r="B103" s="173">
        <v>0.55000000000000004</v>
      </c>
      <c r="C103" s="173" t="s">
        <v>182</v>
      </c>
      <c r="D103" s="173" t="s">
        <v>147</v>
      </c>
      <c r="F103" s="173" t="s">
        <v>153</v>
      </c>
      <c r="G103" s="173" t="s">
        <v>134</v>
      </c>
      <c r="H103" s="173" t="s">
        <v>154</v>
      </c>
    </row>
    <row r="106" spans="1:9" ht="18.75">
      <c r="A106" s="177" t="s">
        <v>114</v>
      </c>
      <c r="B106" s="177" t="s">
        <v>178</v>
      </c>
    </row>
    <row r="107" spans="1:9">
      <c r="A107" s="173" t="s">
        <v>116</v>
      </c>
      <c r="B107" s="173" t="s">
        <v>175</v>
      </c>
    </row>
    <row r="108" spans="1:9">
      <c r="A108" s="173" t="s">
        <v>117</v>
      </c>
      <c r="B108" s="173" t="s">
        <v>118</v>
      </c>
    </row>
    <row r="109" spans="1:9">
      <c r="A109" s="173" t="s">
        <v>119</v>
      </c>
      <c r="B109" s="173">
        <v>1</v>
      </c>
    </row>
    <row r="110" spans="1:9">
      <c r="A110" s="173" t="s">
        <v>120</v>
      </c>
      <c r="B110" s="173" t="s">
        <v>133</v>
      </c>
    </row>
    <row r="111" spans="1:9">
      <c r="A111" s="173" t="s">
        <v>122</v>
      </c>
    </row>
    <row r="112" spans="1:9">
      <c r="A112" s="173" t="s">
        <v>123</v>
      </c>
      <c r="B112" s="173" t="s">
        <v>124</v>
      </c>
      <c r="C112" s="173" t="s">
        <v>120</v>
      </c>
      <c r="D112" s="173" t="s">
        <v>125</v>
      </c>
      <c r="E112" s="173" t="s">
        <v>126</v>
      </c>
      <c r="F112" s="173" t="s">
        <v>117</v>
      </c>
      <c r="G112" s="173" t="s">
        <v>127</v>
      </c>
      <c r="H112" s="173" t="s">
        <v>128</v>
      </c>
      <c r="I112" s="173" t="s">
        <v>129</v>
      </c>
    </row>
    <row r="113" spans="1:9">
      <c r="A113" s="173" t="s">
        <v>183</v>
      </c>
      <c r="B113" s="173">
        <v>0.56999999999999995</v>
      </c>
      <c r="C113" s="173" t="s">
        <v>133</v>
      </c>
      <c r="D113" s="173" t="s">
        <v>147</v>
      </c>
      <c r="F113" s="173" t="s">
        <v>118</v>
      </c>
      <c r="G113" s="173" t="s">
        <v>134</v>
      </c>
      <c r="H113" s="173" t="s">
        <v>184</v>
      </c>
    </row>
    <row r="114" spans="1:9">
      <c r="A114" s="173" t="s">
        <v>185</v>
      </c>
      <c r="B114" s="173">
        <v>0.56999999999999995</v>
      </c>
      <c r="C114" s="173" t="s">
        <v>133</v>
      </c>
      <c r="D114" s="173" t="s">
        <v>262</v>
      </c>
      <c r="F114" s="173" t="s">
        <v>118</v>
      </c>
      <c r="G114" s="173" t="s">
        <v>134</v>
      </c>
    </row>
    <row r="115" spans="1:9">
      <c r="A115" s="173" t="s">
        <v>186</v>
      </c>
      <c r="B115" s="173">
        <v>0.55000000000000004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187</v>
      </c>
    </row>
    <row r="116" spans="1:9">
      <c r="A116" s="173" t="s">
        <v>188</v>
      </c>
      <c r="B116" s="173">
        <v>1.76</v>
      </c>
      <c r="C116" s="173" t="s">
        <v>133</v>
      </c>
      <c r="D116" s="173" t="s">
        <v>147</v>
      </c>
      <c r="F116" s="173" t="s">
        <v>118</v>
      </c>
      <c r="G116" s="173" t="s">
        <v>134</v>
      </c>
      <c r="H116" s="173" t="s">
        <v>189</v>
      </c>
    </row>
    <row r="117" spans="1:9">
      <c r="A117" s="173" t="s">
        <v>179</v>
      </c>
      <c r="B117" s="173">
        <v>4.0000000000000001E-10</v>
      </c>
      <c r="C117" s="173" t="s">
        <v>120</v>
      </c>
      <c r="D117" s="173" t="s">
        <v>147</v>
      </c>
      <c r="F117" s="173" t="s">
        <v>118</v>
      </c>
      <c r="G117" s="173" t="s">
        <v>134</v>
      </c>
      <c r="H117" s="173" t="s">
        <v>180</v>
      </c>
    </row>
    <row r="118" spans="1:9">
      <c r="A118" s="173" t="s">
        <v>190</v>
      </c>
      <c r="B118" s="173">
        <v>1.6</v>
      </c>
      <c r="C118" s="173" t="s">
        <v>133</v>
      </c>
      <c r="D118" s="173" t="s">
        <v>191</v>
      </c>
      <c r="E118" s="173" t="s">
        <v>192</v>
      </c>
      <c r="G118" s="173" t="s">
        <v>193</v>
      </c>
    </row>
    <row r="121" spans="1:9" ht="18.75">
      <c r="A121" s="177" t="s">
        <v>114</v>
      </c>
      <c r="B121" s="177" t="s">
        <v>185</v>
      </c>
    </row>
    <row r="122" spans="1:9">
      <c r="A122" s="173" t="s">
        <v>116</v>
      </c>
      <c r="B122" s="173" t="s">
        <v>194</v>
      </c>
    </row>
    <row r="123" spans="1:9">
      <c r="A123" s="173" t="s">
        <v>117</v>
      </c>
      <c r="B123" s="173" t="s">
        <v>118</v>
      </c>
    </row>
    <row r="124" spans="1:9">
      <c r="A124" s="173" t="s">
        <v>119</v>
      </c>
      <c r="B124" s="173">
        <v>1</v>
      </c>
    </row>
    <row r="125" spans="1:9">
      <c r="A125" s="173" t="s">
        <v>120</v>
      </c>
      <c r="B125" s="173" t="s">
        <v>133</v>
      </c>
    </row>
    <row r="126" spans="1:9">
      <c r="A126" s="173" t="s">
        <v>122</v>
      </c>
    </row>
    <row r="127" spans="1:9">
      <c r="A127" s="173" t="s">
        <v>123</v>
      </c>
      <c r="B127" s="173" t="s">
        <v>124</v>
      </c>
      <c r="C127" s="173" t="s">
        <v>120</v>
      </c>
      <c r="D127" s="173" t="s">
        <v>125</v>
      </c>
      <c r="E127" s="173" t="s">
        <v>126</v>
      </c>
      <c r="F127" s="173" t="s">
        <v>117</v>
      </c>
      <c r="G127" s="173" t="s">
        <v>127</v>
      </c>
      <c r="H127" s="173" t="s">
        <v>128</v>
      </c>
      <c r="I127" s="173" t="s">
        <v>129</v>
      </c>
    </row>
    <row r="128" spans="1:9">
      <c r="A128" s="173" t="s">
        <v>195</v>
      </c>
      <c r="B128" s="173">
        <v>0.38019999999999998</v>
      </c>
      <c r="C128" s="173" t="s">
        <v>133</v>
      </c>
      <c r="D128" s="173" t="s">
        <v>147</v>
      </c>
      <c r="F128" s="173" t="s">
        <v>118</v>
      </c>
      <c r="G128" s="173" t="s">
        <v>134</v>
      </c>
      <c r="H128" s="173" t="s">
        <v>196</v>
      </c>
    </row>
    <row r="129" spans="1:9">
      <c r="A129" s="173" t="s">
        <v>197</v>
      </c>
      <c r="B129" s="173">
        <v>-0.11</v>
      </c>
      <c r="C129" s="173" t="s">
        <v>133</v>
      </c>
      <c r="D129" s="173" t="s">
        <v>147</v>
      </c>
      <c r="F129" s="173" t="s">
        <v>198</v>
      </c>
      <c r="G129" s="173" t="s">
        <v>134</v>
      </c>
      <c r="H129" s="173" t="s">
        <v>199</v>
      </c>
    </row>
    <row r="130" spans="1:9">
      <c r="A130" s="173" t="s">
        <v>200</v>
      </c>
      <c r="B130" s="173">
        <v>-7.9000000000000008E-3</v>
      </c>
      <c r="C130" s="173" t="s">
        <v>133</v>
      </c>
      <c r="D130" s="173" t="s">
        <v>147</v>
      </c>
      <c r="F130" s="173" t="s">
        <v>198</v>
      </c>
      <c r="G130" s="173" t="s">
        <v>134</v>
      </c>
      <c r="H130" s="173" t="s">
        <v>201</v>
      </c>
    </row>
    <row r="131" spans="1:9">
      <c r="A131" s="173" t="s">
        <v>202</v>
      </c>
      <c r="B131" s="173">
        <v>-0.11</v>
      </c>
      <c r="C131" s="173" t="s">
        <v>133</v>
      </c>
      <c r="D131" s="173" t="s">
        <v>147</v>
      </c>
      <c r="F131" s="173" t="s">
        <v>118</v>
      </c>
      <c r="G131" s="173" t="s">
        <v>134</v>
      </c>
      <c r="H131" s="173" t="s">
        <v>203</v>
      </c>
    </row>
    <row r="132" spans="1:9">
      <c r="A132" s="173" t="s">
        <v>181</v>
      </c>
      <c r="B132" s="173">
        <v>-0.76</v>
      </c>
      <c r="C132" s="173" t="s">
        <v>182</v>
      </c>
      <c r="D132" s="173" t="s">
        <v>147</v>
      </c>
      <c r="F132" s="173" t="s">
        <v>153</v>
      </c>
      <c r="G132" s="173" t="s">
        <v>134</v>
      </c>
      <c r="H132" s="173" t="s">
        <v>154</v>
      </c>
    </row>
    <row r="135" spans="1:9" ht="18.75">
      <c r="A135" s="177" t="s">
        <v>114</v>
      </c>
      <c r="B135" s="177" t="s">
        <v>138</v>
      </c>
    </row>
    <row r="136" spans="1:9">
      <c r="A136" s="173" t="s">
        <v>116</v>
      </c>
    </row>
    <row r="137" spans="1:9">
      <c r="A137" s="173" t="s">
        <v>117</v>
      </c>
      <c r="B137" s="173" t="s">
        <v>118</v>
      </c>
    </row>
    <row r="138" spans="1:9">
      <c r="A138" s="173" t="s">
        <v>119</v>
      </c>
      <c r="B138" s="173">
        <v>1</v>
      </c>
    </row>
    <row r="139" spans="1:9">
      <c r="A139" s="173" t="s">
        <v>120</v>
      </c>
      <c r="B139" s="173" t="s">
        <v>133</v>
      </c>
    </row>
    <row r="140" spans="1:9">
      <c r="A140" s="173" t="s">
        <v>122</v>
      </c>
    </row>
    <row r="141" spans="1:9">
      <c r="A141" s="173" t="s">
        <v>123</v>
      </c>
      <c r="B141" s="173" t="s">
        <v>124</v>
      </c>
      <c r="C141" s="173" t="s">
        <v>120</v>
      </c>
      <c r="D141" s="173" t="s">
        <v>125</v>
      </c>
      <c r="E141" s="173" t="s">
        <v>126</v>
      </c>
      <c r="F141" s="173" t="s">
        <v>117</v>
      </c>
      <c r="G141" s="173" t="s">
        <v>127</v>
      </c>
      <c r="H141" s="173" t="s">
        <v>128</v>
      </c>
      <c r="I141" s="173" t="s">
        <v>129</v>
      </c>
    </row>
    <row r="142" spans="1:9">
      <c r="A142" s="173" t="s">
        <v>204</v>
      </c>
      <c r="B142" s="173">
        <v>0.127</v>
      </c>
      <c r="C142" s="173" t="s">
        <v>133</v>
      </c>
      <c r="D142" s="173" t="s">
        <v>147</v>
      </c>
      <c r="F142" s="173" t="s">
        <v>118</v>
      </c>
      <c r="G142" s="173" t="s">
        <v>134</v>
      </c>
      <c r="H142" s="173" t="s">
        <v>205</v>
      </c>
      <c r="I142" s="173" t="s">
        <v>206</v>
      </c>
    </row>
    <row r="143" spans="1:9">
      <c r="A143" s="173" t="s">
        <v>207</v>
      </c>
      <c r="B143" s="173">
        <v>0.873</v>
      </c>
      <c r="C143" s="173" t="s">
        <v>133</v>
      </c>
      <c r="D143" s="173" t="s">
        <v>147</v>
      </c>
      <c r="F143" s="173" t="s">
        <v>118</v>
      </c>
      <c r="G143" s="173" t="s">
        <v>134</v>
      </c>
      <c r="H143" s="173" t="s">
        <v>208</v>
      </c>
      <c r="I143" s="173" t="s">
        <v>209</v>
      </c>
    </row>
    <row r="146" spans="1:9" ht="18.75">
      <c r="A146" s="177" t="s">
        <v>114</v>
      </c>
      <c r="B146" s="177" t="s">
        <v>139</v>
      </c>
    </row>
    <row r="147" spans="1:9">
      <c r="A147" s="173" t="s">
        <v>116</v>
      </c>
    </row>
    <row r="148" spans="1:9">
      <c r="A148" s="173" t="s">
        <v>117</v>
      </c>
      <c r="B148" s="173" t="s">
        <v>118</v>
      </c>
    </row>
    <row r="149" spans="1:9">
      <c r="A149" s="173" t="s">
        <v>119</v>
      </c>
      <c r="B149" s="173">
        <v>1</v>
      </c>
    </row>
    <row r="150" spans="1:9">
      <c r="A150" s="173" t="s">
        <v>120</v>
      </c>
      <c r="B150" s="173" t="s">
        <v>133</v>
      </c>
    </row>
    <row r="151" spans="1:9">
      <c r="A151" s="173" t="s">
        <v>122</v>
      </c>
    </row>
    <row r="152" spans="1:9">
      <c r="A152" s="173" t="s">
        <v>123</v>
      </c>
      <c r="B152" s="173" t="s">
        <v>124</v>
      </c>
      <c r="C152" s="173" t="s">
        <v>120</v>
      </c>
      <c r="D152" s="173" t="s">
        <v>125</v>
      </c>
      <c r="E152" s="173" t="s">
        <v>126</v>
      </c>
      <c r="F152" s="173" t="s">
        <v>117</v>
      </c>
      <c r="G152" s="173" t="s">
        <v>127</v>
      </c>
      <c r="H152" s="173" t="s">
        <v>128</v>
      </c>
      <c r="I152" s="173" t="s">
        <v>129</v>
      </c>
    </row>
    <row r="153" spans="1:9">
      <c r="A153" s="173" t="s">
        <v>210</v>
      </c>
      <c r="B153" s="173">
        <v>0.5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211</v>
      </c>
    </row>
    <row r="154" spans="1:9">
      <c r="A154" s="173" t="s">
        <v>212</v>
      </c>
      <c r="B154" s="173">
        <v>0.5</v>
      </c>
      <c r="C154" s="173" t="s">
        <v>133</v>
      </c>
      <c r="D154" s="173" t="s">
        <v>147</v>
      </c>
      <c r="F154" s="173" t="s">
        <v>118</v>
      </c>
      <c r="G154" s="173" t="s">
        <v>134</v>
      </c>
      <c r="H154" s="173" t="s">
        <v>213</v>
      </c>
    </row>
    <row r="155" spans="1:9">
      <c r="A155" s="173" t="s">
        <v>214</v>
      </c>
      <c r="B155" s="173">
        <v>1</v>
      </c>
      <c r="C155" s="173" t="s">
        <v>133</v>
      </c>
      <c r="D155" s="173" t="s">
        <v>147</v>
      </c>
      <c r="F155" s="173" t="s">
        <v>118</v>
      </c>
      <c r="G155" s="173" t="s">
        <v>134</v>
      </c>
      <c r="H155" s="173" t="s">
        <v>215</v>
      </c>
    </row>
    <row r="158" spans="1:9" ht="18.75">
      <c r="A158" s="177" t="s">
        <v>114</v>
      </c>
      <c r="B158" s="177" t="s">
        <v>140</v>
      </c>
    </row>
    <row r="159" spans="1:9">
      <c r="A159" s="173" t="s">
        <v>116</v>
      </c>
    </row>
    <row r="160" spans="1:9">
      <c r="A160" s="173" t="s">
        <v>117</v>
      </c>
      <c r="B160" s="173" t="s">
        <v>118</v>
      </c>
    </row>
    <row r="161" spans="1:9">
      <c r="A161" s="173" t="s">
        <v>119</v>
      </c>
      <c r="B161" s="173">
        <v>1</v>
      </c>
    </row>
    <row r="162" spans="1:9">
      <c r="A162" s="173" t="s">
        <v>120</v>
      </c>
      <c r="B162" s="173" t="s">
        <v>133</v>
      </c>
    </row>
    <row r="163" spans="1:9">
      <c r="A163" s="173" t="s">
        <v>122</v>
      </c>
    </row>
    <row r="164" spans="1:9">
      <c r="A164" s="173" t="s">
        <v>123</v>
      </c>
      <c r="B164" s="173" t="s">
        <v>124</v>
      </c>
      <c r="C164" s="173" t="s">
        <v>120</v>
      </c>
      <c r="D164" s="173" t="s">
        <v>125</v>
      </c>
      <c r="E164" s="173" t="s">
        <v>126</v>
      </c>
      <c r="F164" s="173" t="s">
        <v>117</v>
      </c>
      <c r="G164" s="173" t="s">
        <v>127</v>
      </c>
      <c r="H164" s="173" t="s">
        <v>128</v>
      </c>
      <c r="I164" s="173" t="s">
        <v>129</v>
      </c>
    </row>
    <row r="165" spans="1:9">
      <c r="A165" s="173" t="s">
        <v>216</v>
      </c>
      <c r="B165" s="173">
        <v>0.22</v>
      </c>
      <c r="C165" s="173" t="s">
        <v>133</v>
      </c>
      <c r="D165" s="173" t="s">
        <v>262</v>
      </c>
      <c r="F165" s="173" t="s">
        <v>118</v>
      </c>
      <c r="G165" s="173" t="s">
        <v>134</v>
      </c>
    </row>
    <row r="166" spans="1:9">
      <c r="A166" s="173" t="s">
        <v>217</v>
      </c>
      <c r="B166" s="173">
        <v>0.38</v>
      </c>
      <c r="C166" s="173" t="s">
        <v>133</v>
      </c>
      <c r="D166" s="173" t="s">
        <v>262</v>
      </c>
      <c r="F166" s="173" t="s">
        <v>118</v>
      </c>
      <c r="G166" s="173" t="s">
        <v>134</v>
      </c>
    </row>
    <row r="167" spans="1:9">
      <c r="A167" s="173" t="s">
        <v>218</v>
      </c>
      <c r="B167" s="173">
        <v>0.4</v>
      </c>
      <c r="C167" s="173" t="s">
        <v>133</v>
      </c>
      <c r="D167" s="173" t="s">
        <v>262</v>
      </c>
      <c r="F167" s="173" t="s">
        <v>118</v>
      </c>
      <c r="G167" s="173" t="s">
        <v>134</v>
      </c>
    </row>
    <row r="170" spans="1:9" ht="18.75">
      <c r="A170" s="177" t="s">
        <v>114</v>
      </c>
      <c r="B170" s="177" t="s">
        <v>216</v>
      </c>
    </row>
    <row r="171" spans="1:9">
      <c r="A171" s="173" t="s">
        <v>116</v>
      </c>
    </row>
    <row r="172" spans="1:9">
      <c r="A172" s="173" t="s">
        <v>117</v>
      </c>
      <c r="B172" s="173" t="s">
        <v>118</v>
      </c>
    </row>
    <row r="173" spans="1:9">
      <c r="A173" s="173" t="s">
        <v>119</v>
      </c>
      <c r="B173" s="173">
        <v>1</v>
      </c>
    </row>
    <row r="174" spans="1:9">
      <c r="A174" s="173" t="s">
        <v>120</v>
      </c>
      <c r="B174" s="173" t="s">
        <v>133</v>
      </c>
    </row>
    <row r="175" spans="1:9">
      <c r="A175" s="173" t="s">
        <v>122</v>
      </c>
    </row>
    <row r="176" spans="1:9">
      <c r="A176" s="173" t="s">
        <v>123</v>
      </c>
      <c r="B176" s="173" t="s">
        <v>124</v>
      </c>
      <c r="C176" s="173" t="s">
        <v>120</v>
      </c>
      <c r="D176" s="173" t="s">
        <v>125</v>
      </c>
      <c r="E176" s="173" t="s">
        <v>126</v>
      </c>
      <c r="F176" s="173" t="s">
        <v>117</v>
      </c>
      <c r="G176" s="173" t="s">
        <v>127</v>
      </c>
      <c r="H176" s="173" t="s">
        <v>128</v>
      </c>
      <c r="I176" s="173" t="s">
        <v>129</v>
      </c>
    </row>
    <row r="177" spans="1:9">
      <c r="A177" s="173" t="s">
        <v>219</v>
      </c>
      <c r="B177" s="173">
        <v>1</v>
      </c>
      <c r="C177" s="173" t="s">
        <v>133</v>
      </c>
      <c r="D177" s="173" t="s">
        <v>147</v>
      </c>
      <c r="F177" s="173" t="s">
        <v>118</v>
      </c>
      <c r="G177" s="173" t="s">
        <v>134</v>
      </c>
      <c r="H177" s="173" t="s">
        <v>220</v>
      </c>
    </row>
    <row r="178" spans="1:9">
      <c r="A178" s="173" t="s">
        <v>168</v>
      </c>
      <c r="B178" s="173">
        <v>1</v>
      </c>
      <c r="C178" s="173" t="s">
        <v>133</v>
      </c>
      <c r="D178" s="173" t="s">
        <v>147</v>
      </c>
      <c r="F178" s="173" t="s">
        <v>118</v>
      </c>
      <c r="G178" s="173" t="s">
        <v>134</v>
      </c>
      <c r="H178" s="173" t="s">
        <v>169</v>
      </c>
    </row>
    <row r="179" spans="1:9">
      <c r="A179" s="173" t="s">
        <v>221</v>
      </c>
      <c r="B179" s="173">
        <v>1.5E-10</v>
      </c>
      <c r="C179" s="173" t="s">
        <v>120</v>
      </c>
      <c r="D179" s="173" t="s">
        <v>147</v>
      </c>
      <c r="F179" s="173" t="s">
        <v>118</v>
      </c>
      <c r="G179" s="173" t="s">
        <v>134</v>
      </c>
      <c r="H179" s="173" t="s">
        <v>222</v>
      </c>
    </row>
    <row r="182" spans="1:9" ht="18.75">
      <c r="A182" s="177" t="s">
        <v>114</v>
      </c>
      <c r="B182" s="177" t="s">
        <v>217</v>
      </c>
    </row>
    <row r="183" spans="1:9">
      <c r="A183" s="173" t="s">
        <v>116</v>
      </c>
    </row>
    <row r="184" spans="1:9">
      <c r="A184" s="173" t="s">
        <v>117</v>
      </c>
      <c r="B184" s="173" t="s">
        <v>118</v>
      </c>
    </row>
    <row r="185" spans="1:9">
      <c r="A185" s="173" t="s">
        <v>119</v>
      </c>
      <c r="B185" s="173">
        <v>1</v>
      </c>
    </row>
    <row r="186" spans="1:9">
      <c r="A186" s="173" t="s">
        <v>120</v>
      </c>
      <c r="B186" s="173" t="s">
        <v>133</v>
      </c>
    </row>
    <row r="187" spans="1:9">
      <c r="A187" s="173" t="s">
        <v>122</v>
      </c>
    </row>
    <row r="188" spans="1:9">
      <c r="A188" s="173" t="s">
        <v>123</v>
      </c>
      <c r="B188" s="173" t="s">
        <v>124</v>
      </c>
      <c r="C188" s="173" t="s">
        <v>120</v>
      </c>
      <c r="D188" s="173" t="s">
        <v>125</v>
      </c>
      <c r="E188" s="173" t="s">
        <v>126</v>
      </c>
      <c r="F188" s="173" t="s">
        <v>117</v>
      </c>
      <c r="G188" s="173" t="s">
        <v>127</v>
      </c>
      <c r="H188" s="173" t="s">
        <v>128</v>
      </c>
      <c r="I188" s="173" t="s">
        <v>129</v>
      </c>
    </row>
    <row r="189" spans="1:9">
      <c r="A189" s="173" t="s">
        <v>155</v>
      </c>
      <c r="B189" s="173">
        <v>1</v>
      </c>
      <c r="C189" s="173" t="s">
        <v>133</v>
      </c>
      <c r="D189" s="173" t="s">
        <v>147</v>
      </c>
      <c r="F189" s="173" t="s">
        <v>118</v>
      </c>
      <c r="G189" s="173" t="s">
        <v>134</v>
      </c>
      <c r="H189" s="173" t="s">
        <v>156</v>
      </c>
    </row>
    <row r="190" spans="1:9">
      <c r="A190" s="173" t="s">
        <v>157</v>
      </c>
      <c r="B190" s="173">
        <v>1</v>
      </c>
      <c r="C190" s="173" t="s">
        <v>133</v>
      </c>
      <c r="D190" s="173" t="s">
        <v>147</v>
      </c>
      <c r="F190" s="173" t="s">
        <v>118</v>
      </c>
      <c r="G190" s="173" t="s">
        <v>134</v>
      </c>
      <c r="H190" s="173" t="s">
        <v>158</v>
      </c>
    </row>
    <row r="191" spans="1:9">
      <c r="A191" s="173" t="s">
        <v>223</v>
      </c>
      <c r="B191" s="173">
        <v>4.6000000000000001E-10</v>
      </c>
      <c r="C191" s="173" t="s">
        <v>120</v>
      </c>
      <c r="D191" s="173" t="s">
        <v>147</v>
      </c>
      <c r="F191" s="173" t="s">
        <v>118</v>
      </c>
      <c r="G191" s="173" t="s">
        <v>134</v>
      </c>
      <c r="H191" s="173" t="s">
        <v>224</v>
      </c>
    </row>
    <row r="194" spans="1:9" ht="18.75">
      <c r="A194" s="177" t="s">
        <v>114</v>
      </c>
      <c r="B194" s="177" t="s">
        <v>218</v>
      </c>
    </row>
    <row r="195" spans="1:9">
      <c r="A195" s="173" t="s">
        <v>116</v>
      </c>
    </row>
    <row r="196" spans="1:9">
      <c r="A196" s="173" t="s">
        <v>117</v>
      </c>
      <c r="B196" s="173" t="s">
        <v>118</v>
      </c>
    </row>
    <row r="197" spans="1:9">
      <c r="A197" s="173" t="s">
        <v>119</v>
      </c>
      <c r="B197" s="173">
        <v>1</v>
      </c>
    </row>
    <row r="198" spans="1:9">
      <c r="A198" s="173" t="s">
        <v>120</v>
      </c>
      <c r="B198" s="173" t="s">
        <v>133</v>
      </c>
    </row>
    <row r="199" spans="1:9">
      <c r="A199" s="173" t="s">
        <v>122</v>
      </c>
    </row>
    <row r="200" spans="1:9">
      <c r="A200" s="173" t="s">
        <v>123</v>
      </c>
      <c r="B200" s="173" t="s">
        <v>124</v>
      </c>
      <c r="C200" s="173" t="s">
        <v>120</v>
      </c>
      <c r="D200" s="173" t="s">
        <v>125</v>
      </c>
      <c r="E200" s="173" t="s">
        <v>126</v>
      </c>
      <c r="F200" s="173" t="s">
        <v>117</v>
      </c>
      <c r="G200" s="173" t="s">
        <v>127</v>
      </c>
      <c r="H200" s="173" t="s">
        <v>128</v>
      </c>
      <c r="I200" s="173" t="s">
        <v>129</v>
      </c>
    </row>
    <row r="201" spans="1:9">
      <c r="A201" s="173" t="s">
        <v>219</v>
      </c>
      <c r="B201" s="173">
        <v>0.5</v>
      </c>
      <c r="C201" s="173" t="s">
        <v>133</v>
      </c>
      <c r="D201" s="173" t="s">
        <v>147</v>
      </c>
      <c r="F201" s="173" t="s">
        <v>118</v>
      </c>
      <c r="G201" s="173" t="s">
        <v>134</v>
      </c>
      <c r="H201" s="173" t="s">
        <v>220</v>
      </c>
    </row>
    <row r="202" spans="1:9">
      <c r="A202" s="173" t="s">
        <v>225</v>
      </c>
      <c r="B202" s="173">
        <v>7.8E-2</v>
      </c>
      <c r="C202" s="173" t="s">
        <v>133</v>
      </c>
      <c r="D202" s="173" t="s">
        <v>147</v>
      </c>
      <c r="F202" s="173" t="s">
        <v>118</v>
      </c>
      <c r="G202" s="173" t="s">
        <v>134</v>
      </c>
      <c r="H202" s="173" t="s">
        <v>226</v>
      </c>
    </row>
    <row r="203" spans="1:9">
      <c r="A203" s="173" t="s">
        <v>227</v>
      </c>
      <c r="B203" s="173">
        <v>0.08</v>
      </c>
      <c r="C203" s="173" t="s">
        <v>133</v>
      </c>
      <c r="D203" s="173" t="s">
        <v>147</v>
      </c>
      <c r="F203" s="173" t="s">
        <v>118</v>
      </c>
      <c r="G203" s="173" t="s">
        <v>134</v>
      </c>
      <c r="H203" s="173" t="s">
        <v>228</v>
      </c>
    </row>
    <row r="204" spans="1:9">
      <c r="A204" s="173" t="s">
        <v>210</v>
      </c>
      <c r="B204" s="173">
        <v>0.32</v>
      </c>
      <c r="C204" s="173" t="s">
        <v>133</v>
      </c>
      <c r="D204" s="173" t="s">
        <v>147</v>
      </c>
      <c r="F204" s="173" t="s">
        <v>118</v>
      </c>
      <c r="G204" s="173" t="s">
        <v>134</v>
      </c>
      <c r="H204" s="173" t="s">
        <v>211</v>
      </c>
    </row>
    <row r="205" spans="1:9">
      <c r="A205" s="173" t="s">
        <v>229</v>
      </c>
      <c r="B205" s="173">
        <v>2.5000000000000001E-2</v>
      </c>
      <c r="C205" s="173" t="s">
        <v>133</v>
      </c>
      <c r="D205" s="173" t="s">
        <v>147</v>
      </c>
      <c r="F205" s="173" t="s">
        <v>118</v>
      </c>
      <c r="G205" s="173" t="s">
        <v>134</v>
      </c>
      <c r="H205" s="173" t="s">
        <v>230</v>
      </c>
    </row>
    <row r="206" spans="1:9">
      <c r="A206" s="173" t="s">
        <v>231</v>
      </c>
      <c r="B206" s="173">
        <v>0.47</v>
      </c>
      <c r="C206" s="173" t="s">
        <v>133</v>
      </c>
      <c r="D206" s="173" t="s">
        <v>147</v>
      </c>
      <c r="F206" s="173" t="s">
        <v>118</v>
      </c>
      <c r="G206" s="173" t="s">
        <v>134</v>
      </c>
      <c r="H206" s="173" t="s">
        <v>232</v>
      </c>
    </row>
    <row r="207" spans="1:9">
      <c r="A207" s="173" t="s">
        <v>168</v>
      </c>
      <c r="B207" s="173">
        <v>0.5</v>
      </c>
      <c r="C207" s="173" t="s">
        <v>133</v>
      </c>
      <c r="D207" s="173" t="s">
        <v>147</v>
      </c>
      <c r="F207" s="173" t="s">
        <v>118</v>
      </c>
      <c r="G207" s="173" t="s">
        <v>134</v>
      </c>
      <c r="H207" s="173" t="s">
        <v>169</v>
      </c>
    </row>
    <row r="208" spans="1:9">
      <c r="A208" s="173" t="s">
        <v>221</v>
      </c>
      <c r="B208" s="173">
        <v>7.7000000000000006E-11</v>
      </c>
      <c r="C208" s="173" t="s">
        <v>120</v>
      </c>
      <c r="D208" s="173" t="s">
        <v>147</v>
      </c>
      <c r="F208" s="173" t="s">
        <v>118</v>
      </c>
      <c r="G208" s="173" t="s">
        <v>134</v>
      </c>
      <c r="H208" s="173" t="s">
        <v>222</v>
      </c>
    </row>
    <row r="209" spans="1:16">
      <c r="A209" s="173" t="s">
        <v>233</v>
      </c>
      <c r="B209" s="173">
        <v>3.4999999999999998E-10</v>
      </c>
      <c r="C209" s="173" t="s">
        <v>120</v>
      </c>
      <c r="D209" s="173" t="s">
        <v>147</v>
      </c>
      <c r="F209" s="173" t="s">
        <v>118</v>
      </c>
      <c r="G209" s="173" t="s">
        <v>134</v>
      </c>
      <c r="H209" s="173" t="s">
        <v>234</v>
      </c>
    </row>
    <row r="212" spans="1:16" ht="18.75">
      <c r="A212" s="177" t="s">
        <v>114</v>
      </c>
      <c r="B212" s="177" t="s">
        <v>163</v>
      </c>
      <c r="K212" s="169"/>
      <c r="L212" s="169"/>
      <c r="M212" s="169"/>
      <c r="N212" s="169"/>
      <c r="O212" s="169"/>
      <c r="P212" s="169"/>
    </row>
    <row r="213" spans="1:16">
      <c r="A213" s="173" t="s">
        <v>119</v>
      </c>
      <c r="B213" s="173">
        <v>1</v>
      </c>
      <c r="K213" s="169"/>
      <c r="L213" s="169"/>
      <c r="M213" s="169"/>
      <c r="N213" s="169"/>
      <c r="O213" s="169"/>
      <c r="P213" s="169"/>
    </row>
    <row r="214" spans="1:16">
      <c r="A214" s="173" t="s">
        <v>128</v>
      </c>
      <c r="B214" s="173" t="s">
        <v>163</v>
      </c>
      <c r="K214" s="169"/>
      <c r="L214" s="169"/>
      <c r="M214" s="169"/>
      <c r="N214" s="169"/>
      <c r="O214" s="169"/>
      <c r="P214" s="169"/>
    </row>
    <row r="215" spans="1:16">
      <c r="A215" s="173" t="s">
        <v>127</v>
      </c>
      <c r="B215" s="173" t="s">
        <v>235</v>
      </c>
      <c r="K215" s="169"/>
      <c r="L215" s="169"/>
      <c r="M215" s="169"/>
      <c r="N215" s="169"/>
      <c r="O215" s="169"/>
      <c r="P215" s="169"/>
    </row>
    <row r="216" spans="1:16">
      <c r="A216" s="173" t="s">
        <v>120</v>
      </c>
      <c r="B216" s="173" t="s">
        <v>146</v>
      </c>
      <c r="K216" s="169"/>
      <c r="L216" s="169"/>
      <c r="M216" s="169"/>
      <c r="N216" s="169"/>
      <c r="O216" s="169"/>
      <c r="P216" s="169"/>
    </row>
    <row r="217" spans="1:16">
      <c r="A217" s="173" t="s">
        <v>122</v>
      </c>
      <c r="K217" s="169"/>
      <c r="L217" s="169"/>
      <c r="M217" s="169"/>
      <c r="N217" s="169"/>
      <c r="O217" s="169"/>
      <c r="P217" s="169"/>
    </row>
    <row r="218" spans="1:16">
      <c r="A218" s="173" t="s">
        <v>123</v>
      </c>
      <c r="B218" s="173" t="s">
        <v>124</v>
      </c>
      <c r="C218" s="173" t="s">
        <v>120</v>
      </c>
      <c r="D218" s="173" t="s">
        <v>125</v>
      </c>
      <c r="E218" s="173" t="s">
        <v>126</v>
      </c>
      <c r="F218" s="173" t="s">
        <v>117</v>
      </c>
      <c r="G218" s="173" t="s">
        <v>127</v>
      </c>
      <c r="H218" s="173" t="s">
        <v>128</v>
      </c>
      <c r="K218" s="169"/>
      <c r="L218" s="169"/>
      <c r="M218" s="169"/>
      <c r="N218" s="169"/>
      <c r="O218" s="169"/>
      <c r="P218" s="169"/>
    </row>
    <row r="219" spans="1:16">
      <c r="A219" s="173" t="s">
        <v>236</v>
      </c>
      <c r="B219" s="173">
        <v>15.73</v>
      </c>
      <c r="C219" s="173" t="s">
        <v>152</v>
      </c>
      <c r="D219" s="173" t="s">
        <v>191</v>
      </c>
      <c r="E219" s="173" t="s">
        <v>237</v>
      </c>
      <c r="G219" s="173" t="s">
        <v>193</v>
      </c>
      <c r="K219" s="169"/>
      <c r="L219" s="169"/>
      <c r="M219" s="169"/>
      <c r="N219" s="169"/>
      <c r="O219" s="169"/>
      <c r="P219" s="169"/>
    </row>
    <row r="220" spans="1:16">
      <c r="A220" s="173" t="s">
        <v>238</v>
      </c>
      <c r="B220" s="173">
        <v>1.44E-2</v>
      </c>
      <c r="C220" s="173" t="s">
        <v>146</v>
      </c>
      <c r="D220" s="173" t="s">
        <v>191</v>
      </c>
      <c r="E220" s="173" t="s">
        <v>237</v>
      </c>
      <c r="G220" s="173" t="s">
        <v>193</v>
      </c>
      <c r="K220" s="169"/>
      <c r="L220" s="169"/>
      <c r="M220" s="169"/>
      <c r="N220" s="169"/>
      <c r="O220" s="169"/>
      <c r="P220" s="169"/>
    </row>
    <row r="221" spans="1:16">
      <c r="A221" s="173" t="s">
        <v>239</v>
      </c>
      <c r="B221" s="173">
        <v>0.25</v>
      </c>
      <c r="C221" s="173" t="s">
        <v>240</v>
      </c>
      <c r="D221" s="173" t="s">
        <v>191</v>
      </c>
      <c r="E221" s="173" t="s">
        <v>241</v>
      </c>
      <c r="G221" s="173" t="s">
        <v>193</v>
      </c>
      <c r="K221" s="169"/>
      <c r="L221" s="169"/>
      <c r="M221" s="169"/>
      <c r="N221" s="169"/>
      <c r="O221" s="169"/>
      <c r="P221" s="169"/>
    </row>
    <row r="222" spans="1:16">
      <c r="A222" s="173" t="s">
        <v>163</v>
      </c>
      <c r="B222" s="173">
        <v>1</v>
      </c>
      <c r="C222" s="173" t="s">
        <v>146</v>
      </c>
      <c r="D222" s="173" t="s">
        <v>262</v>
      </c>
      <c r="G222" s="173" t="s">
        <v>131</v>
      </c>
      <c r="H222" s="173" t="s">
        <v>163</v>
      </c>
      <c r="K222" s="169"/>
      <c r="L222" s="169"/>
      <c r="M222" s="169"/>
      <c r="N222" s="169"/>
      <c r="O222" s="169"/>
      <c r="P222" s="169"/>
    </row>
    <row r="223" spans="1:16">
      <c r="A223" s="173" t="s">
        <v>242</v>
      </c>
      <c r="B223" s="173">
        <v>0.752</v>
      </c>
      <c r="C223" s="173" t="s">
        <v>146</v>
      </c>
      <c r="D223" s="173" t="s">
        <v>147</v>
      </c>
      <c r="F223" s="173" t="s">
        <v>118</v>
      </c>
      <c r="G223" s="173" t="s">
        <v>134</v>
      </c>
      <c r="H223" s="173" t="s">
        <v>243</v>
      </c>
      <c r="K223" s="169"/>
      <c r="L223" s="169"/>
      <c r="M223" s="169"/>
      <c r="N223" s="169"/>
      <c r="O223" s="169"/>
      <c r="P223" s="169"/>
    </row>
    <row r="224" spans="1:16">
      <c r="A224" s="173" t="s">
        <v>244</v>
      </c>
      <c r="B224" s="173">
        <v>0.01</v>
      </c>
      <c r="C224" s="173" t="s">
        <v>146</v>
      </c>
      <c r="D224" s="173" t="s">
        <v>147</v>
      </c>
      <c r="F224" s="173" t="s">
        <v>118</v>
      </c>
      <c r="G224" s="173" t="s">
        <v>134</v>
      </c>
      <c r="H224" s="173" t="s">
        <v>245</v>
      </c>
      <c r="K224" s="169"/>
      <c r="L224" s="169"/>
      <c r="M224" s="169"/>
      <c r="N224" s="169"/>
      <c r="O224" s="169"/>
      <c r="P224" s="169"/>
    </row>
    <row r="225" spans="1:16">
      <c r="A225" s="173" t="s">
        <v>246</v>
      </c>
      <c r="B225" s="173">
        <v>2.7300000000000001E-2</v>
      </c>
      <c r="C225" s="173" t="s">
        <v>146</v>
      </c>
      <c r="D225" s="173" t="s">
        <v>147</v>
      </c>
      <c r="F225" s="173" t="s">
        <v>118</v>
      </c>
      <c r="G225" s="173" t="s">
        <v>134</v>
      </c>
      <c r="H225" s="173" t="s">
        <v>247</v>
      </c>
      <c r="K225" s="169"/>
      <c r="L225" s="169"/>
      <c r="M225" s="169"/>
      <c r="N225" s="169"/>
      <c r="O225" s="169"/>
      <c r="P225" s="169"/>
    </row>
    <row r="226" spans="1:16">
      <c r="A226" s="173" t="s">
        <v>248</v>
      </c>
      <c r="B226" s="173">
        <v>5.0400000000000002E-3</v>
      </c>
      <c r="C226" s="173" t="s">
        <v>146</v>
      </c>
      <c r="D226" s="173" t="s">
        <v>147</v>
      </c>
      <c r="F226" s="173" t="s">
        <v>118</v>
      </c>
      <c r="G226" s="173" t="s">
        <v>134</v>
      </c>
      <c r="H226" s="173" t="s">
        <v>249</v>
      </c>
      <c r="K226" s="169"/>
      <c r="L226" s="169"/>
      <c r="M226" s="169"/>
      <c r="N226" s="169"/>
      <c r="O226" s="169"/>
      <c r="P226" s="169"/>
    </row>
    <row r="227" spans="1:16">
      <c r="A227" s="173" t="s">
        <v>250</v>
      </c>
      <c r="B227" s="173">
        <v>0.251</v>
      </c>
      <c r="C227" s="173" t="s">
        <v>146</v>
      </c>
      <c r="D227" s="173" t="s">
        <v>147</v>
      </c>
      <c r="F227" s="173" t="s">
        <v>118</v>
      </c>
      <c r="G227" s="173" t="s">
        <v>134</v>
      </c>
      <c r="H227" s="173" t="s">
        <v>251</v>
      </c>
      <c r="K227" s="169"/>
      <c r="L227" s="169"/>
      <c r="M227" s="169"/>
      <c r="N227" s="169"/>
      <c r="O227" s="169"/>
      <c r="P227" s="169"/>
    </row>
    <row r="228" spans="1:16">
      <c r="A228" s="173" t="s">
        <v>252</v>
      </c>
      <c r="B228" s="173">
        <v>1.8</v>
      </c>
      <c r="C228" s="173" t="s">
        <v>146</v>
      </c>
      <c r="D228" s="173" t="s">
        <v>147</v>
      </c>
      <c r="F228" s="173" t="s">
        <v>153</v>
      </c>
      <c r="G228" s="173" t="s">
        <v>134</v>
      </c>
      <c r="H228" s="173" t="s">
        <v>253</v>
      </c>
      <c r="K228" s="169"/>
      <c r="L228" s="169"/>
      <c r="M228" s="169"/>
      <c r="N228" s="169"/>
      <c r="O228" s="169"/>
      <c r="P228" s="169"/>
    </row>
    <row r="229" spans="1:16">
      <c r="A229" s="173" t="s">
        <v>254</v>
      </c>
      <c r="B229" s="173">
        <v>0.55000000000000004</v>
      </c>
      <c r="C229" s="173" t="s">
        <v>130</v>
      </c>
      <c r="D229" s="173" t="s">
        <v>147</v>
      </c>
      <c r="F229" s="173" t="s">
        <v>255</v>
      </c>
      <c r="G229" s="173" t="s">
        <v>134</v>
      </c>
      <c r="H229" s="173" t="s">
        <v>150</v>
      </c>
      <c r="K229" s="169"/>
      <c r="L229" s="169"/>
      <c r="M229" s="169"/>
      <c r="N229" s="169"/>
      <c r="O229" s="169"/>
      <c r="P229" s="169"/>
    </row>
    <row r="230" spans="1:16">
      <c r="A230" s="173" t="s">
        <v>256</v>
      </c>
      <c r="B230" s="173">
        <v>13.75</v>
      </c>
      <c r="C230" s="173" t="s">
        <v>152</v>
      </c>
      <c r="D230" s="173" t="s">
        <v>147</v>
      </c>
      <c r="F230" s="173" t="s">
        <v>198</v>
      </c>
      <c r="G230" s="173" t="s">
        <v>134</v>
      </c>
      <c r="H230" s="173" t="s">
        <v>257</v>
      </c>
      <c r="K230" s="169"/>
      <c r="L230" s="169"/>
      <c r="M230" s="169"/>
      <c r="N230" s="169"/>
      <c r="O230" s="169"/>
      <c r="P230" s="169"/>
    </row>
    <row r="231" spans="1:16">
      <c r="A231" s="173" t="s">
        <v>258</v>
      </c>
      <c r="B231" s="173">
        <v>-1.8</v>
      </c>
      <c r="C231" s="173" t="s">
        <v>240</v>
      </c>
      <c r="D231" s="173" t="s">
        <v>147</v>
      </c>
      <c r="F231" s="173" t="s">
        <v>153</v>
      </c>
      <c r="G231" s="173" t="s">
        <v>134</v>
      </c>
      <c r="H231" s="173" t="s">
        <v>259</v>
      </c>
      <c r="K231" s="169"/>
      <c r="L231" s="169"/>
      <c r="M231" s="169"/>
      <c r="N231" s="169"/>
      <c r="O231" s="169"/>
      <c r="P231" s="169"/>
    </row>
    <row r="232" spans="1:16">
      <c r="A232" s="169"/>
      <c r="B232" s="176"/>
      <c r="C232" s="169"/>
      <c r="D232" s="169"/>
      <c r="E232" s="169"/>
      <c r="F232" s="169"/>
      <c r="G232" s="2"/>
      <c r="H232" s="2"/>
      <c r="I232" s="2"/>
      <c r="J232" s="2"/>
      <c r="K232" s="2"/>
      <c r="L232" s="2"/>
      <c r="M232" s="2"/>
      <c r="N232" s="2"/>
    </row>
    <row r="233" spans="1:16">
      <c r="A233" s="169"/>
      <c r="B233" s="176"/>
      <c r="C233" s="169"/>
      <c r="D233" s="169"/>
      <c r="E233" s="169"/>
      <c r="F233" s="169"/>
      <c r="G233" s="2"/>
      <c r="H233" s="2"/>
      <c r="I233" s="2"/>
      <c r="J233" s="2"/>
      <c r="K233" s="2"/>
      <c r="L233" s="2"/>
      <c r="M233" s="2"/>
      <c r="N233" s="2"/>
    </row>
    <row r="234" spans="1:16">
      <c r="A234" s="169"/>
      <c r="B234" s="176"/>
      <c r="C234" s="169"/>
      <c r="D234" s="169"/>
      <c r="E234" s="169"/>
      <c r="F234" s="169"/>
      <c r="G234" s="2"/>
      <c r="H234" s="2"/>
      <c r="I234" s="2"/>
      <c r="J234" s="2"/>
      <c r="K234" s="2"/>
      <c r="L234" s="2"/>
      <c r="M234" s="2"/>
      <c r="N234" s="2"/>
    </row>
    <row r="235" spans="1:16">
      <c r="A235" s="169"/>
      <c r="B235" s="176"/>
      <c r="C235" s="169"/>
      <c r="D235" s="169"/>
      <c r="E235" s="169"/>
      <c r="F235" s="169"/>
      <c r="G235" s="2"/>
      <c r="H235" s="2"/>
      <c r="I235" s="2"/>
      <c r="J235" s="2"/>
      <c r="K235" s="2"/>
      <c r="L235" s="2"/>
      <c r="M235" s="2"/>
      <c r="N235" s="2"/>
    </row>
    <row r="236" spans="1:16">
      <c r="A236" s="169"/>
      <c r="B236" s="176"/>
      <c r="C236" s="169"/>
      <c r="E236" s="169"/>
      <c r="F236" s="169"/>
      <c r="G236" s="2"/>
      <c r="H236" s="2"/>
      <c r="I236" s="2"/>
      <c r="J236" s="2"/>
      <c r="K236" s="2"/>
      <c r="L236" s="2"/>
      <c r="M236" s="2"/>
      <c r="N236" s="2"/>
    </row>
    <row r="237" spans="1:16">
      <c r="A237" s="169"/>
      <c r="B237" s="176"/>
      <c r="C237" s="169"/>
      <c r="E237" s="169"/>
      <c r="F237" s="169"/>
      <c r="G237" s="2"/>
      <c r="H237" s="2"/>
      <c r="I237" s="2"/>
      <c r="J237" s="2"/>
      <c r="K237" s="2"/>
      <c r="L237" s="2"/>
      <c r="M237" s="2"/>
      <c r="N237" s="2"/>
    </row>
    <row r="238" spans="1:16">
      <c r="A238" s="169"/>
      <c r="B238" s="176"/>
      <c r="C238" s="169"/>
      <c r="E238" s="169"/>
      <c r="F238" s="169"/>
      <c r="G238" s="2"/>
      <c r="H238" s="2"/>
      <c r="I238" s="2"/>
      <c r="J238" s="2"/>
      <c r="K238" s="2"/>
      <c r="L238" s="2"/>
      <c r="M238" s="2"/>
      <c r="N238" s="2"/>
    </row>
    <row r="239" spans="1:16">
      <c r="B239" s="182"/>
      <c r="G239" s="2"/>
      <c r="H239" s="2"/>
      <c r="I239" s="2"/>
      <c r="J239" s="2"/>
      <c r="K239" s="2"/>
      <c r="L239" s="2"/>
      <c r="M239" s="2"/>
      <c r="N239" s="2"/>
    </row>
    <row r="240" spans="1:16">
      <c r="A240" s="169"/>
      <c r="B240" s="176"/>
      <c r="C240" s="169"/>
      <c r="E240" s="169"/>
      <c r="F240" s="169"/>
      <c r="G240" s="2"/>
      <c r="H240" s="2"/>
      <c r="I240" s="2"/>
      <c r="J240" s="2"/>
      <c r="K240" s="2"/>
      <c r="L240" s="2"/>
      <c r="M240" s="2"/>
      <c r="N240" s="2"/>
    </row>
    <row r="241" spans="1:14">
      <c r="A241" s="169"/>
      <c r="B241" s="176"/>
      <c r="C241" s="169"/>
      <c r="E241" s="169"/>
      <c r="F241" s="169"/>
      <c r="G241" s="2"/>
      <c r="H241" s="2"/>
      <c r="I241" s="2"/>
      <c r="J241" s="2"/>
      <c r="K241" s="2"/>
      <c r="L241" s="2"/>
      <c r="M241" s="2"/>
      <c r="N241" s="2"/>
    </row>
    <row r="242" spans="1:14">
      <c r="A242" s="169"/>
      <c r="B242" s="176"/>
      <c r="C242" s="169"/>
      <c r="E242" s="169"/>
      <c r="F242" s="169"/>
      <c r="G242" s="2"/>
      <c r="H242" s="2"/>
      <c r="I242" s="2"/>
      <c r="J242" s="2"/>
      <c r="K242" s="2"/>
      <c r="L242" s="2"/>
      <c r="M242" s="2"/>
      <c r="N242" s="2"/>
    </row>
    <row r="243" spans="1:14">
      <c r="A243" s="169"/>
      <c r="B243" s="176"/>
      <c r="C243" s="169"/>
      <c r="E243" s="169"/>
      <c r="F243" s="169"/>
      <c r="G243" s="2"/>
      <c r="H243" s="2"/>
      <c r="I243" s="2"/>
      <c r="J243" s="2"/>
      <c r="K243" s="2"/>
      <c r="L243" s="2"/>
      <c r="M243" s="2"/>
      <c r="N243" s="2"/>
    </row>
    <row r="244" spans="1:14">
      <c r="A244" s="169"/>
      <c r="B244" s="176"/>
      <c r="C244" s="169"/>
      <c r="E244" s="169"/>
      <c r="F244" s="169"/>
      <c r="G244" s="2"/>
      <c r="H244" s="2"/>
      <c r="I244" s="2"/>
      <c r="J244" s="2"/>
      <c r="K244" s="2"/>
      <c r="L244" s="2"/>
      <c r="M244" s="2"/>
      <c r="N244" s="2"/>
    </row>
    <row r="245" spans="1:14">
      <c r="A245" s="169"/>
      <c r="B245" s="176"/>
      <c r="C245" s="169"/>
      <c r="E245" s="169"/>
      <c r="F245" s="169"/>
      <c r="G245" s="2"/>
      <c r="H245" s="2"/>
      <c r="I245" s="2"/>
      <c r="J245" s="2"/>
      <c r="K245" s="2"/>
      <c r="L245" s="2"/>
      <c r="M245" s="2"/>
      <c r="N245" s="2"/>
    </row>
    <row r="246" spans="1:14">
      <c r="A246" s="169"/>
      <c r="B246" s="176"/>
      <c r="C246" s="169"/>
      <c r="E246" s="169"/>
      <c r="F246" s="169"/>
      <c r="G246" s="2"/>
      <c r="H246" s="2"/>
      <c r="I246" s="2"/>
      <c r="J246" s="2"/>
      <c r="K246" s="2"/>
      <c r="L246" s="2"/>
      <c r="M246" s="2"/>
      <c r="N246" s="2"/>
    </row>
    <row r="247" spans="1:14">
      <c r="A247" s="169"/>
      <c r="B247" s="176"/>
      <c r="C247" s="169"/>
      <c r="E247" s="169"/>
      <c r="F247" s="169"/>
      <c r="G247" s="2"/>
      <c r="H247" s="2"/>
      <c r="I247" s="2"/>
      <c r="J247" s="2"/>
      <c r="K247" s="2"/>
      <c r="L247" s="2"/>
      <c r="M247" s="2"/>
      <c r="N247" s="2"/>
    </row>
    <row r="248" spans="1:14">
      <c r="A248" s="169"/>
      <c r="B248" s="176"/>
      <c r="C248" s="169"/>
      <c r="D248" s="169"/>
      <c r="E248" s="169"/>
      <c r="F248" s="169"/>
      <c r="G248" s="2"/>
      <c r="H248" s="2"/>
      <c r="I248" s="2"/>
      <c r="J248" s="2"/>
      <c r="K248" s="2"/>
      <c r="L248" s="2"/>
      <c r="M248" s="2"/>
      <c r="N248" s="2"/>
    </row>
    <row r="249" spans="1:14">
      <c r="A249" s="169"/>
      <c r="B249" s="176"/>
      <c r="C249" s="169"/>
      <c r="D249" s="169"/>
      <c r="E249" s="169"/>
      <c r="F249" s="169"/>
      <c r="G249" s="2"/>
      <c r="H249" s="2"/>
      <c r="I249" s="2"/>
      <c r="J249" s="2"/>
      <c r="K249" s="2"/>
      <c r="L249" s="2"/>
      <c r="M249" s="2"/>
      <c r="N249" s="2"/>
    </row>
    <row r="250" spans="1:14">
      <c r="A250" s="169"/>
      <c r="B250" s="176"/>
      <c r="C250" s="169"/>
      <c r="D250" s="169"/>
      <c r="E250" s="169"/>
      <c r="F250" s="169"/>
      <c r="G250" s="2"/>
      <c r="H250" s="2"/>
      <c r="I250" s="2"/>
      <c r="J250" s="2"/>
      <c r="K250" s="2"/>
      <c r="L250" s="2"/>
      <c r="M250" s="2"/>
      <c r="N250" s="2"/>
    </row>
    <row r="251" spans="1:14">
      <c r="A251" s="169"/>
      <c r="B251" s="176"/>
      <c r="C251" s="169"/>
      <c r="D251" s="169"/>
      <c r="E251" s="169"/>
      <c r="F251" s="169"/>
      <c r="G251" s="2"/>
      <c r="H251" s="2"/>
      <c r="I251" s="2"/>
      <c r="J251" s="2"/>
      <c r="K251" s="2"/>
      <c r="L251" s="2"/>
      <c r="M251" s="2"/>
      <c r="N251" s="2"/>
    </row>
    <row r="252" spans="1:14">
      <c r="A252" s="169"/>
      <c r="B252" s="176"/>
      <c r="C252" s="169"/>
      <c r="D252" s="169"/>
      <c r="E252" s="169"/>
      <c r="F252" s="169"/>
      <c r="G252" s="2"/>
      <c r="H252" s="2"/>
      <c r="I252" s="2"/>
      <c r="J252" s="2"/>
      <c r="K252" s="2"/>
      <c r="L252" s="2"/>
      <c r="M252" s="2"/>
      <c r="N252" s="2"/>
    </row>
    <row r="253" spans="1:14">
      <c r="A253" s="169"/>
      <c r="B253" s="176"/>
      <c r="C253" s="169"/>
      <c r="D253" s="169"/>
      <c r="E253" s="169"/>
      <c r="F253" s="169"/>
      <c r="G253" s="2"/>
      <c r="H253" s="2"/>
      <c r="I253" s="2"/>
      <c r="J253" s="2"/>
      <c r="K253" s="2"/>
      <c r="L253" s="2"/>
      <c r="M253" s="2"/>
      <c r="N253" s="2"/>
    </row>
    <row r="254" spans="1:14">
      <c r="A254" s="169"/>
      <c r="B254" s="176"/>
      <c r="C254" s="169"/>
      <c r="D254" s="169"/>
      <c r="E254" s="169"/>
      <c r="F254" s="169"/>
      <c r="G254" s="2"/>
      <c r="H254" s="2"/>
      <c r="I254" s="2"/>
      <c r="J254" s="2"/>
      <c r="K254" s="2"/>
      <c r="L254" s="2"/>
      <c r="M254" s="2"/>
      <c r="N254" s="2"/>
    </row>
    <row r="255" spans="1:14">
      <c r="A255" s="169"/>
      <c r="B255" s="176"/>
      <c r="C255" s="169"/>
      <c r="D255" s="169"/>
      <c r="E255" s="169"/>
      <c r="F255" s="169"/>
      <c r="G255" s="2"/>
      <c r="H255" s="2"/>
      <c r="I255" s="2"/>
      <c r="J255" s="2"/>
      <c r="K255" s="2"/>
      <c r="L255" s="2"/>
      <c r="M255" s="2"/>
      <c r="N255" s="2"/>
    </row>
    <row r="256" spans="1:14">
      <c r="A256" s="169"/>
      <c r="B256" s="176"/>
      <c r="C256" s="169"/>
      <c r="D256" s="169"/>
      <c r="E256" s="169"/>
      <c r="F256" s="169"/>
      <c r="G256" s="2"/>
      <c r="H256" s="2"/>
      <c r="I256" s="2"/>
      <c r="J256" s="2"/>
      <c r="K256" s="2"/>
      <c r="L256" s="2"/>
      <c r="M256" s="2"/>
      <c r="N256" s="2"/>
    </row>
    <row r="257" spans="1:14">
      <c r="B257" s="182"/>
      <c r="G257" s="2"/>
      <c r="H257" s="2"/>
      <c r="I257" s="2"/>
      <c r="J257" s="2"/>
      <c r="K257" s="2"/>
      <c r="L257" s="2"/>
      <c r="M257" s="2"/>
      <c r="N257" s="2"/>
    </row>
    <row r="258" spans="1:14">
      <c r="A258" s="169"/>
      <c r="B258" s="176"/>
      <c r="C258" s="169"/>
      <c r="E258" s="169"/>
      <c r="F258" s="169"/>
      <c r="G258" s="2"/>
      <c r="H258" s="2"/>
      <c r="I258" s="2"/>
      <c r="J258" s="2"/>
      <c r="K258" s="2"/>
      <c r="L258" s="2"/>
      <c r="M258" s="2"/>
      <c r="N258" s="2"/>
    </row>
    <row r="259" spans="1:14">
      <c r="A259" s="169"/>
      <c r="B259" s="176"/>
      <c r="C259" s="169"/>
      <c r="E259" s="169"/>
      <c r="F259" s="169"/>
      <c r="G259" s="2"/>
      <c r="H259" s="2"/>
      <c r="I259" s="2"/>
      <c r="J259" s="2"/>
      <c r="K259" s="2"/>
      <c r="L259" s="2"/>
      <c r="M259" s="2"/>
      <c r="N259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3"/>
  <sheetViews>
    <sheetView zoomScale="70" zoomScaleNormal="70" workbookViewId="0">
      <selection activeCell="B21" sqref="B21"/>
    </sheetView>
  </sheetViews>
  <sheetFormatPr baseColWidth="10" defaultColWidth="12.5703125" defaultRowHeight="15.75"/>
  <cols>
    <col min="1" max="1" width="61.85546875" style="173" customWidth="1"/>
    <col min="2" max="2" width="17.7109375" style="173" customWidth="1"/>
    <col min="3" max="3" width="16.42578125" style="173" customWidth="1"/>
    <col min="4" max="4" width="17.5703125" style="173" customWidth="1"/>
    <col min="5" max="5" width="12.5703125" style="173"/>
    <col min="6" max="6" width="37.28515625" style="173" customWidth="1"/>
    <col min="7" max="7" width="17.28515625" style="173" customWidth="1"/>
    <col min="8" max="8" width="55" style="173" customWidth="1"/>
    <col min="9" max="9" width="59.140625" style="173" customWidth="1"/>
    <col min="10" max="10" width="12.5703125" style="173"/>
    <col min="11" max="11" width="20" style="173" customWidth="1"/>
    <col min="12" max="16384" width="12.5703125" style="173"/>
  </cols>
  <sheetData>
    <row r="1" spans="1:21">
      <c r="A1" s="169" t="s">
        <v>109</v>
      </c>
      <c r="B1" s="170">
        <v>10</v>
      </c>
      <c r="C1" s="185"/>
      <c r="D1" s="169"/>
      <c r="E1" s="169"/>
      <c r="F1" s="169"/>
      <c r="G1" s="169"/>
      <c r="H1" s="169"/>
      <c r="I1" s="169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1:21" ht="18.75">
      <c r="A2" s="174" t="s">
        <v>110</v>
      </c>
      <c r="B2" s="175" t="s">
        <v>260</v>
      </c>
      <c r="C2" s="185"/>
      <c r="D2" s="169"/>
      <c r="E2" s="169"/>
      <c r="F2" s="169"/>
      <c r="G2" s="169"/>
      <c r="H2" s="169"/>
      <c r="I2" s="169"/>
    </row>
    <row r="3" spans="1:21">
      <c r="A3" s="169" t="s">
        <v>112</v>
      </c>
      <c r="B3" s="176" t="s">
        <v>113</v>
      </c>
      <c r="C3" s="185"/>
      <c r="D3" s="169"/>
      <c r="E3" s="169"/>
      <c r="F3" s="169"/>
      <c r="G3" s="169"/>
      <c r="H3" s="169"/>
      <c r="I3" s="169"/>
    </row>
    <row r="4" spans="1:21">
      <c r="A4" s="169"/>
      <c r="B4" s="176"/>
      <c r="C4" s="169"/>
      <c r="D4" s="169"/>
      <c r="E4" s="169"/>
      <c r="F4" s="169"/>
      <c r="G4" s="169"/>
      <c r="H4" s="169"/>
      <c r="I4" s="169"/>
    </row>
    <row r="5" spans="1:21" ht="18.75">
      <c r="A5" s="177" t="s">
        <v>114</v>
      </c>
      <c r="B5" s="184" t="s">
        <v>261</v>
      </c>
      <c r="C5" s="169"/>
      <c r="D5" s="169"/>
      <c r="E5" s="169"/>
      <c r="F5" s="169"/>
      <c r="G5" s="169"/>
      <c r="H5" s="169"/>
      <c r="I5" s="169"/>
    </row>
    <row r="6" spans="1:21">
      <c r="A6" s="169" t="s">
        <v>116</v>
      </c>
      <c r="B6" s="176"/>
      <c r="C6" s="169"/>
      <c r="D6" s="169"/>
      <c r="E6" s="169"/>
      <c r="F6" s="169"/>
      <c r="G6" s="169"/>
      <c r="H6" s="169"/>
      <c r="I6" s="169"/>
    </row>
    <row r="7" spans="1:21">
      <c r="A7" s="169" t="s">
        <v>117</v>
      </c>
      <c r="B7" s="176" t="s">
        <v>118</v>
      </c>
      <c r="C7" s="169"/>
      <c r="D7" s="169"/>
      <c r="E7" s="169"/>
      <c r="F7" s="169"/>
      <c r="G7" s="169"/>
      <c r="H7" s="169"/>
      <c r="I7" s="169"/>
    </row>
    <row r="8" spans="1:21">
      <c r="A8" s="169" t="s">
        <v>119</v>
      </c>
      <c r="B8" s="176">
        <v>1</v>
      </c>
      <c r="C8" s="169"/>
      <c r="D8" s="169"/>
      <c r="E8" s="169"/>
      <c r="F8" s="169"/>
      <c r="G8" s="169"/>
      <c r="H8" s="169"/>
      <c r="I8" s="169"/>
    </row>
    <row r="9" spans="1:21">
      <c r="A9" s="169" t="s">
        <v>120</v>
      </c>
      <c r="B9" s="176" t="s">
        <v>121</v>
      </c>
      <c r="C9" s="169"/>
      <c r="D9" s="169"/>
      <c r="E9" s="169"/>
      <c r="F9" s="169"/>
      <c r="G9" s="169"/>
      <c r="H9" s="169"/>
      <c r="I9" s="169"/>
    </row>
    <row r="10" spans="1:21">
      <c r="A10" s="169" t="s">
        <v>122</v>
      </c>
      <c r="B10" s="176"/>
      <c r="C10" s="169"/>
      <c r="D10" s="169"/>
      <c r="E10" s="169"/>
      <c r="F10" s="169"/>
      <c r="G10" s="169"/>
      <c r="H10" s="169"/>
      <c r="I10" s="169"/>
    </row>
    <row r="11" spans="1:21">
      <c r="A11" s="169" t="s">
        <v>123</v>
      </c>
      <c r="B11" s="176" t="s">
        <v>124</v>
      </c>
      <c r="C11" s="169" t="s">
        <v>120</v>
      </c>
      <c r="D11" s="169" t="s">
        <v>125</v>
      </c>
      <c r="E11" s="169" t="s">
        <v>126</v>
      </c>
      <c r="F11" s="169" t="s">
        <v>117</v>
      </c>
      <c r="G11" s="169" t="s">
        <v>127</v>
      </c>
      <c r="H11" s="169" t="s">
        <v>128</v>
      </c>
      <c r="I11" s="169" t="s">
        <v>129</v>
      </c>
    </row>
    <row r="12" spans="1:21">
      <c r="A12" s="173" t="s">
        <v>261</v>
      </c>
      <c r="B12" s="173">
        <v>1</v>
      </c>
      <c r="C12" s="173" t="s">
        <v>130</v>
      </c>
      <c r="D12" s="173" t="s">
        <v>260</v>
      </c>
      <c r="F12" s="173" t="s">
        <v>118</v>
      </c>
      <c r="G12" s="173" t="s">
        <v>131</v>
      </c>
    </row>
    <row r="13" spans="1:21">
      <c r="A13" s="173" t="s">
        <v>132</v>
      </c>
      <c r="B13" s="173">
        <f>1.09*((0.93*Cell_cost!$C$21+0.03*Cell_cost!$C$15+0.04*Cell_cost!$C$16)*Cell_cost!$D$31*(1-Cell_cost!$D$33))*1000/Cell_cost!$D$47</f>
        <v>1.0375469226576708</v>
      </c>
      <c r="C13" s="173" t="s">
        <v>133</v>
      </c>
      <c r="D13" s="173" t="s">
        <v>260</v>
      </c>
      <c r="F13" s="173" t="s">
        <v>118</v>
      </c>
      <c r="G13" s="173" t="s">
        <v>134</v>
      </c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</row>
    <row r="14" spans="1:21">
      <c r="A14" s="173" t="s">
        <v>135</v>
      </c>
      <c r="B14" s="173">
        <f>1.09*((0.93*Cell_cost!$C$19+0.03*Cell_cost!$C$15+0.04*Cell_cost!$C$16)*(Cell_cost!$D$32)*(1-Cell_cost!$D$34))*1000/Cell_cost!$D$47</f>
        <v>2.5980493283916606</v>
      </c>
      <c r="C14" s="173" t="s">
        <v>133</v>
      </c>
      <c r="D14" s="173" t="s">
        <v>260</v>
      </c>
      <c r="F14" s="173" t="s">
        <v>118</v>
      </c>
      <c r="G14" s="173" t="s">
        <v>134</v>
      </c>
      <c r="L14" s="178"/>
      <c r="M14" s="178"/>
      <c r="N14" s="178"/>
      <c r="O14" s="178"/>
      <c r="P14" s="178"/>
      <c r="Q14" s="178"/>
      <c r="R14" s="178"/>
      <c r="S14" s="178"/>
      <c r="T14" s="178"/>
      <c r="U14" s="178"/>
    </row>
    <row r="15" spans="1:21">
      <c r="A15" s="173" t="s">
        <v>136</v>
      </c>
      <c r="B15" s="173">
        <f>Cell_cost!$D$48</f>
        <v>0.46850311773735198</v>
      </c>
      <c r="C15" s="173" t="s">
        <v>133</v>
      </c>
      <c r="D15" s="173" t="s">
        <v>260</v>
      </c>
      <c r="F15" s="173" t="s">
        <v>118</v>
      </c>
      <c r="G15" s="173" t="s">
        <v>134</v>
      </c>
      <c r="L15" s="178"/>
      <c r="M15" s="178"/>
      <c r="N15" s="178"/>
      <c r="O15" s="178"/>
      <c r="P15" s="178"/>
      <c r="Q15" s="178"/>
      <c r="R15" s="178"/>
      <c r="S15" s="178"/>
      <c r="T15" s="178"/>
      <c r="U15" s="178"/>
    </row>
    <row r="16" spans="1:21">
      <c r="A16" s="173" t="s">
        <v>137</v>
      </c>
      <c r="B16" s="173">
        <f>Cell_cost!$D$49</f>
        <v>0.35294598713472397</v>
      </c>
      <c r="C16" s="173" t="s">
        <v>133</v>
      </c>
      <c r="D16" s="173" t="s">
        <v>260</v>
      </c>
      <c r="F16" s="173" t="s">
        <v>118</v>
      </c>
      <c r="G16" s="173" t="s">
        <v>134</v>
      </c>
      <c r="L16" s="178"/>
      <c r="M16" s="178"/>
      <c r="N16" s="178"/>
      <c r="O16" s="178"/>
      <c r="P16" s="178"/>
      <c r="Q16" s="178"/>
      <c r="R16" s="178"/>
      <c r="S16" s="178"/>
      <c r="T16" s="178"/>
      <c r="U16" s="178"/>
    </row>
    <row r="17" spans="1:21">
      <c r="A17" s="173" t="s">
        <v>138</v>
      </c>
      <c r="B17" s="173">
        <f>Cell_cost!$D$53</f>
        <v>0.8427893068507647</v>
      </c>
      <c r="C17" s="173" t="s">
        <v>133</v>
      </c>
      <c r="D17" s="173" t="s">
        <v>260</v>
      </c>
      <c r="F17" s="173" t="s">
        <v>118</v>
      </c>
      <c r="G17" s="173" t="s">
        <v>134</v>
      </c>
      <c r="L17" s="178"/>
      <c r="M17" s="178"/>
      <c r="N17" s="178"/>
      <c r="O17" s="178"/>
      <c r="P17" s="178"/>
      <c r="Q17" s="178"/>
      <c r="R17" s="178"/>
      <c r="S17" s="178"/>
      <c r="T17" s="178"/>
      <c r="U17" s="178"/>
    </row>
    <row r="18" spans="1:21">
      <c r="A18" s="173" t="s">
        <v>139</v>
      </c>
      <c r="B18" s="173">
        <f>Cell_cost!$D$50</f>
        <v>0.18858426975552203</v>
      </c>
      <c r="C18" s="173" t="s">
        <v>133</v>
      </c>
      <c r="D18" s="173" t="s">
        <v>260</v>
      </c>
      <c r="F18" s="173" t="s">
        <v>118</v>
      </c>
      <c r="G18" s="173" t="s">
        <v>134</v>
      </c>
      <c r="L18" s="178"/>
      <c r="M18" s="178"/>
      <c r="N18" s="178"/>
      <c r="O18" s="178"/>
      <c r="P18" s="178"/>
      <c r="Q18" s="178"/>
      <c r="R18" s="178"/>
      <c r="S18" s="178"/>
      <c r="T18" s="178"/>
      <c r="U18" s="178"/>
    </row>
    <row r="19" spans="1:21">
      <c r="A19" s="173" t="s">
        <v>140</v>
      </c>
      <c r="B19" s="173">
        <f>SUM(B13:B18)*0.03/0.97</f>
        <v>0.16974491543900086</v>
      </c>
      <c r="C19" s="173" t="s">
        <v>133</v>
      </c>
      <c r="D19" s="173" t="s">
        <v>260</v>
      </c>
      <c r="F19" s="173" t="s">
        <v>118</v>
      </c>
      <c r="G19" s="173" t="s">
        <v>134</v>
      </c>
      <c r="I19" s="173" t="s">
        <v>141</v>
      </c>
      <c r="M19" s="178"/>
      <c r="N19" s="178"/>
      <c r="O19" s="178"/>
      <c r="P19" s="178"/>
      <c r="Q19" s="178"/>
      <c r="R19" s="178"/>
      <c r="S19" s="178"/>
      <c r="T19" s="178"/>
      <c r="U19" s="178"/>
    </row>
    <row r="20" spans="1:21">
      <c r="A20" s="173" t="s">
        <v>142</v>
      </c>
      <c r="B20" s="173">
        <v>32.549999999999997</v>
      </c>
      <c r="C20" s="173" t="s">
        <v>120</v>
      </c>
      <c r="D20" s="173" t="s">
        <v>260</v>
      </c>
      <c r="F20" s="173" t="s">
        <v>118</v>
      </c>
      <c r="G20" s="173" t="s">
        <v>134</v>
      </c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</row>
    <row r="21" spans="1:21">
      <c r="A21" s="173" t="s">
        <v>143</v>
      </c>
      <c r="B21" s="173">
        <v>40</v>
      </c>
      <c r="C21" s="173" t="s">
        <v>130</v>
      </c>
      <c r="D21" s="173" t="s">
        <v>260</v>
      </c>
      <c r="F21" s="173" t="s">
        <v>144</v>
      </c>
      <c r="G21" s="173" t="s">
        <v>134</v>
      </c>
      <c r="L21" s="183"/>
    </row>
    <row r="22" spans="1:21">
      <c r="B22" s="182"/>
    </row>
    <row r="23" spans="1:21">
      <c r="C23" s="183"/>
      <c r="L23" s="183"/>
    </row>
    <row r="24" spans="1:21" ht="18.75">
      <c r="A24" s="177" t="s">
        <v>114</v>
      </c>
      <c r="B24" s="177" t="s">
        <v>142</v>
      </c>
    </row>
    <row r="25" spans="1:21">
      <c r="A25" s="173" t="s">
        <v>116</v>
      </c>
    </row>
    <row r="26" spans="1:21">
      <c r="A26" s="173" t="s">
        <v>117</v>
      </c>
      <c r="B26" s="173" t="s">
        <v>118</v>
      </c>
    </row>
    <row r="27" spans="1:21">
      <c r="A27" s="173" t="s">
        <v>119</v>
      </c>
      <c r="B27" s="173">
        <v>1</v>
      </c>
    </row>
    <row r="28" spans="1:21">
      <c r="A28" s="173" t="s">
        <v>120</v>
      </c>
      <c r="B28" s="173" t="s">
        <v>120</v>
      </c>
    </row>
    <row r="29" spans="1:21">
      <c r="A29" s="173" t="s">
        <v>122</v>
      </c>
    </row>
    <row r="30" spans="1:21">
      <c r="A30" s="173" t="s">
        <v>123</v>
      </c>
      <c r="B30" s="173" t="s">
        <v>124</v>
      </c>
      <c r="C30" s="173" t="s">
        <v>120</v>
      </c>
      <c r="D30" s="173" t="s">
        <v>125</v>
      </c>
      <c r="E30" s="173" t="s">
        <v>126</v>
      </c>
      <c r="F30" s="173" t="s">
        <v>117</v>
      </c>
      <c r="G30" s="173" t="s">
        <v>127</v>
      </c>
      <c r="H30" s="173" t="s">
        <v>128</v>
      </c>
      <c r="I30" s="173" t="s">
        <v>129</v>
      </c>
    </row>
    <row r="31" spans="1:21">
      <c r="A31" s="173" t="s">
        <v>145</v>
      </c>
      <c r="B31" s="173">
        <v>1</v>
      </c>
      <c r="C31" s="173" t="s">
        <v>146</v>
      </c>
      <c r="D31" s="173" t="s">
        <v>147</v>
      </c>
      <c r="F31" s="173" t="s">
        <v>118</v>
      </c>
      <c r="G31" s="173" t="s">
        <v>134</v>
      </c>
      <c r="H31" s="173" t="s">
        <v>148</v>
      </c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</row>
    <row r="32" spans="1:21"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</row>
    <row r="33" spans="1:21"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</row>
    <row r="34" spans="1:21" ht="18.75">
      <c r="A34" s="177" t="s">
        <v>114</v>
      </c>
      <c r="B34" s="177" t="s">
        <v>143</v>
      </c>
    </row>
    <row r="35" spans="1:21">
      <c r="A35" s="173" t="s">
        <v>116</v>
      </c>
    </row>
    <row r="36" spans="1:21">
      <c r="A36" s="173" t="s">
        <v>117</v>
      </c>
      <c r="B36" s="173" t="s">
        <v>144</v>
      </c>
    </row>
    <row r="37" spans="1:21">
      <c r="A37" s="173" t="s">
        <v>119</v>
      </c>
      <c r="B37" s="173">
        <v>1</v>
      </c>
    </row>
    <row r="38" spans="1:21">
      <c r="A38" s="173" t="s">
        <v>120</v>
      </c>
      <c r="B38" s="173" t="s">
        <v>130</v>
      </c>
    </row>
    <row r="39" spans="1:21">
      <c r="A39" s="173" t="s">
        <v>122</v>
      </c>
    </row>
    <row r="40" spans="1:21">
      <c r="A40" s="173" t="s">
        <v>123</v>
      </c>
      <c r="B40" s="173" t="s">
        <v>124</v>
      </c>
      <c r="C40" s="173" t="s">
        <v>120</v>
      </c>
      <c r="D40" s="173" t="s">
        <v>125</v>
      </c>
      <c r="E40" s="173" t="s">
        <v>126</v>
      </c>
      <c r="F40" s="173" t="s">
        <v>117</v>
      </c>
      <c r="G40" s="173" t="s">
        <v>127</v>
      </c>
      <c r="H40" s="173" t="s">
        <v>128</v>
      </c>
      <c r="I40" s="173" t="s">
        <v>129</v>
      </c>
    </row>
    <row r="41" spans="1:21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</row>
    <row r="42" spans="1:21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</row>
    <row r="43" spans="1:21"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</row>
    <row r="44" spans="1:21"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</row>
    <row r="45" spans="1:21" ht="18.75">
      <c r="A45" s="177" t="s">
        <v>114</v>
      </c>
      <c r="B45" s="177" t="s">
        <v>136</v>
      </c>
    </row>
    <row r="46" spans="1:21">
      <c r="A46" s="173" t="s">
        <v>116</v>
      </c>
    </row>
    <row r="47" spans="1:21">
      <c r="A47" s="173" t="s">
        <v>117</v>
      </c>
      <c r="B47" s="173" t="s">
        <v>118</v>
      </c>
    </row>
    <row r="48" spans="1:21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6" spans="1:9" ht="18.75">
      <c r="A56" s="177" t="s">
        <v>114</v>
      </c>
      <c r="B56" s="177" t="s">
        <v>132</v>
      </c>
    </row>
    <row r="57" spans="1:9">
      <c r="A57" s="173" t="s">
        <v>116</v>
      </c>
    </row>
    <row r="58" spans="1:9">
      <c r="A58" s="173" t="s">
        <v>117</v>
      </c>
      <c r="B58" s="173" t="s">
        <v>118</v>
      </c>
    </row>
    <row r="59" spans="1:9">
      <c r="A59" s="173" t="s">
        <v>119</v>
      </c>
      <c r="B59" s="173">
        <v>1</v>
      </c>
    </row>
    <row r="60" spans="1:9">
      <c r="A60" s="173" t="s">
        <v>120</v>
      </c>
      <c r="B60" s="173" t="s">
        <v>133</v>
      </c>
    </row>
    <row r="61" spans="1:9">
      <c r="A61" s="173" t="s">
        <v>122</v>
      </c>
    </row>
    <row r="62" spans="1:9">
      <c r="A62" s="173" t="s">
        <v>123</v>
      </c>
      <c r="B62" s="173" t="s">
        <v>124</v>
      </c>
      <c r="C62" s="173" t="s">
        <v>120</v>
      </c>
      <c r="D62" s="173" t="s">
        <v>125</v>
      </c>
      <c r="E62" s="173" t="s">
        <v>126</v>
      </c>
      <c r="F62" s="173" t="s">
        <v>117</v>
      </c>
      <c r="G62" s="173" t="s">
        <v>127</v>
      </c>
      <c r="H62" s="173" t="s">
        <v>128</v>
      </c>
      <c r="I62" s="173" t="s">
        <v>129</v>
      </c>
    </row>
    <row r="63" spans="1:9">
      <c r="A63" s="173" t="s">
        <v>159</v>
      </c>
      <c r="B63" s="173">
        <v>0.93</v>
      </c>
      <c r="C63" s="173" t="s">
        <v>133</v>
      </c>
      <c r="D63" s="173" t="s">
        <v>147</v>
      </c>
      <c r="F63" s="173" t="s">
        <v>118</v>
      </c>
      <c r="G63" s="173" t="s">
        <v>134</v>
      </c>
      <c r="H63" s="173" t="s">
        <v>160</v>
      </c>
    </row>
    <row r="64" spans="1:9">
      <c r="A64" s="173" t="s">
        <v>161</v>
      </c>
      <c r="B64" s="173">
        <f>0.03*0.7</f>
        <v>2.0999999999999998E-2</v>
      </c>
      <c r="C64" s="173" t="s">
        <v>133</v>
      </c>
      <c r="D64" s="173" t="s">
        <v>147</v>
      </c>
      <c r="F64" s="173" t="s">
        <v>118</v>
      </c>
      <c r="G64" s="173" t="s">
        <v>134</v>
      </c>
      <c r="H64" s="173" t="s">
        <v>162</v>
      </c>
    </row>
    <row r="65" spans="1:9">
      <c r="A65" s="173" t="s">
        <v>163</v>
      </c>
      <c r="B65" s="173">
        <f>0.03*0.3</f>
        <v>8.9999999999999993E-3</v>
      </c>
      <c r="C65" s="173" t="s">
        <v>133</v>
      </c>
      <c r="D65" s="173" t="s">
        <v>260</v>
      </c>
      <c r="G65" s="173" t="s">
        <v>134</v>
      </c>
      <c r="H65" s="173" t="s">
        <v>163</v>
      </c>
    </row>
    <row r="66" spans="1:9">
      <c r="A66" s="173" t="s">
        <v>164</v>
      </c>
      <c r="B66" s="173">
        <v>0.04</v>
      </c>
      <c r="C66" s="173" t="s">
        <v>133</v>
      </c>
      <c r="D66" s="173" t="s">
        <v>147</v>
      </c>
      <c r="F66" s="173" t="s">
        <v>118</v>
      </c>
      <c r="G66" s="173" t="s">
        <v>134</v>
      </c>
      <c r="H66" s="173" t="s">
        <v>165</v>
      </c>
    </row>
    <row r="69" spans="1:9" ht="18.75">
      <c r="A69" s="177" t="s">
        <v>114</v>
      </c>
      <c r="B69" s="177" t="s">
        <v>137</v>
      </c>
    </row>
    <row r="70" spans="1:9">
      <c r="A70" s="173" t="s">
        <v>116</v>
      </c>
    </row>
    <row r="71" spans="1:9">
      <c r="A71" s="173" t="s">
        <v>117</v>
      </c>
      <c r="B71" s="173" t="s">
        <v>118</v>
      </c>
    </row>
    <row r="72" spans="1:9">
      <c r="A72" s="173" t="s">
        <v>119</v>
      </c>
      <c r="B72" s="173">
        <v>1</v>
      </c>
    </row>
    <row r="73" spans="1:9">
      <c r="A73" s="173" t="s">
        <v>120</v>
      </c>
      <c r="B73" s="173" t="s">
        <v>133</v>
      </c>
    </row>
    <row r="74" spans="1:9">
      <c r="A74" s="173" t="s">
        <v>122</v>
      </c>
    </row>
    <row r="75" spans="1:9">
      <c r="A75" s="173" t="s">
        <v>123</v>
      </c>
      <c r="B75" s="173" t="s">
        <v>124</v>
      </c>
      <c r="C75" s="173" t="s">
        <v>120</v>
      </c>
      <c r="D75" s="173" t="s">
        <v>125</v>
      </c>
      <c r="E75" s="173" t="s">
        <v>126</v>
      </c>
      <c r="F75" s="173" t="s">
        <v>117</v>
      </c>
      <c r="G75" s="173" t="s">
        <v>127</v>
      </c>
      <c r="H75" s="173" t="s">
        <v>128</v>
      </c>
      <c r="I75" s="173" t="s">
        <v>129</v>
      </c>
    </row>
    <row r="76" spans="1:9">
      <c r="A76" s="173" t="s">
        <v>166</v>
      </c>
      <c r="B76" s="173">
        <v>1</v>
      </c>
      <c r="C76" s="173" t="s">
        <v>133</v>
      </c>
      <c r="D76" s="173" t="s">
        <v>147</v>
      </c>
      <c r="F76" s="173" t="s">
        <v>153</v>
      </c>
      <c r="G76" s="173" t="s">
        <v>134</v>
      </c>
      <c r="H76" s="173" t="s">
        <v>167</v>
      </c>
    </row>
    <row r="77" spans="1:9">
      <c r="A77" s="173" t="s">
        <v>168</v>
      </c>
      <c r="B77" s="173">
        <v>1</v>
      </c>
      <c r="C77" s="173" t="s">
        <v>133</v>
      </c>
      <c r="D77" s="173" t="s">
        <v>147</v>
      </c>
      <c r="F77" s="173" t="s">
        <v>118</v>
      </c>
      <c r="G77" s="173" t="s">
        <v>134</v>
      </c>
      <c r="H77" s="173" t="s">
        <v>169</v>
      </c>
    </row>
    <row r="80" spans="1:9" ht="18.75">
      <c r="A80" s="177" t="s">
        <v>114</v>
      </c>
      <c r="B80" s="177" t="s">
        <v>135</v>
      </c>
    </row>
    <row r="81" spans="1:21">
      <c r="A81" s="173" t="s">
        <v>116</v>
      </c>
    </row>
    <row r="82" spans="1:21">
      <c r="A82" s="173" t="s">
        <v>117</v>
      </c>
      <c r="B82" s="173" t="s">
        <v>118</v>
      </c>
    </row>
    <row r="83" spans="1:21">
      <c r="A83" s="173" t="s">
        <v>119</v>
      </c>
      <c r="B83" s="173">
        <v>1</v>
      </c>
    </row>
    <row r="84" spans="1:21">
      <c r="A84" s="173" t="s">
        <v>120</v>
      </c>
      <c r="B84" s="173" t="s">
        <v>133</v>
      </c>
    </row>
    <row r="85" spans="1:21">
      <c r="A85" s="173" t="s">
        <v>122</v>
      </c>
    </row>
    <row r="86" spans="1:21">
      <c r="A86" s="173" t="s">
        <v>123</v>
      </c>
      <c r="B86" s="173" t="s">
        <v>124</v>
      </c>
      <c r="C86" s="173" t="s">
        <v>120</v>
      </c>
      <c r="D86" s="173" t="s">
        <v>125</v>
      </c>
      <c r="E86" s="173" t="s">
        <v>126</v>
      </c>
      <c r="F86" s="173" t="s">
        <v>117</v>
      </c>
      <c r="G86" s="173" t="s">
        <v>127</v>
      </c>
      <c r="H86" s="173" t="s">
        <v>128</v>
      </c>
      <c r="I86" s="173" t="s">
        <v>129</v>
      </c>
    </row>
    <row r="87" spans="1:21">
      <c r="A87" s="173" t="s">
        <v>170</v>
      </c>
      <c r="B87" s="173">
        <v>0.03</v>
      </c>
      <c r="C87" s="173" t="s">
        <v>133</v>
      </c>
      <c r="D87" s="173" t="s">
        <v>147</v>
      </c>
      <c r="F87" s="173" t="s">
        <v>118</v>
      </c>
      <c r="G87" s="173" t="s">
        <v>134</v>
      </c>
      <c r="H87" s="173" t="s">
        <v>171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>
      <c r="A88" s="173" t="s">
        <v>164</v>
      </c>
      <c r="B88" s="173">
        <v>0.04</v>
      </c>
      <c r="C88" s="173" t="s">
        <v>133</v>
      </c>
      <c r="D88" s="173" t="s">
        <v>147</v>
      </c>
      <c r="F88" s="173" t="s">
        <v>118</v>
      </c>
      <c r="G88" s="173" t="s">
        <v>134</v>
      </c>
      <c r="H88" s="173" t="s">
        <v>165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>
      <c r="A89" s="173" t="s">
        <v>172</v>
      </c>
      <c r="B89" s="173">
        <v>0.93</v>
      </c>
      <c r="C89" s="173" t="s">
        <v>133</v>
      </c>
      <c r="D89" s="173" t="s">
        <v>260</v>
      </c>
      <c r="F89" s="173" t="s">
        <v>118</v>
      </c>
      <c r="G89" s="173" t="s">
        <v>134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>
      <c r="A90" s="173" t="s">
        <v>173</v>
      </c>
      <c r="B90" s="173">
        <v>0.41</v>
      </c>
      <c r="C90" s="173" t="s">
        <v>133</v>
      </c>
      <c r="D90" s="173" t="s">
        <v>147</v>
      </c>
      <c r="F90" s="173" t="s">
        <v>118</v>
      </c>
      <c r="G90" s="173" t="s">
        <v>134</v>
      </c>
      <c r="H90" s="173" t="s">
        <v>174</v>
      </c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8.75">
      <c r="A93" s="177" t="s">
        <v>114</v>
      </c>
      <c r="B93" s="177" t="s">
        <v>172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>
      <c r="A94" s="173" t="s">
        <v>116</v>
      </c>
      <c r="B94" s="173" t="s">
        <v>175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>
      <c r="A95" s="173" t="s">
        <v>117</v>
      </c>
      <c r="B95" s="173" t="s">
        <v>118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>
      <c r="A96" s="173" t="s">
        <v>119</v>
      </c>
      <c r="B96" s="173">
        <v>1</v>
      </c>
    </row>
    <row r="97" spans="1:9">
      <c r="A97" s="173" t="s">
        <v>120</v>
      </c>
      <c r="B97" s="173" t="s">
        <v>133</v>
      </c>
    </row>
    <row r="98" spans="1:9">
      <c r="A98" s="173" t="s">
        <v>122</v>
      </c>
    </row>
    <row r="99" spans="1:9">
      <c r="A99" s="173" t="s">
        <v>123</v>
      </c>
      <c r="B99" s="173" t="s">
        <v>124</v>
      </c>
      <c r="C99" s="173" t="s">
        <v>120</v>
      </c>
      <c r="D99" s="173" t="s">
        <v>125</v>
      </c>
      <c r="E99" s="173" t="s">
        <v>126</v>
      </c>
      <c r="F99" s="173" t="s">
        <v>117</v>
      </c>
      <c r="G99" s="173" t="s">
        <v>127</v>
      </c>
      <c r="H99" s="173" t="s">
        <v>128</v>
      </c>
      <c r="I99" s="173" t="s">
        <v>129</v>
      </c>
    </row>
    <row r="100" spans="1:9">
      <c r="A100" s="173" t="s">
        <v>176</v>
      </c>
      <c r="B100" s="173">
        <v>0.25</v>
      </c>
      <c r="C100" s="173" t="s">
        <v>133</v>
      </c>
      <c r="D100" s="173" t="s">
        <v>147</v>
      </c>
      <c r="F100" s="173" t="s">
        <v>118</v>
      </c>
      <c r="G100" s="173" t="s">
        <v>134</v>
      </c>
      <c r="H100" s="173" t="s">
        <v>177</v>
      </c>
    </row>
    <row r="101" spans="1:9">
      <c r="A101" s="173" t="s">
        <v>178</v>
      </c>
      <c r="B101" s="173">
        <v>0.95</v>
      </c>
      <c r="C101" s="173" t="s">
        <v>133</v>
      </c>
      <c r="D101" s="173" t="s">
        <v>260</v>
      </c>
      <c r="F101" s="173" t="s">
        <v>118</v>
      </c>
      <c r="G101" s="173" t="s">
        <v>134</v>
      </c>
    </row>
    <row r="102" spans="1:9">
      <c r="A102" s="173" t="s">
        <v>179</v>
      </c>
      <c r="B102" s="173">
        <v>4.6000000000000001E-10</v>
      </c>
      <c r="C102" s="173" t="s">
        <v>120</v>
      </c>
      <c r="D102" s="173" t="s">
        <v>147</v>
      </c>
      <c r="F102" s="173" t="s">
        <v>118</v>
      </c>
      <c r="G102" s="173" t="s">
        <v>134</v>
      </c>
      <c r="H102" s="173" t="s">
        <v>180</v>
      </c>
    </row>
    <row r="103" spans="1:9">
      <c r="A103" s="173" t="s">
        <v>181</v>
      </c>
      <c r="B103" s="173">
        <v>0.55000000000000004</v>
      </c>
      <c r="C103" s="173" t="s">
        <v>182</v>
      </c>
      <c r="D103" s="173" t="s">
        <v>147</v>
      </c>
      <c r="F103" s="173" t="s">
        <v>153</v>
      </c>
      <c r="G103" s="173" t="s">
        <v>134</v>
      </c>
      <c r="H103" s="173" t="s">
        <v>154</v>
      </c>
    </row>
    <row r="106" spans="1:9" ht="18.75">
      <c r="A106" s="177" t="s">
        <v>114</v>
      </c>
      <c r="B106" s="177" t="s">
        <v>178</v>
      </c>
    </row>
    <row r="107" spans="1:9">
      <c r="A107" s="173" t="s">
        <v>116</v>
      </c>
      <c r="B107" s="173" t="s">
        <v>175</v>
      </c>
    </row>
    <row r="108" spans="1:9">
      <c r="A108" s="173" t="s">
        <v>117</v>
      </c>
      <c r="B108" s="173" t="s">
        <v>118</v>
      </c>
    </row>
    <row r="109" spans="1:9">
      <c r="A109" s="173" t="s">
        <v>119</v>
      </c>
      <c r="B109" s="173">
        <v>1</v>
      </c>
    </row>
    <row r="110" spans="1:9">
      <c r="A110" s="173" t="s">
        <v>120</v>
      </c>
      <c r="B110" s="173" t="s">
        <v>133</v>
      </c>
    </row>
    <row r="111" spans="1:9">
      <c r="A111" s="173" t="s">
        <v>122</v>
      </c>
    </row>
    <row r="112" spans="1:9">
      <c r="A112" s="173" t="s">
        <v>123</v>
      </c>
      <c r="B112" s="173" t="s">
        <v>124</v>
      </c>
      <c r="C112" s="173" t="s">
        <v>120</v>
      </c>
      <c r="D112" s="173" t="s">
        <v>125</v>
      </c>
      <c r="E112" s="173" t="s">
        <v>126</v>
      </c>
      <c r="F112" s="173" t="s">
        <v>117</v>
      </c>
      <c r="G112" s="173" t="s">
        <v>127</v>
      </c>
      <c r="H112" s="173" t="s">
        <v>128</v>
      </c>
      <c r="I112" s="173" t="s">
        <v>129</v>
      </c>
    </row>
    <row r="113" spans="1:9">
      <c r="A113" s="173" t="s">
        <v>183</v>
      </c>
      <c r="B113" s="173">
        <v>0.56999999999999995</v>
      </c>
      <c r="C113" s="173" t="s">
        <v>133</v>
      </c>
      <c r="D113" s="173" t="s">
        <v>147</v>
      </c>
      <c r="F113" s="173" t="s">
        <v>118</v>
      </c>
      <c r="G113" s="173" t="s">
        <v>134</v>
      </c>
      <c r="H113" s="173" t="s">
        <v>184</v>
      </c>
    </row>
    <row r="114" spans="1:9">
      <c r="A114" s="173" t="s">
        <v>185</v>
      </c>
      <c r="B114" s="173">
        <v>0.56999999999999995</v>
      </c>
      <c r="C114" s="173" t="s">
        <v>133</v>
      </c>
      <c r="D114" s="173" t="s">
        <v>260</v>
      </c>
      <c r="F114" s="173" t="s">
        <v>118</v>
      </c>
      <c r="G114" s="173" t="s">
        <v>134</v>
      </c>
    </row>
    <row r="115" spans="1:9">
      <c r="A115" s="173" t="s">
        <v>186</v>
      </c>
      <c r="B115" s="173">
        <v>0.55000000000000004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187</v>
      </c>
    </row>
    <row r="116" spans="1:9">
      <c r="A116" s="173" t="s">
        <v>188</v>
      </c>
      <c r="B116" s="173">
        <v>1.76</v>
      </c>
      <c r="C116" s="173" t="s">
        <v>133</v>
      </c>
      <c r="D116" s="173" t="s">
        <v>147</v>
      </c>
      <c r="F116" s="173" t="s">
        <v>118</v>
      </c>
      <c r="G116" s="173" t="s">
        <v>134</v>
      </c>
      <c r="H116" s="173" t="s">
        <v>189</v>
      </c>
    </row>
    <row r="117" spans="1:9">
      <c r="A117" s="173" t="s">
        <v>179</v>
      </c>
      <c r="B117" s="173">
        <v>4.0000000000000001E-10</v>
      </c>
      <c r="C117" s="173" t="s">
        <v>120</v>
      </c>
      <c r="D117" s="173" t="s">
        <v>147</v>
      </c>
      <c r="F117" s="173" t="s">
        <v>118</v>
      </c>
      <c r="G117" s="173" t="s">
        <v>134</v>
      </c>
      <c r="H117" s="173" t="s">
        <v>180</v>
      </c>
    </row>
    <row r="118" spans="1:9">
      <c r="A118" s="173" t="s">
        <v>190</v>
      </c>
      <c r="B118" s="173">
        <v>1.6</v>
      </c>
      <c r="C118" s="173" t="s">
        <v>133</v>
      </c>
      <c r="D118" s="173" t="s">
        <v>191</v>
      </c>
      <c r="E118" s="173" t="s">
        <v>192</v>
      </c>
      <c r="G118" s="173" t="s">
        <v>193</v>
      </c>
    </row>
    <row r="121" spans="1:9" ht="18.75">
      <c r="A121" s="177" t="s">
        <v>114</v>
      </c>
      <c r="B121" s="177" t="s">
        <v>185</v>
      </c>
    </row>
    <row r="122" spans="1:9">
      <c r="A122" s="173" t="s">
        <v>116</v>
      </c>
      <c r="B122" s="173" t="s">
        <v>194</v>
      </c>
    </row>
    <row r="123" spans="1:9">
      <c r="A123" s="173" t="s">
        <v>117</v>
      </c>
      <c r="B123" s="173" t="s">
        <v>118</v>
      </c>
    </row>
    <row r="124" spans="1:9">
      <c r="A124" s="173" t="s">
        <v>119</v>
      </c>
      <c r="B124" s="173">
        <v>1</v>
      </c>
    </row>
    <row r="125" spans="1:9">
      <c r="A125" s="173" t="s">
        <v>120</v>
      </c>
      <c r="B125" s="173" t="s">
        <v>133</v>
      </c>
    </row>
    <row r="126" spans="1:9">
      <c r="A126" s="173" t="s">
        <v>122</v>
      </c>
    </row>
    <row r="127" spans="1:9">
      <c r="A127" s="173" t="s">
        <v>123</v>
      </c>
      <c r="B127" s="173" t="s">
        <v>124</v>
      </c>
      <c r="C127" s="173" t="s">
        <v>120</v>
      </c>
      <c r="D127" s="173" t="s">
        <v>125</v>
      </c>
      <c r="E127" s="173" t="s">
        <v>126</v>
      </c>
      <c r="F127" s="173" t="s">
        <v>117</v>
      </c>
      <c r="G127" s="173" t="s">
        <v>127</v>
      </c>
      <c r="H127" s="173" t="s">
        <v>128</v>
      </c>
      <c r="I127" s="173" t="s">
        <v>129</v>
      </c>
    </row>
    <row r="128" spans="1:9">
      <c r="A128" s="173" t="s">
        <v>195</v>
      </c>
      <c r="B128" s="173">
        <v>0.38019999999999998</v>
      </c>
      <c r="C128" s="173" t="s">
        <v>133</v>
      </c>
      <c r="D128" s="173" t="s">
        <v>147</v>
      </c>
      <c r="F128" s="173" t="s">
        <v>118</v>
      </c>
      <c r="G128" s="173" t="s">
        <v>134</v>
      </c>
      <c r="H128" s="173" t="s">
        <v>196</v>
      </c>
    </row>
    <row r="129" spans="1:9">
      <c r="A129" s="173" t="s">
        <v>197</v>
      </c>
      <c r="B129" s="173">
        <v>-0.11</v>
      </c>
      <c r="C129" s="173" t="s">
        <v>133</v>
      </c>
      <c r="D129" s="173" t="s">
        <v>147</v>
      </c>
      <c r="F129" s="173" t="s">
        <v>198</v>
      </c>
      <c r="G129" s="173" t="s">
        <v>134</v>
      </c>
      <c r="H129" s="173" t="s">
        <v>199</v>
      </c>
    </row>
    <row r="130" spans="1:9">
      <c r="A130" s="173" t="s">
        <v>200</v>
      </c>
      <c r="B130" s="173">
        <v>-7.9000000000000008E-3</v>
      </c>
      <c r="C130" s="173" t="s">
        <v>133</v>
      </c>
      <c r="D130" s="173" t="s">
        <v>147</v>
      </c>
      <c r="F130" s="173" t="s">
        <v>198</v>
      </c>
      <c r="G130" s="173" t="s">
        <v>134</v>
      </c>
      <c r="H130" s="173" t="s">
        <v>201</v>
      </c>
    </row>
    <row r="131" spans="1:9">
      <c r="A131" s="173" t="s">
        <v>202</v>
      </c>
      <c r="B131" s="173">
        <v>-0.11</v>
      </c>
      <c r="C131" s="173" t="s">
        <v>133</v>
      </c>
      <c r="D131" s="173" t="s">
        <v>147</v>
      </c>
      <c r="F131" s="173" t="s">
        <v>118</v>
      </c>
      <c r="G131" s="173" t="s">
        <v>134</v>
      </c>
      <c r="H131" s="173" t="s">
        <v>203</v>
      </c>
    </row>
    <row r="132" spans="1:9">
      <c r="A132" s="173" t="s">
        <v>181</v>
      </c>
      <c r="B132" s="173">
        <v>-0.76</v>
      </c>
      <c r="C132" s="173" t="s">
        <v>182</v>
      </c>
      <c r="D132" s="173" t="s">
        <v>147</v>
      </c>
      <c r="F132" s="173" t="s">
        <v>153</v>
      </c>
      <c r="G132" s="173" t="s">
        <v>134</v>
      </c>
      <c r="H132" s="173" t="s">
        <v>154</v>
      </c>
    </row>
    <row r="135" spans="1:9" ht="18.75">
      <c r="A135" s="177" t="s">
        <v>114</v>
      </c>
      <c r="B135" s="177" t="s">
        <v>138</v>
      </c>
    </row>
    <row r="136" spans="1:9">
      <c r="A136" s="173" t="s">
        <v>116</v>
      </c>
    </row>
    <row r="137" spans="1:9">
      <c r="A137" s="173" t="s">
        <v>117</v>
      </c>
      <c r="B137" s="173" t="s">
        <v>118</v>
      </c>
    </row>
    <row r="138" spans="1:9">
      <c r="A138" s="173" t="s">
        <v>119</v>
      </c>
      <c r="B138" s="173">
        <v>1</v>
      </c>
    </row>
    <row r="139" spans="1:9">
      <c r="A139" s="173" t="s">
        <v>120</v>
      </c>
      <c r="B139" s="173" t="s">
        <v>133</v>
      </c>
    </row>
    <row r="140" spans="1:9">
      <c r="A140" s="173" t="s">
        <v>122</v>
      </c>
    </row>
    <row r="141" spans="1:9">
      <c r="A141" s="173" t="s">
        <v>123</v>
      </c>
      <c r="B141" s="173" t="s">
        <v>124</v>
      </c>
      <c r="C141" s="173" t="s">
        <v>120</v>
      </c>
      <c r="D141" s="173" t="s">
        <v>125</v>
      </c>
      <c r="E141" s="173" t="s">
        <v>126</v>
      </c>
      <c r="F141" s="173" t="s">
        <v>117</v>
      </c>
      <c r="G141" s="173" t="s">
        <v>127</v>
      </c>
      <c r="H141" s="173" t="s">
        <v>128</v>
      </c>
      <c r="I141" s="173" t="s">
        <v>129</v>
      </c>
    </row>
    <row r="142" spans="1:9">
      <c r="A142" s="173" t="s">
        <v>204</v>
      </c>
      <c r="B142" s="173">
        <v>0.127</v>
      </c>
      <c r="C142" s="173" t="s">
        <v>133</v>
      </c>
      <c r="D142" s="173" t="s">
        <v>147</v>
      </c>
      <c r="F142" s="173" t="s">
        <v>118</v>
      </c>
      <c r="G142" s="173" t="s">
        <v>134</v>
      </c>
      <c r="H142" s="173" t="s">
        <v>205</v>
      </c>
      <c r="I142" s="173" t="s">
        <v>206</v>
      </c>
    </row>
    <row r="143" spans="1:9">
      <c r="A143" s="173" t="s">
        <v>207</v>
      </c>
      <c r="B143" s="173">
        <v>0.873</v>
      </c>
      <c r="C143" s="173" t="s">
        <v>133</v>
      </c>
      <c r="D143" s="173" t="s">
        <v>147</v>
      </c>
      <c r="F143" s="173" t="s">
        <v>118</v>
      </c>
      <c r="G143" s="173" t="s">
        <v>134</v>
      </c>
      <c r="H143" s="173" t="s">
        <v>208</v>
      </c>
      <c r="I143" s="173" t="s">
        <v>209</v>
      </c>
    </row>
    <row r="145" spans="1:9">
      <c r="A145" s="169"/>
      <c r="B145" s="176"/>
      <c r="C145" s="169"/>
      <c r="D145" s="169"/>
      <c r="E145" s="169"/>
      <c r="F145" s="169"/>
      <c r="G145" s="169"/>
      <c r="H145" s="169"/>
      <c r="I145" s="169"/>
    </row>
    <row r="146" spans="1:9" ht="18.75">
      <c r="A146" s="177" t="s">
        <v>114</v>
      </c>
      <c r="B146" s="177" t="s">
        <v>139</v>
      </c>
    </row>
    <row r="147" spans="1:9">
      <c r="A147" s="173" t="s">
        <v>116</v>
      </c>
    </row>
    <row r="148" spans="1:9">
      <c r="A148" s="173" t="s">
        <v>117</v>
      </c>
      <c r="B148" s="173" t="s">
        <v>118</v>
      </c>
    </row>
    <row r="149" spans="1:9">
      <c r="A149" s="173" t="s">
        <v>119</v>
      </c>
      <c r="B149" s="173">
        <v>1</v>
      </c>
    </row>
    <row r="150" spans="1:9">
      <c r="A150" s="173" t="s">
        <v>120</v>
      </c>
      <c r="B150" s="173" t="s">
        <v>133</v>
      </c>
    </row>
    <row r="151" spans="1:9">
      <c r="A151" s="173" t="s">
        <v>122</v>
      </c>
    </row>
    <row r="152" spans="1:9">
      <c r="A152" s="173" t="s">
        <v>123</v>
      </c>
      <c r="B152" s="173" t="s">
        <v>124</v>
      </c>
      <c r="C152" s="173" t="s">
        <v>120</v>
      </c>
      <c r="D152" s="173" t="s">
        <v>125</v>
      </c>
      <c r="E152" s="173" t="s">
        <v>126</v>
      </c>
      <c r="F152" s="173" t="s">
        <v>117</v>
      </c>
      <c r="G152" s="173" t="s">
        <v>127</v>
      </c>
      <c r="H152" s="173" t="s">
        <v>128</v>
      </c>
      <c r="I152" s="173" t="s">
        <v>129</v>
      </c>
    </row>
    <row r="153" spans="1:9">
      <c r="A153" s="173" t="s">
        <v>210</v>
      </c>
      <c r="B153" s="173">
        <v>0.5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211</v>
      </c>
    </row>
    <row r="154" spans="1:9">
      <c r="A154" s="173" t="s">
        <v>212</v>
      </c>
      <c r="B154" s="173">
        <v>0.5</v>
      </c>
      <c r="C154" s="173" t="s">
        <v>133</v>
      </c>
      <c r="D154" s="173" t="s">
        <v>147</v>
      </c>
      <c r="F154" s="173" t="s">
        <v>118</v>
      </c>
      <c r="G154" s="173" t="s">
        <v>134</v>
      </c>
      <c r="H154" s="173" t="s">
        <v>213</v>
      </c>
    </row>
    <row r="155" spans="1:9">
      <c r="A155" s="173" t="s">
        <v>214</v>
      </c>
      <c r="B155" s="173">
        <v>1</v>
      </c>
      <c r="C155" s="173" t="s">
        <v>133</v>
      </c>
      <c r="D155" s="173" t="s">
        <v>147</v>
      </c>
      <c r="F155" s="173" t="s">
        <v>118</v>
      </c>
      <c r="G155" s="173" t="s">
        <v>134</v>
      </c>
      <c r="H155" s="173" t="s">
        <v>215</v>
      </c>
    </row>
    <row r="158" spans="1:9" ht="18.75">
      <c r="A158" s="177" t="s">
        <v>114</v>
      </c>
      <c r="B158" s="177" t="s">
        <v>140</v>
      </c>
    </row>
    <row r="159" spans="1:9">
      <c r="A159" s="173" t="s">
        <v>116</v>
      </c>
    </row>
    <row r="160" spans="1:9">
      <c r="A160" s="173" t="s">
        <v>117</v>
      </c>
      <c r="B160" s="173" t="s">
        <v>118</v>
      </c>
    </row>
    <row r="161" spans="1:9">
      <c r="A161" s="173" t="s">
        <v>119</v>
      </c>
      <c r="B161" s="173">
        <v>1</v>
      </c>
    </row>
    <row r="162" spans="1:9">
      <c r="A162" s="173" t="s">
        <v>120</v>
      </c>
      <c r="B162" s="173" t="s">
        <v>133</v>
      </c>
    </row>
    <row r="163" spans="1:9">
      <c r="A163" s="173" t="s">
        <v>122</v>
      </c>
    </row>
    <row r="164" spans="1:9">
      <c r="A164" s="173" t="s">
        <v>123</v>
      </c>
      <c r="B164" s="173" t="s">
        <v>124</v>
      </c>
      <c r="C164" s="173" t="s">
        <v>120</v>
      </c>
      <c r="D164" s="173" t="s">
        <v>125</v>
      </c>
      <c r="E164" s="173" t="s">
        <v>126</v>
      </c>
      <c r="F164" s="173" t="s">
        <v>117</v>
      </c>
      <c r="G164" s="173" t="s">
        <v>127</v>
      </c>
      <c r="H164" s="173" t="s">
        <v>128</v>
      </c>
      <c r="I164" s="173" t="s">
        <v>129</v>
      </c>
    </row>
    <row r="165" spans="1:9">
      <c r="A165" s="173" t="s">
        <v>216</v>
      </c>
      <c r="B165" s="173">
        <v>0.22</v>
      </c>
      <c r="C165" s="173" t="s">
        <v>133</v>
      </c>
      <c r="D165" s="173" t="s">
        <v>260</v>
      </c>
      <c r="F165" s="173" t="s">
        <v>118</v>
      </c>
      <c r="G165" s="173" t="s">
        <v>134</v>
      </c>
    </row>
    <row r="166" spans="1:9">
      <c r="A166" s="173" t="s">
        <v>217</v>
      </c>
      <c r="B166" s="173">
        <v>0.38</v>
      </c>
      <c r="C166" s="173" t="s">
        <v>133</v>
      </c>
      <c r="D166" s="173" t="s">
        <v>260</v>
      </c>
      <c r="F166" s="173" t="s">
        <v>118</v>
      </c>
      <c r="G166" s="173" t="s">
        <v>134</v>
      </c>
    </row>
    <row r="167" spans="1:9">
      <c r="A167" s="173" t="s">
        <v>218</v>
      </c>
      <c r="B167" s="173">
        <v>0.4</v>
      </c>
      <c r="C167" s="173" t="s">
        <v>133</v>
      </c>
      <c r="D167" s="173" t="s">
        <v>260</v>
      </c>
      <c r="F167" s="173" t="s">
        <v>118</v>
      </c>
      <c r="G167" s="173" t="s">
        <v>134</v>
      </c>
    </row>
    <row r="170" spans="1:9" ht="18.75">
      <c r="A170" s="177" t="s">
        <v>114</v>
      </c>
      <c r="B170" s="177" t="s">
        <v>216</v>
      </c>
    </row>
    <row r="171" spans="1:9">
      <c r="A171" s="173" t="s">
        <v>116</v>
      </c>
    </row>
    <row r="172" spans="1:9">
      <c r="A172" s="173" t="s">
        <v>117</v>
      </c>
      <c r="B172" s="173" t="s">
        <v>118</v>
      </c>
    </row>
    <row r="173" spans="1:9">
      <c r="A173" s="173" t="s">
        <v>119</v>
      </c>
      <c r="B173" s="173">
        <v>1</v>
      </c>
    </row>
    <row r="174" spans="1:9">
      <c r="A174" s="173" t="s">
        <v>120</v>
      </c>
      <c r="B174" s="173" t="s">
        <v>133</v>
      </c>
    </row>
    <row r="175" spans="1:9">
      <c r="A175" s="173" t="s">
        <v>122</v>
      </c>
    </row>
    <row r="176" spans="1:9">
      <c r="A176" s="173" t="s">
        <v>123</v>
      </c>
      <c r="B176" s="173" t="s">
        <v>124</v>
      </c>
      <c r="C176" s="173" t="s">
        <v>120</v>
      </c>
      <c r="D176" s="173" t="s">
        <v>125</v>
      </c>
      <c r="E176" s="173" t="s">
        <v>126</v>
      </c>
      <c r="F176" s="173" t="s">
        <v>117</v>
      </c>
      <c r="G176" s="173" t="s">
        <v>127</v>
      </c>
      <c r="H176" s="173" t="s">
        <v>128</v>
      </c>
      <c r="I176" s="173" t="s">
        <v>129</v>
      </c>
    </row>
    <row r="177" spans="1:9">
      <c r="A177" s="173" t="s">
        <v>219</v>
      </c>
      <c r="B177" s="173">
        <v>1</v>
      </c>
      <c r="C177" s="173" t="s">
        <v>133</v>
      </c>
      <c r="D177" s="173" t="s">
        <v>147</v>
      </c>
      <c r="F177" s="173" t="s">
        <v>118</v>
      </c>
      <c r="G177" s="173" t="s">
        <v>134</v>
      </c>
      <c r="H177" s="173" t="s">
        <v>220</v>
      </c>
    </row>
    <row r="178" spans="1:9">
      <c r="A178" s="173" t="s">
        <v>168</v>
      </c>
      <c r="B178" s="173">
        <v>1</v>
      </c>
      <c r="C178" s="173" t="s">
        <v>133</v>
      </c>
      <c r="D178" s="173" t="s">
        <v>147</v>
      </c>
      <c r="F178" s="173" t="s">
        <v>118</v>
      </c>
      <c r="G178" s="173" t="s">
        <v>134</v>
      </c>
      <c r="H178" s="173" t="s">
        <v>169</v>
      </c>
    </row>
    <row r="179" spans="1:9">
      <c r="A179" s="173" t="s">
        <v>221</v>
      </c>
      <c r="B179" s="173">
        <v>1.5E-10</v>
      </c>
      <c r="C179" s="173" t="s">
        <v>120</v>
      </c>
      <c r="D179" s="173" t="s">
        <v>147</v>
      </c>
      <c r="F179" s="173" t="s">
        <v>118</v>
      </c>
      <c r="G179" s="173" t="s">
        <v>134</v>
      </c>
      <c r="H179" s="173" t="s">
        <v>222</v>
      </c>
    </row>
    <row r="182" spans="1:9" ht="18.75">
      <c r="A182" s="177" t="s">
        <v>114</v>
      </c>
      <c r="B182" s="177" t="s">
        <v>217</v>
      </c>
    </row>
    <row r="183" spans="1:9">
      <c r="A183" s="173" t="s">
        <v>116</v>
      </c>
    </row>
    <row r="184" spans="1:9">
      <c r="A184" s="173" t="s">
        <v>117</v>
      </c>
      <c r="B184" s="173" t="s">
        <v>118</v>
      </c>
    </row>
    <row r="185" spans="1:9">
      <c r="A185" s="173" t="s">
        <v>119</v>
      </c>
      <c r="B185" s="173">
        <v>1</v>
      </c>
    </row>
    <row r="186" spans="1:9">
      <c r="A186" s="173" t="s">
        <v>120</v>
      </c>
      <c r="B186" s="173" t="s">
        <v>133</v>
      </c>
    </row>
    <row r="187" spans="1:9">
      <c r="A187" s="173" t="s">
        <v>122</v>
      </c>
    </row>
    <row r="188" spans="1:9">
      <c r="A188" s="173" t="s">
        <v>123</v>
      </c>
      <c r="B188" s="173" t="s">
        <v>124</v>
      </c>
      <c r="C188" s="173" t="s">
        <v>120</v>
      </c>
      <c r="D188" s="173" t="s">
        <v>125</v>
      </c>
      <c r="E188" s="173" t="s">
        <v>126</v>
      </c>
      <c r="F188" s="173" t="s">
        <v>117</v>
      </c>
      <c r="G188" s="173" t="s">
        <v>127</v>
      </c>
      <c r="H188" s="173" t="s">
        <v>128</v>
      </c>
      <c r="I188" s="173" t="s">
        <v>129</v>
      </c>
    </row>
    <row r="189" spans="1:9">
      <c r="A189" s="173" t="s">
        <v>155</v>
      </c>
      <c r="B189" s="173">
        <v>1</v>
      </c>
      <c r="C189" s="173" t="s">
        <v>133</v>
      </c>
      <c r="D189" s="173" t="s">
        <v>147</v>
      </c>
      <c r="F189" s="173" t="s">
        <v>118</v>
      </c>
      <c r="G189" s="173" t="s">
        <v>134</v>
      </c>
      <c r="H189" s="173" t="s">
        <v>156</v>
      </c>
    </row>
    <row r="190" spans="1:9">
      <c r="A190" s="173" t="s">
        <v>157</v>
      </c>
      <c r="B190" s="173">
        <v>1</v>
      </c>
      <c r="C190" s="173" t="s">
        <v>133</v>
      </c>
      <c r="D190" s="173" t="s">
        <v>147</v>
      </c>
      <c r="F190" s="173" t="s">
        <v>118</v>
      </c>
      <c r="G190" s="173" t="s">
        <v>134</v>
      </c>
      <c r="H190" s="173" t="s">
        <v>158</v>
      </c>
    </row>
    <row r="191" spans="1:9">
      <c r="A191" s="173" t="s">
        <v>223</v>
      </c>
      <c r="B191" s="173">
        <v>4.6000000000000001E-10</v>
      </c>
      <c r="C191" s="173" t="s">
        <v>120</v>
      </c>
      <c r="D191" s="173" t="s">
        <v>147</v>
      </c>
      <c r="F191" s="173" t="s">
        <v>118</v>
      </c>
      <c r="G191" s="173" t="s">
        <v>134</v>
      </c>
      <c r="H191" s="173" t="s">
        <v>224</v>
      </c>
    </row>
    <row r="194" spans="1:9" ht="18.75">
      <c r="A194" s="177" t="s">
        <v>114</v>
      </c>
      <c r="B194" s="177" t="s">
        <v>218</v>
      </c>
    </row>
    <row r="195" spans="1:9">
      <c r="A195" s="173" t="s">
        <v>116</v>
      </c>
    </row>
    <row r="196" spans="1:9">
      <c r="A196" s="173" t="s">
        <v>117</v>
      </c>
      <c r="B196" s="173" t="s">
        <v>118</v>
      </c>
    </row>
    <row r="197" spans="1:9">
      <c r="A197" s="173" t="s">
        <v>119</v>
      </c>
      <c r="B197" s="173">
        <v>1</v>
      </c>
    </row>
    <row r="198" spans="1:9">
      <c r="A198" s="173" t="s">
        <v>120</v>
      </c>
      <c r="B198" s="173" t="s">
        <v>133</v>
      </c>
    </row>
    <row r="199" spans="1:9">
      <c r="A199" s="173" t="s">
        <v>122</v>
      </c>
    </row>
    <row r="200" spans="1:9">
      <c r="A200" s="173" t="s">
        <v>123</v>
      </c>
      <c r="B200" s="173" t="s">
        <v>124</v>
      </c>
      <c r="C200" s="173" t="s">
        <v>120</v>
      </c>
      <c r="D200" s="173" t="s">
        <v>125</v>
      </c>
      <c r="E200" s="173" t="s">
        <v>126</v>
      </c>
      <c r="F200" s="173" t="s">
        <v>117</v>
      </c>
      <c r="G200" s="173" t="s">
        <v>127</v>
      </c>
      <c r="H200" s="173" t="s">
        <v>128</v>
      </c>
      <c r="I200" s="173" t="s">
        <v>129</v>
      </c>
    </row>
    <row r="201" spans="1:9">
      <c r="A201" s="173" t="s">
        <v>219</v>
      </c>
      <c r="B201" s="173">
        <v>0.5</v>
      </c>
      <c r="C201" s="173" t="s">
        <v>133</v>
      </c>
      <c r="D201" s="173" t="s">
        <v>147</v>
      </c>
      <c r="F201" s="173" t="s">
        <v>118</v>
      </c>
      <c r="G201" s="173" t="s">
        <v>134</v>
      </c>
      <c r="H201" s="173" t="s">
        <v>220</v>
      </c>
    </row>
    <row r="202" spans="1:9">
      <c r="A202" s="173" t="s">
        <v>225</v>
      </c>
      <c r="B202" s="173">
        <v>7.8E-2</v>
      </c>
      <c r="C202" s="173" t="s">
        <v>133</v>
      </c>
      <c r="D202" s="173" t="s">
        <v>147</v>
      </c>
      <c r="F202" s="173" t="s">
        <v>118</v>
      </c>
      <c r="G202" s="173" t="s">
        <v>134</v>
      </c>
      <c r="H202" s="173" t="s">
        <v>226</v>
      </c>
    </row>
    <row r="203" spans="1:9">
      <c r="A203" s="173" t="s">
        <v>227</v>
      </c>
      <c r="B203" s="173">
        <v>0.08</v>
      </c>
      <c r="C203" s="173" t="s">
        <v>133</v>
      </c>
      <c r="D203" s="173" t="s">
        <v>147</v>
      </c>
      <c r="F203" s="173" t="s">
        <v>118</v>
      </c>
      <c r="G203" s="173" t="s">
        <v>134</v>
      </c>
      <c r="H203" s="173" t="s">
        <v>228</v>
      </c>
    </row>
    <row r="204" spans="1:9">
      <c r="A204" s="173" t="s">
        <v>210</v>
      </c>
      <c r="B204" s="173">
        <v>0.32</v>
      </c>
      <c r="C204" s="173" t="s">
        <v>133</v>
      </c>
      <c r="D204" s="173" t="s">
        <v>147</v>
      </c>
      <c r="F204" s="173" t="s">
        <v>118</v>
      </c>
      <c r="G204" s="173" t="s">
        <v>134</v>
      </c>
      <c r="H204" s="173" t="s">
        <v>211</v>
      </c>
    </row>
    <row r="205" spans="1:9">
      <c r="A205" s="173" t="s">
        <v>229</v>
      </c>
      <c r="B205" s="173">
        <v>2.5000000000000001E-2</v>
      </c>
      <c r="C205" s="173" t="s">
        <v>133</v>
      </c>
      <c r="D205" s="173" t="s">
        <v>147</v>
      </c>
      <c r="F205" s="173" t="s">
        <v>118</v>
      </c>
      <c r="G205" s="173" t="s">
        <v>134</v>
      </c>
      <c r="H205" s="173" t="s">
        <v>230</v>
      </c>
    </row>
    <row r="206" spans="1:9">
      <c r="A206" s="173" t="s">
        <v>231</v>
      </c>
      <c r="B206" s="173">
        <v>0.47</v>
      </c>
      <c r="C206" s="173" t="s">
        <v>133</v>
      </c>
      <c r="D206" s="173" t="s">
        <v>147</v>
      </c>
      <c r="F206" s="173" t="s">
        <v>118</v>
      </c>
      <c r="G206" s="173" t="s">
        <v>134</v>
      </c>
      <c r="H206" s="173" t="s">
        <v>232</v>
      </c>
    </row>
    <row r="207" spans="1:9">
      <c r="A207" s="173" t="s">
        <v>168</v>
      </c>
      <c r="B207" s="173">
        <v>0.5</v>
      </c>
      <c r="C207" s="173" t="s">
        <v>133</v>
      </c>
      <c r="D207" s="173" t="s">
        <v>147</v>
      </c>
      <c r="F207" s="173" t="s">
        <v>118</v>
      </c>
      <c r="G207" s="173" t="s">
        <v>134</v>
      </c>
      <c r="H207" s="173" t="s">
        <v>169</v>
      </c>
    </row>
    <row r="208" spans="1:9">
      <c r="A208" s="173" t="s">
        <v>221</v>
      </c>
      <c r="B208" s="173">
        <v>7.7000000000000006E-11</v>
      </c>
      <c r="C208" s="173" t="s">
        <v>120</v>
      </c>
      <c r="D208" s="173" t="s">
        <v>147</v>
      </c>
      <c r="F208" s="173" t="s">
        <v>118</v>
      </c>
      <c r="G208" s="173" t="s">
        <v>134</v>
      </c>
      <c r="H208" s="173" t="s">
        <v>222</v>
      </c>
    </row>
    <row r="209" spans="1:21">
      <c r="A209" s="173" t="s">
        <v>233</v>
      </c>
      <c r="B209" s="173">
        <v>3.4999999999999998E-10</v>
      </c>
      <c r="C209" s="173" t="s">
        <v>120</v>
      </c>
      <c r="D209" s="173" t="s">
        <v>147</v>
      </c>
      <c r="F209" s="173" t="s">
        <v>118</v>
      </c>
      <c r="G209" s="173" t="s">
        <v>134</v>
      </c>
      <c r="H209" s="173" t="s">
        <v>234</v>
      </c>
    </row>
    <row r="212" spans="1:21" ht="18.75">
      <c r="A212" s="177" t="s">
        <v>114</v>
      </c>
      <c r="B212" s="177" t="s">
        <v>163</v>
      </c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</row>
    <row r="213" spans="1:21">
      <c r="A213" s="173" t="s">
        <v>119</v>
      </c>
      <c r="B213" s="173">
        <v>1</v>
      </c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</row>
    <row r="214" spans="1:21">
      <c r="A214" s="173" t="s">
        <v>128</v>
      </c>
      <c r="B214" s="173" t="s">
        <v>163</v>
      </c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</row>
    <row r="215" spans="1:21">
      <c r="A215" s="173" t="s">
        <v>127</v>
      </c>
      <c r="B215" s="173" t="s">
        <v>235</v>
      </c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</row>
    <row r="216" spans="1:21">
      <c r="A216" s="173" t="s">
        <v>120</v>
      </c>
      <c r="B216" s="173" t="s">
        <v>146</v>
      </c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</row>
    <row r="217" spans="1:21">
      <c r="A217" s="173" t="s">
        <v>122</v>
      </c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</row>
    <row r="218" spans="1:21">
      <c r="A218" s="173" t="s">
        <v>123</v>
      </c>
      <c r="B218" s="173" t="s">
        <v>124</v>
      </c>
      <c r="C218" s="173" t="s">
        <v>120</v>
      </c>
      <c r="D218" s="173" t="s">
        <v>125</v>
      </c>
      <c r="E218" s="173" t="s">
        <v>126</v>
      </c>
      <c r="F218" s="173" t="s">
        <v>117</v>
      </c>
      <c r="G218" s="173" t="s">
        <v>127</v>
      </c>
      <c r="H218" s="173" t="s">
        <v>128</v>
      </c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</row>
    <row r="219" spans="1:21">
      <c r="A219" s="173" t="s">
        <v>236</v>
      </c>
      <c r="B219" s="173">
        <v>15.73</v>
      </c>
      <c r="C219" s="173" t="s">
        <v>152</v>
      </c>
      <c r="D219" s="173" t="s">
        <v>191</v>
      </c>
      <c r="E219" s="173" t="s">
        <v>237</v>
      </c>
      <c r="G219" s="173" t="s">
        <v>193</v>
      </c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</row>
    <row r="220" spans="1:21">
      <c r="A220" s="173" t="s">
        <v>238</v>
      </c>
      <c r="B220" s="173">
        <v>1.44E-2</v>
      </c>
      <c r="C220" s="173" t="s">
        <v>146</v>
      </c>
      <c r="D220" s="173" t="s">
        <v>191</v>
      </c>
      <c r="E220" s="173" t="s">
        <v>237</v>
      </c>
      <c r="G220" s="173" t="s">
        <v>193</v>
      </c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</row>
    <row r="221" spans="1:21">
      <c r="A221" s="173" t="s">
        <v>239</v>
      </c>
      <c r="B221" s="173">
        <v>0.25</v>
      </c>
      <c r="C221" s="173" t="s">
        <v>240</v>
      </c>
      <c r="D221" s="173" t="s">
        <v>191</v>
      </c>
      <c r="E221" s="173" t="s">
        <v>241</v>
      </c>
      <c r="G221" s="173" t="s">
        <v>193</v>
      </c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</row>
    <row r="222" spans="1:21">
      <c r="A222" s="173" t="s">
        <v>163</v>
      </c>
      <c r="B222" s="173">
        <v>1</v>
      </c>
      <c r="C222" s="173" t="s">
        <v>146</v>
      </c>
      <c r="D222" s="173" t="s">
        <v>260</v>
      </c>
      <c r="G222" s="173" t="s">
        <v>131</v>
      </c>
      <c r="H222" s="173" t="s">
        <v>163</v>
      </c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</row>
    <row r="223" spans="1:21">
      <c r="A223" s="173" t="s">
        <v>242</v>
      </c>
      <c r="B223" s="173">
        <v>0.752</v>
      </c>
      <c r="C223" s="173" t="s">
        <v>146</v>
      </c>
      <c r="D223" s="173" t="s">
        <v>147</v>
      </c>
      <c r="F223" s="173" t="s">
        <v>118</v>
      </c>
      <c r="G223" s="173" t="s">
        <v>134</v>
      </c>
      <c r="H223" s="173" t="s">
        <v>243</v>
      </c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</row>
    <row r="224" spans="1:21">
      <c r="A224" s="173" t="s">
        <v>244</v>
      </c>
      <c r="B224" s="173">
        <v>0.01</v>
      </c>
      <c r="C224" s="173" t="s">
        <v>146</v>
      </c>
      <c r="D224" s="173" t="s">
        <v>147</v>
      </c>
      <c r="F224" s="173" t="s">
        <v>118</v>
      </c>
      <c r="G224" s="173" t="s">
        <v>134</v>
      </c>
      <c r="H224" s="173" t="s">
        <v>245</v>
      </c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</row>
    <row r="225" spans="1:21">
      <c r="A225" s="173" t="s">
        <v>246</v>
      </c>
      <c r="B225" s="173">
        <v>2.7300000000000001E-2</v>
      </c>
      <c r="C225" s="173" t="s">
        <v>146</v>
      </c>
      <c r="D225" s="173" t="s">
        <v>147</v>
      </c>
      <c r="F225" s="173" t="s">
        <v>118</v>
      </c>
      <c r="G225" s="173" t="s">
        <v>134</v>
      </c>
      <c r="H225" s="173" t="s">
        <v>247</v>
      </c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</row>
    <row r="226" spans="1:21">
      <c r="A226" s="173" t="s">
        <v>248</v>
      </c>
      <c r="B226" s="173">
        <v>5.0400000000000002E-3</v>
      </c>
      <c r="C226" s="173" t="s">
        <v>146</v>
      </c>
      <c r="D226" s="173" t="s">
        <v>147</v>
      </c>
      <c r="F226" s="173" t="s">
        <v>118</v>
      </c>
      <c r="G226" s="173" t="s">
        <v>134</v>
      </c>
      <c r="H226" s="173" t="s">
        <v>249</v>
      </c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</row>
    <row r="227" spans="1:21">
      <c r="A227" s="173" t="s">
        <v>250</v>
      </c>
      <c r="B227" s="173">
        <v>0.251</v>
      </c>
      <c r="C227" s="173" t="s">
        <v>146</v>
      </c>
      <c r="D227" s="173" t="s">
        <v>147</v>
      </c>
      <c r="F227" s="173" t="s">
        <v>118</v>
      </c>
      <c r="G227" s="173" t="s">
        <v>134</v>
      </c>
      <c r="H227" s="173" t="s">
        <v>251</v>
      </c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</row>
    <row r="228" spans="1:21">
      <c r="A228" s="173" t="s">
        <v>252</v>
      </c>
      <c r="B228" s="173">
        <v>1.8</v>
      </c>
      <c r="C228" s="173" t="s">
        <v>146</v>
      </c>
      <c r="D228" s="173" t="s">
        <v>147</v>
      </c>
      <c r="F228" s="173" t="s">
        <v>153</v>
      </c>
      <c r="G228" s="173" t="s">
        <v>134</v>
      </c>
      <c r="H228" s="173" t="s">
        <v>253</v>
      </c>
      <c r="K228" s="169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</row>
    <row r="229" spans="1:21">
      <c r="A229" s="173" t="s">
        <v>254</v>
      </c>
      <c r="B229" s="173">
        <v>0.55000000000000004</v>
      </c>
      <c r="C229" s="173" t="s">
        <v>130</v>
      </c>
      <c r="D229" s="173" t="s">
        <v>147</v>
      </c>
      <c r="F229" s="173" t="s">
        <v>255</v>
      </c>
      <c r="G229" s="173" t="s">
        <v>134</v>
      </c>
      <c r="H229" s="173" t="s">
        <v>150</v>
      </c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</row>
    <row r="230" spans="1:21">
      <c r="A230" s="173" t="s">
        <v>256</v>
      </c>
      <c r="B230" s="173">
        <v>13.75</v>
      </c>
      <c r="C230" s="173" t="s">
        <v>152</v>
      </c>
      <c r="D230" s="173" t="s">
        <v>147</v>
      </c>
      <c r="F230" s="173" t="s">
        <v>198</v>
      </c>
      <c r="G230" s="173" t="s">
        <v>134</v>
      </c>
      <c r="H230" s="173" t="s">
        <v>257</v>
      </c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</row>
    <row r="231" spans="1:21">
      <c r="A231" s="173" t="s">
        <v>258</v>
      </c>
      <c r="B231" s="173">
        <v>-1.8</v>
      </c>
      <c r="C231" s="173" t="s">
        <v>240</v>
      </c>
      <c r="D231" s="173" t="s">
        <v>147</v>
      </c>
      <c r="F231" s="173" t="s">
        <v>153</v>
      </c>
      <c r="G231" s="173" t="s">
        <v>134</v>
      </c>
      <c r="H231" s="173" t="s">
        <v>259</v>
      </c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</row>
    <row r="232" spans="1:21">
      <c r="A232" s="169"/>
      <c r="B232" s="176"/>
      <c r="C232" s="169"/>
      <c r="D232" s="169"/>
      <c r="E232" s="169"/>
      <c r="F232" s="169"/>
      <c r="G232" s="2"/>
      <c r="H232" s="2"/>
      <c r="I232" s="2"/>
      <c r="J232" s="2"/>
      <c r="K232" s="2"/>
      <c r="L232" s="2"/>
      <c r="M232" s="2"/>
      <c r="N232" s="2"/>
    </row>
    <row r="233" spans="1:21">
      <c r="A233" s="169"/>
      <c r="B233" s="176"/>
      <c r="C233" s="169"/>
      <c r="D233" s="169"/>
      <c r="E233" s="169"/>
      <c r="F233" s="169"/>
      <c r="G233" s="2"/>
      <c r="H233" s="2"/>
      <c r="I233" s="2"/>
      <c r="J233" s="2"/>
      <c r="K233" s="2"/>
      <c r="L233" s="2"/>
      <c r="M233" s="2"/>
      <c r="N233" s="2"/>
    </row>
    <row r="234" spans="1:21">
      <c r="A234" s="169"/>
      <c r="B234" s="176"/>
      <c r="C234" s="169"/>
      <c r="D234" s="169"/>
      <c r="E234" s="169"/>
      <c r="F234" s="169"/>
      <c r="G234" s="2"/>
      <c r="H234" s="2"/>
      <c r="I234" s="2"/>
      <c r="J234" s="2"/>
      <c r="K234" s="2"/>
      <c r="L234" s="2"/>
      <c r="M234" s="2"/>
      <c r="N234" s="2"/>
    </row>
    <row r="235" spans="1:21">
      <c r="A235" s="169"/>
      <c r="B235" s="176"/>
      <c r="C235" s="169"/>
      <c r="D235" s="169"/>
      <c r="E235" s="169"/>
      <c r="F235" s="169"/>
      <c r="G235" s="2"/>
      <c r="H235" s="2"/>
      <c r="I235" s="2"/>
      <c r="J235" s="2"/>
      <c r="K235" s="2"/>
      <c r="L235" s="2"/>
      <c r="M235" s="2"/>
      <c r="N235" s="2"/>
    </row>
    <row r="236" spans="1:21">
      <c r="A236" s="169"/>
      <c r="B236" s="176"/>
      <c r="C236" s="169"/>
      <c r="E236" s="169"/>
      <c r="F236" s="169"/>
      <c r="G236" s="2"/>
      <c r="H236" s="2"/>
      <c r="I236" s="2"/>
      <c r="J236" s="2"/>
      <c r="K236" s="2"/>
      <c r="L236" s="2"/>
      <c r="M236" s="2"/>
      <c r="N236" s="2"/>
    </row>
    <row r="237" spans="1:21">
      <c r="A237" s="169"/>
      <c r="B237" s="176"/>
      <c r="C237" s="169"/>
      <c r="E237" s="169"/>
      <c r="F237" s="169"/>
      <c r="G237" s="2"/>
      <c r="H237" s="2"/>
      <c r="I237" s="2"/>
      <c r="J237" s="2"/>
      <c r="K237" s="2"/>
      <c r="L237" s="2"/>
      <c r="M237" s="2"/>
      <c r="N237" s="2"/>
    </row>
    <row r="238" spans="1:21">
      <c r="A238" s="169"/>
      <c r="B238" s="176"/>
      <c r="C238" s="169"/>
      <c r="E238" s="169"/>
      <c r="F238" s="169"/>
      <c r="G238" s="2"/>
      <c r="H238" s="2"/>
      <c r="I238" s="2"/>
      <c r="J238" s="2"/>
      <c r="K238" s="2"/>
      <c r="L238" s="2"/>
      <c r="M238" s="2"/>
      <c r="N238" s="2"/>
    </row>
    <row r="239" spans="1:21">
      <c r="B239" s="182"/>
      <c r="G239" s="2"/>
      <c r="H239" s="2"/>
      <c r="I239" s="2"/>
      <c r="J239" s="2"/>
      <c r="K239" s="2"/>
      <c r="L239" s="2"/>
      <c r="M239" s="2"/>
      <c r="N239" s="2"/>
    </row>
    <row r="240" spans="1:21">
      <c r="A240" s="169"/>
      <c r="B240" s="176"/>
      <c r="C240" s="169"/>
      <c r="E240" s="169"/>
      <c r="F240" s="169"/>
      <c r="G240" s="2"/>
      <c r="H240" s="2"/>
      <c r="I240" s="2"/>
      <c r="J240" s="2"/>
      <c r="K240" s="2"/>
      <c r="L240" s="2"/>
      <c r="M240" s="2"/>
      <c r="N240" s="2"/>
    </row>
    <row r="241" spans="1:14">
      <c r="A241" s="169"/>
      <c r="B241" s="176"/>
      <c r="C241" s="169"/>
      <c r="E241" s="169"/>
      <c r="F241" s="169"/>
      <c r="G241" s="2"/>
      <c r="H241" s="2"/>
      <c r="I241" s="2"/>
      <c r="J241" s="2"/>
      <c r="K241" s="2"/>
      <c r="L241" s="2"/>
      <c r="M241" s="2"/>
      <c r="N241" s="2"/>
    </row>
    <row r="242" spans="1:14">
      <c r="A242" s="169"/>
      <c r="B242" s="176"/>
      <c r="C242" s="169"/>
      <c r="E242" s="169"/>
      <c r="F242" s="169"/>
      <c r="G242" s="2"/>
      <c r="H242" s="2"/>
      <c r="I242" s="2"/>
      <c r="J242" s="2"/>
      <c r="K242" s="2"/>
      <c r="L242" s="2"/>
      <c r="M242" s="2"/>
      <c r="N242" s="2"/>
    </row>
    <row r="243" spans="1:14">
      <c r="A243" s="169"/>
      <c r="B243" s="176"/>
      <c r="C243" s="169"/>
      <c r="E243" s="169"/>
      <c r="F243" s="169"/>
      <c r="G243" s="2"/>
      <c r="H243" s="2"/>
      <c r="I243" s="2"/>
      <c r="J243" s="2"/>
      <c r="K243" s="2"/>
      <c r="L243" s="2"/>
      <c r="M243" s="2"/>
      <c r="N243" s="2"/>
    </row>
    <row r="244" spans="1:14">
      <c r="A244" s="169"/>
      <c r="B244" s="176"/>
      <c r="C244" s="169"/>
      <c r="E244" s="169"/>
      <c r="F244" s="169"/>
      <c r="G244" s="2"/>
      <c r="H244" s="2"/>
      <c r="I244" s="2"/>
      <c r="J244" s="2"/>
      <c r="K244" s="2"/>
      <c r="L244" s="2"/>
      <c r="M244" s="2"/>
      <c r="N244" s="2"/>
    </row>
    <row r="245" spans="1:14">
      <c r="A245" s="169"/>
      <c r="B245" s="176"/>
      <c r="C245" s="169"/>
      <c r="E245" s="169"/>
      <c r="F245" s="169"/>
      <c r="G245" s="2"/>
      <c r="H245" s="2"/>
      <c r="I245" s="2"/>
      <c r="J245" s="2"/>
      <c r="K245" s="2"/>
      <c r="L245" s="2"/>
      <c r="M245" s="2"/>
      <c r="N245" s="2"/>
    </row>
    <row r="246" spans="1:14">
      <c r="A246" s="169"/>
      <c r="B246" s="176"/>
      <c r="C246" s="169"/>
      <c r="E246" s="169"/>
      <c r="F246" s="169"/>
      <c r="G246" s="2"/>
      <c r="H246" s="2"/>
      <c r="I246" s="2"/>
      <c r="J246" s="2"/>
      <c r="K246" s="2"/>
      <c r="L246" s="2"/>
      <c r="M246" s="2"/>
      <c r="N246" s="2"/>
    </row>
    <row r="247" spans="1:14">
      <c r="A247" s="169"/>
      <c r="B247" s="176"/>
      <c r="C247" s="169"/>
      <c r="E247" s="169"/>
      <c r="F247" s="169"/>
      <c r="G247" s="2"/>
      <c r="H247" s="2"/>
      <c r="I247" s="2"/>
      <c r="J247" s="2"/>
      <c r="K247" s="2"/>
      <c r="L247" s="2"/>
      <c r="M247" s="2"/>
      <c r="N247" s="2"/>
    </row>
    <row r="248" spans="1:14">
      <c r="A248" s="169"/>
      <c r="B248" s="176"/>
      <c r="C248" s="169"/>
      <c r="D248" s="169"/>
      <c r="E248" s="169"/>
      <c r="F248" s="169"/>
      <c r="G248" s="2"/>
      <c r="H248" s="2"/>
      <c r="I248" s="2"/>
      <c r="J248" s="2"/>
      <c r="K248" s="2"/>
      <c r="L248" s="2"/>
      <c r="M248" s="2"/>
      <c r="N248" s="2"/>
    </row>
    <row r="249" spans="1:14">
      <c r="A249" s="169"/>
      <c r="B249" s="176"/>
      <c r="C249" s="169"/>
      <c r="D249" s="169"/>
      <c r="E249" s="169"/>
      <c r="F249" s="169"/>
      <c r="G249" s="2"/>
      <c r="H249" s="2"/>
      <c r="I249" s="2"/>
      <c r="J249" s="2"/>
      <c r="K249" s="2"/>
      <c r="L249" s="2"/>
      <c r="M249" s="2"/>
      <c r="N249" s="2"/>
    </row>
    <row r="250" spans="1:14">
      <c r="A250" s="169"/>
      <c r="B250" s="176"/>
      <c r="C250" s="169"/>
      <c r="D250" s="169"/>
      <c r="E250" s="169"/>
      <c r="F250" s="169"/>
      <c r="G250" s="2"/>
      <c r="H250" s="2"/>
      <c r="I250" s="2"/>
      <c r="J250" s="2"/>
      <c r="K250" s="2"/>
      <c r="L250" s="2"/>
      <c r="M250" s="2"/>
      <c r="N250" s="2"/>
    </row>
    <row r="251" spans="1:14">
      <c r="A251" s="169"/>
      <c r="B251" s="176"/>
      <c r="C251" s="169"/>
      <c r="D251" s="169"/>
      <c r="E251" s="169"/>
      <c r="F251" s="169"/>
      <c r="G251" s="2"/>
      <c r="H251" s="2"/>
      <c r="I251" s="2"/>
      <c r="J251" s="2"/>
      <c r="K251" s="2"/>
      <c r="L251" s="2"/>
      <c r="M251" s="2"/>
      <c r="N251" s="2"/>
    </row>
    <row r="252" spans="1:14">
      <c r="A252" s="169"/>
      <c r="B252" s="176"/>
      <c r="C252" s="169"/>
      <c r="D252" s="169"/>
      <c r="E252" s="169"/>
      <c r="F252" s="169"/>
      <c r="G252" s="2"/>
      <c r="H252" s="2"/>
      <c r="I252" s="2"/>
      <c r="J252" s="2"/>
      <c r="K252" s="2"/>
      <c r="L252" s="2"/>
      <c r="M252" s="2"/>
      <c r="N252" s="2"/>
    </row>
    <row r="253" spans="1:14">
      <c r="A253" s="169"/>
      <c r="B253" s="176"/>
      <c r="C253" s="169"/>
      <c r="D253" s="169"/>
      <c r="E253" s="169"/>
      <c r="F253" s="169"/>
      <c r="G253" s="2"/>
      <c r="H253" s="2"/>
      <c r="I253" s="2"/>
      <c r="J253" s="2"/>
      <c r="K253" s="2"/>
      <c r="L253" s="2"/>
      <c r="M253" s="2"/>
      <c r="N253" s="2"/>
    </row>
    <row r="254" spans="1:14">
      <c r="A254" s="169"/>
      <c r="B254" s="176"/>
      <c r="C254" s="169"/>
      <c r="D254" s="169"/>
      <c r="E254" s="169"/>
      <c r="F254" s="169"/>
      <c r="G254" s="2"/>
      <c r="H254" s="2"/>
      <c r="I254" s="2"/>
      <c r="J254" s="2"/>
      <c r="K254" s="2"/>
      <c r="L254" s="2"/>
      <c r="M254" s="2"/>
      <c r="N254" s="2"/>
    </row>
    <row r="255" spans="1:14">
      <c r="A255" s="169"/>
      <c r="B255" s="176"/>
      <c r="C255" s="169"/>
      <c r="D255" s="169"/>
      <c r="E255" s="169"/>
      <c r="F255" s="169"/>
      <c r="G255" s="2"/>
      <c r="H255" s="2"/>
      <c r="I255" s="2"/>
      <c r="J255" s="2"/>
      <c r="K255" s="2"/>
      <c r="L255" s="2"/>
      <c r="M255" s="2"/>
      <c r="N255" s="2"/>
    </row>
    <row r="256" spans="1:14">
      <c r="A256" s="169"/>
      <c r="B256" s="176"/>
      <c r="C256" s="169"/>
      <c r="D256" s="169"/>
      <c r="E256" s="169"/>
      <c r="F256" s="169"/>
      <c r="G256" s="2"/>
      <c r="H256" s="2"/>
      <c r="I256" s="2"/>
      <c r="J256" s="2"/>
      <c r="K256" s="2"/>
      <c r="L256" s="2"/>
      <c r="M256" s="2"/>
      <c r="N256" s="2"/>
    </row>
    <row r="257" spans="1:14">
      <c r="B257" s="182"/>
      <c r="G257" s="2"/>
      <c r="H257" s="2"/>
      <c r="I257" s="2"/>
      <c r="J257" s="2"/>
      <c r="K257" s="2"/>
      <c r="L257" s="2"/>
      <c r="M257" s="2"/>
      <c r="N257" s="2"/>
    </row>
    <row r="258" spans="1:14">
      <c r="A258" s="169"/>
      <c r="B258" s="176"/>
      <c r="C258" s="169"/>
      <c r="E258" s="169"/>
      <c r="F258" s="169"/>
      <c r="G258" s="2"/>
      <c r="H258" s="2"/>
      <c r="I258" s="2"/>
      <c r="J258" s="2"/>
      <c r="K258" s="2"/>
      <c r="L258" s="2"/>
      <c r="M258" s="2"/>
      <c r="N258" s="2"/>
    </row>
    <row r="259" spans="1:14">
      <c r="A259" s="169"/>
      <c r="B259" s="176"/>
      <c r="C259" s="169"/>
      <c r="E259" s="169"/>
      <c r="F259" s="169"/>
      <c r="G259" s="2"/>
      <c r="H259" s="2"/>
      <c r="I259" s="2"/>
      <c r="J259" s="2"/>
      <c r="K259" s="2"/>
      <c r="L259" s="2"/>
      <c r="M259" s="2"/>
      <c r="N259" s="2"/>
    </row>
    <row r="260" spans="1:14">
      <c r="A260" s="169"/>
      <c r="B260" s="176"/>
      <c r="C260" s="169"/>
      <c r="D260" s="169"/>
      <c r="E260" s="169"/>
      <c r="F260" s="169"/>
      <c r="G260" s="2"/>
      <c r="H260" s="2"/>
      <c r="I260" s="2"/>
      <c r="J260" s="2"/>
      <c r="K260" s="2"/>
      <c r="L260" s="2"/>
      <c r="M260" s="2"/>
      <c r="N260" s="2"/>
    </row>
    <row r="261" spans="1:14">
      <c r="A261" s="169"/>
      <c r="B261" s="176"/>
      <c r="C261" s="169"/>
      <c r="D261" s="169"/>
      <c r="E261" s="169"/>
      <c r="F261" s="169"/>
      <c r="G261" s="2"/>
      <c r="H261" s="2"/>
      <c r="I261" s="2"/>
      <c r="J261" s="2"/>
      <c r="K261" s="2"/>
      <c r="L261" s="2"/>
      <c r="M261" s="2"/>
      <c r="N261" s="2"/>
    </row>
    <row r="262" spans="1:14">
      <c r="A262" s="169"/>
      <c r="B262" s="176"/>
      <c r="C262" s="169"/>
      <c r="D262" s="169"/>
      <c r="E262" s="169"/>
      <c r="F262" s="169"/>
      <c r="G262" s="2"/>
      <c r="H262" s="2"/>
      <c r="I262" s="2"/>
      <c r="J262" s="2"/>
      <c r="K262" s="2"/>
      <c r="L262" s="2"/>
      <c r="M262" s="2"/>
      <c r="N262" s="2"/>
    </row>
    <row r="263" spans="1:14">
      <c r="A263" s="169"/>
      <c r="B263" s="176"/>
      <c r="C263" s="169"/>
      <c r="D263" s="169"/>
      <c r="E263" s="169"/>
      <c r="F263" s="169"/>
      <c r="G263" s="2"/>
      <c r="H263" s="2"/>
      <c r="I263" s="2"/>
      <c r="J263" s="2"/>
      <c r="K263" s="2"/>
      <c r="L263" s="2"/>
      <c r="M263" s="2"/>
      <c r="N263" s="2"/>
    </row>
    <row r="264" spans="1:14">
      <c r="A264" s="169"/>
      <c r="B264" s="176"/>
      <c r="C264" s="169"/>
      <c r="D264" s="169"/>
      <c r="E264" s="169"/>
      <c r="F264" s="169"/>
      <c r="G264" s="2"/>
      <c r="H264" s="2"/>
      <c r="I264" s="2"/>
      <c r="J264" s="2"/>
      <c r="K264" s="2"/>
      <c r="L264" s="2"/>
      <c r="M264" s="2"/>
      <c r="N264" s="2"/>
    </row>
    <row r="265" spans="1:14">
      <c r="A265" s="169"/>
      <c r="B265" s="176"/>
      <c r="C265" s="169"/>
      <c r="D265" s="169"/>
      <c r="E265" s="169"/>
      <c r="F265" s="169"/>
      <c r="G265" s="2"/>
      <c r="H265" s="2"/>
      <c r="I265" s="2"/>
      <c r="J265" s="2"/>
      <c r="K265" s="2"/>
      <c r="L265" s="2"/>
      <c r="M265" s="2"/>
      <c r="N265" s="2"/>
    </row>
    <row r="266" spans="1:14">
      <c r="A266" s="169"/>
      <c r="B266" s="176"/>
      <c r="C266" s="169"/>
      <c r="D266" s="169"/>
      <c r="E266" s="169"/>
      <c r="F266" s="169"/>
      <c r="G266" s="2"/>
      <c r="H266" s="2"/>
      <c r="I266" s="2"/>
      <c r="J266" s="2"/>
      <c r="K266" s="2"/>
      <c r="L266" s="2"/>
      <c r="M266" s="2"/>
      <c r="N266" s="2"/>
    </row>
    <row r="267" spans="1:14">
      <c r="A267" s="169"/>
      <c r="B267" s="176"/>
      <c r="C267" s="169"/>
      <c r="D267" s="169"/>
      <c r="E267" s="169"/>
      <c r="F267" s="169"/>
      <c r="G267" s="2"/>
      <c r="H267" s="2"/>
      <c r="I267" s="2"/>
      <c r="J267" s="2"/>
      <c r="K267" s="2"/>
      <c r="L267" s="2"/>
      <c r="M267" s="2"/>
      <c r="N267" s="2"/>
    </row>
    <row r="268" spans="1:14">
      <c r="A268" s="169"/>
      <c r="B268" s="176"/>
      <c r="C268" s="169"/>
      <c r="D268" s="169"/>
      <c r="E268" s="169"/>
      <c r="F268" s="169"/>
      <c r="G268" s="2"/>
      <c r="H268" s="2"/>
      <c r="I268" s="2"/>
      <c r="J268" s="2"/>
      <c r="K268" s="2"/>
      <c r="L268" s="2"/>
      <c r="M268" s="2"/>
      <c r="N268" s="2"/>
    </row>
    <row r="269" spans="1:14">
      <c r="B269" s="182"/>
      <c r="G269" s="2"/>
      <c r="H269" s="2"/>
      <c r="I269" s="2"/>
      <c r="J269" s="2"/>
      <c r="K269" s="2"/>
      <c r="L269" s="2"/>
      <c r="M269" s="2"/>
      <c r="N269" s="2"/>
    </row>
    <row r="270" spans="1:14">
      <c r="B270" s="182"/>
      <c r="G270" s="2"/>
      <c r="H270" s="2"/>
      <c r="I270" s="2"/>
      <c r="J270" s="2"/>
      <c r="K270" s="2"/>
      <c r="L270" s="2"/>
      <c r="M270" s="2"/>
      <c r="N270" s="2"/>
    </row>
    <row r="271" spans="1:14">
      <c r="B271" s="182"/>
      <c r="G271" s="2"/>
      <c r="H271" s="2"/>
      <c r="I271" s="2"/>
      <c r="J271" s="2"/>
      <c r="K271" s="2"/>
      <c r="L271" s="2"/>
      <c r="M271" s="2"/>
      <c r="N271" s="2"/>
    </row>
    <row r="272" spans="1:14">
      <c r="G272" s="2"/>
      <c r="H272" s="2"/>
      <c r="I272" s="2"/>
      <c r="J272" s="2"/>
      <c r="K272" s="2"/>
      <c r="L272" s="2"/>
      <c r="M272" s="2"/>
      <c r="N272" s="2"/>
    </row>
    <row r="273" spans="1:14">
      <c r="G273" s="2"/>
      <c r="H273" s="2"/>
      <c r="I273" s="2"/>
      <c r="J273" s="2"/>
      <c r="K273" s="2"/>
      <c r="L273" s="2"/>
      <c r="M273" s="2"/>
      <c r="N273" s="2"/>
    </row>
    <row r="274" spans="1:14">
      <c r="G274" s="2"/>
      <c r="H274" s="2"/>
      <c r="I274" s="2"/>
      <c r="J274" s="2"/>
      <c r="K274" s="2"/>
      <c r="L274" s="2"/>
      <c r="M274" s="2"/>
      <c r="N274" s="2"/>
    </row>
    <row r="275" spans="1:14">
      <c r="G275" s="2"/>
      <c r="H275" s="2"/>
      <c r="I275" s="2"/>
      <c r="J275" s="2"/>
      <c r="K275" s="2"/>
      <c r="L275" s="2"/>
      <c r="M275" s="2"/>
      <c r="N275" s="2"/>
    </row>
    <row r="276" spans="1:14">
      <c r="G276" s="2"/>
      <c r="H276" s="2"/>
      <c r="I276" s="2"/>
      <c r="J276" s="2"/>
      <c r="K276" s="2"/>
      <c r="L276" s="2"/>
      <c r="M276" s="2"/>
      <c r="N276" s="2"/>
    </row>
    <row r="277" spans="1:14">
      <c r="G277" s="2"/>
      <c r="H277" s="2"/>
      <c r="I277" s="2"/>
      <c r="J277" s="2"/>
      <c r="K277" s="2"/>
      <c r="L277" s="2"/>
      <c r="M277" s="2"/>
      <c r="N277" s="2"/>
    </row>
    <row r="278" spans="1:14">
      <c r="G278" s="2"/>
      <c r="H278" s="2"/>
      <c r="I278" s="2"/>
      <c r="J278" s="2"/>
      <c r="K278" s="2"/>
      <c r="L278" s="2"/>
      <c r="M278" s="2"/>
      <c r="N278" s="2"/>
    </row>
    <row r="279" spans="1:14">
      <c r="G279" s="2"/>
      <c r="H279" s="2"/>
      <c r="I279" s="2"/>
      <c r="J279" s="2"/>
      <c r="K279" s="2"/>
      <c r="L279" s="2"/>
      <c r="M279" s="2"/>
      <c r="N279" s="2"/>
    </row>
    <row r="285" spans="1:14">
      <c r="I285" s="169"/>
    </row>
    <row r="286" spans="1:14">
      <c r="I286" s="169"/>
    </row>
    <row r="287" spans="1:14">
      <c r="I287" s="169"/>
    </row>
    <row r="288" spans="1:14">
      <c r="A288" s="169"/>
      <c r="B288" s="176"/>
      <c r="C288" s="169"/>
      <c r="D288" s="169"/>
      <c r="E288" s="169"/>
      <c r="F288" s="169"/>
      <c r="G288" s="169"/>
      <c r="H288" s="169"/>
      <c r="I288" s="169"/>
    </row>
    <row r="289" spans="1:9">
      <c r="A289" s="169"/>
      <c r="B289" s="176"/>
      <c r="C289" s="169"/>
      <c r="D289" s="169"/>
      <c r="E289" s="169"/>
      <c r="F289" s="169"/>
      <c r="G289" s="169"/>
      <c r="H289" s="169"/>
      <c r="I289" s="169"/>
    </row>
    <row r="290" spans="1:9">
      <c r="A290" s="169"/>
      <c r="B290" s="176"/>
      <c r="C290" s="169"/>
      <c r="D290" s="169"/>
      <c r="E290" s="169"/>
      <c r="F290" s="169"/>
      <c r="G290" s="169"/>
      <c r="H290" s="169"/>
      <c r="I290" s="169"/>
    </row>
    <row r="291" spans="1:9">
      <c r="A291" s="169"/>
      <c r="B291" s="176"/>
      <c r="C291" s="169"/>
      <c r="D291" s="169"/>
      <c r="E291" s="169"/>
      <c r="F291" s="169"/>
      <c r="G291" s="169"/>
      <c r="H291" s="169"/>
      <c r="I291" s="169"/>
    </row>
    <row r="292" spans="1:9">
      <c r="A292" s="169"/>
      <c r="B292" s="176"/>
      <c r="C292" s="169"/>
      <c r="D292" s="169"/>
      <c r="E292" s="169"/>
      <c r="F292" s="169"/>
      <c r="G292" s="169"/>
      <c r="H292" s="169"/>
      <c r="I292" s="169"/>
    </row>
    <row r="293" spans="1:9">
      <c r="A293" s="169"/>
      <c r="B293" s="176"/>
      <c r="C293" s="169"/>
      <c r="D293" s="169"/>
      <c r="E293" s="169"/>
      <c r="F293" s="169"/>
      <c r="G293" s="169"/>
      <c r="H293" s="169"/>
      <c r="I293" s="169"/>
    </row>
    <row r="294" spans="1:9">
      <c r="B294" s="182"/>
    </row>
    <row r="295" spans="1:9">
      <c r="B295" s="182"/>
    </row>
    <row r="296" spans="1:9">
      <c r="B296" s="182"/>
    </row>
    <row r="297" spans="1:9">
      <c r="B297" s="182"/>
    </row>
    <row r="298" spans="1:9">
      <c r="B298" s="182"/>
    </row>
    <row r="299" spans="1:9">
      <c r="B299" s="182"/>
    </row>
    <row r="300" spans="1:9">
      <c r="B300" s="182"/>
    </row>
    <row r="301" spans="1:9">
      <c r="B301" s="182"/>
    </row>
    <row r="302" spans="1:9">
      <c r="B302" s="182"/>
    </row>
    <row r="303" spans="1:9">
      <c r="B303" s="182"/>
    </row>
  </sheetData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zoomScale="70" zoomScaleNormal="70" workbookViewId="0">
      <selection activeCell="B220" sqref="B220"/>
    </sheetView>
  </sheetViews>
  <sheetFormatPr baseColWidth="10" defaultColWidth="12.5703125" defaultRowHeight="15.75"/>
  <cols>
    <col min="1" max="1" width="47.7109375" style="173" customWidth="1"/>
    <col min="2" max="2" width="16" style="173" customWidth="1"/>
    <col min="3" max="3" width="12.5703125" style="173"/>
    <col min="4" max="4" width="20" style="173" customWidth="1"/>
    <col min="5" max="6" width="12.5703125" style="173"/>
    <col min="7" max="7" width="22.42578125" style="173" customWidth="1"/>
    <col min="8" max="8" width="45.7109375" style="173" customWidth="1"/>
    <col min="9" max="9" width="71.85546875" style="173" customWidth="1"/>
    <col min="10" max="16384" width="12.5703125" style="173"/>
  </cols>
  <sheetData>
    <row r="1" spans="1:16">
      <c r="A1" s="169" t="s">
        <v>109</v>
      </c>
      <c r="B1" s="170">
        <v>10</v>
      </c>
      <c r="C1" s="171"/>
      <c r="D1" s="169"/>
      <c r="E1" s="169"/>
      <c r="F1" s="169"/>
      <c r="G1" s="169"/>
      <c r="H1" s="169"/>
      <c r="I1" s="169"/>
      <c r="J1" s="172"/>
      <c r="K1" s="172"/>
      <c r="L1" s="172"/>
      <c r="M1" s="172"/>
      <c r="N1" s="172"/>
      <c r="O1" s="172"/>
      <c r="P1" s="172"/>
    </row>
    <row r="2" spans="1:16" ht="18.75">
      <c r="A2" s="174" t="s">
        <v>110</v>
      </c>
      <c r="B2" s="175" t="s">
        <v>111</v>
      </c>
      <c r="C2" s="171"/>
      <c r="D2" s="169"/>
      <c r="E2" s="169"/>
      <c r="F2" s="169"/>
      <c r="G2" s="169"/>
      <c r="H2" s="169"/>
      <c r="I2" s="169"/>
    </row>
    <row r="3" spans="1:16">
      <c r="A3" s="169" t="s">
        <v>112</v>
      </c>
      <c r="B3" s="176" t="s">
        <v>113</v>
      </c>
      <c r="C3" s="171"/>
      <c r="D3" s="169"/>
      <c r="E3" s="169"/>
      <c r="F3" s="169"/>
      <c r="G3" s="169"/>
      <c r="H3" s="169"/>
      <c r="I3" s="169"/>
    </row>
    <row r="4" spans="1:16">
      <c r="A4" s="169"/>
      <c r="B4" s="176"/>
      <c r="C4" s="169"/>
      <c r="D4" s="169"/>
      <c r="E4" s="169"/>
      <c r="F4" s="169"/>
      <c r="G4" s="169"/>
      <c r="H4" s="169"/>
      <c r="I4" s="169"/>
    </row>
    <row r="5" spans="1:16" ht="18.75">
      <c r="A5" s="177" t="s">
        <v>114</v>
      </c>
      <c r="B5" s="177" t="s">
        <v>115</v>
      </c>
    </row>
    <row r="6" spans="1:16">
      <c r="A6" s="173" t="s">
        <v>116</v>
      </c>
    </row>
    <row r="7" spans="1:16">
      <c r="A7" s="173" t="s">
        <v>117</v>
      </c>
      <c r="B7" s="173" t="s">
        <v>118</v>
      </c>
    </row>
    <row r="8" spans="1:16">
      <c r="A8" s="173" t="s">
        <v>119</v>
      </c>
      <c r="B8" s="173">
        <v>1</v>
      </c>
    </row>
    <row r="9" spans="1:16">
      <c r="A9" s="173" t="s">
        <v>120</v>
      </c>
      <c r="B9" s="173" t="s">
        <v>121</v>
      </c>
    </row>
    <row r="10" spans="1:16">
      <c r="A10" s="173" t="s">
        <v>122</v>
      </c>
    </row>
    <row r="11" spans="1:16">
      <c r="A11" s="173" t="s">
        <v>123</v>
      </c>
      <c r="B11" s="173" t="s">
        <v>124</v>
      </c>
      <c r="C11" s="173" t="s">
        <v>120</v>
      </c>
      <c r="D11" s="173" t="s">
        <v>125</v>
      </c>
      <c r="E11" s="173" t="s">
        <v>126</v>
      </c>
      <c r="F11" s="173" t="s">
        <v>117</v>
      </c>
      <c r="G11" s="173" t="s">
        <v>127</v>
      </c>
      <c r="H11" s="173" t="s">
        <v>128</v>
      </c>
      <c r="I11" s="173" t="s">
        <v>129</v>
      </c>
    </row>
    <row r="12" spans="1:16">
      <c r="A12" s="173" t="s">
        <v>115</v>
      </c>
      <c r="B12" s="173">
        <v>1</v>
      </c>
      <c r="C12" s="173" t="s">
        <v>130</v>
      </c>
      <c r="D12" s="173" t="s">
        <v>111</v>
      </c>
      <c r="F12" s="173" t="s">
        <v>118</v>
      </c>
      <c r="G12" s="173" t="s">
        <v>131</v>
      </c>
    </row>
    <row r="13" spans="1:16">
      <c r="A13" s="173" t="s">
        <v>132</v>
      </c>
      <c r="B13" s="173">
        <f>1.09*((0.93*Cell_cost!$C$21+0.03*Cell_cost!$C$15+0.04*Cell_cost!$C$16)*Cell_cost!$C$31*(1-Cell_cost!$C$33))*1000/Cell_cost!$C$47</f>
        <v>1.149966586675379</v>
      </c>
      <c r="C13" s="173" t="s">
        <v>133</v>
      </c>
      <c r="D13" s="173" t="s">
        <v>111</v>
      </c>
      <c r="F13" s="173" t="s">
        <v>118</v>
      </c>
      <c r="G13" s="173" t="s">
        <v>134</v>
      </c>
      <c r="O13" s="178"/>
      <c r="P13" s="178"/>
    </row>
    <row r="14" spans="1:16">
      <c r="A14" s="173" t="s">
        <v>135</v>
      </c>
      <c r="B14" s="173">
        <f>1.09*((0.93*Cell_cost!$C$19+0.03*Cell_cost!$C$15+0.04*Cell_cost!$C$16)*(Cell_cost!$C$32)*(1-Cell_cost!$C$34))*1000/Cell_cost!$C$47</f>
        <v>2.8797316564458386</v>
      </c>
      <c r="C14" s="173" t="s">
        <v>133</v>
      </c>
      <c r="D14" s="173" t="s">
        <v>111</v>
      </c>
      <c r="F14" s="173" t="s">
        <v>118</v>
      </c>
      <c r="G14" s="173" t="s">
        <v>134</v>
      </c>
      <c r="O14" s="178"/>
      <c r="P14" s="178"/>
    </row>
    <row r="15" spans="1:16">
      <c r="A15" s="173" t="s">
        <v>136</v>
      </c>
      <c r="B15" s="173">
        <f>Cell_cost!$C$48</f>
        <v>0.78335182791924374</v>
      </c>
      <c r="C15" s="173" t="s">
        <v>133</v>
      </c>
      <c r="D15" s="173" t="s">
        <v>111</v>
      </c>
      <c r="F15" s="173" t="s">
        <v>118</v>
      </c>
      <c r="G15" s="173" t="s">
        <v>134</v>
      </c>
      <c r="O15" s="178"/>
      <c r="P15" s="178"/>
    </row>
    <row r="16" spans="1:16">
      <c r="A16" s="173" t="s">
        <v>137</v>
      </c>
      <c r="B16" s="173">
        <f>Cell_cost!$C$49</f>
        <v>0.59013670072041258</v>
      </c>
      <c r="C16" s="173" t="s">
        <v>133</v>
      </c>
      <c r="D16" s="173" t="s">
        <v>111</v>
      </c>
      <c r="F16" s="173" t="s">
        <v>118</v>
      </c>
      <c r="G16" s="173" t="s">
        <v>134</v>
      </c>
      <c r="O16" s="178"/>
      <c r="P16" s="178"/>
    </row>
    <row r="17" spans="1:16">
      <c r="A17" s="173" t="s">
        <v>138</v>
      </c>
      <c r="B17" s="173">
        <f>Cell_cost!$C$53</f>
        <v>1.1933524044266579</v>
      </c>
      <c r="C17" s="173" t="s">
        <v>133</v>
      </c>
      <c r="D17" s="173" t="s">
        <v>111</v>
      </c>
      <c r="F17" s="173" t="s">
        <v>118</v>
      </c>
      <c r="G17" s="173" t="s">
        <v>134</v>
      </c>
      <c r="O17" s="178"/>
      <c r="P17" s="178"/>
    </row>
    <row r="18" spans="1:16">
      <c r="A18" s="173" t="s">
        <v>139</v>
      </c>
      <c r="B18" s="173">
        <f>Cell_cost!$C$50</f>
        <v>0.315318781960853</v>
      </c>
      <c r="C18" s="173" t="s">
        <v>133</v>
      </c>
      <c r="D18" s="173" t="s">
        <v>111</v>
      </c>
      <c r="F18" s="173" t="s">
        <v>118</v>
      </c>
      <c r="G18" s="173" t="s">
        <v>134</v>
      </c>
      <c r="O18" s="178"/>
      <c r="P18" s="178"/>
    </row>
    <row r="19" spans="1:16">
      <c r="A19" s="173" t="s">
        <v>140</v>
      </c>
      <c r="B19" s="173">
        <f>SUM(B13:B18)*0.03/0.97</f>
        <v>0.2137688028293315</v>
      </c>
      <c r="C19" s="173" t="s">
        <v>133</v>
      </c>
      <c r="D19" s="173" t="s">
        <v>111</v>
      </c>
      <c r="F19" s="173" t="s">
        <v>118</v>
      </c>
      <c r="G19" s="173" t="s">
        <v>134</v>
      </c>
      <c r="I19" s="173" t="s">
        <v>141</v>
      </c>
      <c r="O19" s="178"/>
      <c r="P19" s="178"/>
    </row>
    <row r="20" spans="1:16">
      <c r="A20" s="173" t="s">
        <v>142</v>
      </c>
      <c r="B20" s="173">
        <f>LIB4C!$B$20*Cell_cost!$C$76/Cell_cost!$D$76</f>
        <v>48.084147171473504</v>
      </c>
      <c r="C20" s="173" t="s">
        <v>120</v>
      </c>
      <c r="D20" s="173" t="s">
        <v>111</v>
      </c>
      <c r="F20" s="173" t="s">
        <v>118</v>
      </c>
      <c r="G20" s="173" t="s">
        <v>134</v>
      </c>
      <c r="O20" s="179"/>
      <c r="P20" s="179"/>
    </row>
    <row r="21" spans="1:16">
      <c r="A21" s="173" t="s">
        <v>143</v>
      </c>
      <c r="B21" s="173">
        <f>LIB4C!$B$21*Cell_cost!$C$76/Cell_cost!$D$76</f>
        <v>59.08958177754041</v>
      </c>
      <c r="C21" s="173" t="s">
        <v>130</v>
      </c>
      <c r="D21" s="173" t="s">
        <v>111</v>
      </c>
      <c r="F21" s="173" t="s">
        <v>144</v>
      </c>
      <c r="G21" s="173" t="s">
        <v>134</v>
      </c>
    </row>
    <row r="24" spans="1:16" ht="18.75">
      <c r="A24" s="177" t="s">
        <v>114</v>
      </c>
      <c r="B24" s="177" t="s">
        <v>142</v>
      </c>
    </row>
    <row r="25" spans="1:16">
      <c r="A25" s="173" t="s">
        <v>116</v>
      </c>
    </row>
    <row r="26" spans="1:16">
      <c r="A26" s="173" t="s">
        <v>117</v>
      </c>
      <c r="B26" s="173" t="s">
        <v>118</v>
      </c>
    </row>
    <row r="27" spans="1:16">
      <c r="A27" s="173" t="s">
        <v>119</v>
      </c>
      <c r="B27" s="173">
        <v>1</v>
      </c>
    </row>
    <row r="28" spans="1:16">
      <c r="A28" s="173" t="s">
        <v>120</v>
      </c>
      <c r="B28" s="173" t="s">
        <v>120</v>
      </c>
    </row>
    <row r="29" spans="1:16">
      <c r="A29" s="173" t="s">
        <v>122</v>
      </c>
    </row>
    <row r="30" spans="1:16">
      <c r="A30" s="173" t="s">
        <v>123</v>
      </c>
      <c r="B30" s="173" t="s">
        <v>124</v>
      </c>
      <c r="C30" s="173" t="s">
        <v>120</v>
      </c>
      <c r="D30" s="173" t="s">
        <v>125</v>
      </c>
      <c r="E30" s="173" t="s">
        <v>126</v>
      </c>
      <c r="F30" s="173" t="s">
        <v>117</v>
      </c>
      <c r="G30" s="173" t="s">
        <v>127</v>
      </c>
      <c r="H30" s="173" t="s">
        <v>128</v>
      </c>
      <c r="I30" s="173" t="s">
        <v>129</v>
      </c>
    </row>
    <row r="31" spans="1:16">
      <c r="A31" s="173" t="s">
        <v>145</v>
      </c>
      <c r="B31" s="173">
        <v>1</v>
      </c>
      <c r="C31" s="173" t="s">
        <v>146</v>
      </c>
      <c r="D31" s="173" t="s">
        <v>147</v>
      </c>
      <c r="F31" s="173" t="s">
        <v>118</v>
      </c>
      <c r="G31" s="173" t="s">
        <v>134</v>
      </c>
      <c r="H31" s="173" t="s">
        <v>148</v>
      </c>
      <c r="K31" s="180"/>
      <c r="L31" s="180"/>
      <c r="M31" s="180"/>
      <c r="N31" s="180"/>
      <c r="O31" s="180"/>
      <c r="P31" s="180"/>
    </row>
    <row r="32" spans="1:16">
      <c r="K32" s="180"/>
      <c r="L32" s="180"/>
      <c r="M32" s="180"/>
      <c r="N32" s="180"/>
      <c r="O32" s="180"/>
      <c r="P32" s="180"/>
    </row>
    <row r="33" spans="1:16">
      <c r="K33" s="180"/>
      <c r="L33" s="180"/>
      <c r="M33" s="180"/>
      <c r="N33" s="180"/>
      <c r="O33" s="180"/>
      <c r="P33" s="180"/>
    </row>
    <row r="34" spans="1:16" ht="18.75">
      <c r="A34" s="177" t="s">
        <v>114</v>
      </c>
      <c r="B34" s="177" t="s">
        <v>143</v>
      </c>
    </row>
    <row r="35" spans="1:16">
      <c r="A35" s="173" t="s">
        <v>116</v>
      </c>
    </row>
    <row r="36" spans="1:16">
      <c r="A36" s="173" t="s">
        <v>117</v>
      </c>
      <c r="B36" s="173" t="s">
        <v>144</v>
      </c>
    </row>
    <row r="37" spans="1:16">
      <c r="A37" s="173" t="s">
        <v>119</v>
      </c>
      <c r="B37" s="173">
        <v>1</v>
      </c>
    </row>
    <row r="38" spans="1:16">
      <c r="A38" s="173" t="s">
        <v>120</v>
      </c>
      <c r="B38" s="173" t="s">
        <v>130</v>
      </c>
    </row>
    <row r="39" spans="1:16">
      <c r="A39" s="173" t="s">
        <v>122</v>
      </c>
    </row>
    <row r="40" spans="1:16">
      <c r="A40" s="173" t="s">
        <v>123</v>
      </c>
      <c r="B40" s="173" t="s">
        <v>124</v>
      </c>
      <c r="C40" s="173" t="s">
        <v>120</v>
      </c>
      <c r="D40" s="173" t="s">
        <v>125</v>
      </c>
      <c r="E40" s="173" t="s">
        <v>126</v>
      </c>
      <c r="F40" s="173" t="s">
        <v>117</v>
      </c>
      <c r="G40" s="173" t="s">
        <v>127</v>
      </c>
      <c r="H40" s="173" t="s">
        <v>128</v>
      </c>
      <c r="I40" s="173" t="s">
        <v>129</v>
      </c>
    </row>
    <row r="41" spans="1:16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  <c r="N41" s="180"/>
      <c r="O41" s="180"/>
      <c r="P41" s="180"/>
    </row>
    <row r="42" spans="1:16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  <c r="N42" s="180"/>
      <c r="O42" s="180"/>
      <c r="P42" s="180"/>
    </row>
    <row r="43" spans="1:16">
      <c r="K43" s="180"/>
      <c r="L43" s="180"/>
      <c r="M43" s="180"/>
      <c r="N43" s="180"/>
      <c r="O43" s="180"/>
      <c r="P43" s="180"/>
    </row>
    <row r="44" spans="1:16">
      <c r="K44" s="180"/>
      <c r="L44" s="180"/>
      <c r="M44" s="180"/>
      <c r="N44" s="180"/>
      <c r="O44" s="180"/>
      <c r="P44" s="180"/>
    </row>
    <row r="45" spans="1:16" ht="18.75">
      <c r="A45" s="177" t="s">
        <v>114</v>
      </c>
      <c r="B45" s="177" t="s">
        <v>136</v>
      </c>
      <c r="C45" s="181"/>
    </row>
    <row r="46" spans="1:16">
      <c r="A46" s="173" t="s">
        <v>116</v>
      </c>
    </row>
    <row r="47" spans="1:16">
      <c r="A47" s="173" t="s">
        <v>117</v>
      </c>
      <c r="B47" s="173" t="s">
        <v>118</v>
      </c>
    </row>
    <row r="48" spans="1:16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73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73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5" spans="1:9" ht="18.75">
      <c r="A55" s="177" t="s">
        <v>114</v>
      </c>
      <c r="B55" s="177" t="s">
        <v>132</v>
      </c>
    </row>
    <row r="56" spans="1:9">
      <c r="A56" s="173" t="s">
        <v>116</v>
      </c>
    </row>
    <row r="57" spans="1:9">
      <c r="A57" s="173" t="s">
        <v>117</v>
      </c>
      <c r="B57" s="173" t="s">
        <v>118</v>
      </c>
    </row>
    <row r="58" spans="1:9">
      <c r="A58" s="173" t="s">
        <v>119</v>
      </c>
      <c r="B58" s="173">
        <v>1</v>
      </c>
    </row>
    <row r="59" spans="1:9">
      <c r="A59" s="173" t="s">
        <v>120</v>
      </c>
      <c r="B59" s="173" t="s">
        <v>133</v>
      </c>
    </row>
    <row r="60" spans="1:9">
      <c r="A60" s="173" t="s">
        <v>122</v>
      </c>
    </row>
    <row r="61" spans="1:9">
      <c r="A61" s="173" t="s">
        <v>123</v>
      </c>
      <c r="B61" s="173" t="s">
        <v>124</v>
      </c>
      <c r="C61" s="173" t="s">
        <v>120</v>
      </c>
      <c r="D61" s="173" t="s">
        <v>125</v>
      </c>
      <c r="E61" s="173" t="s">
        <v>126</v>
      </c>
      <c r="F61" s="173" t="s">
        <v>117</v>
      </c>
      <c r="G61" s="173" t="s">
        <v>127</v>
      </c>
      <c r="H61" s="173" t="s">
        <v>128</v>
      </c>
      <c r="I61" s="173" t="s">
        <v>129</v>
      </c>
    </row>
    <row r="62" spans="1:9">
      <c r="A62" s="173" t="s">
        <v>159</v>
      </c>
      <c r="B62" s="173">
        <v>0.93</v>
      </c>
      <c r="C62" s="173" t="s">
        <v>133</v>
      </c>
      <c r="D62" s="173" t="s">
        <v>147</v>
      </c>
      <c r="F62" s="173" t="s">
        <v>118</v>
      </c>
      <c r="G62" s="173" t="s">
        <v>134</v>
      </c>
      <c r="H62" s="173" t="s">
        <v>160</v>
      </c>
    </row>
    <row r="63" spans="1:9">
      <c r="A63" s="173" t="s">
        <v>161</v>
      </c>
      <c r="B63" s="173">
        <f>0.03*0.7</f>
        <v>2.0999999999999998E-2</v>
      </c>
      <c r="C63" s="173" t="s">
        <v>133</v>
      </c>
      <c r="D63" s="173" t="s">
        <v>147</v>
      </c>
      <c r="F63" s="173" t="s">
        <v>118</v>
      </c>
      <c r="G63" s="173" t="s">
        <v>134</v>
      </c>
      <c r="H63" s="173" t="s">
        <v>162</v>
      </c>
    </row>
    <row r="64" spans="1:9">
      <c r="A64" s="173" t="s">
        <v>163</v>
      </c>
      <c r="B64" s="173">
        <f>0.03*0.3</f>
        <v>8.9999999999999993E-3</v>
      </c>
      <c r="C64" s="173" t="s">
        <v>133</v>
      </c>
      <c r="D64" s="173" t="s">
        <v>111</v>
      </c>
      <c r="G64" s="173" t="s">
        <v>134</v>
      </c>
      <c r="H64" s="173" t="s">
        <v>163</v>
      </c>
    </row>
    <row r="65" spans="1:9">
      <c r="A65" s="173" t="s">
        <v>164</v>
      </c>
      <c r="B65" s="173">
        <v>0.04</v>
      </c>
      <c r="C65" s="173" t="s">
        <v>133</v>
      </c>
      <c r="D65" s="173" t="s">
        <v>147</v>
      </c>
      <c r="F65" s="173" t="s">
        <v>118</v>
      </c>
      <c r="G65" s="173" t="s">
        <v>134</v>
      </c>
      <c r="H65" s="173" t="s">
        <v>165</v>
      </c>
    </row>
    <row r="68" spans="1:9" ht="18.75">
      <c r="A68" s="177" t="s">
        <v>114</v>
      </c>
      <c r="B68" s="177" t="s">
        <v>137</v>
      </c>
      <c r="C68" s="181"/>
    </row>
    <row r="69" spans="1:9">
      <c r="A69" s="173" t="s">
        <v>116</v>
      </c>
    </row>
    <row r="70" spans="1:9">
      <c r="A70" s="173" t="s">
        <v>117</v>
      </c>
      <c r="B70" s="173" t="s">
        <v>118</v>
      </c>
    </row>
    <row r="71" spans="1:9">
      <c r="A71" s="173" t="s">
        <v>119</v>
      </c>
      <c r="B71" s="173">
        <v>1</v>
      </c>
    </row>
    <row r="72" spans="1:9">
      <c r="A72" s="173" t="s">
        <v>120</v>
      </c>
      <c r="B72" s="173" t="s">
        <v>133</v>
      </c>
    </row>
    <row r="73" spans="1:9">
      <c r="A73" s="173" t="s">
        <v>122</v>
      </c>
    </row>
    <row r="74" spans="1:9">
      <c r="A74" s="173" t="s">
        <v>123</v>
      </c>
      <c r="B74" s="173" t="s">
        <v>124</v>
      </c>
      <c r="C74" s="173" t="s">
        <v>120</v>
      </c>
      <c r="D74" s="173" t="s">
        <v>125</v>
      </c>
      <c r="E74" s="173" t="s">
        <v>126</v>
      </c>
      <c r="F74" s="173" t="s">
        <v>117</v>
      </c>
      <c r="G74" s="173" t="s">
        <v>127</v>
      </c>
      <c r="H74" s="173" t="s">
        <v>128</v>
      </c>
      <c r="I74" s="173" t="s">
        <v>129</v>
      </c>
    </row>
    <row r="75" spans="1:9">
      <c r="A75" s="173" t="s">
        <v>166</v>
      </c>
      <c r="B75" s="1">
        <v>1</v>
      </c>
      <c r="C75" s="173" t="s">
        <v>133</v>
      </c>
      <c r="D75" s="173" t="s">
        <v>147</v>
      </c>
      <c r="F75" s="173" t="s">
        <v>153</v>
      </c>
      <c r="G75" s="173" t="s">
        <v>134</v>
      </c>
      <c r="H75" s="173" t="s">
        <v>167</v>
      </c>
    </row>
    <row r="76" spans="1:9">
      <c r="A76" s="173" t="s">
        <v>168</v>
      </c>
      <c r="B76" s="1">
        <v>1</v>
      </c>
      <c r="C76" s="173" t="s">
        <v>133</v>
      </c>
      <c r="D76" s="173" t="s">
        <v>147</v>
      </c>
      <c r="F76" s="173" t="s">
        <v>118</v>
      </c>
      <c r="G76" s="173" t="s">
        <v>134</v>
      </c>
      <c r="H76" s="173" t="s">
        <v>169</v>
      </c>
    </row>
    <row r="79" spans="1:9" ht="18.75">
      <c r="A79" s="177" t="s">
        <v>114</v>
      </c>
      <c r="B79" s="177" t="s">
        <v>135</v>
      </c>
    </row>
    <row r="80" spans="1:9">
      <c r="A80" s="173" t="s">
        <v>116</v>
      </c>
    </row>
    <row r="81" spans="1:16">
      <c r="A81" s="173" t="s">
        <v>117</v>
      </c>
      <c r="B81" s="173" t="s">
        <v>118</v>
      </c>
    </row>
    <row r="82" spans="1:16">
      <c r="A82" s="173" t="s">
        <v>119</v>
      </c>
      <c r="B82" s="173">
        <v>1</v>
      </c>
    </row>
    <row r="83" spans="1:16">
      <c r="A83" s="173" t="s">
        <v>120</v>
      </c>
      <c r="B83" s="173" t="s">
        <v>133</v>
      </c>
    </row>
    <row r="84" spans="1:16">
      <c r="A84" s="173" t="s">
        <v>122</v>
      </c>
    </row>
    <row r="85" spans="1:16">
      <c r="A85" s="173" t="s">
        <v>123</v>
      </c>
      <c r="B85" s="173" t="s">
        <v>124</v>
      </c>
      <c r="C85" s="173" t="s">
        <v>120</v>
      </c>
      <c r="D85" s="173" t="s">
        <v>125</v>
      </c>
      <c r="E85" s="173" t="s">
        <v>126</v>
      </c>
      <c r="F85" s="173" t="s">
        <v>117</v>
      </c>
      <c r="G85" s="173" t="s">
        <v>127</v>
      </c>
      <c r="H85" s="173" t="s">
        <v>128</v>
      </c>
      <c r="I85" s="173" t="s">
        <v>129</v>
      </c>
    </row>
    <row r="86" spans="1:16">
      <c r="A86" s="173" t="s">
        <v>170</v>
      </c>
      <c r="B86" s="173">
        <v>0.03</v>
      </c>
      <c r="C86" s="173" t="s">
        <v>133</v>
      </c>
      <c r="D86" s="173" t="s">
        <v>147</v>
      </c>
      <c r="F86" s="173" t="s">
        <v>118</v>
      </c>
      <c r="G86" s="173" t="s">
        <v>134</v>
      </c>
      <c r="H86" s="173" t="s">
        <v>171</v>
      </c>
      <c r="K86" s="2"/>
      <c r="L86" s="2"/>
      <c r="M86" s="2"/>
      <c r="N86" s="2"/>
      <c r="O86" s="2"/>
      <c r="P86" s="2"/>
    </row>
    <row r="87" spans="1:16">
      <c r="A87" s="173" t="s">
        <v>164</v>
      </c>
      <c r="B87" s="173">
        <v>0.04</v>
      </c>
      <c r="C87" s="173" t="s">
        <v>133</v>
      </c>
      <c r="D87" s="173" t="s">
        <v>147</v>
      </c>
      <c r="F87" s="173" t="s">
        <v>118</v>
      </c>
      <c r="G87" s="173" t="s">
        <v>134</v>
      </c>
      <c r="H87" s="173" t="s">
        <v>165</v>
      </c>
      <c r="K87" s="2"/>
      <c r="L87" s="2"/>
      <c r="M87" s="2"/>
      <c r="N87" s="2"/>
      <c r="O87" s="2"/>
      <c r="P87" s="2"/>
    </row>
    <row r="88" spans="1:16">
      <c r="A88" s="173" t="s">
        <v>172</v>
      </c>
      <c r="B88" s="173">
        <v>0.93</v>
      </c>
      <c r="C88" s="173" t="s">
        <v>133</v>
      </c>
      <c r="D88" s="173" t="s">
        <v>111</v>
      </c>
      <c r="F88" s="173" t="s">
        <v>118</v>
      </c>
      <c r="G88" s="173" t="s">
        <v>134</v>
      </c>
      <c r="K88" s="2"/>
      <c r="L88" s="2"/>
      <c r="M88" s="2"/>
      <c r="N88" s="2"/>
      <c r="O88" s="2"/>
      <c r="P88" s="2"/>
    </row>
    <row r="89" spans="1:16">
      <c r="A89" s="173" t="s">
        <v>173</v>
      </c>
      <c r="B89" s="173">
        <v>0.41</v>
      </c>
      <c r="C89" s="173" t="s">
        <v>133</v>
      </c>
      <c r="D89" s="173" t="s">
        <v>147</v>
      </c>
      <c r="F89" s="173" t="s">
        <v>118</v>
      </c>
      <c r="G89" s="173" t="s">
        <v>134</v>
      </c>
      <c r="H89" s="173" t="s">
        <v>174</v>
      </c>
      <c r="L89" s="2"/>
      <c r="M89" s="2"/>
      <c r="N89" s="2"/>
      <c r="O89" s="2"/>
      <c r="P89" s="2"/>
    </row>
    <row r="90" spans="1:16">
      <c r="L90" s="2"/>
      <c r="M90" s="2"/>
      <c r="N90" s="2"/>
      <c r="O90" s="2"/>
      <c r="P90" s="2"/>
    </row>
    <row r="91" spans="1:16">
      <c r="K91" s="2"/>
      <c r="L91" s="2"/>
      <c r="M91" s="2"/>
      <c r="N91" s="2"/>
      <c r="O91" s="2"/>
      <c r="P91" s="2"/>
    </row>
    <row r="92" spans="1:16" ht="18.75">
      <c r="A92" s="177" t="s">
        <v>114</v>
      </c>
      <c r="B92" s="177" t="s">
        <v>172</v>
      </c>
      <c r="K92" s="2"/>
      <c r="L92" s="2"/>
      <c r="M92" s="2"/>
      <c r="N92" s="2"/>
      <c r="O92" s="2"/>
      <c r="P92" s="2"/>
    </row>
    <row r="93" spans="1:16">
      <c r="A93" s="173" t="s">
        <v>116</v>
      </c>
      <c r="B93" s="173" t="s">
        <v>175</v>
      </c>
      <c r="K93" s="2"/>
      <c r="L93" s="2"/>
      <c r="M93" s="2"/>
      <c r="N93" s="2"/>
      <c r="O93" s="2"/>
      <c r="P93" s="2"/>
    </row>
    <row r="94" spans="1:16">
      <c r="A94" s="173" t="s">
        <v>117</v>
      </c>
      <c r="B94" s="173" t="s">
        <v>118</v>
      </c>
      <c r="K94" s="2"/>
      <c r="L94" s="2"/>
      <c r="M94" s="2"/>
      <c r="N94" s="2"/>
      <c r="O94" s="2"/>
      <c r="P94" s="2"/>
    </row>
    <row r="95" spans="1:16">
      <c r="A95" s="173" t="s">
        <v>119</v>
      </c>
      <c r="B95" s="173">
        <v>1</v>
      </c>
    </row>
    <row r="96" spans="1:16">
      <c r="A96" s="173" t="s">
        <v>120</v>
      </c>
      <c r="B96" s="173" t="s">
        <v>133</v>
      </c>
    </row>
    <row r="97" spans="1:9">
      <c r="A97" s="173" t="s">
        <v>122</v>
      </c>
    </row>
    <row r="98" spans="1:9">
      <c r="A98" s="173" t="s">
        <v>123</v>
      </c>
      <c r="B98" s="173" t="s">
        <v>124</v>
      </c>
      <c r="C98" s="173" t="s">
        <v>120</v>
      </c>
      <c r="D98" s="173" t="s">
        <v>125</v>
      </c>
      <c r="E98" s="173" t="s">
        <v>126</v>
      </c>
      <c r="F98" s="173" t="s">
        <v>117</v>
      </c>
      <c r="G98" s="173" t="s">
        <v>127</v>
      </c>
      <c r="H98" s="173" t="s">
        <v>128</v>
      </c>
      <c r="I98" s="173" t="s">
        <v>129</v>
      </c>
    </row>
    <row r="99" spans="1:9">
      <c r="A99" s="173" t="s">
        <v>176</v>
      </c>
      <c r="B99" s="173">
        <v>0.25</v>
      </c>
      <c r="C99" s="173" t="s">
        <v>133</v>
      </c>
      <c r="D99" s="173" t="s">
        <v>147</v>
      </c>
      <c r="F99" s="173" t="s">
        <v>118</v>
      </c>
      <c r="G99" s="173" t="s">
        <v>134</v>
      </c>
      <c r="H99" s="173" t="s">
        <v>177</v>
      </c>
    </row>
    <row r="100" spans="1:9">
      <c r="A100" s="173" t="s">
        <v>178</v>
      </c>
      <c r="B100" s="173">
        <v>0.95</v>
      </c>
      <c r="C100" s="173" t="s">
        <v>133</v>
      </c>
      <c r="D100" s="173" t="s">
        <v>111</v>
      </c>
      <c r="F100" s="173" t="s">
        <v>118</v>
      </c>
      <c r="G100" s="173" t="s">
        <v>134</v>
      </c>
    </row>
    <row r="101" spans="1:9">
      <c r="A101" s="173" t="s">
        <v>179</v>
      </c>
      <c r="B101" s="173">
        <v>4.6000000000000001E-10</v>
      </c>
      <c r="C101" s="173" t="s">
        <v>120</v>
      </c>
      <c r="D101" s="173" t="s">
        <v>147</v>
      </c>
      <c r="F101" s="173" t="s">
        <v>118</v>
      </c>
      <c r="G101" s="173" t="s">
        <v>134</v>
      </c>
      <c r="H101" s="173" t="s">
        <v>180</v>
      </c>
    </row>
    <row r="102" spans="1:9">
      <c r="A102" s="173" t="s">
        <v>181</v>
      </c>
      <c r="B102" s="173">
        <v>0.55000000000000004</v>
      </c>
      <c r="C102" s="173" t="s">
        <v>182</v>
      </c>
      <c r="D102" s="173" t="s">
        <v>147</v>
      </c>
      <c r="F102" s="173" t="s">
        <v>153</v>
      </c>
      <c r="G102" s="173" t="s">
        <v>134</v>
      </c>
      <c r="H102" s="173" t="s">
        <v>154</v>
      </c>
    </row>
    <row r="105" spans="1:9" ht="18.75">
      <c r="A105" s="177" t="s">
        <v>114</v>
      </c>
      <c r="B105" s="177" t="s">
        <v>178</v>
      </c>
    </row>
    <row r="106" spans="1:9">
      <c r="A106" s="173" t="s">
        <v>116</v>
      </c>
      <c r="B106" s="173" t="s">
        <v>175</v>
      </c>
    </row>
    <row r="107" spans="1:9">
      <c r="A107" s="173" t="s">
        <v>117</v>
      </c>
      <c r="B107" s="173" t="s">
        <v>118</v>
      </c>
    </row>
    <row r="108" spans="1:9">
      <c r="A108" s="173" t="s">
        <v>119</v>
      </c>
      <c r="B108" s="173">
        <v>1</v>
      </c>
    </row>
    <row r="109" spans="1:9">
      <c r="A109" s="173" t="s">
        <v>120</v>
      </c>
      <c r="B109" s="173" t="s">
        <v>133</v>
      </c>
    </row>
    <row r="110" spans="1:9">
      <c r="A110" s="173" t="s">
        <v>122</v>
      </c>
    </row>
    <row r="111" spans="1:9">
      <c r="A111" s="173" t="s">
        <v>123</v>
      </c>
      <c r="B111" s="173" t="s">
        <v>124</v>
      </c>
      <c r="C111" s="173" t="s">
        <v>120</v>
      </c>
      <c r="D111" s="173" t="s">
        <v>125</v>
      </c>
      <c r="E111" s="173" t="s">
        <v>126</v>
      </c>
      <c r="F111" s="173" t="s">
        <v>117</v>
      </c>
      <c r="G111" s="173" t="s">
        <v>127</v>
      </c>
      <c r="H111" s="173" t="s">
        <v>128</v>
      </c>
      <c r="I111" s="173" t="s">
        <v>129</v>
      </c>
    </row>
    <row r="112" spans="1:9">
      <c r="A112" s="173" t="s">
        <v>183</v>
      </c>
      <c r="B112" s="173">
        <v>0.56999999999999995</v>
      </c>
      <c r="C112" s="173" t="s">
        <v>133</v>
      </c>
      <c r="D112" s="173" t="s">
        <v>147</v>
      </c>
      <c r="F112" s="173" t="s">
        <v>118</v>
      </c>
      <c r="G112" s="173" t="s">
        <v>134</v>
      </c>
      <c r="H112" s="173" t="s">
        <v>184</v>
      </c>
    </row>
    <row r="113" spans="1:9">
      <c r="A113" s="173" t="s">
        <v>185</v>
      </c>
      <c r="B113" s="173">
        <v>0.56999999999999995</v>
      </c>
      <c r="C113" s="173" t="s">
        <v>133</v>
      </c>
      <c r="D113" s="173" t="s">
        <v>111</v>
      </c>
      <c r="F113" s="173" t="s">
        <v>118</v>
      </c>
      <c r="G113" s="173" t="s">
        <v>134</v>
      </c>
    </row>
    <row r="114" spans="1:9">
      <c r="A114" s="173" t="s">
        <v>186</v>
      </c>
      <c r="B114" s="173">
        <v>0.55000000000000004</v>
      </c>
      <c r="C114" s="173" t="s">
        <v>133</v>
      </c>
      <c r="D114" s="173" t="s">
        <v>147</v>
      </c>
      <c r="F114" s="173" t="s">
        <v>118</v>
      </c>
      <c r="G114" s="173" t="s">
        <v>134</v>
      </c>
      <c r="H114" s="173" t="s">
        <v>187</v>
      </c>
    </row>
    <row r="115" spans="1:9">
      <c r="A115" s="173" t="s">
        <v>188</v>
      </c>
      <c r="B115" s="173">
        <v>1.76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189</v>
      </c>
    </row>
    <row r="116" spans="1:9">
      <c r="A116" s="173" t="s">
        <v>179</v>
      </c>
      <c r="B116" s="173">
        <v>4.0000000000000001E-10</v>
      </c>
      <c r="C116" s="173" t="s">
        <v>120</v>
      </c>
      <c r="D116" s="173" t="s">
        <v>147</v>
      </c>
      <c r="F116" s="173" t="s">
        <v>118</v>
      </c>
      <c r="G116" s="173" t="s">
        <v>134</v>
      </c>
      <c r="H116" s="173" t="s">
        <v>180</v>
      </c>
    </row>
    <row r="117" spans="1:9">
      <c r="A117" s="173" t="s">
        <v>190</v>
      </c>
      <c r="B117" s="173">
        <v>1.6</v>
      </c>
      <c r="C117" s="173" t="s">
        <v>133</v>
      </c>
      <c r="D117" s="173" t="s">
        <v>191</v>
      </c>
      <c r="E117" s="173" t="s">
        <v>192</v>
      </c>
      <c r="G117" s="173" t="s">
        <v>193</v>
      </c>
    </row>
    <row r="120" spans="1:9" ht="18.75">
      <c r="A120" s="177" t="s">
        <v>114</v>
      </c>
      <c r="B120" s="177" t="s">
        <v>185</v>
      </c>
    </row>
    <row r="121" spans="1:9">
      <c r="A121" s="173" t="s">
        <v>116</v>
      </c>
      <c r="B121" s="173" t="s">
        <v>194</v>
      </c>
    </row>
    <row r="122" spans="1:9">
      <c r="A122" s="173" t="s">
        <v>117</v>
      </c>
      <c r="B122" s="173" t="s">
        <v>118</v>
      </c>
    </row>
    <row r="123" spans="1:9">
      <c r="A123" s="173" t="s">
        <v>119</v>
      </c>
      <c r="B123" s="173">
        <v>1</v>
      </c>
    </row>
    <row r="124" spans="1:9">
      <c r="A124" s="173" t="s">
        <v>120</v>
      </c>
      <c r="B124" s="173" t="s">
        <v>133</v>
      </c>
    </row>
    <row r="125" spans="1:9">
      <c r="A125" s="173" t="s">
        <v>122</v>
      </c>
    </row>
    <row r="126" spans="1:9">
      <c r="A126" s="173" t="s">
        <v>123</v>
      </c>
      <c r="B126" s="173" t="s">
        <v>124</v>
      </c>
      <c r="C126" s="173" t="s">
        <v>120</v>
      </c>
      <c r="D126" s="173" t="s">
        <v>125</v>
      </c>
      <c r="E126" s="173" t="s">
        <v>126</v>
      </c>
      <c r="F126" s="173" t="s">
        <v>117</v>
      </c>
      <c r="G126" s="173" t="s">
        <v>127</v>
      </c>
      <c r="H126" s="173" t="s">
        <v>128</v>
      </c>
      <c r="I126" s="173" t="s">
        <v>129</v>
      </c>
    </row>
    <row r="127" spans="1:9">
      <c r="A127" s="173" t="s">
        <v>195</v>
      </c>
      <c r="B127" s="173">
        <v>0.38019999999999998</v>
      </c>
      <c r="C127" s="173" t="s">
        <v>133</v>
      </c>
      <c r="D127" s="173" t="s">
        <v>147</v>
      </c>
      <c r="F127" s="173" t="s">
        <v>118</v>
      </c>
      <c r="G127" s="173" t="s">
        <v>134</v>
      </c>
      <c r="H127" s="173" t="s">
        <v>196</v>
      </c>
    </row>
    <row r="128" spans="1:9">
      <c r="A128" s="173" t="s">
        <v>197</v>
      </c>
      <c r="B128" s="173">
        <v>-0.11</v>
      </c>
      <c r="C128" s="173" t="s">
        <v>133</v>
      </c>
      <c r="D128" s="173" t="s">
        <v>147</v>
      </c>
      <c r="F128" s="173" t="s">
        <v>198</v>
      </c>
      <c r="G128" s="173" t="s">
        <v>134</v>
      </c>
      <c r="H128" s="173" t="s">
        <v>199</v>
      </c>
    </row>
    <row r="129" spans="1:9">
      <c r="A129" s="173" t="s">
        <v>200</v>
      </c>
      <c r="B129" s="173">
        <v>-7.9000000000000008E-3</v>
      </c>
      <c r="C129" s="173" t="s">
        <v>133</v>
      </c>
      <c r="D129" s="173" t="s">
        <v>147</v>
      </c>
      <c r="F129" s="173" t="s">
        <v>198</v>
      </c>
      <c r="G129" s="173" t="s">
        <v>134</v>
      </c>
      <c r="H129" s="173" t="s">
        <v>201</v>
      </c>
    </row>
    <row r="130" spans="1:9">
      <c r="A130" s="173" t="s">
        <v>202</v>
      </c>
      <c r="B130" s="173">
        <v>-0.11</v>
      </c>
      <c r="C130" s="173" t="s">
        <v>133</v>
      </c>
      <c r="D130" s="173" t="s">
        <v>147</v>
      </c>
      <c r="F130" s="173" t="s">
        <v>118</v>
      </c>
      <c r="G130" s="173" t="s">
        <v>134</v>
      </c>
      <c r="H130" s="173" t="s">
        <v>203</v>
      </c>
    </row>
    <row r="131" spans="1:9">
      <c r="A131" s="173" t="s">
        <v>181</v>
      </c>
      <c r="B131" s="173">
        <v>-0.76</v>
      </c>
      <c r="C131" s="173" t="s">
        <v>182</v>
      </c>
      <c r="D131" s="173" t="s">
        <v>147</v>
      </c>
      <c r="F131" s="173" t="s">
        <v>153</v>
      </c>
      <c r="G131" s="173" t="s">
        <v>134</v>
      </c>
      <c r="H131" s="173" t="s">
        <v>154</v>
      </c>
    </row>
    <row r="134" spans="1:9" ht="18.75">
      <c r="A134" s="177" t="s">
        <v>114</v>
      </c>
      <c r="B134" s="177" t="s">
        <v>138</v>
      </c>
    </row>
    <row r="135" spans="1:9">
      <c r="A135" s="173" t="s">
        <v>116</v>
      </c>
    </row>
    <row r="136" spans="1:9">
      <c r="A136" s="173" t="s">
        <v>117</v>
      </c>
      <c r="B136" s="173" t="s">
        <v>118</v>
      </c>
    </row>
    <row r="137" spans="1:9">
      <c r="A137" s="173" t="s">
        <v>119</v>
      </c>
      <c r="B137" s="173">
        <v>1</v>
      </c>
    </row>
    <row r="138" spans="1:9">
      <c r="A138" s="173" t="s">
        <v>120</v>
      </c>
      <c r="B138" s="173" t="s">
        <v>133</v>
      </c>
    </row>
    <row r="139" spans="1:9">
      <c r="A139" s="173" t="s">
        <v>122</v>
      </c>
    </row>
    <row r="140" spans="1:9">
      <c r="A140" s="173" t="s">
        <v>123</v>
      </c>
      <c r="B140" s="173" t="s">
        <v>124</v>
      </c>
      <c r="C140" s="173" t="s">
        <v>120</v>
      </c>
      <c r="D140" s="173" t="s">
        <v>125</v>
      </c>
      <c r="E140" s="173" t="s">
        <v>126</v>
      </c>
      <c r="F140" s="173" t="s">
        <v>117</v>
      </c>
      <c r="G140" s="173" t="s">
        <v>127</v>
      </c>
      <c r="H140" s="173" t="s">
        <v>128</v>
      </c>
      <c r="I140" s="173" t="s">
        <v>129</v>
      </c>
    </row>
    <row r="141" spans="1:9">
      <c r="A141" s="173" t="s">
        <v>204</v>
      </c>
      <c r="B141" s="173">
        <v>0.127</v>
      </c>
      <c r="C141" s="173" t="s">
        <v>133</v>
      </c>
      <c r="D141" s="173" t="s">
        <v>147</v>
      </c>
      <c r="F141" s="173" t="s">
        <v>118</v>
      </c>
      <c r="G141" s="173" t="s">
        <v>134</v>
      </c>
      <c r="H141" s="173" t="s">
        <v>205</v>
      </c>
      <c r="I141" s="173" t="s">
        <v>206</v>
      </c>
    </row>
    <row r="142" spans="1:9">
      <c r="A142" s="173" t="s">
        <v>207</v>
      </c>
      <c r="B142" s="173">
        <v>0.873</v>
      </c>
      <c r="C142" s="173" t="s">
        <v>133</v>
      </c>
      <c r="D142" s="173" t="s">
        <v>147</v>
      </c>
      <c r="F142" s="173" t="s">
        <v>118</v>
      </c>
      <c r="G142" s="173" t="s">
        <v>134</v>
      </c>
      <c r="H142" s="173" t="s">
        <v>208</v>
      </c>
      <c r="I142" s="173" t="s">
        <v>209</v>
      </c>
    </row>
    <row r="145" spans="1:9" ht="18.75">
      <c r="A145" s="177" t="s">
        <v>114</v>
      </c>
      <c r="B145" s="177" t="s">
        <v>139</v>
      </c>
    </row>
    <row r="146" spans="1:9">
      <c r="A146" s="173" t="s">
        <v>116</v>
      </c>
    </row>
    <row r="147" spans="1:9">
      <c r="A147" s="173" t="s">
        <v>117</v>
      </c>
      <c r="B147" s="173" t="s">
        <v>118</v>
      </c>
    </row>
    <row r="148" spans="1:9">
      <c r="A148" s="173" t="s">
        <v>119</v>
      </c>
      <c r="B148" s="173">
        <v>1</v>
      </c>
    </row>
    <row r="149" spans="1:9">
      <c r="A149" s="173" t="s">
        <v>120</v>
      </c>
      <c r="B149" s="173" t="s">
        <v>133</v>
      </c>
    </row>
    <row r="150" spans="1:9">
      <c r="A150" s="173" t="s">
        <v>122</v>
      </c>
    </row>
    <row r="151" spans="1:9">
      <c r="A151" s="173" t="s">
        <v>123</v>
      </c>
      <c r="B151" s="173" t="s">
        <v>124</v>
      </c>
      <c r="C151" s="173" t="s">
        <v>120</v>
      </c>
      <c r="D151" s="173" t="s">
        <v>125</v>
      </c>
      <c r="E151" s="173" t="s">
        <v>126</v>
      </c>
      <c r="F151" s="173" t="s">
        <v>117</v>
      </c>
      <c r="G151" s="173" t="s">
        <v>127</v>
      </c>
      <c r="H151" s="173" t="s">
        <v>128</v>
      </c>
      <c r="I151" s="173" t="s">
        <v>129</v>
      </c>
    </row>
    <row r="152" spans="1:9">
      <c r="A152" s="173" t="s">
        <v>210</v>
      </c>
      <c r="B152" s="173">
        <v>0.5</v>
      </c>
      <c r="C152" s="173" t="s">
        <v>133</v>
      </c>
      <c r="D152" s="173" t="s">
        <v>147</v>
      </c>
      <c r="F152" s="173" t="s">
        <v>118</v>
      </c>
      <c r="G152" s="173" t="s">
        <v>134</v>
      </c>
      <c r="H152" s="173" t="s">
        <v>211</v>
      </c>
    </row>
    <row r="153" spans="1:9">
      <c r="A153" s="173" t="s">
        <v>212</v>
      </c>
      <c r="B153" s="173">
        <v>0.5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213</v>
      </c>
    </row>
    <row r="154" spans="1:9">
      <c r="A154" s="173" t="s">
        <v>214</v>
      </c>
      <c r="B154" s="173">
        <v>1</v>
      </c>
      <c r="C154" s="173" t="s">
        <v>133</v>
      </c>
      <c r="D154" s="173" t="s">
        <v>147</v>
      </c>
      <c r="F154" s="173" t="s">
        <v>118</v>
      </c>
      <c r="G154" s="173" t="s">
        <v>134</v>
      </c>
      <c r="H154" s="173" t="s">
        <v>215</v>
      </c>
    </row>
    <row r="157" spans="1:9" ht="18.75">
      <c r="A157" s="177" t="s">
        <v>114</v>
      </c>
      <c r="B157" s="177" t="s">
        <v>140</v>
      </c>
    </row>
    <row r="158" spans="1:9">
      <c r="A158" s="173" t="s">
        <v>116</v>
      </c>
    </row>
    <row r="159" spans="1:9">
      <c r="A159" s="173" t="s">
        <v>117</v>
      </c>
      <c r="B159" s="173" t="s">
        <v>118</v>
      </c>
    </row>
    <row r="160" spans="1:9">
      <c r="A160" s="173" t="s">
        <v>119</v>
      </c>
      <c r="B160" s="173">
        <v>1</v>
      </c>
    </row>
    <row r="161" spans="1:9">
      <c r="A161" s="173" t="s">
        <v>120</v>
      </c>
      <c r="B161" s="173" t="s">
        <v>133</v>
      </c>
    </row>
    <row r="162" spans="1:9">
      <c r="A162" s="173" t="s">
        <v>122</v>
      </c>
    </row>
    <row r="163" spans="1:9">
      <c r="A163" s="173" t="s">
        <v>123</v>
      </c>
      <c r="B163" s="173" t="s">
        <v>124</v>
      </c>
      <c r="C163" s="173" t="s">
        <v>120</v>
      </c>
      <c r="D163" s="173" t="s">
        <v>125</v>
      </c>
      <c r="E163" s="173" t="s">
        <v>126</v>
      </c>
      <c r="F163" s="173" t="s">
        <v>117</v>
      </c>
      <c r="G163" s="173" t="s">
        <v>127</v>
      </c>
      <c r="H163" s="173" t="s">
        <v>128</v>
      </c>
      <c r="I163" s="173" t="s">
        <v>129</v>
      </c>
    </row>
    <row r="164" spans="1:9">
      <c r="A164" s="173" t="s">
        <v>216</v>
      </c>
      <c r="B164" s="173">
        <v>0.22</v>
      </c>
      <c r="C164" s="173" t="s">
        <v>133</v>
      </c>
      <c r="D164" s="173" t="s">
        <v>111</v>
      </c>
      <c r="F164" s="173" t="s">
        <v>118</v>
      </c>
      <c r="G164" s="173" t="s">
        <v>134</v>
      </c>
    </row>
    <row r="165" spans="1:9">
      <c r="A165" s="173" t="s">
        <v>217</v>
      </c>
      <c r="B165" s="173">
        <v>0.38</v>
      </c>
      <c r="C165" s="173" t="s">
        <v>133</v>
      </c>
      <c r="D165" s="173" t="s">
        <v>111</v>
      </c>
      <c r="F165" s="173" t="s">
        <v>118</v>
      </c>
      <c r="G165" s="173" t="s">
        <v>134</v>
      </c>
    </row>
    <row r="166" spans="1:9">
      <c r="A166" s="173" t="s">
        <v>218</v>
      </c>
      <c r="B166" s="173">
        <v>0.4</v>
      </c>
      <c r="C166" s="173" t="s">
        <v>133</v>
      </c>
      <c r="D166" s="173" t="s">
        <v>111</v>
      </c>
      <c r="F166" s="173" t="s">
        <v>118</v>
      </c>
      <c r="G166" s="173" t="s">
        <v>134</v>
      </c>
    </row>
    <row r="169" spans="1:9" ht="18.75">
      <c r="A169" s="177" t="s">
        <v>114</v>
      </c>
      <c r="B169" s="177" t="s">
        <v>216</v>
      </c>
    </row>
    <row r="170" spans="1:9">
      <c r="A170" s="173" t="s">
        <v>116</v>
      </c>
    </row>
    <row r="171" spans="1:9">
      <c r="A171" s="173" t="s">
        <v>117</v>
      </c>
      <c r="B171" s="173" t="s">
        <v>118</v>
      </c>
    </row>
    <row r="172" spans="1:9">
      <c r="A172" s="173" t="s">
        <v>119</v>
      </c>
      <c r="B172" s="173">
        <v>1</v>
      </c>
    </row>
    <row r="173" spans="1:9">
      <c r="A173" s="173" t="s">
        <v>120</v>
      </c>
      <c r="B173" s="173" t="s">
        <v>133</v>
      </c>
    </row>
    <row r="174" spans="1:9">
      <c r="A174" s="173" t="s">
        <v>122</v>
      </c>
    </row>
    <row r="175" spans="1:9">
      <c r="A175" s="173" t="s">
        <v>123</v>
      </c>
      <c r="B175" s="173" t="s">
        <v>124</v>
      </c>
      <c r="C175" s="173" t="s">
        <v>120</v>
      </c>
      <c r="D175" s="173" t="s">
        <v>125</v>
      </c>
      <c r="E175" s="173" t="s">
        <v>126</v>
      </c>
      <c r="F175" s="173" t="s">
        <v>117</v>
      </c>
      <c r="G175" s="173" t="s">
        <v>127</v>
      </c>
      <c r="H175" s="173" t="s">
        <v>128</v>
      </c>
      <c r="I175" s="173" t="s">
        <v>129</v>
      </c>
    </row>
    <row r="176" spans="1:9">
      <c r="A176" s="173" t="s">
        <v>219</v>
      </c>
      <c r="B176" s="173">
        <v>1</v>
      </c>
      <c r="C176" s="173" t="s">
        <v>133</v>
      </c>
      <c r="D176" s="173" t="s">
        <v>147</v>
      </c>
      <c r="F176" s="173" t="s">
        <v>118</v>
      </c>
      <c r="G176" s="173" t="s">
        <v>134</v>
      </c>
      <c r="H176" s="173" t="s">
        <v>220</v>
      </c>
    </row>
    <row r="177" spans="1:9">
      <c r="A177" s="173" t="s">
        <v>168</v>
      </c>
      <c r="B177" s="173">
        <v>1</v>
      </c>
      <c r="C177" s="173" t="s">
        <v>133</v>
      </c>
      <c r="D177" s="173" t="s">
        <v>147</v>
      </c>
      <c r="F177" s="173" t="s">
        <v>118</v>
      </c>
      <c r="G177" s="173" t="s">
        <v>134</v>
      </c>
      <c r="H177" s="173" t="s">
        <v>169</v>
      </c>
    </row>
    <row r="178" spans="1:9">
      <c r="A178" s="173" t="s">
        <v>221</v>
      </c>
      <c r="B178" s="173">
        <v>1.5E-10</v>
      </c>
      <c r="C178" s="173" t="s">
        <v>120</v>
      </c>
      <c r="D178" s="173" t="s">
        <v>147</v>
      </c>
      <c r="F178" s="173" t="s">
        <v>118</v>
      </c>
      <c r="G178" s="173" t="s">
        <v>134</v>
      </c>
      <c r="H178" s="173" t="s">
        <v>222</v>
      </c>
    </row>
    <row r="181" spans="1:9" ht="18.75">
      <c r="A181" s="177" t="s">
        <v>114</v>
      </c>
      <c r="B181" s="177" t="s">
        <v>217</v>
      </c>
    </row>
    <row r="182" spans="1:9">
      <c r="A182" s="173" t="s">
        <v>116</v>
      </c>
    </row>
    <row r="183" spans="1:9">
      <c r="A183" s="173" t="s">
        <v>117</v>
      </c>
      <c r="B183" s="173" t="s">
        <v>118</v>
      </c>
    </row>
    <row r="184" spans="1:9">
      <c r="A184" s="173" t="s">
        <v>119</v>
      </c>
      <c r="B184" s="173">
        <v>1</v>
      </c>
    </row>
    <row r="185" spans="1:9">
      <c r="A185" s="173" t="s">
        <v>120</v>
      </c>
      <c r="B185" s="173" t="s">
        <v>133</v>
      </c>
    </row>
    <row r="186" spans="1:9">
      <c r="A186" s="173" t="s">
        <v>122</v>
      </c>
    </row>
    <row r="187" spans="1:9">
      <c r="A187" s="173" t="s">
        <v>123</v>
      </c>
      <c r="B187" s="173" t="s">
        <v>124</v>
      </c>
      <c r="C187" s="173" t="s">
        <v>120</v>
      </c>
      <c r="D187" s="173" t="s">
        <v>125</v>
      </c>
      <c r="E187" s="173" t="s">
        <v>126</v>
      </c>
      <c r="F187" s="173" t="s">
        <v>117</v>
      </c>
      <c r="G187" s="173" t="s">
        <v>127</v>
      </c>
      <c r="H187" s="173" t="s">
        <v>128</v>
      </c>
      <c r="I187" s="173" t="s">
        <v>129</v>
      </c>
    </row>
    <row r="188" spans="1:9">
      <c r="A188" s="173" t="s">
        <v>155</v>
      </c>
      <c r="B188" s="173">
        <v>1</v>
      </c>
      <c r="C188" s="173" t="s">
        <v>133</v>
      </c>
      <c r="D188" s="173" t="s">
        <v>147</v>
      </c>
      <c r="F188" s="173" t="s">
        <v>118</v>
      </c>
      <c r="G188" s="173" t="s">
        <v>134</v>
      </c>
      <c r="H188" s="173" t="s">
        <v>156</v>
      </c>
    </row>
    <row r="189" spans="1:9">
      <c r="A189" s="173" t="s">
        <v>157</v>
      </c>
      <c r="B189" s="173">
        <v>1</v>
      </c>
      <c r="C189" s="173" t="s">
        <v>133</v>
      </c>
      <c r="D189" s="173" t="s">
        <v>147</v>
      </c>
      <c r="F189" s="173" t="s">
        <v>118</v>
      </c>
      <c r="G189" s="173" t="s">
        <v>134</v>
      </c>
      <c r="H189" s="173" t="s">
        <v>158</v>
      </c>
    </row>
    <row r="190" spans="1:9">
      <c r="A190" s="173" t="s">
        <v>223</v>
      </c>
      <c r="B190" s="173">
        <v>4.6000000000000001E-10</v>
      </c>
      <c r="C190" s="173" t="s">
        <v>120</v>
      </c>
      <c r="D190" s="173" t="s">
        <v>147</v>
      </c>
      <c r="F190" s="173" t="s">
        <v>118</v>
      </c>
      <c r="G190" s="173" t="s">
        <v>134</v>
      </c>
      <c r="H190" s="173" t="s">
        <v>224</v>
      </c>
    </row>
    <row r="193" spans="1:9" ht="18.75">
      <c r="A193" s="177" t="s">
        <v>114</v>
      </c>
      <c r="B193" s="177" t="s">
        <v>218</v>
      </c>
    </row>
    <row r="194" spans="1:9">
      <c r="A194" s="173" t="s">
        <v>116</v>
      </c>
    </row>
    <row r="195" spans="1:9">
      <c r="A195" s="173" t="s">
        <v>117</v>
      </c>
      <c r="B195" s="173" t="s">
        <v>118</v>
      </c>
    </row>
    <row r="196" spans="1:9">
      <c r="A196" s="173" t="s">
        <v>119</v>
      </c>
      <c r="B196" s="173">
        <v>1</v>
      </c>
    </row>
    <row r="197" spans="1:9">
      <c r="A197" s="173" t="s">
        <v>120</v>
      </c>
      <c r="B197" s="173" t="s">
        <v>133</v>
      </c>
    </row>
    <row r="198" spans="1:9">
      <c r="A198" s="173" t="s">
        <v>122</v>
      </c>
    </row>
    <row r="199" spans="1:9">
      <c r="A199" s="173" t="s">
        <v>123</v>
      </c>
      <c r="B199" s="173" t="s">
        <v>124</v>
      </c>
      <c r="C199" s="173" t="s">
        <v>120</v>
      </c>
      <c r="D199" s="173" t="s">
        <v>125</v>
      </c>
      <c r="E199" s="173" t="s">
        <v>126</v>
      </c>
      <c r="F199" s="173" t="s">
        <v>117</v>
      </c>
      <c r="G199" s="173" t="s">
        <v>127</v>
      </c>
      <c r="H199" s="173" t="s">
        <v>128</v>
      </c>
      <c r="I199" s="173" t="s">
        <v>129</v>
      </c>
    </row>
    <row r="200" spans="1:9">
      <c r="A200" s="173" t="s">
        <v>219</v>
      </c>
      <c r="B200" s="173">
        <v>0.5</v>
      </c>
      <c r="C200" s="173" t="s">
        <v>133</v>
      </c>
      <c r="D200" s="173" t="s">
        <v>147</v>
      </c>
      <c r="F200" s="173" t="s">
        <v>118</v>
      </c>
      <c r="G200" s="173" t="s">
        <v>134</v>
      </c>
      <c r="H200" s="173" t="s">
        <v>220</v>
      </c>
    </row>
    <row r="201" spans="1:9">
      <c r="A201" s="173" t="s">
        <v>225</v>
      </c>
      <c r="B201" s="173">
        <v>7.8E-2</v>
      </c>
      <c r="C201" s="173" t="s">
        <v>133</v>
      </c>
      <c r="D201" s="173" t="s">
        <v>147</v>
      </c>
      <c r="F201" s="173" t="s">
        <v>118</v>
      </c>
      <c r="G201" s="173" t="s">
        <v>134</v>
      </c>
      <c r="H201" s="173" t="s">
        <v>226</v>
      </c>
    </row>
    <row r="202" spans="1:9">
      <c r="A202" s="173" t="s">
        <v>227</v>
      </c>
      <c r="B202" s="173">
        <v>0.08</v>
      </c>
      <c r="C202" s="173" t="s">
        <v>133</v>
      </c>
      <c r="D202" s="173" t="s">
        <v>147</v>
      </c>
      <c r="F202" s="173" t="s">
        <v>118</v>
      </c>
      <c r="G202" s="173" t="s">
        <v>134</v>
      </c>
      <c r="H202" s="173" t="s">
        <v>228</v>
      </c>
    </row>
    <row r="203" spans="1:9">
      <c r="A203" s="173" t="s">
        <v>210</v>
      </c>
      <c r="B203" s="173">
        <v>0.32</v>
      </c>
      <c r="C203" s="173" t="s">
        <v>133</v>
      </c>
      <c r="D203" s="173" t="s">
        <v>147</v>
      </c>
      <c r="F203" s="173" t="s">
        <v>118</v>
      </c>
      <c r="G203" s="173" t="s">
        <v>134</v>
      </c>
      <c r="H203" s="173" t="s">
        <v>211</v>
      </c>
    </row>
    <row r="204" spans="1:9">
      <c r="A204" s="173" t="s">
        <v>229</v>
      </c>
      <c r="B204" s="173">
        <v>2.5000000000000001E-2</v>
      </c>
      <c r="C204" s="173" t="s">
        <v>133</v>
      </c>
      <c r="D204" s="173" t="s">
        <v>147</v>
      </c>
      <c r="F204" s="173" t="s">
        <v>118</v>
      </c>
      <c r="G204" s="173" t="s">
        <v>134</v>
      </c>
      <c r="H204" s="173" t="s">
        <v>230</v>
      </c>
    </row>
    <row r="205" spans="1:9">
      <c r="A205" s="173" t="s">
        <v>231</v>
      </c>
      <c r="B205" s="173">
        <v>0.47</v>
      </c>
      <c r="C205" s="173" t="s">
        <v>133</v>
      </c>
      <c r="D205" s="173" t="s">
        <v>147</v>
      </c>
      <c r="F205" s="173" t="s">
        <v>118</v>
      </c>
      <c r="G205" s="173" t="s">
        <v>134</v>
      </c>
      <c r="H205" s="173" t="s">
        <v>232</v>
      </c>
    </row>
    <row r="206" spans="1:9">
      <c r="A206" s="173" t="s">
        <v>168</v>
      </c>
      <c r="B206" s="173">
        <v>0.5</v>
      </c>
      <c r="C206" s="173" t="s">
        <v>133</v>
      </c>
      <c r="D206" s="173" t="s">
        <v>147</v>
      </c>
      <c r="F206" s="173" t="s">
        <v>118</v>
      </c>
      <c r="G206" s="173" t="s">
        <v>134</v>
      </c>
      <c r="H206" s="173" t="s">
        <v>169</v>
      </c>
    </row>
    <row r="207" spans="1:9">
      <c r="A207" s="173" t="s">
        <v>221</v>
      </c>
      <c r="B207" s="173">
        <v>7.7000000000000006E-11</v>
      </c>
      <c r="C207" s="173" t="s">
        <v>120</v>
      </c>
      <c r="D207" s="173" t="s">
        <v>147</v>
      </c>
      <c r="F207" s="173" t="s">
        <v>118</v>
      </c>
      <c r="G207" s="173" t="s">
        <v>134</v>
      </c>
      <c r="H207" s="173" t="s">
        <v>222</v>
      </c>
    </row>
    <row r="208" spans="1:9">
      <c r="A208" s="173" t="s">
        <v>233</v>
      </c>
      <c r="B208" s="173">
        <v>3.4999999999999998E-10</v>
      </c>
      <c r="C208" s="173" t="s">
        <v>120</v>
      </c>
      <c r="D208" s="173" t="s">
        <v>147</v>
      </c>
      <c r="F208" s="173" t="s">
        <v>118</v>
      </c>
      <c r="G208" s="173" t="s">
        <v>134</v>
      </c>
      <c r="H208" s="173" t="s">
        <v>234</v>
      </c>
    </row>
    <row r="211" spans="1:16" ht="18.75">
      <c r="A211" s="177" t="s">
        <v>114</v>
      </c>
      <c r="B211" s="177" t="s">
        <v>163</v>
      </c>
      <c r="K211" s="169"/>
      <c r="L211" s="169"/>
      <c r="M211" s="169"/>
      <c r="N211" s="169"/>
      <c r="O211" s="169"/>
      <c r="P211" s="169"/>
    </row>
    <row r="212" spans="1:16">
      <c r="A212" s="173" t="s">
        <v>119</v>
      </c>
      <c r="B212" s="173">
        <v>1</v>
      </c>
      <c r="K212" s="169"/>
      <c r="L212" s="169"/>
      <c r="M212" s="169"/>
      <c r="N212" s="169"/>
      <c r="O212" s="169"/>
      <c r="P212" s="169"/>
    </row>
    <row r="213" spans="1:16">
      <c r="A213" s="173" t="s">
        <v>128</v>
      </c>
      <c r="B213" s="173" t="s">
        <v>163</v>
      </c>
      <c r="K213" s="169"/>
      <c r="L213" s="169"/>
      <c r="M213" s="169"/>
      <c r="N213" s="169"/>
      <c r="O213" s="169"/>
      <c r="P213" s="169"/>
    </row>
    <row r="214" spans="1:16">
      <c r="A214" s="173" t="s">
        <v>127</v>
      </c>
      <c r="B214" s="173" t="s">
        <v>235</v>
      </c>
      <c r="K214" s="169"/>
      <c r="L214" s="169"/>
      <c r="M214" s="169"/>
      <c r="N214" s="169"/>
      <c r="O214" s="169"/>
      <c r="P214" s="169"/>
    </row>
    <row r="215" spans="1:16">
      <c r="A215" s="173" t="s">
        <v>120</v>
      </c>
      <c r="B215" s="173" t="s">
        <v>146</v>
      </c>
      <c r="K215" s="169"/>
      <c r="L215" s="169"/>
      <c r="M215" s="169"/>
      <c r="N215" s="169"/>
      <c r="O215" s="169"/>
      <c r="P215" s="169"/>
    </row>
    <row r="216" spans="1:16">
      <c r="A216" s="173" t="s">
        <v>122</v>
      </c>
      <c r="K216" s="169"/>
      <c r="L216" s="169"/>
      <c r="M216" s="169"/>
      <c r="N216" s="169"/>
      <c r="O216" s="169"/>
      <c r="P216" s="169"/>
    </row>
    <row r="217" spans="1:16">
      <c r="A217" s="173" t="s">
        <v>123</v>
      </c>
      <c r="B217" s="173" t="s">
        <v>124</v>
      </c>
      <c r="C217" s="173" t="s">
        <v>120</v>
      </c>
      <c r="D217" s="173" t="s">
        <v>125</v>
      </c>
      <c r="E217" s="173" t="s">
        <v>126</v>
      </c>
      <c r="F217" s="173" t="s">
        <v>117</v>
      </c>
      <c r="G217" s="173" t="s">
        <v>127</v>
      </c>
      <c r="H217" s="173" t="s">
        <v>128</v>
      </c>
      <c r="K217" s="169"/>
      <c r="L217" s="169"/>
      <c r="M217" s="169"/>
      <c r="N217" s="169"/>
      <c r="O217" s="169"/>
      <c r="P217" s="169"/>
    </row>
    <row r="218" spans="1:16">
      <c r="A218" s="173" t="s">
        <v>236</v>
      </c>
      <c r="B218" s="173">
        <v>15.73</v>
      </c>
      <c r="C218" s="173" t="s">
        <v>152</v>
      </c>
      <c r="D218" s="173" t="s">
        <v>191</v>
      </c>
      <c r="E218" s="173" t="s">
        <v>237</v>
      </c>
      <c r="G218" s="173" t="s">
        <v>193</v>
      </c>
      <c r="K218" s="169"/>
      <c r="L218" s="169"/>
      <c r="M218" s="169"/>
      <c r="N218" s="169"/>
      <c r="O218" s="169"/>
      <c r="P218" s="169"/>
    </row>
    <row r="219" spans="1:16">
      <c r="A219" s="173" t="s">
        <v>238</v>
      </c>
      <c r="B219" s="173">
        <v>1.44E-2</v>
      </c>
      <c r="C219" s="173" t="s">
        <v>146</v>
      </c>
      <c r="D219" s="173" t="s">
        <v>191</v>
      </c>
      <c r="E219" s="173" t="s">
        <v>237</v>
      </c>
      <c r="G219" s="173" t="s">
        <v>193</v>
      </c>
      <c r="K219" s="169"/>
      <c r="L219" s="169"/>
      <c r="M219" s="169"/>
      <c r="N219" s="169"/>
      <c r="O219" s="169"/>
      <c r="P219" s="169"/>
    </row>
    <row r="220" spans="1:16">
      <c r="A220" s="173" t="s">
        <v>239</v>
      </c>
      <c r="B220" s="173">
        <v>0.25</v>
      </c>
      <c r="C220" s="173" t="s">
        <v>240</v>
      </c>
      <c r="D220" s="173" t="s">
        <v>191</v>
      </c>
      <c r="E220" s="173" t="s">
        <v>241</v>
      </c>
      <c r="G220" s="173" t="s">
        <v>193</v>
      </c>
      <c r="K220" s="169"/>
      <c r="L220" s="169"/>
      <c r="M220" s="169"/>
      <c r="N220" s="169"/>
      <c r="O220" s="169"/>
      <c r="P220" s="169"/>
    </row>
    <row r="221" spans="1:16">
      <c r="A221" s="173" t="s">
        <v>163</v>
      </c>
      <c r="B221" s="173">
        <v>1</v>
      </c>
      <c r="C221" s="173" t="s">
        <v>146</v>
      </c>
      <c r="D221" s="173" t="s">
        <v>111</v>
      </c>
      <c r="G221" s="173" t="s">
        <v>131</v>
      </c>
      <c r="H221" s="173" t="s">
        <v>163</v>
      </c>
      <c r="K221" s="169"/>
      <c r="L221" s="169"/>
      <c r="M221" s="169"/>
      <c r="N221" s="169"/>
      <c r="O221" s="169"/>
      <c r="P221" s="169"/>
    </row>
    <row r="222" spans="1:16">
      <c r="A222" s="173" t="s">
        <v>242</v>
      </c>
      <c r="B222" s="173">
        <v>0.752</v>
      </c>
      <c r="C222" s="173" t="s">
        <v>146</v>
      </c>
      <c r="D222" s="173" t="s">
        <v>147</v>
      </c>
      <c r="F222" s="173" t="s">
        <v>118</v>
      </c>
      <c r="G222" s="173" t="s">
        <v>134</v>
      </c>
      <c r="H222" s="173" t="s">
        <v>243</v>
      </c>
      <c r="K222" s="169"/>
      <c r="L222" s="169"/>
      <c r="M222" s="169"/>
      <c r="N222" s="169"/>
      <c r="O222" s="169"/>
      <c r="P222" s="169"/>
    </row>
    <row r="223" spans="1:16">
      <c r="A223" s="173" t="s">
        <v>244</v>
      </c>
      <c r="B223" s="173">
        <v>0.01</v>
      </c>
      <c r="C223" s="173" t="s">
        <v>146</v>
      </c>
      <c r="D223" s="173" t="s">
        <v>147</v>
      </c>
      <c r="F223" s="173" t="s">
        <v>118</v>
      </c>
      <c r="G223" s="173" t="s">
        <v>134</v>
      </c>
      <c r="H223" s="173" t="s">
        <v>245</v>
      </c>
      <c r="K223" s="169"/>
      <c r="L223" s="169"/>
      <c r="M223" s="169"/>
      <c r="N223" s="169"/>
      <c r="O223" s="169"/>
      <c r="P223" s="169"/>
    </row>
    <row r="224" spans="1:16">
      <c r="A224" s="173" t="s">
        <v>246</v>
      </c>
      <c r="B224" s="173">
        <v>2.7300000000000001E-2</v>
      </c>
      <c r="C224" s="173" t="s">
        <v>146</v>
      </c>
      <c r="D224" s="173" t="s">
        <v>147</v>
      </c>
      <c r="F224" s="173" t="s">
        <v>118</v>
      </c>
      <c r="G224" s="173" t="s">
        <v>134</v>
      </c>
      <c r="H224" s="173" t="s">
        <v>247</v>
      </c>
      <c r="K224" s="169"/>
      <c r="L224" s="169"/>
      <c r="M224" s="169"/>
      <c r="N224" s="169"/>
      <c r="O224" s="169"/>
      <c r="P224" s="169"/>
    </row>
    <row r="225" spans="1:16">
      <c r="A225" s="173" t="s">
        <v>248</v>
      </c>
      <c r="B225" s="173">
        <v>5.0400000000000002E-3</v>
      </c>
      <c r="C225" s="173" t="s">
        <v>146</v>
      </c>
      <c r="D225" s="173" t="s">
        <v>147</v>
      </c>
      <c r="F225" s="173" t="s">
        <v>118</v>
      </c>
      <c r="G225" s="173" t="s">
        <v>134</v>
      </c>
      <c r="H225" s="173" t="s">
        <v>249</v>
      </c>
      <c r="K225" s="169"/>
      <c r="L225" s="169"/>
      <c r="M225" s="169"/>
      <c r="N225" s="169"/>
      <c r="O225" s="169"/>
      <c r="P225" s="169"/>
    </row>
    <row r="226" spans="1:16">
      <c r="A226" s="173" t="s">
        <v>250</v>
      </c>
      <c r="B226" s="173">
        <v>0.251</v>
      </c>
      <c r="C226" s="173" t="s">
        <v>146</v>
      </c>
      <c r="D226" s="173" t="s">
        <v>147</v>
      </c>
      <c r="F226" s="173" t="s">
        <v>118</v>
      </c>
      <c r="G226" s="173" t="s">
        <v>134</v>
      </c>
      <c r="H226" s="173" t="s">
        <v>251</v>
      </c>
      <c r="K226" s="169"/>
      <c r="L226" s="169"/>
      <c r="M226" s="169"/>
      <c r="N226" s="169"/>
      <c r="O226" s="169"/>
      <c r="P226" s="169"/>
    </row>
    <row r="227" spans="1:16">
      <c r="A227" s="173" t="s">
        <v>252</v>
      </c>
      <c r="B227" s="173">
        <v>1.8</v>
      </c>
      <c r="C227" s="173" t="s">
        <v>146</v>
      </c>
      <c r="D227" s="173" t="s">
        <v>147</v>
      </c>
      <c r="F227" s="173" t="s">
        <v>153</v>
      </c>
      <c r="G227" s="173" t="s">
        <v>134</v>
      </c>
      <c r="H227" s="173" t="s">
        <v>253</v>
      </c>
      <c r="K227" s="169"/>
      <c r="L227" s="169"/>
      <c r="M227" s="169"/>
      <c r="N227" s="169"/>
      <c r="O227" s="169"/>
      <c r="P227" s="169"/>
    </row>
    <row r="228" spans="1:16">
      <c r="A228" s="173" t="s">
        <v>254</v>
      </c>
      <c r="B228" s="173">
        <v>0.55000000000000004</v>
      </c>
      <c r="C228" s="173" t="s">
        <v>130</v>
      </c>
      <c r="D228" s="173" t="s">
        <v>147</v>
      </c>
      <c r="F228" s="173" t="s">
        <v>255</v>
      </c>
      <c r="G228" s="173" t="s">
        <v>134</v>
      </c>
      <c r="H228" s="173" t="s">
        <v>150</v>
      </c>
      <c r="K228" s="169"/>
      <c r="L228" s="169"/>
      <c r="M228" s="169"/>
      <c r="N228" s="169"/>
      <c r="O228" s="169"/>
      <c r="P228" s="169"/>
    </row>
    <row r="229" spans="1:16">
      <c r="A229" s="173" t="s">
        <v>256</v>
      </c>
      <c r="B229" s="173">
        <v>13.75</v>
      </c>
      <c r="C229" s="173" t="s">
        <v>152</v>
      </c>
      <c r="D229" s="173" t="s">
        <v>147</v>
      </c>
      <c r="F229" s="173" t="s">
        <v>198</v>
      </c>
      <c r="G229" s="173" t="s">
        <v>134</v>
      </c>
      <c r="H229" s="173" t="s">
        <v>257</v>
      </c>
      <c r="K229" s="169"/>
      <c r="L229" s="169"/>
      <c r="M229" s="169"/>
      <c r="N229" s="169"/>
      <c r="O229" s="169"/>
      <c r="P229" s="169"/>
    </row>
    <row r="230" spans="1:16">
      <c r="A230" s="173" t="s">
        <v>258</v>
      </c>
      <c r="B230" s="173">
        <v>-1.8</v>
      </c>
      <c r="C230" s="173" t="s">
        <v>240</v>
      </c>
      <c r="D230" s="173" t="s">
        <v>147</v>
      </c>
      <c r="F230" s="173" t="s">
        <v>153</v>
      </c>
      <c r="G230" s="173" t="s">
        <v>134</v>
      </c>
      <c r="H230" s="173" t="s">
        <v>259</v>
      </c>
      <c r="K230" s="169"/>
      <c r="L230" s="169"/>
      <c r="M230" s="169"/>
      <c r="N230" s="169"/>
      <c r="O230" s="169"/>
      <c r="P230" s="169"/>
    </row>
    <row r="231" spans="1:16">
      <c r="A231" s="169"/>
      <c r="B231" s="176"/>
      <c r="C231" s="169"/>
      <c r="D231" s="169"/>
      <c r="E231" s="169"/>
      <c r="F231" s="169"/>
      <c r="G231" s="2"/>
      <c r="H231" s="2"/>
      <c r="I231" s="2"/>
      <c r="J231" s="2"/>
      <c r="K231" s="2"/>
      <c r="L231" s="2"/>
      <c r="M231" s="2"/>
      <c r="N231" s="2"/>
    </row>
    <row r="232" spans="1:16">
      <c r="A232" s="169"/>
      <c r="B232" s="176"/>
      <c r="C232" s="169"/>
      <c r="D232" s="169"/>
      <c r="E232" s="169"/>
      <c r="F232" s="169"/>
      <c r="G232" s="2"/>
      <c r="H232" s="2"/>
      <c r="I232" s="2"/>
      <c r="J232" s="2"/>
      <c r="K232" s="2"/>
      <c r="L232" s="2"/>
      <c r="M232" s="2"/>
      <c r="N232" s="2"/>
    </row>
    <row r="233" spans="1:16">
      <c r="A233" s="169"/>
      <c r="B233" s="176"/>
      <c r="C233" s="169"/>
      <c r="D233" s="169"/>
      <c r="E233" s="169"/>
      <c r="F233" s="169"/>
      <c r="G233" s="2"/>
      <c r="H233" s="2"/>
      <c r="I233" s="2"/>
      <c r="J233" s="2"/>
      <c r="K233" s="2"/>
      <c r="L233" s="2"/>
      <c r="M233" s="2"/>
      <c r="N233" s="2"/>
    </row>
    <row r="234" spans="1:16">
      <c r="A234" s="169"/>
      <c r="B234" s="176"/>
      <c r="C234" s="169"/>
      <c r="D234" s="169"/>
      <c r="E234" s="169"/>
      <c r="F234" s="169"/>
      <c r="G234" s="2"/>
      <c r="H234" s="2"/>
      <c r="I234" s="2"/>
      <c r="J234" s="2"/>
      <c r="K234" s="2"/>
      <c r="L234" s="2"/>
      <c r="M234" s="2"/>
      <c r="N234" s="2"/>
    </row>
    <row r="235" spans="1:16">
      <c r="A235" s="169"/>
      <c r="B235" s="176"/>
      <c r="C235" s="169"/>
      <c r="E235" s="169"/>
      <c r="F235" s="169"/>
      <c r="G235" s="2"/>
      <c r="H235" s="2"/>
      <c r="I235" s="2"/>
      <c r="J235" s="2"/>
      <c r="K235" s="2"/>
      <c r="L235" s="2"/>
      <c r="M235" s="2"/>
      <c r="N235" s="2"/>
    </row>
    <row r="236" spans="1:16">
      <c r="A236" s="169"/>
      <c r="B236" s="176"/>
      <c r="C236" s="169"/>
      <c r="E236" s="169"/>
      <c r="F236" s="169"/>
      <c r="G236" s="2"/>
      <c r="H236" s="2"/>
      <c r="I236" s="2"/>
      <c r="J236" s="2"/>
      <c r="K236" s="2"/>
      <c r="L236" s="2"/>
      <c r="M236" s="2"/>
      <c r="N236" s="2"/>
    </row>
    <row r="237" spans="1:16">
      <c r="A237" s="169"/>
      <c r="B237" s="176"/>
      <c r="C237" s="169"/>
      <c r="E237" s="169"/>
      <c r="F237" s="169"/>
      <c r="G237" s="2"/>
      <c r="H237" s="2"/>
      <c r="I237" s="2"/>
      <c r="J237" s="2"/>
      <c r="K237" s="2"/>
      <c r="L237" s="2"/>
      <c r="M237" s="2"/>
      <c r="N237" s="2"/>
    </row>
    <row r="238" spans="1:16">
      <c r="B238" s="182"/>
      <c r="G238" s="2"/>
      <c r="H238" s="2"/>
      <c r="I238" s="2"/>
      <c r="J238" s="2"/>
      <c r="K238" s="2"/>
      <c r="L238" s="2"/>
      <c r="M238" s="2"/>
      <c r="N238" s="2"/>
    </row>
    <row r="239" spans="1:16">
      <c r="A239" s="169"/>
      <c r="B239" s="176"/>
      <c r="C239" s="169"/>
      <c r="E239" s="169"/>
      <c r="F239" s="169"/>
      <c r="G239" s="2"/>
      <c r="H239" s="2"/>
      <c r="I239" s="2"/>
      <c r="J239" s="2"/>
      <c r="K239" s="2"/>
      <c r="L239" s="2"/>
      <c r="M239" s="2"/>
      <c r="N239" s="2"/>
    </row>
    <row r="240" spans="1:16">
      <c r="A240" s="169"/>
      <c r="B240" s="176"/>
      <c r="C240" s="169"/>
      <c r="E240" s="169"/>
      <c r="F240" s="169"/>
      <c r="G240" s="2"/>
      <c r="H240" s="2"/>
      <c r="I240" s="2"/>
      <c r="J240" s="2"/>
      <c r="K240" s="2"/>
      <c r="L240" s="2"/>
      <c r="M240" s="2"/>
      <c r="N240" s="2"/>
    </row>
    <row r="241" spans="1:14">
      <c r="A241" s="169"/>
      <c r="B241" s="176"/>
      <c r="C241" s="169"/>
      <c r="E241" s="169"/>
      <c r="F241" s="169"/>
      <c r="G241" s="2"/>
      <c r="H241" s="2"/>
      <c r="I241" s="2"/>
      <c r="J241" s="2"/>
      <c r="K241" s="2"/>
      <c r="L241" s="2"/>
      <c r="M241" s="2"/>
      <c r="N241" s="2"/>
    </row>
    <row r="242" spans="1:14">
      <c r="A242" s="169"/>
      <c r="B242" s="176"/>
      <c r="C242" s="169"/>
      <c r="E242" s="169"/>
      <c r="F242" s="169"/>
      <c r="G242" s="2"/>
      <c r="H242" s="2"/>
      <c r="I242" s="2"/>
      <c r="J242" s="2"/>
      <c r="K242" s="2"/>
      <c r="L242" s="2"/>
      <c r="M242" s="2"/>
      <c r="N242" s="2"/>
    </row>
    <row r="243" spans="1:14">
      <c r="A243" s="169"/>
      <c r="B243" s="176"/>
      <c r="C243" s="169"/>
      <c r="E243" s="169"/>
      <c r="F243" s="169"/>
      <c r="G243" s="2"/>
      <c r="H243" s="2"/>
      <c r="I243" s="2"/>
      <c r="J243" s="2"/>
      <c r="K243" s="2"/>
      <c r="L243" s="2"/>
      <c r="M243" s="2"/>
      <c r="N243" s="2"/>
    </row>
    <row r="244" spans="1:14">
      <c r="A244" s="169"/>
      <c r="B244" s="176"/>
      <c r="C244" s="169"/>
      <c r="E244" s="169"/>
      <c r="F244" s="169"/>
      <c r="G244" s="2"/>
      <c r="H244" s="2"/>
      <c r="I244" s="2"/>
      <c r="J244" s="2"/>
      <c r="K244" s="2"/>
      <c r="L244" s="2"/>
      <c r="M244" s="2"/>
      <c r="N244" s="2"/>
    </row>
    <row r="245" spans="1:14">
      <c r="A245" s="169"/>
      <c r="B245" s="176"/>
      <c r="C245" s="169"/>
      <c r="E245" s="169"/>
      <c r="F245" s="169"/>
      <c r="G245" s="2"/>
      <c r="H245" s="2"/>
      <c r="I245" s="2"/>
      <c r="J245" s="2"/>
      <c r="K245" s="2"/>
      <c r="L245" s="2"/>
      <c r="M245" s="2"/>
      <c r="N245" s="2"/>
    </row>
    <row r="246" spans="1:14">
      <c r="A246" s="169"/>
      <c r="B246" s="176"/>
      <c r="C246" s="169"/>
      <c r="E246" s="169"/>
      <c r="F246" s="169"/>
      <c r="G246" s="2"/>
      <c r="H246" s="2"/>
      <c r="I246" s="2"/>
      <c r="J246" s="2"/>
      <c r="K246" s="2"/>
      <c r="L246" s="2"/>
      <c r="M246" s="2"/>
      <c r="N246" s="2"/>
    </row>
    <row r="247" spans="1:14">
      <c r="A247" s="169"/>
      <c r="B247" s="176"/>
      <c r="C247" s="169"/>
      <c r="D247" s="169"/>
      <c r="E247" s="169"/>
      <c r="F247" s="169"/>
      <c r="G247" s="2"/>
      <c r="H247" s="2"/>
      <c r="I247" s="2"/>
      <c r="J247" s="2"/>
      <c r="K247" s="2"/>
      <c r="L247" s="2"/>
      <c r="M247" s="2"/>
      <c r="N247" s="2"/>
    </row>
    <row r="248" spans="1:14">
      <c r="A248" s="169"/>
      <c r="B248" s="176"/>
      <c r="C248" s="169"/>
      <c r="D248" s="169"/>
      <c r="E248" s="169"/>
      <c r="F248" s="169"/>
      <c r="G248" s="2"/>
      <c r="H248" s="2"/>
      <c r="I248" s="2"/>
      <c r="J248" s="2"/>
      <c r="K248" s="2"/>
      <c r="L248" s="2"/>
      <c r="M248" s="2"/>
      <c r="N248" s="2"/>
    </row>
    <row r="249" spans="1:14">
      <c r="A249" s="169"/>
      <c r="B249" s="176"/>
      <c r="C249" s="169"/>
      <c r="D249" s="169"/>
      <c r="E249" s="169"/>
      <c r="F249" s="169"/>
      <c r="G249" s="2"/>
      <c r="H249" s="2"/>
      <c r="I249" s="2"/>
      <c r="J249" s="2"/>
      <c r="K249" s="2"/>
      <c r="L249" s="2"/>
      <c r="M249" s="2"/>
      <c r="N249" s="2"/>
    </row>
    <row r="250" spans="1:14">
      <c r="A250" s="169"/>
      <c r="B250" s="176"/>
      <c r="C250" s="169"/>
      <c r="D250" s="169"/>
      <c r="E250" s="169"/>
      <c r="F250" s="169"/>
      <c r="G250" s="2"/>
      <c r="H250" s="2"/>
      <c r="I250" s="2"/>
      <c r="J250" s="2"/>
      <c r="K250" s="2"/>
      <c r="L250" s="2"/>
      <c r="M250" s="2"/>
      <c r="N250" s="2"/>
    </row>
    <row r="251" spans="1:14">
      <c r="A251" s="169"/>
      <c r="B251" s="176"/>
      <c r="C251" s="169"/>
      <c r="D251" s="169"/>
      <c r="E251" s="169"/>
      <c r="F251" s="169"/>
      <c r="G251" s="2"/>
      <c r="H251" s="2"/>
      <c r="I251" s="2"/>
      <c r="J251" s="2"/>
      <c r="K251" s="2"/>
      <c r="L251" s="2"/>
      <c r="M251" s="2"/>
      <c r="N251" s="2"/>
    </row>
    <row r="252" spans="1:14">
      <c r="A252" s="169"/>
      <c r="B252" s="176"/>
      <c r="C252" s="169"/>
      <c r="D252" s="169"/>
      <c r="E252" s="169"/>
      <c r="F252" s="169"/>
      <c r="G252" s="2"/>
      <c r="H252" s="2"/>
      <c r="I252" s="2"/>
      <c r="J252" s="2"/>
      <c r="K252" s="2"/>
      <c r="L252" s="2"/>
      <c r="M252" s="2"/>
      <c r="N252" s="2"/>
    </row>
    <row r="253" spans="1:14">
      <c r="A253" s="169"/>
      <c r="B253" s="176"/>
      <c r="C253" s="169"/>
      <c r="D253" s="169"/>
      <c r="E253" s="169"/>
      <c r="F253" s="169"/>
      <c r="G253" s="2"/>
      <c r="H253" s="2"/>
      <c r="I253" s="2"/>
      <c r="J253" s="2"/>
      <c r="K253" s="2"/>
      <c r="L253" s="2"/>
      <c r="M253" s="2"/>
      <c r="N253" s="2"/>
    </row>
    <row r="254" spans="1:14">
      <c r="A254" s="169"/>
      <c r="B254" s="176"/>
      <c r="C254" s="169"/>
      <c r="D254" s="169"/>
      <c r="E254" s="169"/>
      <c r="F254" s="169"/>
      <c r="G254" s="2"/>
      <c r="H254" s="2"/>
      <c r="I254" s="2"/>
      <c r="J254" s="2"/>
      <c r="K254" s="2"/>
      <c r="L254" s="2"/>
      <c r="M254" s="2"/>
      <c r="N254" s="2"/>
    </row>
    <row r="255" spans="1:14">
      <c r="A255" s="169"/>
      <c r="B255" s="176"/>
      <c r="C255" s="169"/>
      <c r="D255" s="169"/>
      <c r="E255" s="169"/>
      <c r="F255" s="169"/>
      <c r="G255" s="2"/>
      <c r="H255" s="2"/>
      <c r="I255" s="2"/>
      <c r="J255" s="2"/>
      <c r="K255" s="2"/>
      <c r="L255" s="2"/>
      <c r="M255" s="2"/>
      <c r="N255" s="2"/>
    </row>
    <row r="256" spans="1:14">
      <c r="B256" s="182"/>
      <c r="G256" s="2"/>
      <c r="H256" s="2"/>
      <c r="I256" s="2"/>
      <c r="J256" s="2"/>
      <c r="K256" s="2"/>
      <c r="L256" s="2"/>
      <c r="M256" s="2"/>
      <c r="N256" s="2"/>
    </row>
    <row r="257" spans="1:14">
      <c r="A257" s="169"/>
      <c r="B257" s="176"/>
      <c r="C257" s="169"/>
      <c r="E257" s="169"/>
      <c r="F257" s="169"/>
      <c r="G257" s="2"/>
      <c r="H257" s="2"/>
      <c r="I257" s="2"/>
      <c r="J257" s="2"/>
      <c r="K257" s="2"/>
      <c r="L257" s="2"/>
      <c r="M257" s="2"/>
      <c r="N257" s="2"/>
    </row>
    <row r="258" spans="1:14">
      <c r="A258" s="169"/>
      <c r="B258" s="176"/>
      <c r="C258" s="169"/>
      <c r="E258" s="169"/>
      <c r="F258" s="169"/>
      <c r="G258" s="2"/>
      <c r="H258" s="2"/>
      <c r="I258" s="2"/>
      <c r="J258" s="2"/>
      <c r="K258" s="2"/>
      <c r="L258" s="2"/>
      <c r="M258" s="2"/>
      <c r="N258" s="2"/>
    </row>
    <row r="259" spans="1:14">
      <c r="A259" s="169"/>
      <c r="B259" s="176"/>
      <c r="C259" s="169"/>
      <c r="D259" s="169"/>
      <c r="E259" s="169"/>
      <c r="F259" s="169"/>
      <c r="G259" s="2"/>
      <c r="H259" s="2"/>
      <c r="I259" s="2"/>
      <c r="J259" s="2"/>
      <c r="K259" s="2"/>
      <c r="L259" s="2"/>
      <c r="M259" s="2"/>
      <c r="N259" s="2"/>
    </row>
    <row r="260" spans="1:14">
      <c r="A260" s="169"/>
      <c r="B260" s="176"/>
      <c r="C260" s="169"/>
      <c r="D260" s="169"/>
      <c r="E260" s="169"/>
      <c r="F260" s="169"/>
      <c r="G260" s="2"/>
      <c r="H260" s="2"/>
      <c r="I260" s="2"/>
      <c r="J260" s="2"/>
      <c r="K260" s="2"/>
      <c r="L260" s="2"/>
      <c r="M260" s="2"/>
      <c r="N260" s="2"/>
    </row>
    <row r="261" spans="1:14">
      <c r="A261" s="169"/>
      <c r="B261" s="176"/>
      <c r="C261" s="169"/>
      <c r="D261" s="169"/>
      <c r="E261" s="169"/>
      <c r="F261" s="169"/>
      <c r="G261" s="2"/>
      <c r="H261" s="2"/>
      <c r="I261" s="2"/>
      <c r="J261" s="2"/>
      <c r="K261" s="2"/>
      <c r="L261" s="2"/>
      <c r="M261" s="2"/>
      <c r="N261" s="2"/>
    </row>
    <row r="262" spans="1:14">
      <c r="A262" s="169"/>
      <c r="B262" s="176"/>
      <c r="C262" s="169"/>
      <c r="D262" s="169"/>
      <c r="E262" s="169"/>
      <c r="F262" s="169"/>
      <c r="G262" s="2"/>
      <c r="H262" s="2"/>
      <c r="I262" s="2"/>
      <c r="J262" s="2"/>
      <c r="K262" s="2"/>
      <c r="L262" s="2"/>
      <c r="M262" s="2"/>
      <c r="N262" s="2"/>
    </row>
    <row r="263" spans="1:14">
      <c r="A263" s="169"/>
      <c r="B263" s="176"/>
      <c r="C263" s="169"/>
      <c r="D263" s="169"/>
      <c r="E263" s="169"/>
      <c r="F263" s="169"/>
      <c r="G263" s="2"/>
      <c r="H263" s="2"/>
      <c r="I263" s="2"/>
      <c r="J263" s="2"/>
      <c r="K263" s="2"/>
      <c r="L263" s="2"/>
      <c r="M263" s="2"/>
      <c r="N263" s="2"/>
    </row>
    <row r="264" spans="1:14">
      <c r="A264" s="169"/>
      <c r="B264" s="176"/>
      <c r="C264" s="169"/>
      <c r="D264" s="169"/>
      <c r="E264" s="169"/>
      <c r="F264" s="169"/>
      <c r="G264" s="2"/>
      <c r="H264" s="2"/>
      <c r="I264" s="2"/>
      <c r="J264" s="2"/>
      <c r="K264" s="2"/>
      <c r="L264" s="2"/>
      <c r="M264" s="2"/>
      <c r="N264" s="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8"/>
  <sheetViews>
    <sheetView zoomScale="85" zoomScaleNormal="85" workbookViewId="0">
      <selection activeCell="B21" sqref="B21"/>
    </sheetView>
  </sheetViews>
  <sheetFormatPr baseColWidth="10" defaultColWidth="12.5703125" defaultRowHeight="15.75"/>
  <cols>
    <col min="1" max="1" width="51.5703125" style="173" customWidth="1"/>
    <col min="2" max="3" width="12.5703125" style="173"/>
    <col min="4" max="4" width="22.7109375" style="173" customWidth="1"/>
    <col min="5" max="7" width="12.5703125" style="173"/>
    <col min="8" max="8" width="38.5703125" style="173" customWidth="1"/>
    <col min="9" max="9" width="49.85546875" style="173" customWidth="1"/>
    <col min="10" max="16384" width="12.5703125" style="173"/>
  </cols>
  <sheetData>
    <row r="1" spans="1:13">
      <c r="A1" s="169" t="s">
        <v>109</v>
      </c>
      <c r="B1" s="170">
        <v>10</v>
      </c>
      <c r="C1" s="171"/>
      <c r="D1" s="169"/>
      <c r="E1" s="169"/>
      <c r="F1" s="169"/>
      <c r="G1" s="169"/>
      <c r="H1" s="169"/>
      <c r="I1" s="169"/>
      <c r="J1" s="172"/>
      <c r="K1" s="172"/>
      <c r="L1" s="172"/>
      <c r="M1" s="172"/>
    </row>
    <row r="2" spans="1:13" ht="18.75">
      <c r="A2" s="177" t="s">
        <v>110</v>
      </c>
      <c r="B2" s="184" t="s">
        <v>315</v>
      </c>
      <c r="C2" s="188"/>
      <c r="D2" s="169"/>
      <c r="E2" s="169"/>
      <c r="F2" s="169"/>
      <c r="G2" s="169"/>
      <c r="H2" s="169"/>
      <c r="I2" s="169"/>
    </row>
    <row r="3" spans="1:13">
      <c r="A3" s="169" t="s">
        <v>112</v>
      </c>
      <c r="B3" s="176" t="s">
        <v>113</v>
      </c>
      <c r="C3" s="171"/>
      <c r="D3" s="169"/>
      <c r="E3" s="169"/>
      <c r="F3" s="169"/>
      <c r="G3" s="169"/>
      <c r="H3" s="169"/>
      <c r="I3" s="169"/>
    </row>
    <row r="4" spans="1:13">
      <c r="A4" s="169"/>
      <c r="B4" s="176"/>
      <c r="C4" s="169"/>
      <c r="D4" s="169"/>
      <c r="E4" s="169"/>
      <c r="F4" s="169"/>
      <c r="G4" s="169"/>
      <c r="H4" s="169"/>
      <c r="I4" s="169"/>
    </row>
    <row r="5" spans="1:13">
      <c r="A5" s="169" t="s">
        <v>114</v>
      </c>
      <c r="B5" s="176" t="s">
        <v>316</v>
      </c>
      <c r="C5" s="169"/>
      <c r="D5" s="169"/>
      <c r="E5" s="169"/>
      <c r="F5" s="169"/>
      <c r="G5" s="169"/>
      <c r="H5" s="169"/>
      <c r="I5" s="169"/>
    </row>
    <row r="6" spans="1:13">
      <c r="A6" s="169" t="s">
        <v>116</v>
      </c>
      <c r="B6" s="176"/>
      <c r="C6" s="169"/>
      <c r="D6" s="169"/>
      <c r="E6" s="169"/>
      <c r="F6" s="169"/>
      <c r="G6" s="169"/>
      <c r="H6" s="169"/>
      <c r="I6" s="169"/>
    </row>
    <row r="7" spans="1:13">
      <c r="A7" s="169" t="s">
        <v>117</v>
      </c>
      <c r="B7" s="176" t="s">
        <v>118</v>
      </c>
      <c r="C7" s="169"/>
      <c r="D7" s="169"/>
      <c r="E7" s="169"/>
      <c r="F7" s="169"/>
      <c r="G7" s="169"/>
      <c r="H7" s="169"/>
      <c r="I7" s="169"/>
    </row>
    <row r="8" spans="1:13">
      <c r="A8" s="169" t="s">
        <v>119</v>
      </c>
      <c r="B8" s="176">
        <v>1</v>
      </c>
      <c r="C8" s="169"/>
      <c r="D8" s="169"/>
      <c r="E8" s="169"/>
      <c r="F8" s="169"/>
      <c r="G8" s="169"/>
      <c r="H8" s="169"/>
      <c r="I8" s="169"/>
    </row>
    <row r="9" spans="1:13">
      <c r="A9" s="173" t="s">
        <v>120</v>
      </c>
      <c r="B9" s="173" t="s">
        <v>121</v>
      </c>
    </row>
    <row r="10" spans="1:13">
      <c r="A10" s="173" t="s">
        <v>122</v>
      </c>
    </row>
    <row r="11" spans="1:13">
      <c r="A11" s="173" t="s">
        <v>123</v>
      </c>
      <c r="B11" s="173" t="s">
        <v>124</v>
      </c>
      <c r="C11" s="173" t="s">
        <v>120</v>
      </c>
      <c r="D11" s="173" t="s">
        <v>125</v>
      </c>
      <c r="E11" s="173" t="s">
        <v>126</v>
      </c>
      <c r="F11" s="173" t="s">
        <v>117</v>
      </c>
      <c r="G11" s="173" t="s">
        <v>127</v>
      </c>
      <c r="H11" s="173" t="s">
        <v>128</v>
      </c>
      <c r="I11" s="173" t="s">
        <v>129</v>
      </c>
    </row>
    <row r="12" spans="1:13">
      <c r="A12" s="173" t="s">
        <v>316</v>
      </c>
      <c r="B12" s="173">
        <v>1</v>
      </c>
      <c r="C12" s="173" t="s">
        <v>130</v>
      </c>
      <c r="D12" s="173" t="s">
        <v>315</v>
      </c>
      <c r="F12" s="173" t="s">
        <v>118</v>
      </c>
      <c r="G12" s="173" t="s">
        <v>131</v>
      </c>
    </row>
    <row r="13" spans="1:13">
      <c r="A13" s="173" t="s">
        <v>132</v>
      </c>
      <c r="B13" s="173">
        <f>1.09*((0.93*Cell_cost!$C$22+0.03*Cell_cost!$C$15+0.04*Cell_cost!$C$16)*Cell_cost!$N$31*(1-Cell_cost!$N$33))*1000/Cell_cost!$N$47</f>
        <v>1.6395367065850006</v>
      </c>
      <c r="C13" s="173" t="s">
        <v>133</v>
      </c>
      <c r="D13" s="173" t="s">
        <v>315</v>
      </c>
      <c r="F13" s="173" t="s">
        <v>118</v>
      </c>
      <c r="G13" s="173" t="s">
        <v>134</v>
      </c>
    </row>
    <row r="14" spans="1:13">
      <c r="A14" s="173" t="s">
        <v>135</v>
      </c>
      <c r="B14" s="173">
        <f>1.09*((0.93*Cell_cost!$C$20+0.03*Cell_cost!$C$15+0.04*Cell_cost!$C$16)*(Cell_cost!$N$32)*(1-Cell_cost!$N$34))*1000/Cell_cost!$N$47</f>
        <v>4.7437967345763798</v>
      </c>
      <c r="C14" s="173" t="s">
        <v>133</v>
      </c>
      <c r="D14" s="173" t="s">
        <v>315</v>
      </c>
      <c r="F14" s="173" t="s">
        <v>118</v>
      </c>
      <c r="G14" s="173" t="s">
        <v>134</v>
      </c>
    </row>
    <row r="15" spans="1:13">
      <c r="A15" s="173" t="s">
        <v>136</v>
      </c>
      <c r="B15" s="173">
        <f>Cell_cost!$N$48</f>
        <v>0</v>
      </c>
      <c r="C15" s="173" t="s">
        <v>133</v>
      </c>
      <c r="D15" s="173" t="s">
        <v>315</v>
      </c>
      <c r="F15" s="173" t="s">
        <v>118</v>
      </c>
      <c r="G15" s="173" t="s">
        <v>134</v>
      </c>
    </row>
    <row r="16" spans="1:13">
      <c r="A16" s="173" t="s">
        <v>137</v>
      </c>
      <c r="B16" s="173">
        <f>Cell_cost!$N$49</f>
        <v>0.39573004148699703</v>
      </c>
      <c r="C16" s="173" t="s">
        <v>133</v>
      </c>
      <c r="D16" s="173" t="s">
        <v>315</v>
      </c>
      <c r="F16" s="173" t="s">
        <v>118</v>
      </c>
      <c r="G16" s="173" t="s">
        <v>134</v>
      </c>
    </row>
    <row r="17" spans="1:13">
      <c r="A17" s="173" t="s">
        <v>138</v>
      </c>
      <c r="B17" s="173">
        <f>Cell_cost!$N$53</f>
        <v>0.69228240841939981</v>
      </c>
      <c r="C17" s="173" t="s">
        <v>133</v>
      </c>
      <c r="D17" s="173" t="s">
        <v>315</v>
      </c>
      <c r="F17" s="173" t="s">
        <v>118</v>
      </c>
      <c r="G17" s="173" t="s">
        <v>134</v>
      </c>
    </row>
    <row r="18" spans="1:13">
      <c r="A18" s="173" t="s">
        <v>139</v>
      </c>
      <c r="B18" s="173">
        <f>Cell_cost!$N$50</f>
        <v>0.15103173130984557</v>
      </c>
      <c r="C18" s="173" t="s">
        <v>133</v>
      </c>
      <c r="D18" s="173" t="s">
        <v>315</v>
      </c>
      <c r="F18" s="173" t="s">
        <v>118</v>
      </c>
      <c r="G18" s="173" t="s">
        <v>134</v>
      </c>
    </row>
    <row r="19" spans="1:13">
      <c r="A19" s="173" t="s">
        <v>140</v>
      </c>
      <c r="B19" s="173">
        <f>SUM(B13:B18)*0.03/0.97</f>
        <v>0.23574363780549351</v>
      </c>
      <c r="C19" s="173" t="s">
        <v>133</v>
      </c>
      <c r="D19" s="173" t="s">
        <v>315</v>
      </c>
      <c r="F19" s="173" t="s">
        <v>118</v>
      </c>
      <c r="G19" s="173" t="s">
        <v>134</v>
      </c>
      <c r="I19" s="173" t="s">
        <v>141</v>
      </c>
    </row>
    <row r="20" spans="1:13">
      <c r="A20" s="173" t="s">
        <v>142</v>
      </c>
      <c r="B20" s="173">
        <f>LIB4C!$B$20*Cell_cost!$N$76/Cell_cost!$D$76</f>
        <v>27.947097059619903</v>
      </c>
      <c r="C20" s="173" t="s">
        <v>120</v>
      </c>
      <c r="D20" s="173" t="s">
        <v>315</v>
      </c>
      <c r="F20" s="173" t="s">
        <v>118</v>
      </c>
      <c r="G20" s="173" t="s">
        <v>134</v>
      </c>
    </row>
    <row r="21" spans="1:13">
      <c r="A21" s="173" t="s">
        <v>143</v>
      </c>
      <c r="B21" s="173">
        <f>LIB4C!$B$21*Cell_cost!$N$76/Cell_cost!$D$76</f>
        <v>34.343590856675767</v>
      </c>
      <c r="C21" s="173" t="s">
        <v>130</v>
      </c>
      <c r="D21" s="173" t="s">
        <v>315</v>
      </c>
      <c r="F21" s="173" t="s">
        <v>144</v>
      </c>
      <c r="G21" s="173" t="s">
        <v>134</v>
      </c>
    </row>
    <row r="24" spans="1:13" ht="18.75">
      <c r="A24" s="177" t="s">
        <v>114</v>
      </c>
      <c r="B24" s="177" t="s">
        <v>142</v>
      </c>
    </row>
    <row r="25" spans="1:13">
      <c r="A25" s="173" t="s">
        <v>116</v>
      </c>
    </row>
    <row r="26" spans="1:13">
      <c r="A26" s="173" t="s">
        <v>117</v>
      </c>
      <c r="B26" s="173" t="s">
        <v>118</v>
      </c>
    </row>
    <row r="27" spans="1:13">
      <c r="A27" s="173" t="s">
        <v>119</v>
      </c>
      <c r="B27" s="173">
        <v>1</v>
      </c>
    </row>
    <row r="28" spans="1:13">
      <c r="A28" s="173" t="s">
        <v>120</v>
      </c>
      <c r="B28" s="173" t="s">
        <v>120</v>
      </c>
    </row>
    <row r="29" spans="1:13">
      <c r="A29" s="173" t="s">
        <v>122</v>
      </c>
    </row>
    <row r="30" spans="1:13">
      <c r="A30" s="173" t="s">
        <v>123</v>
      </c>
      <c r="B30" s="173" t="s">
        <v>124</v>
      </c>
      <c r="C30" s="173" t="s">
        <v>120</v>
      </c>
      <c r="D30" s="173" t="s">
        <v>125</v>
      </c>
      <c r="E30" s="173" t="s">
        <v>126</v>
      </c>
      <c r="F30" s="173" t="s">
        <v>117</v>
      </c>
      <c r="G30" s="173" t="s">
        <v>127</v>
      </c>
      <c r="H30" s="173" t="s">
        <v>128</v>
      </c>
      <c r="I30" s="173" t="s">
        <v>129</v>
      </c>
    </row>
    <row r="31" spans="1:13">
      <c r="A31" s="173" t="s">
        <v>145</v>
      </c>
      <c r="B31" s="173">
        <v>1</v>
      </c>
      <c r="C31" s="173" t="s">
        <v>146</v>
      </c>
      <c r="D31" s="173" t="s">
        <v>147</v>
      </c>
      <c r="F31" s="173" t="s">
        <v>118</v>
      </c>
      <c r="G31" s="173" t="s">
        <v>134</v>
      </c>
      <c r="H31" s="173" t="s">
        <v>148</v>
      </c>
      <c r="K31" s="180"/>
      <c r="L31" s="180"/>
      <c r="M31" s="180"/>
    </row>
    <row r="32" spans="1:13">
      <c r="K32" s="180"/>
      <c r="L32" s="180"/>
      <c r="M32" s="180"/>
    </row>
    <row r="33" spans="1:13">
      <c r="K33" s="180"/>
      <c r="L33" s="180"/>
      <c r="M33" s="180"/>
    </row>
    <row r="34" spans="1:13" ht="18.75">
      <c r="A34" s="177" t="s">
        <v>114</v>
      </c>
      <c r="B34" s="177" t="s">
        <v>143</v>
      </c>
    </row>
    <row r="35" spans="1:13">
      <c r="A35" s="173" t="s">
        <v>116</v>
      </c>
    </row>
    <row r="36" spans="1:13">
      <c r="A36" s="173" t="s">
        <v>117</v>
      </c>
      <c r="B36" s="173" t="s">
        <v>144</v>
      </c>
    </row>
    <row r="37" spans="1:13">
      <c r="A37" s="173" t="s">
        <v>119</v>
      </c>
      <c r="B37" s="173">
        <v>1</v>
      </c>
    </row>
    <row r="38" spans="1:13">
      <c r="A38" s="173" t="s">
        <v>120</v>
      </c>
      <c r="B38" s="173" t="s">
        <v>130</v>
      </c>
    </row>
    <row r="39" spans="1:13">
      <c r="A39" s="173" t="s">
        <v>122</v>
      </c>
    </row>
    <row r="40" spans="1:13">
      <c r="A40" s="173" t="s">
        <v>123</v>
      </c>
      <c r="B40" s="173" t="s">
        <v>124</v>
      </c>
      <c r="C40" s="173" t="s">
        <v>120</v>
      </c>
      <c r="D40" s="173" t="s">
        <v>125</v>
      </c>
      <c r="E40" s="173" t="s">
        <v>126</v>
      </c>
      <c r="F40" s="173" t="s">
        <v>117</v>
      </c>
      <c r="G40" s="173" t="s">
        <v>127</v>
      </c>
      <c r="H40" s="173" t="s">
        <v>128</v>
      </c>
      <c r="I40" s="173" t="s">
        <v>129</v>
      </c>
    </row>
    <row r="41" spans="1:13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</row>
    <row r="42" spans="1:13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</row>
    <row r="43" spans="1:13">
      <c r="K43" s="180"/>
      <c r="L43" s="180"/>
      <c r="M43" s="180"/>
    </row>
    <row r="44" spans="1:13">
      <c r="K44" s="180"/>
      <c r="L44" s="180"/>
      <c r="M44" s="180"/>
    </row>
    <row r="45" spans="1:13" ht="18.75">
      <c r="A45" s="177" t="s">
        <v>114</v>
      </c>
      <c r="B45" s="177" t="s">
        <v>136</v>
      </c>
      <c r="C45" s="177"/>
    </row>
    <row r="46" spans="1:13">
      <c r="A46" s="173" t="s">
        <v>116</v>
      </c>
    </row>
    <row r="47" spans="1:13">
      <c r="A47" s="173" t="s">
        <v>117</v>
      </c>
      <c r="B47" s="173" t="s">
        <v>118</v>
      </c>
    </row>
    <row r="48" spans="1:13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73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73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6" spans="1:9" ht="18.75">
      <c r="A56" s="177" t="s">
        <v>114</v>
      </c>
      <c r="B56" s="177" t="s">
        <v>132</v>
      </c>
    </row>
    <row r="57" spans="1:9">
      <c r="A57" s="173" t="s">
        <v>116</v>
      </c>
    </row>
    <row r="58" spans="1:9">
      <c r="A58" s="173" t="s">
        <v>117</v>
      </c>
      <c r="B58" s="173" t="s">
        <v>118</v>
      </c>
    </row>
    <row r="59" spans="1:9">
      <c r="A59" s="173" t="s">
        <v>119</v>
      </c>
      <c r="B59" s="173">
        <v>1</v>
      </c>
    </row>
    <row r="60" spans="1:9">
      <c r="A60" s="173" t="s">
        <v>120</v>
      </c>
      <c r="B60" s="173" t="s">
        <v>133</v>
      </c>
    </row>
    <row r="61" spans="1:9">
      <c r="A61" s="173" t="s">
        <v>122</v>
      </c>
    </row>
    <row r="62" spans="1:9">
      <c r="A62" s="173" t="s">
        <v>123</v>
      </c>
      <c r="B62" s="173" t="s">
        <v>124</v>
      </c>
      <c r="C62" s="173" t="s">
        <v>120</v>
      </c>
      <c r="D62" s="173" t="s">
        <v>125</v>
      </c>
      <c r="E62" s="173" t="s">
        <v>126</v>
      </c>
      <c r="F62" s="173" t="s">
        <v>117</v>
      </c>
      <c r="G62" s="173" t="s">
        <v>127</v>
      </c>
      <c r="H62" s="173" t="s">
        <v>128</v>
      </c>
      <c r="I62" s="173" t="s">
        <v>129</v>
      </c>
    </row>
    <row r="63" spans="1:9">
      <c r="A63" s="173" t="s">
        <v>267</v>
      </c>
      <c r="B63" s="173">
        <v>0.93</v>
      </c>
      <c r="C63" s="173" t="s">
        <v>133</v>
      </c>
      <c r="D63" s="173" t="s">
        <v>265</v>
      </c>
      <c r="F63" s="173" t="s">
        <v>118</v>
      </c>
      <c r="G63" s="173" t="s">
        <v>134</v>
      </c>
    </row>
    <row r="64" spans="1:9">
      <c r="A64" s="173" t="s">
        <v>161</v>
      </c>
      <c r="B64" s="173">
        <v>2.0999999999999998E-2</v>
      </c>
      <c r="C64" s="173" t="s">
        <v>133</v>
      </c>
      <c r="D64" s="173" t="s">
        <v>147</v>
      </c>
      <c r="F64" s="173" t="s">
        <v>118</v>
      </c>
      <c r="G64" s="173" t="s">
        <v>134</v>
      </c>
      <c r="H64" s="173" t="s">
        <v>162</v>
      </c>
    </row>
    <row r="65" spans="1:9">
      <c r="A65" s="173" t="s">
        <v>163</v>
      </c>
      <c r="B65" s="173">
        <v>8.9999999999999993E-3</v>
      </c>
      <c r="C65" s="173" t="s">
        <v>133</v>
      </c>
      <c r="D65" s="173" t="s">
        <v>265</v>
      </c>
      <c r="G65" s="173" t="s">
        <v>134</v>
      </c>
      <c r="H65" s="173" t="s">
        <v>163</v>
      </c>
    </row>
    <row r="66" spans="1:9">
      <c r="A66" s="173" t="s">
        <v>164</v>
      </c>
      <c r="B66" s="173">
        <v>0.04</v>
      </c>
      <c r="C66" s="173" t="s">
        <v>133</v>
      </c>
      <c r="D66" s="173" t="s">
        <v>147</v>
      </c>
      <c r="F66" s="173" t="s">
        <v>118</v>
      </c>
      <c r="G66" s="173" t="s">
        <v>134</v>
      </c>
      <c r="H66" s="173" t="s">
        <v>165</v>
      </c>
    </row>
    <row r="69" spans="1:9" ht="18.75">
      <c r="A69" s="177" t="s">
        <v>114</v>
      </c>
      <c r="B69" s="177" t="s">
        <v>267</v>
      </c>
    </row>
    <row r="70" spans="1:9">
      <c r="A70" s="173" t="s">
        <v>116</v>
      </c>
      <c r="B70" s="173" t="s">
        <v>268</v>
      </c>
    </row>
    <row r="71" spans="1:9">
      <c r="A71" s="173" t="s">
        <v>117</v>
      </c>
      <c r="B71" s="173" t="s">
        <v>118</v>
      </c>
    </row>
    <row r="72" spans="1:9">
      <c r="A72" s="173" t="s">
        <v>119</v>
      </c>
      <c r="B72" s="173">
        <v>1</v>
      </c>
    </row>
    <row r="73" spans="1:9">
      <c r="A73" s="173" t="s">
        <v>120</v>
      </c>
      <c r="B73" s="173" t="s">
        <v>133</v>
      </c>
    </row>
    <row r="74" spans="1:9">
      <c r="A74" s="173" t="s">
        <v>122</v>
      </c>
    </row>
    <row r="75" spans="1:9">
      <c r="A75" s="173" t="s">
        <v>123</v>
      </c>
      <c r="B75" s="173" t="s">
        <v>124</v>
      </c>
      <c r="C75" s="173" t="s">
        <v>120</v>
      </c>
      <c r="D75" s="173" t="s">
        <v>125</v>
      </c>
      <c r="E75" s="173" t="s">
        <v>126</v>
      </c>
      <c r="F75" s="173" t="s">
        <v>117</v>
      </c>
      <c r="G75" s="173" t="s">
        <v>127</v>
      </c>
      <c r="H75" s="173" t="s">
        <v>128</v>
      </c>
      <c r="I75" s="173" t="s">
        <v>129</v>
      </c>
    </row>
    <row r="76" spans="1:9">
      <c r="A76" s="173" t="s">
        <v>267</v>
      </c>
      <c r="B76" s="173">
        <v>1</v>
      </c>
      <c r="C76" s="173" t="s">
        <v>133</v>
      </c>
      <c r="D76" s="173" t="s">
        <v>265</v>
      </c>
      <c r="F76" s="173" t="s">
        <v>118</v>
      </c>
      <c r="G76" s="173" t="s">
        <v>131</v>
      </c>
    </row>
    <row r="77" spans="1:9">
      <c r="A77" s="173" t="s">
        <v>269</v>
      </c>
      <c r="B77" s="173">
        <v>20</v>
      </c>
      <c r="C77" s="173" t="s">
        <v>133</v>
      </c>
      <c r="D77" s="173" t="s">
        <v>147</v>
      </c>
      <c r="F77" s="173" t="s">
        <v>153</v>
      </c>
      <c r="G77" s="173" t="s">
        <v>134</v>
      </c>
      <c r="H77" s="173" t="s">
        <v>270</v>
      </c>
    </row>
    <row r="78" spans="1:9">
      <c r="A78" s="173" t="s">
        <v>254</v>
      </c>
      <c r="B78" s="173">
        <v>0.107</v>
      </c>
      <c r="C78" s="173" t="s">
        <v>130</v>
      </c>
      <c r="D78" s="173" t="s">
        <v>147</v>
      </c>
      <c r="F78" s="173" t="s">
        <v>255</v>
      </c>
      <c r="G78" s="173" t="s">
        <v>134</v>
      </c>
      <c r="H78" s="173" t="s">
        <v>150</v>
      </c>
    </row>
    <row r="79" spans="1:9">
      <c r="A79" s="173" t="s">
        <v>271</v>
      </c>
      <c r="B79" s="173">
        <v>9.52</v>
      </c>
      <c r="C79" s="173" t="s">
        <v>182</v>
      </c>
      <c r="D79" s="173" t="s">
        <v>147</v>
      </c>
      <c r="F79" s="173" t="s">
        <v>272</v>
      </c>
      <c r="G79" s="173" t="s">
        <v>134</v>
      </c>
      <c r="H79" s="173" t="s">
        <v>257</v>
      </c>
    </row>
    <row r="80" spans="1:9">
      <c r="A80" s="173" t="s">
        <v>252</v>
      </c>
      <c r="B80" s="173">
        <v>0.17799999999999999</v>
      </c>
      <c r="C80" s="173" t="s">
        <v>133</v>
      </c>
      <c r="D80" s="173" t="s">
        <v>147</v>
      </c>
      <c r="F80" s="173" t="s">
        <v>153</v>
      </c>
      <c r="G80" s="173" t="s">
        <v>134</v>
      </c>
      <c r="H80" s="173" t="s">
        <v>253</v>
      </c>
    </row>
    <row r="81" spans="1:18">
      <c r="A81" s="173" t="s">
        <v>273</v>
      </c>
      <c r="B81" s="173">
        <v>0.26700000000000002</v>
      </c>
      <c r="C81" s="173" t="s">
        <v>133</v>
      </c>
      <c r="D81" s="173" t="s">
        <v>147</v>
      </c>
      <c r="F81" s="173" t="s">
        <v>118</v>
      </c>
      <c r="G81" s="173" t="s">
        <v>134</v>
      </c>
      <c r="H81" s="173" t="s">
        <v>274</v>
      </c>
      <c r="L81" s="186"/>
      <c r="M81" s="186"/>
      <c r="N81" s="186"/>
      <c r="O81" s="186"/>
      <c r="P81" s="186"/>
      <c r="Q81" s="186"/>
      <c r="R81" s="186"/>
    </row>
    <row r="82" spans="1:18">
      <c r="A82" s="173" t="s">
        <v>275</v>
      </c>
      <c r="B82" s="173">
        <v>6.99</v>
      </c>
      <c r="C82" s="173" t="s">
        <v>133</v>
      </c>
      <c r="D82" s="173" t="s">
        <v>147</v>
      </c>
      <c r="F82" s="173" t="s">
        <v>153</v>
      </c>
      <c r="G82" s="173" t="s">
        <v>134</v>
      </c>
      <c r="H82" s="173" t="s">
        <v>276</v>
      </c>
      <c r="L82" s="186"/>
      <c r="M82" s="186"/>
      <c r="N82" s="186"/>
      <c r="O82" s="186"/>
      <c r="P82" s="186"/>
      <c r="Q82" s="186"/>
      <c r="R82" s="186"/>
    </row>
    <row r="83" spans="1:18">
      <c r="A83" s="173" t="s">
        <v>179</v>
      </c>
      <c r="B83" s="173">
        <v>4.0000000000000001E-10</v>
      </c>
      <c r="C83" s="173" t="s">
        <v>120</v>
      </c>
      <c r="D83" s="173" t="s">
        <v>147</v>
      </c>
      <c r="F83" s="173" t="s">
        <v>118</v>
      </c>
      <c r="G83" s="173" t="s">
        <v>134</v>
      </c>
      <c r="H83" s="173" t="s">
        <v>180</v>
      </c>
      <c r="L83" s="186"/>
      <c r="M83" s="186"/>
      <c r="N83" s="186"/>
      <c r="O83" s="186"/>
      <c r="P83" s="186"/>
      <c r="Q83" s="186"/>
      <c r="R83" s="186"/>
    </row>
    <row r="84" spans="1:18">
      <c r="A84" s="173" t="s">
        <v>277</v>
      </c>
      <c r="B84" s="173">
        <v>29.33</v>
      </c>
      <c r="C84" s="173" t="s">
        <v>133</v>
      </c>
      <c r="D84" s="173" t="s">
        <v>191</v>
      </c>
      <c r="E84" s="173" t="s">
        <v>237</v>
      </c>
      <c r="G84" s="173" t="s">
        <v>193</v>
      </c>
      <c r="L84" s="186" t="s">
        <v>278</v>
      </c>
      <c r="M84" s="186"/>
      <c r="N84" s="186"/>
      <c r="O84" s="186"/>
      <c r="P84" s="186"/>
      <c r="Q84" s="186"/>
      <c r="R84" s="186"/>
    </row>
    <row r="85" spans="1:18">
      <c r="A85" s="173" t="s">
        <v>279</v>
      </c>
      <c r="B85" s="173">
        <v>3.5300000000000002E-4</v>
      </c>
      <c r="C85" s="173" t="s">
        <v>133</v>
      </c>
      <c r="D85" s="173" t="s">
        <v>191</v>
      </c>
      <c r="E85" s="173" t="s">
        <v>237</v>
      </c>
      <c r="G85" s="173" t="s">
        <v>193</v>
      </c>
      <c r="L85" s="186"/>
      <c r="M85" s="186"/>
      <c r="N85" s="186"/>
      <c r="O85" s="186"/>
      <c r="P85" s="186"/>
      <c r="Q85" s="186"/>
      <c r="R85" s="186"/>
    </row>
    <row r="86" spans="1:18">
      <c r="A86" s="173" t="s">
        <v>280</v>
      </c>
      <c r="B86" s="173">
        <v>6.1599999999999997E-3</v>
      </c>
      <c r="C86" s="173" t="s">
        <v>133</v>
      </c>
      <c r="D86" s="173" t="s">
        <v>191</v>
      </c>
      <c r="E86" s="173" t="s">
        <v>237</v>
      </c>
      <c r="G86" s="173" t="s">
        <v>193</v>
      </c>
      <c r="L86" s="186" t="s">
        <v>281</v>
      </c>
      <c r="M86" s="186"/>
      <c r="N86" s="186"/>
      <c r="O86" s="186"/>
      <c r="P86" s="186"/>
      <c r="Q86" s="186"/>
      <c r="R86" s="186"/>
    </row>
    <row r="87" spans="1:18">
      <c r="A87" s="173" t="s">
        <v>282</v>
      </c>
      <c r="B87" s="173">
        <v>1.17E-3</v>
      </c>
      <c r="C87" s="173" t="s">
        <v>133</v>
      </c>
      <c r="D87" s="173" t="s">
        <v>191</v>
      </c>
      <c r="E87" s="173" t="s">
        <v>237</v>
      </c>
      <c r="G87" s="173" t="s">
        <v>193</v>
      </c>
      <c r="L87" s="186" t="s">
        <v>283</v>
      </c>
      <c r="M87" s="186"/>
      <c r="N87" s="186"/>
      <c r="O87" s="186"/>
      <c r="P87" s="186"/>
      <c r="Q87" s="186"/>
      <c r="R87" s="186"/>
    </row>
    <row r="88" spans="1:18">
      <c r="A88" s="173" t="s">
        <v>238</v>
      </c>
      <c r="B88" s="173">
        <v>1.1E-4</v>
      </c>
      <c r="C88" s="173" t="s">
        <v>133</v>
      </c>
      <c r="D88" s="173" t="s">
        <v>191</v>
      </c>
      <c r="E88" s="173" t="s">
        <v>237</v>
      </c>
      <c r="G88" s="173" t="s">
        <v>193</v>
      </c>
      <c r="L88" s="186" t="s">
        <v>284</v>
      </c>
      <c r="M88" s="186"/>
      <c r="N88" s="186"/>
      <c r="O88" s="186"/>
      <c r="P88" s="186"/>
      <c r="Q88" s="186"/>
      <c r="R88" s="186"/>
    </row>
    <row r="89" spans="1:18">
      <c r="A89" s="173" t="s">
        <v>285</v>
      </c>
      <c r="B89" s="173">
        <v>8.8899999999999996E-6</v>
      </c>
      <c r="C89" s="173" t="s">
        <v>133</v>
      </c>
      <c r="D89" s="173" t="s">
        <v>191</v>
      </c>
      <c r="E89" s="173" t="s">
        <v>237</v>
      </c>
      <c r="G89" s="173" t="s">
        <v>193</v>
      </c>
      <c r="L89" s="186"/>
      <c r="M89" s="186"/>
      <c r="N89" s="186"/>
      <c r="O89" s="186"/>
      <c r="P89" s="186"/>
      <c r="Q89" s="186"/>
      <c r="R89" s="186"/>
    </row>
    <row r="90" spans="1:18">
      <c r="A90" s="173" t="s">
        <v>286</v>
      </c>
      <c r="B90" s="173">
        <v>5.0799999999999999E-4</v>
      </c>
      <c r="C90" s="173" t="s">
        <v>133</v>
      </c>
      <c r="D90" s="173" t="s">
        <v>191</v>
      </c>
      <c r="E90" s="173" t="s">
        <v>237</v>
      </c>
      <c r="G90" s="173" t="s">
        <v>193</v>
      </c>
      <c r="L90" s="186"/>
      <c r="M90" s="186"/>
      <c r="N90" s="186"/>
      <c r="O90" s="186"/>
      <c r="P90" s="186"/>
      <c r="Q90" s="186"/>
      <c r="R90" s="186"/>
    </row>
    <row r="91" spans="1:18">
      <c r="A91" s="173" t="s">
        <v>236</v>
      </c>
      <c r="B91" s="173">
        <v>9.9</v>
      </c>
      <c r="C91" s="173" t="s">
        <v>182</v>
      </c>
      <c r="D91" s="173" t="s">
        <v>191</v>
      </c>
      <c r="E91" s="173" t="s">
        <v>237</v>
      </c>
      <c r="G91" s="173" t="s">
        <v>193</v>
      </c>
      <c r="L91" s="186"/>
      <c r="M91" s="186"/>
      <c r="N91" s="186"/>
      <c r="O91" s="186"/>
      <c r="P91" s="186"/>
      <c r="Q91" s="186"/>
      <c r="R91" s="186"/>
    </row>
    <row r="94" spans="1:18" ht="18.75">
      <c r="A94" s="177" t="s">
        <v>114</v>
      </c>
      <c r="B94" s="177" t="s">
        <v>137</v>
      </c>
      <c r="C94" s="177"/>
    </row>
    <row r="95" spans="1:18">
      <c r="A95" s="173" t="s">
        <v>116</v>
      </c>
    </row>
    <row r="96" spans="1:18">
      <c r="A96" s="173" t="s">
        <v>117</v>
      </c>
      <c r="B96" s="173" t="s">
        <v>118</v>
      </c>
    </row>
    <row r="97" spans="1:11">
      <c r="A97" s="173" t="s">
        <v>119</v>
      </c>
      <c r="B97" s="173">
        <v>1</v>
      </c>
    </row>
    <row r="98" spans="1:11">
      <c r="A98" s="173" t="s">
        <v>120</v>
      </c>
      <c r="B98" s="173" t="s">
        <v>133</v>
      </c>
    </row>
    <row r="99" spans="1:11">
      <c r="A99" s="173" t="s">
        <v>122</v>
      </c>
    </row>
    <row r="100" spans="1:11">
      <c r="A100" s="173" t="s">
        <v>123</v>
      </c>
      <c r="B100" s="173" t="s">
        <v>124</v>
      </c>
      <c r="C100" s="173" t="s">
        <v>120</v>
      </c>
      <c r="D100" s="173" t="s">
        <v>125</v>
      </c>
      <c r="E100" s="173" t="s">
        <v>126</v>
      </c>
      <c r="F100" s="173" t="s">
        <v>117</v>
      </c>
      <c r="G100" s="173" t="s">
        <v>127</v>
      </c>
      <c r="H100" s="173" t="s">
        <v>128</v>
      </c>
      <c r="I100" s="173" t="s">
        <v>129</v>
      </c>
    </row>
    <row r="101" spans="1:11">
      <c r="A101" s="173" t="s">
        <v>166</v>
      </c>
      <c r="B101" s="173">
        <v>1</v>
      </c>
      <c r="C101" s="173" t="s">
        <v>133</v>
      </c>
      <c r="D101" s="173" t="s">
        <v>147</v>
      </c>
      <c r="F101" s="173" t="s">
        <v>153</v>
      </c>
      <c r="G101" s="173" t="s">
        <v>134</v>
      </c>
      <c r="H101" s="173" t="s">
        <v>167</v>
      </c>
    </row>
    <row r="102" spans="1:11">
      <c r="A102" s="173" t="s">
        <v>168</v>
      </c>
      <c r="B102" s="173">
        <v>1</v>
      </c>
      <c r="C102" s="173" t="s">
        <v>133</v>
      </c>
      <c r="D102" s="173" t="s">
        <v>147</v>
      </c>
      <c r="F102" s="173" t="s">
        <v>118</v>
      </c>
      <c r="G102" s="173" t="s">
        <v>134</v>
      </c>
      <c r="H102" s="173" t="s">
        <v>169</v>
      </c>
    </row>
    <row r="105" spans="1:11" ht="18.75">
      <c r="A105" s="177" t="s">
        <v>114</v>
      </c>
      <c r="B105" s="177" t="s">
        <v>135</v>
      </c>
    </row>
    <row r="106" spans="1:11">
      <c r="A106" s="173" t="s">
        <v>116</v>
      </c>
    </row>
    <row r="107" spans="1:11">
      <c r="A107" s="173" t="s">
        <v>117</v>
      </c>
      <c r="B107" s="173" t="s">
        <v>118</v>
      </c>
    </row>
    <row r="108" spans="1:11">
      <c r="A108" s="173" t="s">
        <v>119</v>
      </c>
      <c r="B108" s="173">
        <v>1</v>
      </c>
    </row>
    <row r="109" spans="1:11">
      <c r="A109" s="173" t="s">
        <v>120</v>
      </c>
      <c r="B109" s="173" t="s">
        <v>133</v>
      </c>
    </row>
    <row r="110" spans="1:11">
      <c r="A110" s="173" t="s">
        <v>122</v>
      </c>
    </row>
    <row r="111" spans="1:11">
      <c r="A111" s="173" t="s">
        <v>123</v>
      </c>
      <c r="B111" s="173" t="s">
        <v>124</v>
      </c>
      <c r="C111" s="173" t="s">
        <v>120</v>
      </c>
      <c r="D111" s="173" t="s">
        <v>125</v>
      </c>
      <c r="E111" s="173" t="s">
        <v>126</v>
      </c>
      <c r="F111" s="173" t="s">
        <v>117</v>
      </c>
      <c r="G111" s="173" t="s">
        <v>127</v>
      </c>
      <c r="H111" s="173" t="s">
        <v>128</v>
      </c>
      <c r="I111" s="173" t="s">
        <v>129</v>
      </c>
    </row>
    <row r="112" spans="1:11">
      <c r="A112" s="173" t="s">
        <v>170</v>
      </c>
      <c r="B112" s="173">
        <v>0.03</v>
      </c>
      <c r="C112" s="173" t="s">
        <v>133</v>
      </c>
      <c r="D112" s="173" t="s">
        <v>147</v>
      </c>
      <c r="F112" s="173" t="s">
        <v>118</v>
      </c>
      <c r="G112" s="173" t="s">
        <v>134</v>
      </c>
      <c r="H112" s="173" t="s">
        <v>171</v>
      </c>
      <c r="K112" s="2"/>
    </row>
    <row r="113" spans="1:13">
      <c r="A113" s="173" t="s">
        <v>164</v>
      </c>
      <c r="B113" s="173">
        <v>0.04</v>
      </c>
      <c r="C113" s="173" t="s">
        <v>133</v>
      </c>
      <c r="D113" s="173" t="s">
        <v>147</v>
      </c>
      <c r="F113" s="173" t="s">
        <v>118</v>
      </c>
      <c r="G113" s="173" t="s">
        <v>134</v>
      </c>
      <c r="H113" s="173" t="s">
        <v>165</v>
      </c>
      <c r="K113" s="2"/>
    </row>
    <row r="114" spans="1:13">
      <c r="A114" s="173" t="s">
        <v>172</v>
      </c>
      <c r="B114" s="173">
        <v>0.93</v>
      </c>
      <c r="C114" s="173" t="s">
        <v>133</v>
      </c>
      <c r="D114" s="173" t="s">
        <v>265</v>
      </c>
      <c r="F114" s="173" t="s">
        <v>118</v>
      </c>
      <c r="G114" s="173" t="s">
        <v>134</v>
      </c>
      <c r="K114" s="2"/>
      <c r="L114" s="2"/>
      <c r="M114" s="2"/>
    </row>
    <row r="115" spans="1:13">
      <c r="A115" s="173" t="s">
        <v>173</v>
      </c>
      <c r="B115" s="173">
        <v>0.41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174</v>
      </c>
      <c r="L115" s="2"/>
      <c r="M115" s="2"/>
    </row>
    <row r="116" spans="1:13">
      <c r="L116" s="2"/>
      <c r="M116" s="2"/>
    </row>
    <row r="117" spans="1:13">
      <c r="K117" s="2"/>
      <c r="L117" s="2"/>
      <c r="M117" s="2"/>
    </row>
    <row r="118" spans="1:13" ht="18.75">
      <c r="A118" s="177" t="s">
        <v>114</v>
      </c>
      <c r="B118" s="177" t="s">
        <v>172</v>
      </c>
      <c r="K118" s="2"/>
      <c r="L118" s="2"/>
      <c r="M118" s="2"/>
    </row>
    <row r="119" spans="1:13">
      <c r="A119" s="173" t="s">
        <v>116</v>
      </c>
      <c r="B119" s="173" t="s">
        <v>287</v>
      </c>
      <c r="K119" s="2"/>
      <c r="L119" s="2"/>
      <c r="M119" s="2"/>
    </row>
    <row r="120" spans="1:13">
      <c r="A120" s="173" t="s">
        <v>117</v>
      </c>
      <c r="B120" s="173" t="s">
        <v>118</v>
      </c>
      <c r="K120" s="2"/>
      <c r="L120" s="2"/>
      <c r="M120" s="2"/>
    </row>
    <row r="121" spans="1:13">
      <c r="A121" s="173" t="s">
        <v>119</v>
      </c>
      <c r="B121" s="173">
        <v>1</v>
      </c>
      <c r="L121" s="2"/>
      <c r="M121" s="2"/>
    </row>
    <row r="122" spans="1:13">
      <c r="A122" s="173" t="s">
        <v>120</v>
      </c>
      <c r="B122" s="173" t="s">
        <v>133</v>
      </c>
      <c r="L122" s="2"/>
      <c r="M122" s="2"/>
    </row>
    <row r="123" spans="1:13">
      <c r="A123" s="173" t="s">
        <v>122</v>
      </c>
    </row>
    <row r="124" spans="1:13">
      <c r="A124" s="173" t="s">
        <v>123</v>
      </c>
      <c r="B124" s="173" t="s">
        <v>124</v>
      </c>
      <c r="C124" s="173" t="s">
        <v>120</v>
      </c>
      <c r="D124" s="173" t="s">
        <v>125</v>
      </c>
      <c r="E124" s="173" t="s">
        <v>126</v>
      </c>
      <c r="F124" s="173" t="s">
        <v>117</v>
      </c>
      <c r="G124" s="173" t="s">
        <v>127</v>
      </c>
      <c r="H124" s="173" t="s">
        <v>128</v>
      </c>
      <c r="I124" s="173" t="s">
        <v>129</v>
      </c>
    </row>
    <row r="125" spans="1:13">
      <c r="A125" s="173" t="s">
        <v>188</v>
      </c>
      <c r="B125" s="173">
        <v>0.35599999999999998</v>
      </c>
      <c r="C125" s="173" t="s">
        <v>133</v>
      </c>
      <c r="D125" s="173" t="s">
        <v>147</v>
      </c>
      <c r="F125" s="173" t="s">
        <v>118</v>
      </c>
      <c r="G125" s="173" t="s">
        <v>134</v>
      </c>
      <c r="H125" s="173" t="s">
        <v>189</v>
      </c>
    </row>
    <row r="126" spans="1:13">
      <c r="A126" s="173" t="s">
        <v>178</v>
      </c>
      <c r="B126" s="173">
        <v>0.81399999999999995</v>
      </c>
      <c r="C126" s="173" t="s">
        <v>133</v>
      </c>
      <c r="D126" s="173" t="s">
        <v>265</v>
      </c>
      <c r="F126" s="173" t="s">
        <v>118</v>
      </c>
      <c r="G126" s="173" t="s">
        <v>134</v>
      </c>
    </row>
    <row r="127" spans="1:13">
      <c r="A127" s="173" t="s">
        <v>179</v>
      </c>
      <c r="B127" s="173">
        <v>4.6000000000000001E-10</v>
      </c>
      <c r="C127" s="173" t="s">
        <v>120</v>
      </c>
      <c r="D127" s="173" t="s">
        <v>147</v>
      </c>
      <c r="F127" s="173" t="s">
        <v>118</v>
      </c>
      <c r="G127" s="173" t="s">
        <v>134</v>
      </c>
      <c r="H127" s="173" t="s">
        <v>180</v>
      </c>
    </row>
    <row r="128" spans="1:13">
      <c r="A128" s="173" t="s">
        <v>181</v>
      </c>
      <c r="B128" s="173">
        <v>0.55000000000000004</v>
      </c>
      <c r="C128" s="173" t="s">
        <v>182</v>
      </c>
      <c r="D128" s="173" t="s">
        <v>147</v>
      </c>
      <c r="F128" s="173" t="s">
        <v>153</v>
      </c>
      <c r="G128" s="173" t="s">
        <v>134</v>
      </c>
      <c r="H128" s="173" t="s">
        <v>154</v>
      </c>
    </row>
    <row r="131" spans="1:9" ht="18.75">
      <c r="A131" s="177" t="s">
        <v>114</v>
      </c>
      <c r="B131" s="177" t="s">
        <v>178</v>
      </c>
    </row>
    <row r="132" spans="1:9">
      <c r="A132" s="173" t="s">
        <v>116</v>
      </c>
      <c r="B132" s="173" t="s">
        <v>175</v>
      </c>
    </row>
    <row r="133" spans="1:9">
      <c r="A133" s="173" t="s">
        <v>117</v>
      </c>
      <c r="B133" s="173" t="s">
        <v>118</v>
      </c>
    </row>
    <row r="134" spans="1:9">
      <c r="A134" s="173" t="s">
        <v>119</v>
      </c>
      <c r="B134" s="173">
        <v>1</v>
      </c>
    </row>
    <row r="135" spans="1:9">
      <c r="A135" s="173" t="s">
        <v>120</v>
      </c>
      <c r="B135" s="173" t="s">
        <v>133</v>
      </c>
    </row>
    <row r="136" spans="1:9">
      <c r="A136" s="173" t="s">
        <v>122</v>
      </c>
    </row>
    <row r="137" spans="1:9">
      <c r="A137" s="173" t="s">
        <v>123</v>
      </c>
      <c r="B137" s="173" t="s">
        <v>124</v>
      </c>
      <c r="C137" s="173" t="s">
        <v>120</v>
      </c>
      <c r="D137" s="173" t="s">
        <v>125</v>
      </c>
      <c r="E137" s="173" t="s">
        <v>126</v>
      </c>
      <c r="F137" s="173" t="s">
        <v>117</v>
      </c>
      <c r="G137" s="173" t="s">
        <v>127</v>
      </c>
      <c r="H137" s="173" t="s">
        <v>128</v>
      </c>
      <c r="I137" s="173" t="s">
        <v>129</v>
      </c>
    </row>
    <row r="138" spans="1:9">
      <c r="A138" s="173" t="s">
        <v>183</v>
      </c>
      <c r="B138" s="173">
        <v>0.56999999999999995</v>
      </c>
      <c r="C138" s="173" t="s">
        <v>133</v>
      </c>
      <c r="D138" s="173" t="s">
        <v>147</v>
      </c>
      <c r="F138" s="173" t="s">
        <v>118</v>
      </c>
      <c r="G138" s="173" t="s">
        <v>134</v>
      </c>
      <c r="H138" s="173" t="s">
        <v>184</v>
      </c>
    </row>
    <row r="139" spans="1:9">
      <c r="A139" s="173" t="s">
        <v>185</v>
      </c>
      <c r="B139" s="173">
        <v>0.56999999999999995</v>
      </c>
      <c r="C139" s="173" t="s">
        <v>133</v>
      </c>
      <c r="D139" s="173" t="s">
        <v>265</v>
      </c>
      <c r="F139" s="173" t="s">
        <v>118</v>
      </c>
      <c r="G139" s="173" t="s">
        <v>134</v>
      </c>
    </row>
    <row r="140" spans="1:9">
      <c r="A140" s="173" t="s">
        <v>186</v>
      </c>
      <c r="B140" s="173">
        <v>0.55000000000000004</v>
      </c>
      <c r="C140" s="173" t="s">
        <v>133</v>
      </c>
      <c r="D140" s="173" t="s">
        <v>147</v>
      </c>
      <c r="F140" s="173" t="s">
        <v>118</v>
      </c>
      <c r="G140" s="173" t="s">
        <v>134</v>
      </c>
      <c r="H140" s="173" t="s">
        <v>187</v>
      </c>
    </row>
    <row r="141" spans="1:9">
      <c r="A141" s="173" t="s">
        <v>188</v>
      </c>
      <c r="B141" s="173">
        <v>1.76</v>
      </c>
      <c r="C141" s="173" t="s">
        <v>133</v>
      </c>
      <c r="D141" s="173" t="s">
        <v>147</v>
      </c>
      <c r="F141" s="173" t="s">
        <v>118</v>
      </c>
      <c r="G141" s="173" t="s">
        <v>134</v>
      </c>
      <c r="H141" s="173" t="s">
        <v>189</v>
      </c>
    </row>
    <row r="142" spans="1:9">
      <c r="A142" s="173" t="s">
        <v>179</v>
      </c>
      <c r="B142" s="173">
        <v>4.0000000000000001E-10</v>
      </c>
      <c r="C142" s="173" t="s">
        <v>120</v>
      </c>
      <c r="D142" s="173" t="s">
        <v>147</v>
      </c>
      <c r="F142" s="173" t="s">
        <v>118</v>
      </c>
      <c r="G142" s="173" t="s">
        <v>134</v>
      </c>
      <c r="H142" s="173" t="s">
        <v>180</v>
      </c>
    </row>
    <row r="143" spans="1:9">
      <c r="A143" s="173" t="s">
        <v>190</v>
      </c>
      <c r="B143" s="173">
        <v>1.6</v>
      </c>
      <c r="C143" s="173" t="s">
        <v>133</v>
      </c>
      <c r="D143" s="173" t="s">
        <v>191</v>
      </c>
      <c r="E143" s="173" t="s">
        <v>192</v>
      </c>
      <c r="G143" s="173" t="s">
        <v>193</v>
      </c>
    </row>
    <row r="146" spans="1:9" ht="18.75">
      <c r="A146" s="177" t="s">
        <v>114</v>
      </c>
      <c r="B146" s="177" t="s">
        <v>185</v>
      </c>
    </row>
    <row r="147" spans="1:9">
      <c r="A147" s="173" t="s">
        <v>116</v>
      </c>
      <c r="B147" s="173" t="s">
        <v>194</v>
      </c>
    </row>
    <row r="148" spans="1:9">
      <c r="A148" s="173" t="s">
        <v>117</v>
      </c>
      <c r="B148" s="173" t="s">
        <v>118</v>
      </c>
    </row>
    <row r="149" spans="1:9">
      <c r="A149" s="173" t="s">
        <v>119</v>
      </c>
      <c r="B149" s="173">
        <v>1</v>
      </c>
    </row>
    <row r="150" spans="1:9">
      <c r="A150" s="173" t="s">
        <v>120</v>
      </c>
      <c r="B150" s="173" t="s">
        <v>133</v>
      </c>
    </row>
    <row r="151" spans="1:9">
      <c r="A151" s="173" t="s">
        <v>122</v>
      </c>
    </row>
    <row r="152" spans="1:9">
      <c r="A152" s="173" t="s">
        <v>123</v>
      </c>
      <c r="B152" s="173" t="s">
        <v>124</v>
      </c>
      <c r="C152" s="173" t="s">
        <v>120</v>
      </c>
      <c r="D152" s="173" t="s">
        <v>125</v>
      </c>
      <c r="E152" s="173" t="s">
        <v>126</v>
      </c>
      <c r="F152" s="173" t="s">
        <v>117</v>
      </c>
      <c r="G152" s="173" t="s">
        <v>127</v>
      </c>
      <c r="H152" s="173" t="s">
        <v>128</v>
      </c>
      <c r="I152" s="173" t="s">
        <v>129</v>
      </c>
    </row>
    <row r="153" spans="1:9">
      <c r="A153" s="173" t="s">
        <v>195</v>
      </c>
      <c r="B153" s="173">
        <v>0.38019999999999998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196</v>
      </c>
    </row>
    <row r="154" spans="1:9">
      <c r="A154" s="173" t="s">
        <v>197</v>
      </c>
      <c r="B154" s="173">
        <v>-0.11</v>
      </c>
      <c r="C154" s="173" t="s">
        <v>133</v>
      </c>
      <c r="D154" s="173" t="s">
        <v>147</v>
      </c>
      <c r="F154" s="173" t="s">
        <v>198</v>
      </c>
      <c r="G154" s="173" t="s">
        <v>134</v>
      </c>
      <c r="H154" s="173" t="s">
        <v>199</v>
      </c>
    </row>
    <row r="155" spans="1:9">
      <c r="A155" s="173" t="s">
        <v>200</v>
      </c>
      <c r="B155" s="173">
        <v>-7.9000000000000008E-3</v>
      </c>
      <c r="C155" s="173" t="s">
        <v>133</v>
      </c>
      <c r="D155" s="173" t="s">
        <v>147</v>
      </c>
      <c r="F155" s="173" t="s">
        <v>198</v>
      </c>
      <c r="G155" s="173" t="s">
        <v>134</v>
      </c>
      <c r="H155" s="173" t="s">
        <v>201</v>
      </c>
    </row>
    <row r="156" spans="1:9">
      <c r="A156" s="173" t="s">
        <v>202</v>
      </c>
      <c r="B156" s="173">
        <v>-0.11</v>
      </c>
      <c r="C156" s="173" t="s">
        <v>133</v>
      </c>
      <c r="D156" s="173" t="s">
        <v>147</v>
      </c>
      <c r="F156" s="173" t="s">
        <v>118</v>
      </c>
      <c r="G156" s="173" t="s">
        <v>134</v>
      </c>
      <c r="H156" s="173" t="s">
        <v>203</v>
      </c>
    </row>
    <row r="157" spans="1:9">
      <c r="A157" s="173" t="s">
        <v>181</v>
      </c>
      <c r="B157" s="173">
        <v>-0.76</v>
      </c>
      <c r="C157" s="173" t="s">
        <v>182</v>
      </c>
      <c r="D157" s="173" t="s">
        <v>147</v>
      </c>
      <c r="F157" s="173" t="s">
        <v>153</v>
      </c>
      <c r="G157" s="173" t="s">
        <v>134</v>
      </c>
      <c r="H157" s="173" t="s">
        <v>154</v>
      </c>
    </row>
    <row r="160" spans="1:9" ht="18.75">
      <c r="A160" s="177" t="s">
        <v>114</v>
      </c>
      <c r="B160" s="177" t="s">
        <v>138</v>
      </c>
      <c r="C160" s="177"/>
      <c r="D160" s="177"/>
    </row>
    <row r="161" spans="1:9">
      <c r="A161" s="173" t="s">
        <v>116</v>
      </c>
    </row>
    <row r="162" spans="1:9">
      <c r="A162" s="173" t="s">
        <v>117</v>
      </c>
      <c r="B162" s="173" t="s">
        <v>118</v>
      </c>
    </row>
    <row r="163" spans="1:9">
      <c r="A163" s="173" t="s">
        <v>119</v>
      </c>
      <c r="B163" s="173">
        <v>1</v>
      </c>
    </row>
    <row r="164" spans="1:9">
      <c r="A164" s="173" t="s">
        <v>120</v>
      </c>
      <c r="B164" s="173" t="s">
        <v>133</v>
      </c>
    </row>
    <row r="165" spans="1:9">
      <c r="A165" s="173" t="s">
        <v>122</v>
      </c>
    </row>
    <row r="166" spans="1:9">
      <c r="A166" s="173" t="s">
        <v>123</v>
      </c>
      <c r="B166" s="173" t="s">
        <v>124</v>
      </c>
      <c r="C166" s="173" t="s">
        <v>120</v>
      </c>
      <c r="D166" s="173" t="s">
        <v>125</v>
      </c>
      <c r="E166" s="173" t="s">
        <v>126</v>
      </c>
      <c r="F166" s="173" t="s">
        <v>117</v>
      </c>
      <c r="G166" s="173" t="s">
        <v>127</v>
      </c>
      <c r="H166" s="173" t="s">
        <v>128</v>
      </c>
      <c r="I166" s="173" t="s">
        <v>129</v>
      </c>
    </row>
    <row r="167" spans="1:9">
      <c r="A167" s="173" t="s">
        <v>288</v>
      </c>
      <c r="B167" s="173">
        <v>0.14000000000000001</v>
      </c>
      <c r="C167" s="173" t="s">
        <v>133</v>
      </c>
      <c r="D167" s="173" t="s">
        <v>265</v>
      </c>
      <c r="F167" s="173" t="s">
        <v>118</v>
      </c>
      <c r="G167" s="173" t="s">
        <v>134</v>
      </c>
      <c r="I167" s="173" t="s">
        <v>206</v>
      </c>
    </row>
    <row r="168" spans="1:9">
      <c r="A168" s="173" t="s">
        <v>207</v>
      </c>
      <c r="B168" s="173">
        <v>0.86</v>
      </c>
      <c r="C168" s="173" t="s">
        <v>133</v>
      </c>
      <c r="D168" s="173" t="s">
        <v>147</v>
      </c>
      <c r="F168" s="173" t="s">
        <v>118</v>
      </c>
      <c r="G168" s="173" t="s">
        <v>134</v>
      </c>
      <c r="H168" s="173" t="s">
        <v>208</v>
      </c>
    </row>
    <row r="171" spans="1:9" ht="18.75">
      <c r="A171" s="177" t="s">
        <v>114</v>
      </c>
      <c r="B171" s="177" t="s">
        <v>288</v>
      </c>
    </row>
    <row r="172" spans="1:9">
      <c r="A172" s="173" t="s">
        <v>116</v>
      </c>
      <c r="B172" s="173" t="s">
        <v>289</v>
      </c>
    </row>
    <row r="173" spans="1:9">
      <c r="A173" s="173" t="s">
        <v>117</v>
      </c>
      <c r="B173" s="173" t="s">
        <v>118</v>
      </c>
    </row>
    <row r="174" spans="1:9">
      <c r="A174" s="173" t="s">
        <v>119</v>
      </c>
      <c r="B174" s="173">
        <v>1</v>
      </c>
    </row>
    <row r="175" spans="1:9">
      <c r="A175" s="173" t="s">
        <v>120</v>
      </c>
      <c r="B175" s="173" t="s">
        <v>133</v>
      </c>
    </row>
    <row r="176" spans="1:9">
      <c r="A176" s="173" t="s">
        <v>122</v>
      </c>
    </row>
    <row r="177" spans="1:18">
      <c r="A177" s="173" t="s">
        <v>123</v>
      </c>
      <c r="B177" s="173" t="s">
        <v>124</v>
      </c>
      <c r="C177" s="173" t="s">
        <v>120</v>
      </c>
      <c r="D177" s="173" t="s">
        <v>125</v>
      </c>
      <c r="E177" s="173" t="s">
        <v>126</v>
      </c>
      <c r="F177" s="173" t="s">
        <v>117</v>
      </c>
      <c r="G177" s="173" t="s">
        <v>127</v>
      </c>
      <c r="H177" s="173" t="s">
        <v>128</v>
      </c>
      <c r="I177" s="173" t="s">
        <v>129</v>
      </c>
      <c r="L177" s="186"/>
      <c r="M177" s="186"/>
      <c r="N177" s="186"/>
      <c r="O177" s="186"/>
      <c r="P177" s="186"/>
      <c r="Q177" s="186"/>
      <c r="R177" s="186"/>
    </row>
    <row r="178" spans="1:18">
      <c r="A178" s="173" t="s">
        <v>288</v>
      </c>
      <c r="B178" s="173">
        <v>1</v>
      </c>
      <c r="C178" s="173" t="s">
        <v>133</v>
      </c>
      <c r="D178" s="173" t="s">
        <v>265</v>
      </c>
      <c r="F178" s="173" t="s">
        <v>118</v>
      </c>
      <c r="G178" s="173" t="s">
        <v>131</v>
      </c>
      <c r="L178" s="186"/>
      <c r="M178" s="186"/>
      <c r="N178" s="186"/>
      <c r="O178" s="186"/>
      <c r="P178" s="186"/>
      <c r="Q178" s="186"/>
      <c r="R178" s="186"/>
    </row>
    <row r="179" spans="1:18">
      <c r="A179" s="173" t="s">
        <v>290</v>
      </c>
      <c r="B179" s="173">
        <v>0.31900000000000001</v>
      </c>
      <c r="C179" s="173" t="s">
        <v>133</v>
      </c>
      <c r="D179" s="173" t="s">
        <v>147</v>
      </c>
      <c r="F179" s="173" t="s">
        <v>118</v>
      </c>
      <c r="G179" s="173" t="s">
        <v>134</v>
      </c>
      <c r="H179" s="173" t="s">
        <v>291</v>
      </c>
      <c r="L179" s="186"/>
      <c r="M179" s="186"/>
      <c r="N179" s="186"/>
      <c r="O179" s="186"/>
      <c r="P179" s="186"/>
      <c r="Q179" s="186"/>
      <c r="R179" s="186"/>
    </row>
    <row r="180" spans="1:18">
      <c r="A180" s="173" t="s">
        <v>292</v>
      </c>
      <c r="B180" s="173">
        <v>1.98</v>
      </c>
      <c r="C180" s="173" t="s">
        <v>133</v>
      </c>
      <c r="D180" s="173" t="s">
        <v>147</v>
      </c>
      <c r="F180" s="173" t="s">
        <v>118</v>
      </c>
      <c r="G180" s="173" t="s">
        <v>134</v>
      </c>
      <c r="H180" s="173" t="s">
        <v>293</v>
      </c>
      <c r="L180" s="186"/>
      <c r="M180" s="186"/>
      <c r="N180" s="186"/>
      <c r="O180" s="186"/>
      <c r="P180" s="186"/>
      <c r="Q180" s="186"/>
      <c r="R180" s="186"/>
    </row>
    <row r="181" spans="1:18">
      <c r="A181" s="173" t="s">
        <v>294</v>
      </c>
      <c r="B181" s="173">
        <v>4.04</v>
      </c>
      <c r="C181" s="173" t="s">
        <v>133</v>
      </c>
      <c r="D181" s="173" t="s">
        <v>147</v>
      </c>
      <c r="F181" s="173" t="s">
        <v>118</v>
      </c>
      <c r="G181" s="173" t="s">
        <v>134</v>
      </c>
      <c r="H181" s="173" t="s">
        <v>295</v>
      </c>
      <c r="L181" s="186" t="s">
        <v>278</v>
      </c>
      <c r="M181" s="186"/>
      <c r="N181" s="186"/>
      <c r="O181" s="186"/>
      <c r="P181" s="186"/>
      <c r="Q181" s="186"/>
      <c r="R181" s="186"/>
    </row>
    <row r="182" spans="1:18">
      <c r="A182" s="173" t="s">
        <v>275</v>
      </c>
      <c r="B182" s="173">
        <v>1.25E-3</v>
      </c>
      <c r="C182" s="173" t="s">
        <v>133</v>
      </c>
      <c r="D182" s="173" t="s">
        <v>147</v>
      </c>
      <c r="F182" s="173" t="s">
        <v>153</v>
      </c>
      <c r="G182" s="173" t="s">
        <v>134</v>
      </c>
      <c r="H182" s="173" t="s">
        <v>276</v>
      </c>
      <c r="L182" s="186"/>
      <c r="M182" s="186"/>
      <c r="N182" s="186"/>
      <c r="O182" s="186"/>
      <c r="P182" s="186"/>
      <c r="Q182" s="186"/>
      <c r="R182" s="186"/>
    </row>
    <row r="183" spans="1:18">
      <c r="A183" s="173" t="s">
        <v>296</v>
      </c>
      <c r="B183" s="173">
        <v>7.44</v>
      </c>
      <c r="C183" s="173" t="s">
        <v>133</v>
      </c>
      <c r="D183" s="173" t="s">
        <v>147</v>
      </c>
      <c r="F183" s="173" t="s">
        <v>118</v>
      </c>
      <c r="G183" s="173" t="s">
        <v>134</v>
      </c>
      <c r="H183" s="173" t="s">
        <v>297</v>
      </c>
      <c r="L183" s="186" t="s">
        <v>298</v>
      </c>
      <c r="M183" s="186"/>
      <c r="N183" s="186"/>
      <c r="O183" s="186"/>
      <c r="P183" s="186"/>
      <c r="Q183" s="186"/>
      <c r="R183" s="186"/>
    </row>
    <row r="184" spans="1:18">
      <c r="A184" s="173" t="s">
        <v>254</v>
      </c>
      <c r="B184" s="173">
        <v>0.54100000000000004</v>
      </c>
      <c r="C184" s="173" t="s">
        <v>130</v>
      </c>
      <c r="D184" s="173" t="s">
        <v>147</v>
      </c>
      <c r="F184" s="173" t="s">
        <v>255</v>
      </c>
      <c r="G184" s="173" t="s">
        <v>134</v>
      </c>
      <c r="H184" s="173" t="s">
        <v>150</v>
      </c>
      <c r="L184" s="186" t="s">
        <v>283</v>
      </c>
      <c r="M184" s="186"/>
      <c r="N184" s="186"/>
      <c r="O184" s="186"/>
      <c r="P184" s="186"/>
      <c r="Q184" s="186"/>
      <c r="R184" s="186"/>
    </row>
    <row r="185" spans="1:18">
      <c r="A185" s="173" t="s">
        <v>179</v>
      </c>
      <c r="B185" s="173">
        <v>4.0000000000000001E-10</v>
      </c>
      <c r="C185" s="173" t="s">
        <v>120</v>
      </c>
      <c r="D185" s="173" t="s">
        <v>147</v>
      </c>
      <c r="F185" s="173" t="s">
        <v>118</v>
      </c>
      <c r="G185" s="173" t="s">
        <v>134</v>
      </c>
      <c r="H185" s="173" t="s">
        <v>180</v>
      </c>
      <c r="L185" s="186" t="s">
        <v>299</v>
      </c>
      <c r="M185" s="186"/>
      <c r="N185" s="186"/>
      <c r="O185" s="186"/>
      <c r="P185" s="186"/>
      <c r="Q185" s="186"/>
      <c r="R185" s="186"/>
    </row>
    <row r="186" spans="1:18">
      <c r="A186" s="173" t="s">
        <v>300</v>
      </c>
      <c r="B186" s="173">
        <v>0.26300000000000001</v>
      </c>
      <c r="C186" s="173" t="s">
        <v>133</v>
      </c>
      <c r="D186" s="173" t="s">
        <v>191</v>
      </c>
      <c r="E186" s="173" t="s">
        <v>237</v>
      </c>
      <c r="G186" s="173" t="s">
        <v>193</v>
      </c>
      <c r="L186" s="186"/>
      <c r="M186" s="186"/>
      <c r="N186" s="186"/>
      <c r="O186" s="186"/>
      <c r="P186" s="186"/>
      <c r="Q186" s="186"/>
      <c r="R186" s="186"/>
    </row>
    <row r="187" spans="1:18">
      <c r="A187" s="173" t="s">
        <v>236</v>
      </c>
      <c r="B187" s="173">
        <v>1.95</v>
      </c>
      <c r="C187" s="173" t="s">
        <v>182</v>
      </c>
      <c r="D187" s="173" t="s">
        <v>191</v>
      </c>
      <c r="E187" s="173" t="s">
        <v>237</v>
      </c>
      <c r="G187" s="173" t="s">
        <v>193</v>
      </c>
      <c r="L187" s="186"/>
      <c r="M187" s="186"/>
      <c r="N187" s="186"/>
      <c r="O187" s="186"/>
      <c r="P187" s="186"/>
      <c r="Q187" s="186"/>
      <c r="R187" s="186"/>
    </row>
    <row r="188" spans="1:18">
      <c r="L188" s="186"/>
      <c r="M188" s="186"/>
      <c r="N188" s="186"/>
      <c r="O188" s="186"/>
      <c r="P188" s="186"/>
      <c r="Q188" s="186"/>
      <c r="R188" s="186"/>
    </row>
    <row r="189" spans="1:18">
      <c r="L189" s="186"/>
      <c r="M189" s="186"/>
      <c r="N189" s="186"/>
      <c r="O189" s="186"/>
      <c r="P189" s="186"/>
      <c r="Q189" s="186"/>
      <c r="R189" s="186"/>
    </row>
    <row r="190" spans="1:18" ht="18.75">
      <c r="A190" s="177" t="s">
        <v>114</v>
      </c>
      <c r="B190" s="177" t="s">
        <v>139</v>
      </c>
      <c r="L190" s="186"/>
      <c r="M190" s="186"/>
      <c r="N190" s="186"/>
      <c r="O190" s="186"/>
      <c r="P190" s="186"/>
      <c r="Q190" s="186"/>
      <c r="R190" s="186"/>
    </row>
    <row r="191" spans="1:18">
      <c r="A191" s="173" t="s">
        <v>116</v>
      </c>
      <c r="L191" s="186"/>
      <c r="M191" s="186"/>
      <c r="N191" s="186"/>
      <c r="O191" s="186"/>
      <c r="P191" s="186"/>
      <c r="Q191" s="186"/>
      <c r="R191" s="186"/>
    </row>
    <row r="192" spans="1:18">
      <c r="A192" s="173" t="s">
        <v>117</v>
      </c>
      <c r="B192" s="173" t="s">
        <v>118</v>
      </c>
      <c r="L192" s="186"/>
      <c r="M192" s="186"/>
      <c r="N192" s="186"/>
      <c r="O192" s="186"/>
      <c r="P192" s="186"/>
      <c r="Q192" s="186"/>
      <c r="R192" s="186"/>
    </row>
    <row r="193" spans="1:18">
      <c r="A193" s="173" t="s">
        <v>119</v>
      </c>
      <c r="B193" s="173">
        <v>1</v>
      </c>
      <c r="L193" s="186"/>
      <c r="M193" s="186"/>
      <c r="N193" s="186"/>
      <c r="O193" s="186"/>
      <c r="P193" s="186"/>
      <c r="Q193" s="186"/>
      <c r="R193" s="186"/>
    </row>
    <row r="194" spans="1:18">
      <c r="A194" s="173" t="s">
        <v>120</v>
      </c>
      <c r="B194" s="173" t="s">
        <v>133</v>
      </c>
      <c r="L194" s="186"/>
      <c r="M194" s="186"/>
      <c r="N194" s="186"/>
      <c r="O194" s="186"/>
      <c r="P194" s="186"/>
      <c r="Q194" s="186"/>
      <c r="R194" s="186"/>
    </row>
    <row r="195" spans="1:18">
      <c r="A195" s="173" t="s">
        <v>122</v>
      </c>
      <c r="L195" s="186"/>
      <c r="M195" s="186"/>
      <c r="N195" s="186"/>
      <c r="O195" s="186"/>
      <c r="P195" s="186"/>
      <c r="Q195" s="186"/>
      <c r="R195" s="186"/>
    </row>
    <row r="196" spans="1:18">
      <c r="A196" s="173" t="s">
        <v>123</v>
      </c>
      <c r="B196" s="173" t="s">
        <v>124</v>
      </c>
      <c r="C196" s="173" t="s">
        <v>120</v>
      </c>
      <c r="D196" s="173" t="s">
        <v>125</v>
      </c>
      <c r="E196" s="173" t="s">
        <v>126</v>
      </c>
      <c r="F196" s="173" t="s">
        <v>117</v>
      </c>
      <c r="G196" s="173" t="s">
        <v>127</v>
      </c>
      <c r="H196" s="173" t="s">
        <v>128</v>
      </c>
      <c r="I196" s="173" t="s">
        <v>129</v>
      </c>
      <c r="L196" s="186"/>
      <c r="M196" s="186"/>
      <c r="N196" s="186"/>
      <c r="O196" s="186"/>
      <c r="P196" s="186"/>
      <c r="Q196" s="186"/>
      <c r="R196" s="186"/>
    </row>
    <row r="197" spans="1:18">
      <c r="A197" s="173" t="s">
        <v>210</v>
      </c>
      <c r="B197" s="173">
        <v>0.5</v>
      </c>
      <c r="C197" s="173" t="s">
        <v>133</v>
      </c>
      <c r="D197" s="173" t="s">
        <v>147</v>
      </c>
      <c r="F197" s="173" t="s">
        <v>118</v>
      </c>
      <c r="G197" s="173" t="s">
        <v>134</v>
      </c>
      <c r="H197" s="173" t="s">
        <v>211</v>
      </c>
      <c r="L197" s="186"/>
      <c r="M197" s="186"/>
      <c r="N197" s="186"/>
      <c r="O197" s="186"/>
      <c r="P197" s="186"/>
      <c r="Q197" s="186"/>
      <c r="R197" s="186"/>
    </row>
    <row r="198" spans="1:18">
      <c r="A198" s="173" t="s">
        <v>212</v>
      </c>
      <c r="B198" s="173">
        <v>0.5</v>
      </c>
      <c r="C198" s="173" t="s">
        <v>133</v>
      </c>
      <c r="D198" s="173" t="s">
        <v>147</v>
      </c>
      <c r="F198" s="173" t="s">
        <v>118</v>
      </c>
      <c r="G198" s="173" t="s">
        <v>134</v>
      </c>
      <c r="H198" s="173" t="s">
        <v>213</v>
      </c>
    </row>
    <row r="199" spans="1:18">
      <c r="A199" s="173" t="s">
        <v>214</v>
      </c>
      <c r="B199" s="173">
        <v>1</v>
      </c>
      <c r="C199" s="173" t="s">
        <v>133</v>
      </c>
      <c r="D199" s="173" t="s">
        <v>147</v>
      </c>
      <c r="F199" s="173" t="s">
        <v>118</v>
      </c>
      <c r="G199" s="173" t="s">
        <v>134</v>
      </c>
      <c r="H199" s="173" t="s">
        <v>215</v>
      </c>
    </row>
    <row r="202" spans="1:18" ht="18.75">
      <c r="A202" s="177" t="s">
        <v>114</v>
      </c>
      <c r="B202" s="177" t="s">
        <v>140</v>
      </c>
    </row>
    <row r="203" spans="1:18">
      <c r="A203" s="173" t="s">
        <v>116</v>
      </c>
    </row>
    <row r="204" spans="1:18">
      <c r="A204" s="173" t="s">
        <v>117</v>
      </c>
      <c r="B204" s="173" t="s">
        <v>118</v>
      </c>
    </row>
    <row r="205" spans="1:18">
      <c r="A205" s="173" t="s">
        <v>119</v>
      </c>
      <c r="B205" s="173">
        <v>1</v>
      </c>
    </row>
    <row r="206" spans="1:18">
      <c r="A206" s="173" t="s">
        <v>120</v>
      </c>
      <c r="B206" s="173" t="s">
        <v>133</v>
      </c>
    </row>
    <row r="207" spans="1:18">
      <c r="A207" s="173" t="s">
        <v>122</v>
      </c>
    </row>
    <row r="208" spans="1:18">
      <c r="A208" s="173" t="s">
        <v>123</v>
      </c>
      <c r="B208" s="173" t="s">
        <v>124</v>
      </c>
      <c r="C208" s="173" t="s">
        <v>120</v>
      </c>
      <c r="D208" s="173" t="s">
        <v>125</v>
      </c>
      <c r="E208" s="173" t="s">
        <v>126</v>
      </c>
      <c r="F208" s="173" t="s">
        <v>117</v>
      </c>
      <c r="G208" s="173" t="s">
        <v>127</v>
      </c>
      <c r="H208" s="173" t="s">
        <v>128</v>
      </c>
      <c r="I208" s="173" t="s">
        <v>129</v>
      </c>
    </row>
    <row r="209" spans="1:9">
      <c r="A209" s="173" t="s">
        <v>216</v>
      </c>
      <c r="B209" s="173">
        <v>0.22</v>
      </c>
      <c r="C209" s="173" t="s">
        <v>133</v>
      </c>
      <c r="D209" s="173" t="s">
        <v>265</v>
      </c>
      <c r="F209" s="173" t="s">
        <v>118</v>
      </c>
      <c r="G209" s="173" t="s">
        <v>134</v>
      </c>
    </row>
    <row r="210" spans="1:9">
      <c r="A210" s="173" t="s">
        <v>217</v>
      </c>
      <c r="B210" s="173">
        <v>0.38</v>
      </c>
      <c r="C210" s="173" t="s">
        <v>133</v>
      </c>
      <c r="D210" s="173" t="s">
        <v>265</v>
      </c>
      <c r="F210" s="173" t="s">
        <v>118</v>
      </c>
      <c r="G210" s="173" t="s">
        <v>134</v>
      </c>
    </row>
    <row r="211" spans="1:9">
      <c r="A211" s="173" t="s">
        <v>218</v>
      </c>
      <c r="B211" s="173">
        <v>0.4</v>
      </c>
      <c r="C211" s="173" t="s">
        <v>133</v>
      </c>
      <c r="D211" s="173" t="s">
        <v>265</v>
      </c>
      <c r="F211" s="173" t="s">
        <v>118</v>
      </c>
      <c r="G211" s="173" t="s">
        <v>134</v>
      </c>
    </row>
    <row r="214" spans="1:9" ht="18.75">
      <c r="A214" s="177" t="s">
        <v>114</v>
      </c>
      <c r="B214" s="177" t="s">
        <v>216</v>
      </c>
    </row>
    <row r="215" spans="1:9">
      <c r="A215" s="173" t="s">
        <v>116</v>
      </c>
    </row>
    <row r="216" spans="1:9">
      <c r="A216" s="173" t="s">
        <v>117</v>
      </c>
      <c r="B216" s="173" t="s">
        <v>118</v>
      </c>
    </row>
    <row r="217" spans="1:9">
      <c r="A217" s="173" t="s">
        <v>119</v>
      </c>
      <c r="B217" s="173">
        <v>1</v>
      </c>
    </row>
    <row r="218" spans="1:9">
      <c r="A218" s="173" t="s">
        <v>120</v>
      </c>
      <c r="B218" s="173" t="s">
        <v>133</v>
      </c>
    </row>
    <row r="219" spans="1:9">
      <c r="A219" s="173" t="s">
        <v>122</v>
      </c>
    </row>
    <row r="220" spans="1:9">
      <c r="A220" s="173" t="s">
        <v>123</v>
      </c>
      <c r="B220" s="173" t="s">
        <v>124</v>
      </c>
      <c r="C220" s="173" t="s">
        <v>120</v>
      </c>
      <c r="D220" s="173" t="s">
        <v>125</v>
      </c>
      <c r="E220" s="173" t="s">
        <v>126</v>
      </c>
      <c r="F220" s="173" t="s">
        <v>117</v>
      </c>
      <c r="G220" s="173" t="s">
        <v>127</v>
      </c>
      <c r="H220" s="173" t="s">
        <v>128</v>
      </c>
      <c r="I220" s="173" t="s">
        <v>129</v>
      </c>
    </row>
    <row r="221" spans="1:9">
      <c r="A221" s="173" t="s">
        <v>219</v>
      </c>
      <c r="B221" s="173">
        <v>1</v>
      </c>
      <c r="C221" s="173" t="s">
        <v>133</v>
      </c>
      <c r="D221" s="173" t="s">
        <v>147</v>
      </c>
      <c r="F221" s="173" t="s">
        <v>118</v>
      </c>
      <c r="G221" s="173" t="s">
        <v>134</v>
      </c>
      <c r="H221" s="173" t="s">
        <v>220</v>
      </c>
    </row>
    <row r="222" spans="1:9">
      <c r="A222" s="173" t="s">
        <v>168</v>
      </c>
      <c r="B222" s="173">
        <v>1</v>
      </c>
      <c r="C222" s="173" t="s">
        <v>133</v>
      </c>
      <c r="D222" s="173" t="s">
        <v>147</v>
      </c>
      <c r="F222" s="173" t="s">
        <v>118</v>
      </c>
      <c r="G222" s="173" t="s">
        <v>134</v>
      </c>
      <c r="H222" s="173" t="s">
        <v>169</v>
      </c>
    </row>
    <row r="223" spans="1:9">
      <c r="A223" s="173" t="s">
        <v>221</v>
      </c>
      <c r="B223" s="173">
        <v>1.5E-10</v>
      </c>
      <c r="C223" s="173" t="s">
        <v>120</v>
      </c>
      <c r="D223" s="173" t="s">
        <v>147</v>
      </c>
      <c r="F223" s="173" t="s">
        <v>118</v>
      </c>
      <c r="G223" s="173" t="s">
        <v>134</v>
      </c>
      <c r="H223" s="173" t="s">
        <v>222</v>
      </c>
    </row>
    <row r="226" spans="1:9" ht="18.75">
      <c r="A226" s="177" t="s">
        <v>114</v>
      </c>
      <c r="B226" s="177" t="s">
        <v>217</v>
      </c>
      <c r="C226" s="177"/>
    </row>
    <row r="227" spans="1:9">
      <c r="A227" s="173" t="s">
        <v>116</v>
      </c>
    </row>
    <row r="228" spans="1:9">
      <c r="A228" s="173" t="s">
        <v>117</v>
      </c>
      <c r="B228" s="173" t="s">
        <v>118</v>
      </c>
    </row>
    <row r="229" spans="1:9">
      <c r="A229" s="173" t="s">
        <v>119</v>
      </c>
      <c r="B229" s="173">
        <v>1</v>
      </c>
    </row>
    <row r="230" spans="1:9">
      <c r="A230" s="173" t="s">
        <v>120</v>
      </c>
      <c r="B230" s="173" t="s">
        <v>133</v>
      </c>
    </row>
    <row r="231" spans="1:9">
      <c r="A231" s="173" t="s">
        <v>122</v>
      </c>
    </row>
    <row r="232" spans="1:9">
      <c r="A232" s="173" t="s">
        <v>123</v>
      </c>
      <c r="B232" s="173" t="s">
        <v>124</v>
      </c>
      <c r="C232" s="173" t="s">
        <v>120</v>
      </c>
      <c r="D232" s="173" t="s">
        <v>125</v>
      </c>
      <c r="E232" s="173" t="s">
        <v>126</v>
      </c>
      <c r="F232" s="173" t="s">
        <v>117</v>
      </c>
      <c r="G232" s="173" t="s">
        <v>127</v>
      </c>
      <c r="H232" s="173" t="s">
        <v>128</v>
      </c>
      <c r="I232" s="173" t="s">
        <v>129</v>
      </c>
    </row>
    <row r="233" spans="1:9">
      <c r="A233" s="173" t="s">
        <v>155</v>
      </c>
      <c r="B233" s="173">
        <v>1</v>
      </c>
      <c r="C233" s="173" t="s">
        <v>133</v>
      </c>
      <c r="D233" s="173" t="s">
        <v>147</v>
      </c>
      <c r="F233" s="173" t="s">
        <v>118</v>
      </c>
      <c r="G233" s="173" t="s">
        <v>134</v>
      </c>
      <c r="H233" s="173" t="s">
        <v>156</v>
      </c>
    </row>
    <row r="234" spans="1:9">
      <c r="A234" s="173" t="s">
        <v>157</v>
      </c>
      <c r="B234" s="173">
        <v>1</v>
      </c>
      <c r="C234" s="173" t="s">
        <v>133</v>
      </c>
      <c r="D234" s="173" t="s">
        <v>147</v>
      </c>
      <c r="F234" s="173" t="s">
        <v>118</v>
      </c>
      <c r="G234" s="173" t="s">
        <v>134</v>
      </c>
      <c r="H234" s="173" t="s">
        <v>158</v>
      </c>
    </row>
    <row r="235" spans="1:9">
      <c r="A235" s="173" t="s">
        <v>223</v>
      </c>
      <c r="B235" s="173">
        <v>4.6000000000000001E-10</v>
      </c>
      <c r="C235" s="173" t="s">
        <v>120</v>
      </c>
      <c r="D235" s="173" t="s">
        <v>147</v>
      </c>
      <c r="F235" s="173" t="s">
        <v>118</v>
      </c>
      <c r="G235" s="173" t="s">
        <v>134</v>
      </c>
      <c r="H235" s="173" t="s">
        <v>224</v>
      </c>
    </row>
    <row r="237" spans="1:9" ht="18.75">
      <c r="A237" s="177"/>
      <c r="B237" s="177"/>
    </row>
    <row r="238" spans="1:9" ht="18.75">
      <c r="A238" s="177" t="s">
        <v>114</v>
      </c>
      <c r="B238" s="177" t="s">
        <v>218</v>
      </c>
    </row>
    <row r="239" spans="1:9">
      <c r="A239" s="173" t="s">
        <v>116</v>
      </c>
    </row>
    <row r="240" spans="1:9">
      <c r="A240" s="173" t="s">
        <v>117</v>
      </c>
      <c r="B240" s="173" t="s">
        <v>118</v>
      </c>
    </row>
    <row r="241" spans="1:13">
      <c r="A241" s="173" t="s">
        <v>119</v>
      </c>
      <c r="B241" s="173">
        <v>1</v>
      </c>
    </row>
    <row r="242" spans="1:13">
      <c r="A242" s="173" t="s">
        <v>120</v>
      </c>
      <c r="B242" s="173" t="s">
        <v>133</v>
      </c>
    </row>
    <row r="243" spans="1:13">
      <c r="A243" s="173" t="s">
        <v>122</v>
      </c>
    </row>
    <row r="244" spans="1:13">
      <c r="A244" s="173" t="s">
        <v>123</v>
      </c>
      <c r="B244" s="173" t="s">
        <v>124</v>
      </c>
      <c r="C244" s="173" t="s">
        <v>120</v>
      </c>
      <c r="D244" s="173" t="s">
        <v>125</v>
      </c>
      <c r="E244" s="173" t="s">
        <v>126</v>
      </c>
      <c r="F244" s="173" t="s">
        <v>117</v>
      </c>
      <c r="G244" s="173" t="s">
        <v>127</v>
      </c>
      <c r="H244" s="173" t="s">
        <v>128</v>
      </c>
      <c r="I244" s="173" t="s">
        <v>129</v>
      </c>
    </row>
    <row r="245" spans="1:13">
      <c r="A245" s="173" t="s">
        <v>219</v>
      </c>
      <c r="B245" s="173">
        <v>0.5</v>
      </c>
      <c r="C245" s="173" t="s">
        <v>133</v>
      </c>
      <c r="D245" s="173" t="s">
        <v>147</v>
      </c>
      <c r="F245" s="173" t="s">
        <v>118</v>
      </c>
      <c r="G245" s="173" t="s">
        <v>134</v>
      </c>
      <c r="H245" s="173" t="s">
        <v>220</v>
      </c>
    </row>
    <row r="246" spans="1:13">
      <c r="A246" s="173" t="s">
        <v>225</v>
      </c>
      <c r="B246" s="173">
        <v>7.8E-2</v>
      </c>
      <c r="C246" s="173" t="s">
        <v>133</v>
      </c>
      <c r="D246" s="173" t="s">
        <v>147</v>
      </c>
      <c r="F246" s="173" t="s">
        <v>118</v>
      </c>
      <c r="G246" s="173" t="s">
        <v>134</v>
      </c>
      <c r="H246" s="173" t="s">
        <v>226</v>
      </c>
    </row>
    <row r="247" spans="1:13">
      <c r="A247" s="173" t="s">
        <v>227</v>
      </c>
      <c r="B247" s="173">
        <v>0.08</v>
      </c>
      <c r="C247" s="173" t="s">
        <v>133</v>
      </c>
      <c r="D247" s="173" t="s">
        <v>147</v>
      </c>
      <c r="F247" s="173" t="s">
        <v>118</v>
      </c>
      <c r="G247" s="173" t="s">
        <v>134</v>
      </c>
      <c r="H247" s="173" t="s">
        <v>228</v>
      </c>
    </row>
    <row r="248" spans="1:13">
      <c r="A248" s="173" t="s">
        <v>210</v>
      </c>
      <c r="B248" s="173">
        <v>0.32</v>
      </c>
      <c r="C248" s="173" t="s">
        <v>133</v>
      </c>
      <c r="D248" s="173" t="s">
        <v>147</v>
      </c>
      <c r="F248" s="173" t="s">
        <v>118</v>
      </c>
      <c r="G248" s="173" t="s">
        <v>134</v>
      </c>
      <c r="H248" s="173" t="s">
        <v>211</v>
      </c>
    </row>
    <row r="249" spans="1:13">
      <c r="A249" s="173" t="s">
        <v>229</v>
      </c>
      <c r="B249" s="173">
        <v>2.5000000000000001E-2</v>
      </c>
      <c r="C249" s="173" t="s">
        <v>133</v>
      </c>
      <c r="D249" s="173" t="s">
        <v>147</v>
      </c>
      <c r="F249" s="173" t="s">
        <v>118</v>
      </c>
      <c r="G249" s="173" t="s">
        <v>134</v>
      </c>
      <c r="H249" s="173" t="s">
        <v>230</v>
      </c>
    </row>
    <row r="250" spans="1:13">
      <c r="A250" s="173" t="s">
        <v>231</v>
      </c>
      <c r="B250" s="173">
        <v>0.47</v>
      </c>
      <c r="C250" s="173" t="s">
        <v>133</v>
      </c>
      <c r="D250" s="173" t="s">
        <v>147</v>
      </c>
      <c r="F250" s="173" t="s">
        <v>118</v>
      </c>
      <c r="G250" s="173" t="s">
        <v>134</v>
      </c>
      <c r="H250" s="173" t="s">
        <v>232</v>
      </c>
    </row>
    <row r="251" spans="1:13">
      <c r="A251" s="173" t="s">
        <v>168</v>
      </c>
      <c r="B251" s="173">
        <v>0.5</v>
      </c>
      <c r="C251" s="173" t="s">
        <v>133</v>
      </c>
      <c r="D251" s="173" t="s">
        <v>147</v>
      </c>
      <c r="F251" s="173" t="s">
        <v>118</v>
      </c>
      <c r="G251" s="173" t="s">
        <v>134</v>
      </c>
      <c r="H251" s="173" t="s">
        <v>169</v>
      </c>
    </row>
    <row r="252" spans="1:13">
      <c r="A252" s="173" t="s">
        <v>221</v>
      </c>
      <c r="B252" s="173">
        <v>7.7000000000000006E-11</v>
      </c>
      <c r="C252" s="173" t="s">
        <v>120</v>
      </c>
      <c r="D252" s="173" t="s">
        <v>147</v>
      </c>
      <c r="F252" s="173" t="s">
        <v>118</v>
      </c>
      <c r="G252" s="173" t="s">
        <v>134</v>
      </c>
      <c r="H252" s="173" t="s">
        <v>222</v>
      </c>
    </row>
    <row r="253" spans="1:13">
      <c r="A253" s="173" t="s">
        <v>233</v>
      </c>
      <c r="B253" s="173">
        <v>3.4999999999999998E-10</v>
      </c>
      <c r="C253" s="173" t="s">
        <v>120</v>
      </c>
      <c r="D253" s="173" t="s">
        <v>147</v>
      </c>
      <c r="F253" s="173" t="s">
        <v>118</v>
      </c>
      <c r="G253" s="173" t="s">
        <v>134</v>
      </c>
      <c r="H253" s="173" t="s">
        <v>234</v>
      </c>
    </row>
    <row r="256" spans="1:13" ht="18.75">
      <c r="A256" s="177" t="s">
        <v>114</v>
      </c>
      <c r="B256" s="177" t="s">
        <v>163</v>
      </c>
      <c r="C256" s="177"/>
      <c r="D256" s="177"/>
      <c r="E256" s="177"/>
      <c r="F256" s="177"/>
      <c r="K256" s="169"/>
      <c r="L256" s="169"/>
      <c r="M256" s="169"/>
    </row>
    <row r="257" spans="1:13">
      <c r="A257" s="173" t="s">
        <v>119</v>
      </c>
      <c r="B257" s="173">
        <v>1</v>
      </c>
      <c r="K257" s="169"/>
      <c r="L257" s="169"/>
      <c r="M257" s="169"/>
    </row>
    <row r="258" spans="1:13">
      <c r="A258" s="173" t="s">
        <v>128</v>
      </c>
      <c r="B258" s="173" t="s">
        <v>163</v>
      </c>
      <c r="K258" s="169"/>
      <c r="L258" s="169"/>
      <c r="M258" s="169"/>
    </row>
    <row r="259" spans="1:13">
      <c r="A259" s="173" t="s">
        <v>127</v>
      </c>
      <c r="B259" s="173" t="s">
        <v>235</v>
      </c>
      <c r="K259" s="169"/>
      <c r="L259" s="169"/>
      <c r="M259" s="169"/>
    </row>
    <row r="260" spans="1:13">
      <c r="A260" s="173" t="s">
        <v>120</v>
      </c>
      <c r="B260" s="173" t="s">
        <v>146</v>
      </c>
      <c r="K260" s="169"/>
      <c r="L260" s="169"/>
      <c r="M260" s="169"/>
    </row>
    <row r="261" spans="1:13">
      <c r="A261" s="173" t="s">
        <v>122</v>
      </c>
      <c r="K261" s="169"/>
      <c r="L261" s="169"/>
      <c r="M261" s="169"/>
    </row>
    <row r="262" spans="1:13">
      <c r="A262" s="173" t="s">
        <v>123</v>
      </c>
      <c r="B262" s="173" t="s">
        <v>124</v>
      </c>
      <c r="C262" s="173" t="s">
        <v>120</v>
      </c>
      <c r="D262" s="173" t="s">
        <v>125</v>
      </c>
      <c r="E262" s="173" t="s">
        <v>126</v>
      </c>
      <c r="F262" s="173" t="s">
        <v>117</v>
      </c>
      <c r="G262" s="173" t="s">
        <v>127</v>
      </c>
      <c r="H262" s="173" t="s">
        <v>128</v>
      </c>
      <c r="K262" s="169"/>
      <c r="L262" s="169"/>
      <c r="M262" s="169"/>
    </row>
    <row r="263" spans="1:13">
      <c r="A263" s="173" t="s">
        <v>236</v>
      </c>
      <c r="B263" s="173">
        <v>15.73</v>
      </c>
      <c r="C263" s="173" t="s">
        <v>152</v>
      </c>
      <c r="D263" s="173" t="s">
        <v>191</v>
      </c>
      <c r="E263" s="173" t="s">
        <v>237</v>
      </c>
      <c r="G263" s="173" t="s">
        <v>193</v>
      </c>
      <c r="K263" s="169"/>
      <c r="L263" s="169"/>
      <c r="M263" s="169"/>
    </row>
    <row r="264" spans="1:13">
      <c r="A264" s="173" t="s">
        <v>238</v>
      </c>
      <c r="B264" s="173">
        <v>1.44E-2</v>
      </c>
      <c r="C264" s="173" t="s">
        <v>146</v>
      </c>
      <c r="D264" s="173" t="s">
        <v>191</v>
      </c>
      <c r="E264" s="173" t="s">
        <v>237</v>
      </c>
      <c r="G264" s="173" t="s">
        <v>193</v>
      </c>
      <c r="K264" s="169"/>
      <c r="L264" s="169"/>
      <c r="M264" s="169"/>
    </row>
    <row r="265" spans="1:13">
      <c r="A265" s="173" t="s">
        <v>239</v>
      </c>
      <c r="B265" s="173">
        <v>0.25</v>
      </c>
      <c r="C265" s="173" t="s">
        <v>240</v>
      </c>
      <c r="D265" s="173" t="s">
        <v>191</v>
      </c>
      <c r="E265" s="173" t="s">
        <v>241</v>
      </c>
      <c r="G265" s="173" t="s">
        <v>193</v>
      </c>
      <c r="K265" s="169"/>
      <c r="L265" s="169"/>
      <c r="M265" s="169"/>
    </row>
    <row r="266" spans="1:13">
      <c r="A266" s="173" t="s">
        <v>163</v>
      </c>
      <c r="B266" s="173">
        <v>1</v>
      </c>
      <c r="C266" s="173" t="s">
        <v>146</v>
      </c>
      <c r="D266" s="173" t="s">
        <v>265</v>
      </c>
      <c r="G266" s="173" t="s">
        <v>131</v>
      </c>
      <c r="H266" s="173" t="s">
        <v>163</v>
      </c>
      <c r="K266" s="169"/>
      <c r="L266" s="169"/>
      <c r="M266" s="169"/>
    </row>
    <row r="267" spans="1:13">
      <c r="A267" s="173" t="s">
        <v>242</v>
      </c>
      <c r="B267" s="173">
        <v>0.752</v>
      </c>
      <c r="C267" s="173" t="s">
        <v>146</v>
      </c>
      <c r="D267" s="173" t="s">
        <v>147</v>
      </c>
      <c r="F267" s="173" t="s">
        <v>118</v>
      </c>
      <c r="G267" s="173" t="s">
        <v>134</v>
      </c>
      <c r="H267" s="173" t="s">
        <v>243</v>
      </c>
      <c r="K267" s="169"/>
      <c r="L267" s="169"/>
      <c r="M267" s="169"/>
    </row>
    <row r="268" spans="1:13">
      <c r="A268" s="173" t="s">
        <v>244</v>
      </c>
      <c r="B268" s="173">
        <v>0.01</v>
      </c>
      <c r="C268" s="173" t="s">
        <v>146</v>
      </c>
      <c r="D268" s="173" t="s">
        <v>147</v>
      </c>
      <c r="F268" s="173" t="s">
        <v>118</v>
      </c>
      <c r="G268" s="173" t="s">
        <v>134</v>
      </c>
      <c r="H268" s="173" t="s">
        <v>245</v>
      </c>
      <c r="K268" s="169"/>
      <c r="L268" s="169"/>
      <c r="M268" s="169"/>
    </row>
    <row r="269" spans="1:13">
      <c r="A269" s="173" t="s">
        <v>246</v>
      </c>
      <c r="B269" s="173">
        <v>2.7300000000000001E-2</v>
      </c>
      <c r="C269" s="173" t="s">
        <v>146</v>
      </c>
      <c r="D269" s="173" t="s">
        <v>147</v>
      </c>
      <c r="F269" s="173" t="s">
        <v>118</v>
      </c>
      <c r="G269" s="173" t="s">
        <v>134</v>
      </c>
      <c r="H269" s="173" t="s">
        <v>247</v>
      </c>
      <c r="K269" s="169"/>
      <c r="L269" s="169"/>
      <c r="M269" s="169"/>
    </row>
    <row r="270" spans="1:13">
      <c r="A270" s="173" t="s">
        <v>248</v>
      </c>
      <c r="B270" s="173">
        <v>5.0400000000000002E-3</v>
      </c>
      <c r="C270" s="173" t="s">
        <v>146</v>
      </c>
      <c r="D270" s="173" t="s">
        <v>147</v>
      </c>
      <c r="F270" s="173" t="s">
        <v>118</v>
      </c>
      <c r="G270" s="173" t="s">
        <v>134</v>
      </c>
      <c r="H270" s="173" t="s">
        <v>249</v>
      </c>
      <c r="K270" s="169"/>
      <c r="L270" s="169"/>
      <c r="M270" s="169"/>
    </row>
    <row r="271" spans="1:13">
      <c r="A271" s="173" t="s">
        <v>250</v>
      </c>
      <c r="B271" s="173">
        <v>0.251</v>
      </c>
      <c r="C271" s="173" t="s">
        <v>146</v>
      </c>
      <c r="D271" s="173" t="s">
        <v>147</v>
      </c>
      <c r="F271" s="173" t="s">
        <v>118</v>
      </c>
      <c r="G271" s="173" t="s">
        <v>134</v>
      </c>
      <c r="H271" s="173" t="s">
        <v>251</v>
      </c>
      <c r="K271" s="169"/>
      <c r="L271" s="169"/>
      <c r="M271" s="169"/>
    </row>
    <row r="272" spans="1:13">
      <c r="A272" s="173" t="s">
        <v>252</v>
      </c>
      <c r="B272" s="173">
        <v>1.8</v>
      </c>
      <c r="C272" s="173" t="s">
        <v>146</v>
      </c>
      <c r="D272" s="173" t="s">
        <v>147</v>
      </c>
      <c r="F272" s="173" t="s">
        <v>153</v>
      </c>
      <c r="G272" s="173" t="s">
        <v>134</v>
      </c>
      <c r="H272" s="173" t="s">
        <v>253</v>
      </c>
      <c r="K272" s="169"/>
      <c r="L272" s="169"/>
      <c r="M272" s="169"/>
    </row>
    <row r="273" spans="1:13">
      <c r="A273" s="173" t="s">
        <v>254</v>
      </c>
      <c r="B273" s="173">
        <v>0.55000000000000004</v>
      </c>
      <c r="C273" s="173" t="s">
        <v>130</v>
      </c>
      <c r="D273" s="173" t="s">
        <v>147</v>
      </c>
      <c r="F273" s="173" t="s">
        <v>255</v>
      </c>
      <c r="G273" s="173" t="s">
        <v>134</v>
      </c>
      <c r="H273" s="173" t="s">
        <v>150</v>
      </c>
      <c r="K273" s="169"/>
      <c r="L273" s="169"/>
      <c r="M273" s="169"/>
    </row>
    <row r="274" spans="1:13">
      <c r="A274" s="173" t="s">
        <v>256</v>
      </c>
      <c r="B274" s="173">
        <v>13.75</v>
      </c>
      <c r="C274" s="173" t="s">
        <v>152</v>
      </c>
      <c r="D274" s="173" t="s">
        <v>147</v>
      </c>
      <c r="F274" s="173" t="s">
        <v>198</v>
      </c>
      <c r="G274" s="173" t="s">
        <v>134</v>
      </c>
      <c r="H274" s="173" t="s">
        <v>257</v>
      </c>
      <c r="K274" s="169"/>
      <c r="L274" s="169"/>
      <c r="M274" s="169"/>
    </row>
    <row r="275" spans="1:13">
      <c r="A275" s="173" t="s">
        <v>258</v>
      </c>
      <c r="B275" s="173">
        <v>-1.8</v>
      </c>
      <c r="C275" s="173" t="s">
        <v>240</v>
      </c>
      <c r="D275" s="173" t="s">
        <v>147</v>
      </c>
      <c r="F275" s="173" t="s">
        <v>153</v>
      </c>
      <c r="G275" s="173" t="s">
        <v>134</v>
      </c>
      <c r="H275" s="173" t="s">
        <v>259</v>
      </c>
      <c r="K275" s="169"/>
      <c r="L275" s="169"/>
      <c r="M275" s="169"/>
    </row>
    <row r="276" spans="1:13">
      <c r="A276" s="169"/>
      <c r="B276" s="176"/>
      <c r="C276" s="169"/>
      <c r="D276" s="169"/>
      <c r="E276" s="169"/>
      <c r="F276" s="169"/>
      <c r="G276" s="2"/>
      <c r="H276" s="2"/>
      <c r="I276" s="2"/>
      <c r="J276" s="2"/>
      <c r="K276" s="2"/>
      <c r="L276" s="2"/>
      <c r="M276" s="2"/>
    </row>
    <row r="277" spans="1:13">
      <c r="A277" s="169"/>
      <c r="B277" s="176"/>
      <c r="C277" s="169"/>
      <c r="D277" s="169"/>
      <c r="E277" s="169"/>
      <c r="F277" s="169"/>
      <c r="G277" s="2"/>
      <c r="H277" s="2"/>
      <c r="I277" s="2"/>
      <c r="J277" s="2"/>
      <c r="K277" s="2"/>
      <c r="L277" s="2"/>
      <c r="M277" s="2"/>
    </row>
    <row r="278" spans="1:13">
      <c r="A278" s="169"/>
      <c r="B278" s="176"/>
      <c r="C278" s="169"/>
      <c r="D278" s="169"/>
      <c r="E278" s="169"/>
      <c r="F278" s="169"/>
      <c r="G278" s="2"/>
      <c r="H278" s="2"/>
      <c r="I278" s="2"/>
      <c r="J278" s="2"/>
      <c r="K278" s="2"/>
      <c r="L278" s="2"/>
      <c r="M278" s="2"/>
    </row>
    <row r="279" spans="1:13">
      <c r="A279" s="169"/>
      <c r="B279" s="176"/>
      <c r="C279" s="169"/>
      <c r="D279" s="169"/>
      <c r="E279" s="169"/>
      <c r="F279" s="169"/>
      <c r="G279" s="2"/>
      <c r="H279" s="2"/>
      <c r="I279" s="2"/>
      <c r="J279" s="2"/>
      <c r="K279" s="2"/>
      <c r="L279" s="2"/>
      <c r="M279" s="2"/>
    </row>
    <row r="280" spans="1:13">
      <c r="A280" s="169"/>
      <c r="B280" s="176"/>
      <c r="C280" s="169"/>
      <c r="E280" s="169"/>
      <c r="F280" s="169"/>
      <c r="G280" s="2"/>
      <c r="H280" s="2"/>
      <c r="I280" s="2"/>
      <c r="J280" s="2"/>
      <c r="K280" s="2"/>
      <c r="L280" s="2"/>
      <c r="M280" s="2"/>
    </row>
    <row r="281" spans="1:13">
      <c r="A281" s="169"/>
      <c r="B281" s="176"/>
      <c r="C281" s="169"/>
      <c r="E281" s="169"/>
      <c r="F281" s="169"/>
      <c r="G281" s="2"/>
      <c r="H281" s="2"/>
      <c r="I281" s="2"/>
      <c r="J281" s="2"/>
      <c r="K281" s="2"/>
      <c r="L281" s="2"/>
      <c r="M281" s="2"/>
    </row>
    <row r="282" spans="1:13">
      <c r="A282" s="169"/>
      <c r="B282" s="176"/>
      <c r="C282" s="169"/>
      <c r="E282" s="169"/>
      <c r="F282" s="169"/>
      <c r="G282" s="2"/>
      <c r="H282" s="2"/>
      <c r="I282" s="2"/>
      <c r="J282" s="2"/>
      <c r="K282" s="2"/>
      <c r="L282" s="2"/>
      <c r="M282" s="2"/>
    </row>
    <row r="283" spans="1:13">
      <c r="B283" s="182"/>
      <c r="G283" s="2"/>
      <c r="H283" s="2"/>
      <c r="I283" s="2"/>
      <c r="J283" s="2"/>
      <c r="K283" s="2"/>
      <c r="L283" s="2"/>
      <c r="M283" s="2"/>
    </row>
    <row r="284" spans="1:13">
      <c r="A284" s="169"/>
      <c r="B284" s="176"/>
      <c r="C284" s="169"/>
      <c r="E284" s="169"/>
      <c r="F284" s="169"/>
      <c r="G284" s="2"/>
      <c r="H284" s="2"/>
      <c r="I284" s="2"/>
      <c r="J284" s="2"/>
      <c r="K284" s="2"/>
      <c r="L284" s="2"/>
      <c r="M284" s="2"/>
    </row>
    <row r="285" spans="1:13">
      <c r="A285" s="169"/>
      <c r="B285" s="176"/>
      <c r="C285" s="169"/>
      <c r="E285" s="169"/>
      <c r="F285" s="169"/>
      <c r="G285" s="2"/>
      <c r="H285" s="2"/>
      <c r="I285" s="2"/>
      <c r="J285" s="2"/>
      <c r="K285" s="2"/>
      <c r="L285" s="2"/>
      <c r="M285" s="2"/>
    </row>
    <row r="286" spans="1:13">
      <c r="A286" s="169"/>
      <c r="B286" s="176"/>
      <c r="C286" s="169"/>
      <c r="E286" s="169"/>
      <c r="F286" s="169"/>
      <c r="G286" s="2"/>
      <c r="H286" s="2"/>
      <c r="I286" s="2"/>
      <c r="J286" s="2"/>
      <c r="K286" s="2"/>
      <c r="L286" s="2"/>
      <c r="M286" s="2"/>
    </row>
    <row r="287" spans="1:13">
      <c r="A287" s="169"/>
      <c r="B287" s="176"/>
      <c r="C287" s="169"/>
      <c r="E287" s="169"/>
      <c r="F287" s="169"/>
      <c r="G287" s="2"/>
      <c r="H287" s="2"/>
      <c r="I287" s="2"/>
      <c r="J287" s="2"/>
      <c r="K287" s="2"/>
      <c r="L287" s="2"/>
      <c r="M287" s="2"/>
    </row>
    <row r="288" spans="1:13">
      <c r="A288" s="169"/>
      <c r="B288" s="176"/>
      <c r="C288" s="169"/>
      <c r="E288" s="169"/>
      <c r="F288" s="169"/>
      <c r="G288" s="2"/>
      <c r="H288" s="2"/>
      <c r="I288" s="2"/>
      <c r="J288" s="2"/>
      <c r="K288" s="2"/>
      <c r="L288" s="2"/>
      <c r="M288" s="2"/>
    </row>
    <row r="289" spans="1:13">
      <c r="A289" s="169"/>
      <c r="B289" s="176"/>
      <c r="C289" s="169"/>
      <c r="E289" s="169"/>
      <c r="F289" s="169"/>
      <c r="G289" s="2"/>
      <c r="H289" s="2"/>
      <c r="I289" s="2"/>
      <c r="J289" s="2"/>
      <c r="K289" s="2"/>
      <c r="L289" s="2"/>
      <c r="M289" s="2"/>
    </row>
    <row r="290" spans="1:13">
      <c r="A290" s="169"/>
      <c r="B290" s="176"/>
      <c r="C290" s="169"/>
      <c r="E290" s="169"/>
      <c r="F290" s="169"/>
      <c r="G290" s="2"/>
      <c r="H290" s="2"/>
      <c r="I290" s="2"/>
      <c r="J290" s="2"/>
      <c r="K290" s="2"/>
      <c r="L290" s="2"/>
      <c r="M290" s="2"/>
    </row>
    <row r="291" spans="1:13">
      <c r="A291" s="169"/>
      <c r="B291" s="176"/>
      <c r="C291" s="169"/>
      <c r="E291" s="169"/>
      <c r="F291" s="169"/>
      <c r="G291" s="2"/>
      <c r="H291" s="2"/>
      <c r="I291" s="2"/>
      <c r="J291" s="2"/>
      <c r="K291" s="2"/>
      <c r="L291" s="2"/>
      <c r="M291" s="2"/>
    </row>
    <row r="292" spans="1:13">
      <c r="A292" s="169"/>
      <c r="B292" s="176"/>
      <c r="C292" s="169"/>
      <c r="D292" s="169"/>
      <c r="E292" s="169"/>
      <c r="F292" s="169"/>
      <c r="G292" s="2"/>
      <c r="H292" s="2"/>
      <c r="I292" s="2"/>
      <c r="J292" s="2"/>
      <c r="K292" s="2"/>
      <c r="L292" s="2"/>
      <c r="M292" s="2"/>
    </row>
    <row r="293" spans="1:13">
      <c r="A293" s="169"/>
      <c r="B293" s="176"/>
      <c r="C293" s="169"/>
      <c r="D293" s="169"/>
      <c r="E293" s="169"/>
      <c r="F293" s="169"/>
      <c r="G293" s="2"/>
      <c r="H293" s="2"/>
      <c r="I293" s="2"/>
      <c r="J293" s="2"/>
      <c r="K293" s="2"/>
      <c r="L293" s="2"/>
      <c r="M293" s="2"/>
    </row>
    <row r="294" spans="1:13">
      <c r="A294" s="169"/>
      <c r="B294" s="176"/>
      <c r="C294" s="169"/>
      <c r="D294" s="169"/>
      <c r="E294" s="169"/>
      <c r="F294" s="169"/>
      <c r="G294" s="2"/>
      <c r="H294" s="2"/>
      <c r="I294" s="2"/>
      <c r="J294" s="2"/>
      <c r="K294" s="2"/>
      <c r="L294" s="2"/>
      <c r="M294" s="2"/>
    </row>
    <row r="295" spans="1:13">
      <c r="A295" s="169"/>
      <c r="B295" s="176"/>
      <c r="C295" s="169"/>
      <c r="D295" s="169"/>
      <c r="E295" s="169"/>
      <c r="F295" s="169"/>
      <c r="G295" s="2"/>
      <c r="H295" s="2"/>
      <c r="I295" s="2"/>
      <c r="J295" s="2"/>
      <c r="K295" s="2"/>
      <c r="L295" s="2"/>
      <c r="M295" s="2"/>
    </row>
    <row r="296" spans="1:13">
      <c r="A296" s="169"/>
      <c r="B296" s="176"/>
      <c r="C296" s="169"/>
      <c r="D296" s="169"/>
      <c r="E296" s="169"/>
      <c r="F296" s="169"/>
      <c r="G296" s="2"/>
      <c r="H296" s="2"/>
      <c r="I296" s="2"/>
      <c r="J296" s="2"/>
      <c r="K296" s="2"/>
      <c r="L296" s="2"/>
      <c r="M296" s="2"/>
    </row>
    <row r="297" spans="1:13">
      <c r="A297" s="169"/>
      <c r="B297" s="176"/>
      <c r="C297" s="169"/>
      <c r="D297" s="169"/>
      <c r="E297" s="169"/>
      <c r="F297" s="169"/>
      <c r="G297" s="2"/>
      <c r="H297" s="2"/>
      <c r="I297" s="2"/>
      <c r="J297" s="2"/>
      <c r="K297" s="2"/>
      <c r="L297" s="2"/>
      <c r="M297" s="2"/>
    </row>
    <row r="298" spans="1:13">
      <c r="A298" s="169"/>
      <c r="B298" s="176"/>
      <c r="C298" s="169"/>
      <c r="D298" s="169"/>
      <c r="E298" s="169"/>
      <c r="F298" s="169"/>
      <c r="G298" s="2"/>
      <c r="H298" s="2"/>
      <c r="I298" s="2"/>
      <c r="J298" s="2"/>
      <c r="K298" s="2"/>
      <c r="L298" s="2"/>
      <c r="M298" s="2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8"/>
  <sheetViews>
    <sheetView topLeftCell="A227" zoomScale="85" zoomScaleNormal="85" workbookViewId="0">
      <selection activeCell="B288" sqref="B288"/>
    </sheetView>
  </sheetViews>
  <sheetFormatPr baseColWidth="10" defaultColWidth="12.5703125" defaultRowHeight="15.75"/>
  <cols>
    <col min="1" max="1" width="51.5703125" style="173" customWidth="1"/>
    <col min="2" max="3" width="12.5703125" style="173"/>
    <col min="4" max="4" width="22.7109375" style="173" customWidth="1"/>
    <col min="5" max="7" width="12.5703125" style="173"/>
    <col min="8" max="8" width="38.85546875" style="173" customWidth="1"/>
    <col min="9" max="9" width="46.7109375" style="173" customWidth="1"/>
    <col min="10" max="16384" width="12.5703125" style="173"/>
  </cols>
  <sheetData>
    <row r="1" spans="1:13">
      <c r="A1" s="169" t="s">
        <v>109</v>
      </c>
      <c r="B1" s="170">
        <v>10</v>
      </c>
      <c r="C1" s="171"/>
      <c r="D1" s="169"/>
      <c r="E1" s="169"/>
      <c r="F1" s="169"/>
      <c r="G1" s="169"/>
      <c r="H1" s="169"/>
      <c r="I1" s="169"/>
      <c r="J1" s="172"/>
      <c r="K1" s="172"/>
      <c r="L1" s="172"/>
      <c r="M1" s="172"/>
    </row>
    <row r="2" spans="1:13" ht="18.75">
      <c r="A2" s="177" t="s">
        <v>110</v>
      </c>
      <c r="B2" s="184" t="s">
        <v>313</v>
      </c>
      <c r="C2" s="171"/>
      <c r="D2" s="169"/>
      <c r="E2" s="169"/>
      <c r="F2" s="169"/>
      <c r="G2" s="169"/>
      <c r="H2" s="169"/>
      <c r="I2" s="169"/>
    </row>
    <row r="3" spans="1:13">
      <c r="A3" s="169" t="s">
        <v>112</v>
      </c>
      <c r="B3" s="176" t="s">
        <v>113</v>
      </c>
      <c r="C3" s="171"/>
      <c r="D3" s="169"/>
      <c r="E3" s="169"/>
      <c r="F3" s="169"/>
      <c r="G3" s="169"/>
      <c r="H3" s="169"/>
      <c r="I3" s="169"/>
    </row>
    <row r="4" spans="1:13">
      <c r="A4" s="169"/>
      <c r="B4" s="176"/>
      <c r="C4" s="169"/>
      <c r="D4" s="169"/>
      <c r="E4" s="169"/>
      <c r="F4" s="169"/>
      <c r="G4" s="169"/>
      <c r="H4" s="169"/>
      <c r="I4" s="169"/>
    </row>
    <row r="5" spans="1:13" ht="18.75">
      <c r="A5" s="177" t="s">
        <v>114</v>
      </c>
      <c r="B5" s="184" t="s">
        <v>314</v>
      </c>
      <c r="C5" s="169"/>
      <c r="D5" s="169"/>
      <c r="E5" s="169"/>
      <c r="F5" s="169"/>
      <c r="G5" s="169"/>
      <c r="H5" s="169"/>
      <c r="I5" s="169"/>
    </row>
    <row r="6" spans="1:13">
      <c r="A6" s="169" t="s">
        <v>116</v>
      </c>
      <c r="B6" s="176"/>
      <c r="C6" s="169"/>
      <c r="D6" s="169"/>
      <c r="E6" s="169"/>
      <c r="F6" s="169"/>
      <c r="G6" s="169"/>
      <c r="H6" s="169"/>
      <c r="I6" s="169"/>
    </row>
    <row r="7" spans="1:13">
      <c r="A7" s="169" t="s">
        <v>117</v>
      </c>
      <c r="B7" s="176" t="s">
        <v>118</v>
      </c>
      <c r="C7" s="169"/>
      <c r="D7" s="169"/>
      <c r="E7" s="169"/>
      <c r="F7" s="169"/>
      <c r="G7" s="169"/>
      <c r="H7" s="169"/>
      <c r="I7" s="169"/>
    </row>
    <row r="8" spans="1:13">
      <c r="A8" s="169" t="s">
        <v>119</v>
      </c>
      <c r="B8" s="176">
        <v>1</v>
      </c>
      <c r="C8" s="169"/>
      <c r="D8" s="169"/>
      <c r="E8" s="169"/>
      <c r="F8" s="169"/>
      <c r="G8" s="169"/>
      <c r="H8" s="169"/>
      <c r="I8" s="169"/>
    </row>
    <row r="9" spans="1:13">
      <c r="A9" s="173" t="s">
        <v>120</v>
      </c>
      <c r="B9" s="173" t="s">
        <v>121</v>
      </c>
    </row>
    <row r="10" spans="1:13">
      <c r="A10" s="173" t="s">
        <v>122</v>
      </c>
    </row>
    <row r="11" spans="1:13">
      <c r="A11" s="173" t="s">
        <v>123</v>
      </c>
      <c r="B11" s="173" t="s">
        <v>124</v>
      </c>
      <c r="C11" s="173" t="s">
        <v>120</v>
      </c>
      <c r="D11" s="173" t="s">
        <v>125</v>
      </c>
      <c r="E11" s="173" t="s">
        <v>126</v>
      </c>
      <c r="F11" s="173" t="s">
        <v>117</v>
      </c>
      <c r="G11" s="173" t="s">
        <v>127</v>
      </c>
      <c r="H11" s="173" t="s">
        <v>128</v>
      </c>
      <c r="I11" s="173" t="s">
        <v>129</v>
      </c>
    </row>
    <row r="12" spans="1:13">
      <c r="A12" s="173" t="s">
        <v>314</v>
      </c>
      <c r="B12" s="173">
        <v>1</v>
      </c>
      <c r="C12" s="173" t="s">
        <v>130</v>
      </c>
      <c r="D12" s="173" t="s">
        <v>313</v>
      </c>
      <c r="F12" s="173" t="s">
        <v>118</v>
      </c>
      <c r="G12" s="173" t="s">
        <v>131</v>
      </c>
    </row>
    <row r="13" spans="1:13">
      <c r="A13" s="173" t="s">
        <v>132</v>
      </c>
      <c r="B13" s="173">
        <f>1.09*((0.93*Cell_cost!$C$22+0.03*Cell_cost!$C$15+0.04*Cell_cost!$C$16)*Cell_cost!$M$31*(1-Cell_cost!$M$33))*1000/Cell_cost!$M$47</f>
        <v>1.8277071257695994</v>
      </c>
      <c r="C13" s="173" t="s">
        <v>133</v>
      </c>
      <c r="D13" s="173" t="s">
        <v>313</v>
      </c>
      <c r="F13" s="173" t="s">
        <v>118</v>
      </c>
      <c r="G13" s="173" t="s">
        <v>134</v>
      </c>
    </row>
    <row r="14" spans="1:13">
      <c r="A14" s="173" t="s">
        <v>135</v>
      </c>
      <c r="B14" s="173">
        <f>1.09*((0.93*Cell_cost!$C$20+0.03*Cell_cost!$C$15+0.04*Cell_cost!$C$16)*(Cell_cost!$M$32)*(1-Cell_cost!$M$34))*1000/Cell_cost!$M$47</f>
        <v>5.2877398096972534</v>
      </c>
      <c r="C14" s="173" t="s">
        <v>133</v>
      </c>
      <c r="D14" s="173" t="s">
        <v>313</v>
      </c>
      <c r="F14" s="173" t="s">
        <v>118</v>
      </c>
      <c r="G14" s="173" t="s">
        <v>134</v>
      </c>
    </row>
    <row r="15" spans="1:13">
      <c r="A15" s="173" t="s">
        <v>136</v>
      </c>
      <c r="B15" s="173">
        <f>Cell_cost!$M$48</f>
        <v>0</v>
      </c>
      <c r="C15" s="173" t="s">
        <v>133</v>
      </c>
      <c r="D15" s="173" t="s">
        <v>313</v>
      </c>
      <c r="F15" s="173" t="s">
        <v>118</v>
      </c>
      <c r="G15" s="173" t="s">
        <v>134</v>
      </c>
    </row>
    <row r="16" spans="1:13">
      <c r="A16" s="173" t="s">
        <v>137</v>
      </c>
      <c r="B16" s="173">
        <f>Cell_cost!$M$49</f>
        <v>1.0751390361141042</v>
      </c>
      <c r="C16" s="173" t="s">
        <v>133</v>
      </c>
      <c r="D16" s="173" t="s">
        <v>313</v>
      </c>
      <c r="F16" s="173" t="s">
        <v>118</v>
      </c>
      <c r="G16" s="173" t="s">
        <v>134</v>
      </c>
    </row>
    <row r="17" spans="1:13">
      <c r="A17" s="173" t="s">
        <v>138</v>
      </c>
      <c r="B17" s="173">
        <f>Cell_cost!$M$53</f>
        <v>1.4637187901094855</v>
      </c>
      <c r="C17" s="173" t="s">
        <v>133</v>
      </c>
      <c r="D17" s="173" t="s">
        <v>313</v>
      </c>
      <c r="F17" s="173" t="s">
        <v>118</v>
      </c>
      <c r="G17" s="173" t="s">
        <v>134</v>
      </c>
    </row>
    <row r="18" spans="1:13">
      <c r="A18" s="173" t="s">
        <v>139</v>
      </c>
      <c r="B18" s="173">
        <f>Cell_cost!$M$50</f>
        <v>0.41033051070106152</v>
      </c>
      <c r="C18" s="173" t="s">
        <v>133</v>
      </c>
      <c r="D18" s="173" t="s">
        <v>313</v>
      </c>
      <c r="F18" s="173" t="s">
        <v>118</v>
      </c>
      <c r="G18" s="173" t="s">
        <v>134</v>
      </c>
    </row>
    <row r="19" spans="1:13">
      <c r="A19" s="173" t="s">
        <v>140</v>
      </c>
      <c r="B19" s="173">
        <f>SUM(B13:B18)*0.03/0.97</f>
        <v>0.3112773795585001</v>
      </c>
      <c r="C19" s="173" t="s">
        <v>133</v>
      </c>
      <c r="D19" s="173" t="s">
        <v>313</v>
      </c>
      <c r="F19" s="173" t="s">
        <v>118</v>
      </c>
      <c r="G19" s="173" t="s">
        <v>134</v>
      </c>
      <c r="I19" s="173" t="s">
        <v>141</v>
      </c>
    </row>
    <row r="20" spans="1:13">
      <c r="A20" s="173" t="s">
        <v>142</v>
      </c>
      <c r="B20" s="173">
        <f>LIB4C!$B$20*Cell_cost!$M$76/Cell_cost!$D$76</f>
        <v>59.729958178938247</v>
      </c>
      <c r="C20" s="173" t="s">
        <v>120</v>
      </c>
      <c r="D20" s="173" t="s">
        <v>313</v>
      </c>
      <c r="F20" s="173" t="s">
        <v>118</v>
      </c>
      <c r="G20" s="173" t="s">
        <v>134</v>
      </c>
    </row>
    <row r="21" spans="1:13">
      <c r="A21" s="173" t="s">
        <v>143</v>
      </c>
      <c r="B21" s="173">
        <f>LIB4C!$B$21*Cell_cost!$M$76/Cell_cost!$D$76</f>
        <v>73.400870265976351</v>
      </c>
      <c r="C21" s="173" t="s">
        <v>130</v>
      </c>
      <c r="D21" s="173" t="s">
        <v>313</v>
      </c>
      <c r="F21" s="173" t="s">
        <v>144</v>
      </c>
      <c r="G21" s="173" t="s">
        <v>134</v>
      </c>
    </row>
    <row r="24" spans="1:13" ht="18.75">
      <c r="A24" s="177" t="s">
        <v>114</v>
      </c>
      <c r="B24" s="177" t="s">
        <v>142</v>
      </c>
    </row>
    <row r="25" spans="1:13">
      <c r="A25" s="173" t="s">
        <v>116</v>
      </c>
    </row>
    <row r="26" spans="1:13">
      <c r="A26" s="173" t="s">
        <v>117</v>
      </c>
      <c r="B26" s="173" t="s">
        <v>118</v>
      </c>
    </row>
    <row r="27" spans="1:13">
      <c r="A27" s="173" t="s">
        <v>119</v>
      </c>
      <c r="B27" s="173">
        <v>1</v>
      </c>
    </row>
    <row r="28" spans="1:13">
      <c r="A28" s="173" t="s">
        <v>120</v>
      </c>
      <c r="B28" s="173" t="s">
        <v>120</v>
      </c>
    </row>
    <row r="29" spans="1:13">
      <c r="A29" s="173" t="s">
        <v>122</v>
      </c>
    </row>
    <row r="30" spans="1:13">
      <c r="A30" s="173" t="s">
        <v>123</v>
      </c>
      <c r="B30" s="173" t="s">
        <v>124</v>
      </c>
      <c r="C30" s="173" t="s">
        <v>120</v>
      </c>
      <c r="D30" s="173" t="s">
        <v>125</v>
      </c>
      <c r="E30" s="173" t="s">
        <v>126</v>
      </c>
      <c r="F30" s="173" t="s">
        <v>117</v>
      </c>
      <c r="G30" s="173" t="s">
        <v>127</v>
      </c>
      <c r="H30" s="173" t="s">
        <v>128</v>
      </c>
      <c r="I30" s="173" t="s">
        <v>129</v>
      </c>
    </row>
    <row r="31" spans="1:13">
      <c r="A31" s="173" t="s">
        <v>145</v>
      </c>
      <c r="B31" s="173">
        <v>1</v>
      </c>
      <c r="C31" s="173" t="s">
        <v>146</v>
      </c>
      <c r="D31" s="173" t="s">
        <v>147</v>
      </c>
      <c r="F31" s="173" t="s">
        <v>118</v>
      </c>
      <c r="G31" s="173" t="s">
        <v>134</v>
      </c>
      <c r="H31" s="173" t="s">
        <v>148</v>
      </c>
      <c r="K31" s="180"/>
      <c r="L31" s="180"/>
      <c r="M31" s="180"/>
    </row>
    <row r="32" spans="1:13">
      <c r="K32" s="180"/>
      <c r="L32" s="180"/>
      <c r="M32" s="180"/>
    </row>
    <row r="33" spans="1:13">
      <c r="K33" s="180"/>
      <c r="L33" s="180"/>
      <c r="M33" s="180"/>
    </row>
    <row r="34" spans="1:13" ht="18.75">
      <c r="A34" s="177" t="s">
        <v>114</v>
      </c>
      <c r="B34" s="177" t="s">
        <v>143</v>
      </c>
    </row>
    <row r="35" spans="1:13">
      <c r="A35" s="173" t="s">
        <v>116</v>
      </c>
    </row>
    <row r="36" spans="1:13">
      <c r="A36" s="173" t="s">
        <v>117</v>
      </c>
      <c r="B36" s="173" t="s">
        <v>144</v>
      </c>
    </row>
    <row r="37" spans="1:13">
      <c r="A37" s="173" t="s">
        <v>119</v>
      </c>
      <c r="B37" s="173">
        <v>1</v>
      </c>
    </row>
    <row r="38" spans="1:13">
      <c r="A38" s="173" t="s">
        <v>120</v>
      </c>
      <c r="B38" s="173" t="s">
        <v>130</v>
      </c>
    </row>
    <row r="39" spans="1:13">
      <c r="A39" s="173" t="s">
        <v>122</v>
      </c>
    </row>
    <row r="40" spans="1:13">
      <c r="A40" s="173" t="s">
        <v>123</v>
      </c>
      <c r="B40" s="173" t="s">
        <v>124</v>
      </c>
      <c r="C40" s="173" t="s">
        <v>120</v>
      </c>
      <c r="D40" s="173" t="s">
        <v>125</v>
      </c>
      <c r="E40" s="173" t="s">
        <v>126</v>
      </c>
      <c r="F40" s="173" t="s">
        <v>117</v>
      </c>
      <c r="G40" s="173" t="s">
        <v>127</v>
      </c>
      <c r="H40" s="173" t="s">
        <v>128</v>
      </c>
      <c r="I40" s="173" t="s">
        <v>129</v>
      </c>
    </row>
    <row r="41" spans="1:13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</row>
    <row r="42" spans="1:13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</row>
    <row r="43" spans="1:13">
      <c r="K43" s="180"/>
      <c r="L43" s="180"/>
      <c r="M43" s="180"/>
    </row>
    <row r="44" spans="1:13">
      <c r="K44" s="180"/>
      <c r="L44" s="180"/>
      <c r="M44" s="180"/>
    </row>
    <row r="45" spans="1:13" ht="18.75">
      <c r="A45" s="177" t="s">
        <v>114</v>
      </c>
      <c r="B45" s="177" t="s">
        <v>136</v>
      </c>
      <c r="C45" s="177"/>
    </row>
    <row r="46" spans="1:13">
      <c r="A46" s="173" t="s">
        <v>116</v>
      </c>
    </row>
    <row r="47" spans="1:13">
      <c r="A47" s="173" t="s">
        <v>117</v>
      </c>
      <c r="B47" s="173" t="s">
        <v>118</v>
      </c>
    </row>
    <row r="48" spans="1:13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73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73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6" spans="1:9" ht="18.75">
      <c r="A56" s="177" t="s">
        <v>114</v>
      </c>
      <c r="B56" s="177" t="s">
        <v>132</v>
      </c>
    </row>
    <row r="57" spans="1:9">
      <c r="A57" s="173" t="s">
        <v>116</v>
      </c>
    </row>
    <row r="58" spans="1:9">
      <c r="A58" s="173" t="s">
        <v>117</v>
      </c>
      <c r="B58" s="173" t="s">
        <v>118</v>
      </c>
    </row>
    <row r="59" spans="1:9">
      <c r="A59" s="173" t="s">
        <v>119</v>
      </c>
      <c r="B59" s="173">
        <v>1</v>
      </c>
    </row>
    <row r="60" spans="1:9">
      <c r="A60" s="173" t="s">
        <v>120</v>
      </c>
      <c r="B60" s="173" t="s">
        <v>133</v>
      </c>
    </row>
    <row r="61" spans="1:9">
      <c r="A61" s="173" t="s">
        <v>122</v>
      </c>
    </row>
    <row r="62" spans="1:9">
      <c r="A62" s="173" t="s">
        <v>123</v>
      </c>
      <c r="B62" s="173" t="s">
        <v>124</v>
      </c>
      <c r="C62" s="173" t="s">
        <v>120</v>
      </c>
      <c r="D62" s="173" t="s">
        <v>125</v>
      </c>
      <c r="E62" s="173" t="s">
        <v>126</v>
      </c>
      <c r="F62" s="173" t="s">
        <v>117</v>
      </c>
      <c r="G62" s="173" t="s">
        <v>127</v>
      </c>
      <c r="H62" s="173" t="s">
        <v>128</v>
      </c>
      <c r="I62" s="173" t="s">
        <v>129</v>
      </c>
    </row>
    <row r="63" spans="1:9">
      <c r="A63" s="173" t="s">
        <v>267</v>
      </c>
      <c r="B63" s="173">
        <v>0.93</v>
      </c>
      <c r="C63" s="173" t="s">
        <v>133</v>
      </c>
      <c r="D63" s="173" t="s">
        <v>265</v>
      </c>
      <c r="F63" s="173" t="s">
        <v>118</v>
      </c>
      <c r="G63" s="173" t="s">
        <v>134</v>
      </c>
    </row>
    <row r="64" spans="1:9">
      <c r="A64" s="173" t="s">
        <v>161</v>
      </c>
      <c r="B64" s="173">
        <v>2.0999999999999998E-2</v>
      </c>
      <c r="C64" s="173" t="s">
        <v>133</v>
      </c>
      <c r="D64" s="173" t="s">
        <v>147</v>
      </c>
      <c r="F64" s="173" t="s">
        <v>118</v>
      </c>
      <c r="G64" s="173" t="s">
        <v>134</v>
      </c>
      <c r="H64" s="173" t="s">
        <v>162</v>
      </c>
    </row>
    <row r="65" spans="1:9">
      <c r="A65" s="173" t="s">
        <v>163</v>
      </c>
      <c r="B65" s="173">
        <v>8.9999999999999993E-3</v>
      </c>
      <c r="C65" s="173" t="s">
        <v>133</v>
      </c>
      <c r="D65" s="173" t="s">
        <v>265</v>
      </c>
      <c r="G65" s="173" t="s">
        <v>134</v>
      </c>
      <c r="H65" s="173" t="s">
        <v>163</v>
      </c>
    </row>
    <row r="66" spans="1:9">
      <c r="A66" s="173" t="s">
        <v>164</v>
      </c>
      <c r="B66" s="173">
        <v>0.04</v>
      </c>
      <c r="C66" s="173" t="s">
        <v>133</v>
      </c>
      <c r="D66" s="173" t="s">
        <v>147</v>
      </c>
      <c r="F66" s="173" t="s">
        <v>118</v>
      </c>
      <c r="G66" s="173" t="s">
        <v>134</v>
      </c>
      <c r="H66" s="173" t="s">
        <v>165</v>
      </c>
    </row>
    <row r="69" spans="1:9" ht="18.75">
      <c r="A69" s="177" t="s">
        <v>114</v>
      </c>
      <c r="B69" s="177" t="s">
        <v>267</v>
      </c>
      <c r="C69" s="177"/>
    </row>
    <row r="70" spans="1:9">
      <c r="A70" s="173" t="s">
        <v>116</v>
      </c>
      <c r="B70" s="173" t="s">
        <v>268</v>
      </c>
    </row>
    <row r="71" spans="1:9">
      <c r="A71" s="173" t="s">
        <v>117</v>
      </c>
      <c r="B71" s="173" t="s">
        <v>118</v>
      </c>
    </row>
    <row r="72" spans="1:9">
      <c r="A72" s="173" t="s">
        <v>119</v>
      </c>
      <c r="B72" s="173">
        <v>1</v>
      </c>
    </row>
    <row r="73" spans="1:9">
      <c r="A73" s="173" t="s">
        <v>120</v>
      </c>
      <c r="B73" s="173" t="s">
        <v>133</v>
      </c>
    </row>
    <row r="74" spans="1:9">
      <c r="A74" s="173" t="s">
        <v>122</v>
      </c>
    </row>
    <row r="75" spans="1:9">
      <c r="A75" s="173" t="s">
        <v>123</v>
      </c>
      <c r="B75" s="173" t="s">
        <v>124</v>
      </c>
      <c r="C75" s="173" t="s">
        <v>120</v>
      </c>
      <c r="D75" s="173" t="s">
        <v>125</v>
      </c>
      <c r="E75" s="173" t="s">
        <v>126</v>
      </c>
      <c r="F75" s="173" t="s">
        <v>117</v>
      </c>
      <c r="G75" s="173" t="s">
        <v>127</v>
      </c>
      <c r="H75" s="173" t="s">
        <v>128</v>
      </c>
      <c r="I75" s="173" t="s">
        <v>129</v>
      </c>
    </row>
    <row r="76" spans="1:9">
      <c r="A76" s="173" t="s">
        <v>267</v>
      </c>
      <c r="B76" s="173">
        <v>1</v>
      </c>
      <c r="C76" s="173" t="s">
        <v>133</v>
      </c>
      <c r="D76" s="173" t="s">
        <v>265</v>
      </c>
      <c r="F76" s="173" t="s">
        <v>118</v>
      </c>
      <c r="G76" s="173" t="s">
        <v>131</v>
      </c>
    </row>
    <row r="77" spans="1:9">
      <c r="A77" s="173" t="s">
        <v>269</v>
      </c>
      <c r="B77" s="173">
        <v>20</v>
      </c>
      <c r="C77" s="173" t="s">
        <v>133</v>
      </c>
      <c r="D77" s="173" t="s">
        <v>147</v>
      </c>
      <c r="F77" s="173" t="s">
        <v>153</v>
      </c>
      <c r="G77" s="173" t="s">
        <v>134</v>
      </c>
      <c r="H77" s="173" t="s">
        <v>270</v>
      </c>
    </row>
    <row r="78" spans="1:9">
      <c r="A78" s="173" t="s">
        <v>254</v>
      </c>
      <c r="B78" s="173">
        <v>0.107</v>
      </c>
      <c r="C78" s="173" t="s">
        <v>130</v>
      </c>
      <c r="D78" s="173" t="s">
        <v>147</v>
      </c>
      <c r="F78" s="173" t="s">
        <v>255</v>
      </c>
      <c r="G78" s="173" t="s">
        <v>134</v>
      </c>
      <c r="H78" s="173" t="s">
        <v>150</v>
      </c>
    </row>
    <row r="79" spans="1:9">
      <c r="A79" s="173" t="s">
        <v>271</v>
      </c>
      <c r="B79" s="173">
        <v>9.52</v>
      </c>
      <c r="C79" s="173" t="s">
        <v>182</v>
      </c>
      <c r="D79" s="173" t="s">
        <v>147</v>
      </c>
      <c r="F79" s="173" t="s">
        <v>272</v>
      </c>
      <c r="G79" s="173" t="s">
        <v>134</v>
      </c>
      <c r="H79" s="173" t="s">
        <v>257</v>
      </c>
    </row>
    <row r="80" spans="1:9">
      <c r="A80" s="173" t="s">
        <v>252</v>
      </c>
      <c r="B80" s="173">
        <v>0.17799999999999999</v>
      </c>
      <c r="C80" s="173" t="s">
        <v>133</v>
      </c>
      <c r="D80" s="173" t="s">
        <v>147</v>
      </c>
      <c r="F80" s="173" t="s">
        <v>153</v>
      </c>
      <c r="G80" s="173" t="s">
        <v>134</v>
      </c>
      <c r="H80" s="173" t="s">
        <v>253</v>
      </c>
    </row>
    <row r="81" spans="1:18">
      <c r="A81" s="173" t="s">
        <v>273</v>
      </c>
      <c r="B81" s="173">
        <v>0.26700000000000002</v>
      </c>
      <c r="C81" s="173" t="s">
        <v>133</v>
      </c>
      <c r="D81" s="173" t="s">
        <v>147</v>
      </c>
      <c r="F81" s="173" t="s">
        <v>118</v>
      </c>
      <c r="G81" s="173" t="s">
        <v>134</v>
      </c>
      <c r="H81" s="173" t="s">
        <v>274</v>
      </c>
      <c r="L81" s="186"/>
      <c r="M81" s="186"/>
      <c r="N81" s="186"/>
      <c r="O81" s="186"/>
      <c r="P81" s="186"/>
      <c r="Q81" s="186"/>
      <c r="R81" s="186"/>
    </row>
    <row r="82" spans="1:18">
      <c r="A82" s="173" t="s">
        <v>275</v>
      </c>
      <c r="B82" s="173">
        <v>6.99</v>
      </c>
      <c r="C82" s="173" t="s">
        <v>133</v>
      </c>
      <c r="D82" s="173" t="s">
        <v>147</v>
      </c>
      <c r="F82" s="173" t="s">
        <v>153</v>
      </c>
      <c r="G82" s="173" t="s">
        <v>134</v>
      </c>
      <c r="H82" s="173" t="s">
        <v>276</v>
      </c>
      <c r="L82" s="186"/>
      <c r="M82" s="186"/>
      <c r="N82" s="186"/>
      <c r="O82" s="186"/>
      <c r="P82" s="186"/>
      <c r="Q82" s="186"/>
      <c r="R82" s="186"/>
    </row>
    <row r="83" spans="1:18">
      <c r="A83" s="173" t="s">
        <v>179</v>
      </c>
      <c r="B83" s="173">
        <v>4.0000000000000001E-10</v>
      </c>
      <c r="C83" s="173" t="s">
        <v>120</v>
      </c>
      <c r="D83" s="173" t="s">
        <v>147</v>
      </c>
      <c r="F83" s="173" t="s">
        <v>118</v>
      </c>
      <c r="G83" s="173" t="s">
        <v>134</v>
      </c>
      <c r="H83" s="173" t="s">
        <v>180</v>
      </c>
      <c r="L83" s="186"/>
      <c r="M83" s="186"/>
      <c r="N83" s="186"/>
      <c r="O83" s="186"/>
      <c r="P83" s="186"/>
      <c r="Q83" s="186"/>
      <c r="R83" s="186"/>
    </row>
    <row r="84" spans="1:18">
      <c r="A84" s="173" t="s">
        <v>277</v>
      </c>
      <c r="B84" s="173">
        <v>29.33</v>
      </c>
      <c r="C84" s="173" t="s">
        <v>133</v>
      </c>
      <c r="D84" s="173" t="s">
        <v>191</v>
      </c>
      <c r="E84" s="173" t="s">
        <v>237</v>
      </c>
      <c r="G84" s="173" t="s">
        <v>193</v>
      </c>
      <c r="L84" s="186" t="s">
        <v>278</v>
      </c>
      <c r="M84" s="186"/>
      <c r="N84" s="186"/>
      <c r="O84" s="186"/>
      <c r="P84" s="186"/>
      <c r="Q84" s="186"/>
      <c r="R84" s="186"/>
    </row>
    <row r="85" spans="1:18">
      <c r="A85" s="173" t="s">
        <v>279</v>
      </c>
      <c r="B85" s="173">
        <v>3.5300000000000002E-4</v>
      </c>
      <c r="C85" s="173" t="s">
        <v>133</v>
      </c>
      <c r="D85" s="173" t="s">
        <v>191</v>
      </c>
      <c r="E85" s="173" t="s">
        <v>237</v>
      </c>
      <c r="G85" s="173" t="s">
        <v>193</v>
      </c>
      <c r="L85" s="186"/>
      <c r="M85" s="186"/>
      <c r="N85" s="186"/>
      <c r="O85" s="186"/>
      <c r="P85" s="186"/>
      <c r="Q85" s="186"/>
      <c r="R85" s="186"/>
    </row>
    <row r="86" spans="1:18">
      <c r="A86" s="173" t="s">
        <v>280</v>
      </c>
      <c r="B86" s="173">
        <v>6.1599999999999997E-3</v>
      </c>
      <c r="C86" s="173" t="s">
        <v>133</v>
      </c>
      <c r="D86" s="173" t="s">
        <v>191</v>
      </c>
      <c r="E86" s="173" t="s">
        <v>237</v>
      </c>
      <c r="G86" s="173" t="s">
        <v>193</v>
      </c>
      <c r="L86" s="186" t="s">
        <v>281</v>
      </c>
      <c r="M86" s="186"/>
      <c r="N86" s="186"/>
      <c r="O86" s="186"/>
      <c r="P86" s="186"/>
      <c r="Q86" s="186"/>
      <c r="R86" s="186"/>
    </row>
    <row r="87" spans="1:18">
      <c r="A87" s="173" t="s">
        <v>282</v>
      </c>
      <c r="B87" s="173">
        <v>1.17E-3</v>
      </c>
      <c r="C87" s="173" t="s">
        <v>133</v>
      </c>
      <c r="D87" s="173" t="s">
        <v>191</v>
      </c>
      <c r="E87" s="173" t="s">
        <v>237</v>
      </c>
      <c r="G87" s="173" t="s">
        <v>193</v>
      </c>
      <c r="L87" s="186" t="s">
        <v>283</v>
      </c>
      <c r="M87" s="186"/>
      <c r="N87" s="186"/>
      <c r="O87" s="186"/>
      <c r="P87" s="186"/>
      <c r="Q87" s="186"/>
      <c r="R87" s="186"/>
    </row>
    <row r="88" spans="1:18">
      <c r="A88" s="173" t="s">
        <v>238</v>
      </c>
      <c r="B88" s="173">
        <v>1.1E-4</v>
      </c>
      <c r="C88" s="173" t="s">
        <v>133</v>
      </c>
      <c r="D88" s="173" t="s">
        <v>191</v>
      </c>
      <c r="E88" s="173" t="s">
        <v>237</v>
      </c>
      <c r="G88" s="173" t="s">
        <v>193</v>
      </c>
      <c r="L88" s="186" t="s">
        <v>284</v>
      </c>
      <c r="M88" s="186"/>
      <c r="N88" s="186"/>
      <c r="O88" s="186"/>
      <c r="P88" s="186"/>
      <c r="Q88" s="186"/>
      <c r="R88" s="186"/>
    </row>
    <row r="89" spans="1:18">
      <c r="A89" s="173" t="s">
        <v>285</v>
      </c>
      <c r="B89" s="173">
        <v>8.8899999999999996E-6</v>
      </c>
      <c r="C89" s="173" t="s">
        <v>133</v>
      </c>
      <c r="D89" s="173" t="s">
        <v>191</v>
      </c>
      <c r="E89" s="173" t="s">
        <v>237</v>
      </c>
      <c r="G89" s="173" t="s">
        <v>193</v>
      </c>
      <c r="L89" s="186"/>
      <c r="M89" s="186"/>
      <c r="N89" s="186"/>
      <c r="O89" s="186"/>
      <c r="P89" s="186"/>
      <c r="Q89" s="186"/>
      <c r="R89" s="186"/>
    </row>
    <row r="90" spans="1:18">
      <c r="A90" s="173" t="s">
        <v>286</v>
      </c>
      <c r="B90" s="173">
        <v>5.0799999999999999E-4</v>
      </c>
      <c r="C90" s="173" t="s">
        <v>133</v>
      </c>
      <c r="D90" s="173" t="s">
        <v>191</v>
      </c>
      <c r="E90" s="173" t="s">
        <v>237</v>
      </c>
      <c r="G90" s="173" t="s">
        <v>193</v>
      </c>
      <c r="L90" s="186"/>
      <c r="M90" s="186"/>
      <c r="N90" s="186"/>
      <c r="O90" s="186"/>
      <c r="P90" s="186"/>
      <c r="Q90" s="186"/>
      <c r="R90" s="186"/>
    </row>
    <row r="91" spans="1:18">
      <c r="A91" s="173" t="s">
        <v>236</v>
      </c>
      <c r="B91" s="173">
        <v>9.9</v>
      </c>
      <c r="C91" s="173" t="s">
        <v>182</v>
      </c>
      <c r="D91" s="173" t="s">
        <v>191</v>
      </c>
      <c r="E91" s="173" t="s">
        <v>237</v>
      </c>
      <c r="G91" s="173" t="s">
        <v>193</v>
      </c>
      <c r="L91" s="186"/>
      <c r="M91" s="186"/>
      <c r="N91" s="186"/>
      <c r="O91" s="186"/>
      <c r="P91" s="186"/>
      <c r="Q91" s="186"/>
      <c r="R91" s="186"/>
    </row>
    <row r="94" spans="1:18" ht="18.75">
      <c r="A94" s="177" t="s">
        <v>114</v>
      </c>
      <c r="B94" s="177" t="s">
        <v>137</v>
      </c>
      <c r="C94" s="177"/>
      <c r="D94" s="177"/>
      <c r="E94" s="177"/>
      <c r="F94" s="177"/>
    </row>
    <row r="95" spans="1:18">
      <c r="A95" s="173" t="s">
        <v>116</v>
      </c>
    </row>
    <row r="96" spans="1:18">
      <c r="A96" s="173" t="s">
        <v>117</v>
      </c>
      <c r="B96" s="173" t="s">
        <v>118</v>
      </c>
    </row>
    <row r="97" spans="1:11">
      <c r="A97" s="173" t="s">
        <v>119</v>
      </c>
      <c r="B97" s="173">
        <v>1</v>
      </c>
    </row>
    <row r="98" spans="1:11">
      <c r="A98" s="173" t="s">
        <v>120</v>
      </c>
      <c r="B98" s="173" t="s">
        <v>133</v>
      </c>
    </row>
    <row r="99" spans="1:11">
      <c r="A99" s="173" t="s">
        <v>122</v>
      </c>
    </row>
    <row r="100" spans="1:11">
      <c r="A100" s="173" t="s">
        <v>123</v>
      </c>
      <c r="B100" s="173" t="s">
        <v>124</v>
      </c>
      <c r="C100" s="173" t="s">
        <v>120</v>
      </c>
      <c r="D100" s="173" t="s">
        <v>125</v>
      </c>
      <c r="E100" s="173" t="s">
        <v>126</v>
      </c>
      <c r="F100" s="173" t="s">
        <v>117</v>
      </c>
      <c r="G100" s="173" t="s">
        <v>127</v>
      </c>
      <c r="H100" s="173" t="s">
        <v>128</v>
      </c>
      <c r="I100" s="173" t="s">
        <v>129</v>
      </c>
    </row>
    <row r="101" spans="1:11">
      <c r="A101" s="173" t="s">
        <v>166</v>
      </c>
      <c r="B101" s="173">
        <v>1</v>
      </c>
      <c r="C101" s="173" t="s">
        <v>133</v>
      </c>
      <c r="D101" s="173" t="s">
        <v>147</v>
      </c>
      <c r="F101" s="173" t="s">
        <v>153</v>
      </c>
      <c r="G101" s="173" t="s">
        <v>134</v>
      </c>
      <c r="H101" s="173" t="s">
        <v>167</v>
      </c>
    </row>
    <row r="102" spans="1:11">
      <c r="A102" s="173" t="s">
        <v>168</v>
      </c>
      <c r="B102" s="173">
        <v>1</v>
      </c>
      <c r="C102" s="173" t="s">
        <v>133</v>
      </c>
      <c r="D102" s="173" t="s">
        <v>147</v>
      </c>
      <c r="F102" s="173" t="s">
        <v>118</v>
      </c>
      <c r="G102" s="173" t="s">
        <v>134</v>
      </c>
      <c r="H102" s="173" t="s">
        <v>169</v>
      </c>
    </row>
    <row r="105" spans="1:11" ht="18.75">
      <c r="A105" s="177" t="s">
        <v>114</v>
      </c>
      <c r="B105" s="177" t="s">
        <v>135</v>
      </c>
    </row>
    <row r="106" spans="1:11">
      <c r="A106" s="173" t="s">
        <v>116</v>
      </c>
    </row>
    <row r="107" spans="1:11">
      <c r="A107" s="173" t="s">
        <v>117</v>
      </c>
      <c r="B107" s="173" t="s">
        <v>118</v>
      </c>
    </row>
    <row r="108" spans="1:11">
      <c r="A108" s="173" t="s">
        <v>119</v>
      </c>
      <c r="B108" s="173">
        <v>1</v>
      </c>
    </row>
    <row r="109" spans="1:11">
      <c r="A109" s="173" t="s">
        <v>120</v>
      </c>
      <c r="B109" s="173" t="s">
        <v>133</v>
      </c>
    </row>
    <row r="110" spans="1:11">
      <c r="A110" s="173" t="s">
        <v>122</v>
      </c>
    </row>
    <row r="111" spans="1:11">
      <c r="A111" s="173" t="s">
        <v>123</v>
      </c>
      <c r="B111" s="173" t="s">
        <v>124</v>
      </c>
      <c r="C111" s="173" t="s">
        <v>120</v>
      </c>
      <c r="D111" s="173" t="s">
        <v>125</v>
      </c>
      <c r="E111" s="173" t="s">
        <v>126</v>
      </c>
      <c r="F111" s="173" t="s">
        <v>117</v>
      </c>
      <c r="G111" s="173" t="s">
        <v>127</v>
      </c>
      <c r="H111" s="173" t="s">
        <v>128</v>
      </c>
      <c r="I111" s="173" t="s">
        <v>129</v>
      </c>
    </row>
    <row r="112" spans="1:11">
      <c r="A112" s="173" t="s">
        <v>170</v>
      </c>
      <c r="B112" s="173">
        <v>0.03</v>
      </c>
      <c r="C112" s="173" t="s">
        <v>133</v>
      </c>
      <c r="D112" s="173" t="s">
        <v>147</v>
      </c>
      <c r="F112" s="173" t="s">
        <v>118</v>
      </c>
      <c r="G112" s="173" t="s">
        <v>134</v>
      </c>
      <c r="H112" s="173" t="s">
        <v>171</v>
      </c>
      <c r="K112" s="2"/>
    </row>
    <row r="113" spans="1:13">
      <c r="A113" s="173" t="s">
        <v>164</v>
      </c>
      <c r="B113" s="173">
        <v>0.04</v>
      </c>
      <c r="C113" s="173" t="s">
        <v>133</v>
      </c>
      <c r="D113" s="173" t="s">
        <v>147</v>
      </c>
      <c r="F113" s="173" t="s">
        <v>118</v>
      </c>
      <c r="G113" s="173" t="s">
        <v>134</v>
      </c>
      <c r="H113" s="173" t="s">
        <v>165</v>
      </c>
      <c r="K113" s="2"/>
    </row>
    <row r="114" spans="1:13">
      <c r="A114" s="173" t="s">
        <v>172</v>
      </c>
      <c r="B114" s="173">
        <v>0.93</v>
      </c>
      <c r="C114" s="173" t="s">
        <v>133</v>
      </c>
      <c r="D114" s="173" t="s">
        <v>265</v>
      </c>
      <c r="F114" s="173" t="s">
        <v>118</v>
      </c>
      <c r="G114" s="173" t="s">
        <v>134</v>
      </c>
      <c r="K114" s="2"/>
      <c r="L114" s="2"/>
      <c r="M114" s="2"/>
    </row>
    <row r="115" spans="1:13">
      <c r="A115" s="173" t="s">
        <v>173</v>
      </c>
      <c r="B115" s="173">
        <v>0.41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174</v>
      </c>
      <c r="L115" s="2"/>
      <c r="M115" s="2"/>
    </row>
    <row r="116" spans="1:13">
      <c r="L116" s="2"/>
      <c r="M116" s="2"/>
    </row>
    <row r="117" spans="1:13">
      <c r="K117" s="2"/>
      <c r="L117" s="2"/>
      <c r="M117" s="2"/>
    </row>
    <row r="118" spans="1:13" ht="18.75">
      <c r="A118" s="177" t="s">
        <v>114</v>
      </c>
      <c r="B118" s="177" t="s">
        <v>172</v>
      </c>
      <c r="K118" s="2"/>
      <c r="L118" s="2"/>
      <c r="M118" s="2"/>
    </row>
    <row r="119" spans="1:13">
      <c r="A119" s="173" t="s">
        <v>116</v>
      </c>
      <c r="B119" s="173" t="s">
        <v>287</v>
      </c>
      <c r="K119" s="2"/>
      <c r="L119" s="2"/>
      <c r="M119" s="2"/>
    </row>
    <row r="120" spans="1:13">
      <c r="A120" s="173" t="s">
        <v>117</v>
      </c>
      <c r="B120" s="173" t="s">
        <v>118</v>
      </c>
      <c r="K120" s="2"/>
      <c r="L120" s="2"/>
      <c r="M120" s="2"/>
    </row>
    <row r="121" spans="1:13">
      <c r="A121" s="173" t="s">
        <v>119</v>
      </c>
      <c r="B121" s="173">
        <v>1</v>
      </c>
      <c r="L121" s="2"/>
      <c r="M121" s="2"/>
    </row>
    <row r="122" spans="1:13">
      <c r="A122" s="173" t="s">
        <v>120</v>
      </c>
      <c r="B122" s="173" t="s">
        <v>133</v>
      </c>
      <c r="L122" s="2"/>
      <c r="M122" s="2"/>
    </row>
    <row r="123" spans="1:13">
      <c r="A123" s="173" t="s">
        <v>122</v>
      </c>
    </row>
    <row r="124" spans="1:13">
      <c r="A124" s="173" t="s">
        <v>123</v>
      </c>
      <c r="B124" s="173" t="s">
        <v>124</v>
      </c>
      <c r="C124" s="173" t="s">
        <v>120</v>
      </c>
      <c r="D124" s="173" t="s">
        <v>125</v>
      </c>
      <c r="E124" s="173" t="s">
        <v>126</v>
      </c>
      <c r="F124" s="173" t="s">
        <v>117</v>
      </c>
      <c r="G124" s="173" t="s">
        <v>127</v>
      </c>
      <c r="H124" s="173" t="s">
        <v>128</v>
      </c>
      <c r="I124" s="173" t="s">
        <v>129</v>
      </c>
    </row>
    <row r="125" spans="1:13">
      <c r="A125" s="173" t="s">
        <v>188</v>
      </c>
      <c r="B125" s="173">
        <v>0.35599999999999998</v>
      </c>
      <c r="C125" s="173" t="s">
        <v>133</v>
      </c>
      <c r="D125" s="173" t="s">
        <v>147</v>
      </c>
      <c r="F125" s="173" t="s">
        <v>118</v>
      </c>
      <c r="G125" s="173" t="s">
        <v>134</v>
      </c>
      <c r="H125" s="173" t="s">
        <v>189</v>
      </c>
    </row>
    <row r="126" spans="1:13">
      <c r="A126" s="173" t="s">
        <v>178</v>
      </c>
      <c r="B126" s="173">
        <v>0.81399999999999995</v>
      </c>
      <c r="C126" s="173" t="s">
        <v>133</v>
      </c>
      <c r="D126" s="173" t="s">
        <v>265</v>
      </c>
      <c r="F126" s="173" t="s">
        <v>118</v>
      </c>
      <c r="G126" s="173" t="s">
        <v>134</v>
      </c>
    </row>
    <row r="127" spans="1:13">
      <c r="A127" s="173" t="s">
        <v>179</v>
      </c>
      <c r="B127" s="173">
        <v>4.6000000000000001E-10</v>
      </c>
      <c r="C127" s="173" t="s">
        <v>120</v>
      </c>
      <c r="D127" s="173" t="s">
        <v>147</v>
      </c>
      <c r="F127" s="173" t="s">
        <v>118</v>
      </c>
      <c r="G127" s="173" t="s">
        <v>134</v>
      </c>
      <c r="H127" s="173" t="s">
        <v>180</v>
      </c>
    </row>
    <row r="128" spans="1:13">
      <c r="A128" s="173" t="s">
        <v>181</v>
      </c>
      <c r="B128" s="173">
        <v>0.55000000000000004</v>
      </c>
      <c r="C128" s="173" t="s">
        <v>182</v>
      </c>
      <c r="D128" s="173" t="s">
        <v>147</v>
      </c>
      <c r="F128" s="173" t="s">
        <v>153</v>
      </c>
      <c r="G128" s="173" t="s">
        <v>134</v>
      </c>
      <c r="H128" s="173" t="s">
        <v>154</v>
      </c>
    </row>
    <row r="131" spans="1:9" ht="18.75">
      <c r="A131" s="177" t="s">
        <v>114</v>
      </c>
      <c r="B131" s="177" t="s">
        <v>178</v>
      </c>
    </row>
    <row r="132" spans="1:9">
      <c r="A132" s="173" t="s">
        <v>116</v>
      </c>
      <c r="B132" s="173" t="s">
        <v>175</v>
      </c>
    </row>
    <row r="133" spans="1:9">
      <c r="A133" s="173" t="s">
        <v>117</v>
      </c>
      <c r="B133" s="173" t="s">
        <v>118</v>
      </c>
    </row>
    <row r="134" spans="1:9">
      <c r="A134" s="173" t="s">
        <v>119</v>
      </c>
      <c r="B134" s="173">
        <v>1</v>
      </c>
    </row>
    <row r="135" spans="1:9">
      <c r="A135" s="173" t="s">
        <v>120</v>
      </c>
      <c r="B135" s="173" t="s">
        <v>133</v>
      </c>
    </row>
    <row r="136" spans="1:9">
      <c r="A136" s="173" t="s">
        <v>122</v>
      </c>
    </row>
    <row r="137" spans="1:9">
      <c r="A137" s="173" t="s">
        <v>123</v>
      </c>
      <c r="B137" s="173" t="s">
        <v>124</v>
      </c>
      <c r="C137" s="173" t="s">
        <v>120</v>
      </c>
      <c r="D137" s="173" t="s">
        <v>125</v>
      </c>
      <c r="E137" s="173" t="s">
        <v>126</v>
      </c>
      <c r="F137" s="173" t="s">
        <v>117</v>
      </c>
      <c r="G137" s="173" t="s">
        <v>127</v>
      </c>
      <c r="H137" s="173" t="s">
        <v>128</v>
      </c>
      <c r="I137" s="173" t="s">
        <v>129</v>
      </c>
    </row>
    <row r="138" spans="1:9">
      <c r="A138" s="173" t="s">
        <v>183</v>
      </c>
      <c r="B138" s="173">
        <v>0.56999999999999995</v>
      </c>
      <c r="C138" s="173" t="s">
        <v>133</v>
      </c>
      <c r="D138" s="173" t="s">
        <v>147</v>
      </c>
      <c r="F138" s="173" t="s">
        <v>118</v>
      </c>
      <c r="G138" s="173" t="s">
        <v>134</v>
      </c>
      <c r="H138" s="173" t="s">
        <v>184</v>
      </c>
    </row>
    <row r="139" spans="1:9">
      <c r="A139" s="173" t="s">
        <v>185</v>
      </c>
      <c r="B139" s="173">
        <v>0.56999999999999995</v>
      </c>
      <c r="C139" s="173" t="s">
        <v>133</v>
      </c>
      <c r="D139" s="173" t="s">
        <v>265</v>
      </c>
      <c r="F139" s="173" t="s">
        <v>118</v>
      </c>
      <c r="G139" s="173" t="s">
        <v>134</v>
      </c>
    </row>
    <row r="140" spans="1:9">
      <c r="A140" s="173" t="s">
        <v>186</v>
      </c>
      <c r="B140" s="173">
        <v>0.55000000000000004</v>
      </c>
      <c r="C140" s="173" t="s">
        <v>133</v>
      </c>
      <c r="D140" s="173" t="s">
        <v>147</v>
      </c>
      <c r="F140" s="173" t="s">
        <v>118</v>
      </c>
      <c r="G140" s="173" t="s">
        <v>134</v>
      </c>
      <c r="H140" s="173" t="s">
        <v>187</v>
      </c>
    </row>
    <row r="141" spans="1:9">
      <c r="A141" s="173" t="s">
        <v>188</v>
      </c>
      <c r="B141" s="173">
        <v>1.76</v>
      </c>
      <c r="C141" s="173" t="s">
        <v>133</v>
      </c>
      <c r="D141" s="173" t="s">
        <v>147</v>
      </c>
      <c r="F141" s="173" t="s">
        <v>118</v>
      </c>
      <c r="G141" s="173" t="s">
        <v>134</v>
      </c>
      <c r="H141" s="173" t="s">
        <v>189</v>
      </c>
    </row>
    <row r="142" spans="1:9">
      <c r="A142" s="173" t="s">
        <v>179</v>
      </c>
      <c r="B142" s="173">
        <v>4.0000000000000001E-10</v>
      </c>
      <c r="C142" s="173" t="s">
        <v>120</v>
      </c>
      <c r="D142" s="173" t="s">
        <v>147</v>
      </c>
      <c r="F142" s="173" t="s">
        <v>118</v>
      </c>
      <c r="G142" s="173" t="s">
        <v>134</v>
      </c>
      <c r="H142" s="173" t="s">
        <v>180</v>
      </c>
    </row>
    <row r="143" spans="1:9">
      <c r="A143" s="173" t="s">
        <v>190</v>
      </c>
      <c r="B143" s="173">
        <v>1.6</v>
      </c>
      <c r="C143" s="173" t="s">
        <v>133</v>
      </c>
      <c r="D143" s="173" t="s">
        <v>191</v>
      </c>
      <c r="E143" s="173" t="s">
        <v>192</v>
      </c>
      <c r="G143" s="173" t="s">
        <v>193</v>
      </c>
    </row>
    <row r="146" spans="1:9" ht="18.75">
      <c r="A146" s="177" t="s">
        <v>114</v>
      </c>
      <c r="B146" s="177" t="s">
        <v>185</v>
      </c>
    </row>
    <row r="147" spans="1:9">
      <c r="A147" s="173" t="s">
        <v>116</v>
      </c>
      <c r="B147" s="173" t="s">
        <v>194</v>
      </c>
    </row>
    <row r="148" spans="1:9">
      <c r="A148" s="173" t="s">
        <v>117</v>
      </c>
      <c r="B148" s="173" t="s">
        <v>118</v>
      </c>
    </row>
    <row r="149" spans="1:9">
      <c r="A149" s="173" t="s">
        <v>119</v>
      </c>
      <c r="B149" s="173">
        <v>1</v>
      </c>
    </row>
    <row r="150" spans="1:9">
      <c r="A150" s="173" t="s">
        <v>120</v>
      </c>
      <c r="B150" s="173" t="s">
        <v>133</v>
      </c>
    </row>
    <row r="151" spans="1:9">
      <c r="A151" s="173" t="s">
        <v>122</v>
      </c>
    </row>
    <row r="152" spans="1:9">
      <c r="A152" s="173" t="s">
        <v>123</v>
      </c>
      <c r="B152" s="173" t="s">
        <v>124</v>
      </c>
      <c r="C152" s="173" t="s">
        <v>120</v>
      </c>
      <c r="D152" s="173" t="s">
        <v>125</v>
      </c>
      <c r="E152" s="173" t="s">
        <v>126</v>
      </c>
      <c r="F152" s="173" t="s">
        <v>117</v>
      </c>
      <c r="G152" s="173" t="s">
        <v>127</v>
      </c>
      <c r="H152" s="173" t="s">
        <v>128</v>
      </c>
      <c r="I152" s="173" t="s">
        <v>129</v>
      </c>
    </row>
    <row r="153" spans="1:9">
      <c r="A153" s="173" t="s">
        <v>195</v>
      </c>
      <c r="B153" s="173">
        <v>0.38019999999999998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196</v>
      </c>
    </row>
    <row r="154" spans="1:9">
      <c r="A154" s="173" t="s">
        <v>197</v>
      </c>
      <c r="B154" s="173">
        <v>-0.11</v>
      </c>
      <c r="C154" s="173" t="s">
        <v>133</v>
      </c>
      <c r="D154" s="173" t="s">
        <v>147</v>
      </c>
      <c r="F154" s="173" t="s">
        <v>198</v>
      </c>
      <c r="G154" s="173" t="s">
        <v>134</v>
      </c>
      <c r="H154" s="173" t="s">
        <v>199</v>
      </c>
    </row>
    <row r="155" spans="1:9">
      <c r="A155" s="173" t="s">
        <v>200</v>
      </c>
      <c r="B155" s="173">
        <v>-7.9000000000000008E-3</v>
      </c>
      <c r="C155" s="173" t="s">
        <v>133</v>
      </c>
      <c r="D155" s="173" t="s">
        <v>147</v>
      </c>
      <c r="F155" s="173" t="s">
        <v>198</v>
      </c>
      <c r="G155" s="173" t="s">
        <v>134</v>
      </c>
      <c r="H155" s="173" t="s">
        <v>201</v>
      </c>
    </row>
    <row r="156" spans="1:9">
      <c r="A156" s="173" t="s">
        <v>202</v>
      </c>
      <c r="B156" s="173">
        <v>-0.11</v>
      </c>
      <c r="C156" s="173" t="s">
        <v>133</v>
      </c>
      <c r="D156" s="173" t="s">
        <v>147</v>
      </c>
      <c r="F156" s="173" t="s">
        <v>118</v>
      </c>
      <c r="G156" s="173" t="s">
        <v>134</v>
      </c>
      <c r="H156" s="173" t="s">
        <v>203</v>
      </c>
    </row>
    <row r="157" spans="1:9">
      <c r="A157" s="173" t="s">
        <v>181</v>
      </c>
      <c r="B157" s="173">
        <v>-0.76</v>
      </c>
      <c r="C157" s="173" t="s">
        <v>182</v>
      </c>
      <c r="D157" s="173" t="s">
        <v>147</v>
      </c>
      <c r="F157" s="173" t="s">
        <v>153</v>
      </c>
      <c r="G157" s="173" t="s">
        <v>134</v>
      </c>
      <c r="H157" s="173" t="s">
        <v>154</v>
      </c>
    </row>
    <row r="160" spans="1:9" ht="18.75">
      <c r="A160" s="177" t="s">
        <v>114</v>
      </c>
      <c r="B160" s="177" t="s">
        <v>138</v>
      </c>
    </row>
    <row r="161" spans="1:9">
      <c r="A161" s="173" t="s">
        <v>116</v>
      </c>
    </row>
    <row r="162" spans="1:9">
      <c r="A162" s="173" t="s">
        <v>117</v>
      </c>
      <c r="B162" s="173" t="s">
        <v>118</v>
      </c>
    </row>
    <row r="163" spans="1:9">
      <c r="A163" s="173" t="s">
        <v>119</v>
      </c>
      <c r="B163" s="173">
        <v>1</v>
      </c>
    </row>
    <row r="164" spans="1:9">
      <c r="A164" s="173" t="s">
        <v>120</v>
      </c>
      <c r="B164" s="173" t="s">
        <v>133</v>
      </c>
    </row>
    <row r="165" spans="1:9">
      <c r="A165" s="173" t="s">
        <v>122</v>
      </c>
    </row>
    <row r="166" spans="1:9">
      <c r="A166" s="173" t="s">
        <v>123</v>
      </c>
      <c r="B166" s="173" t="s">
        <v>124</v>
      </c>
      <c r="C166" s="173" t="s">
        <v>120</v>
      </c>
      <c r="D166" s="173" t="s">
        <v>125</v>
      </c>
      <c r="E166" s="173" t="s">
        <v>126</v>
      </c>
      <c r="F166" s="173" t="s">
        <v>117</v>
      </c>
      <c r="G166" s="173" t="s">
        <v>127</v>
      </c>
      <c r="H166" s="173" t="s">
        <v>128</v>
      </c>
      <c r="I166" s="173" t="s">
        <v>129</v>
      </c>
    </row>
    <row r="167" spans="1:9">
      <c r="A167" s="173" t="s">
        <v>288</v>
      </c>
      <c r="B167" s="173">
        <v>0.14000000000000001</v>
      </c>
      <c r="C167" s="173" t="s">
        <v>133</v>
      </c>
      <c r="D167" s="173" t="s">
        <v>265</v>
      </c>
      <c r="F167" s="173" t="s">
        <v>118</v>
      </c>
      <c r="G167" s="173" t="s">
        <v>134</v>
      </c>
      <c r="I167" s="173" t="s">
        <v>206</v>
      </c>
    </row>
    <row r="168" spans="1:9">
      <c r="A168" s="173" t="s">
        <v>207</v>
      </c>
      <c r="B168" s="173">
        <v>0.86</v>
      </c>
      <c r="C168" s="173" t="s">
        <v>133</v>
      </c>
      <c r="D168" s="173" t="s">
        <v>147</v>
      </c>
      <c r="F168" s="173" t="s">
        <v>118</v>
      </c>
      <c r="G168" s="173" t="s">
        <v>134</v>
      </c>
      <c r="H168" s="173" t="s">
        <v>208</v>
      </c>
    </row>
    <row r="171" spans="1:9" ht="18.75">
      <c r="A171" s="177" t="s">
        <v>114</v>
      </c>
      <c r="B171" s="177" t="s">
        <v>288</v>
      </c>
    </row>
    <row r="172" spans="1:9">
      <c r="A172" s="173" t="s">
        <v>116</v>
      </c>
      <c r="B172" s="173" t="s">
        <v>289</v>
      </c>
    </row>
    <row r="173" spans="1:9">
      <c r="A173" s="173" t="s">
        <v>117</v>
      </c>
      <c r="B173" s="173" t="s">
        <v>118</v>
      </c>
    </row>
    <row r="174" spans="1:9">
      <c r="A174" s="173" t="s">
        <v>119</v>
      </c>
      <c r="B174" s="173">
        <v>1</v>
      </c>
    </row>
    <row r="175" spans="1:9">
      <c r="A175" s="173" t="s">
        <v>120</v>
      </c>
      <c r="B175" s="173" t="s">
        <v>133</v>
      </c>
    </row>
    <row r="176" spans="1:9">
      <c r="A176" s="173" t="s">
        <v>122</v>
      </c>
    </row>
    <row r="177" spans="1:18">
      <c r="A177" s="173" t="s">
        <v>123</v>
      </c>
      <c r="B177" s="173" t="s">
        <v>124</v>
      </c>
      <c r="C177" s="173" t="s">
        <v>120</v>
      </c>
      <c r="D177" s="173" t="s">
        <v>125</v>
      </c>
      <c r="E177" s="173" t="s">
        <v>126</v>
      </c>
      <c r="F177" s="173" t="s">
        <v>117</v>
      </c>
      <c r="G177" s="173" t="s">
        <v>127</v>
      </c>
      <c r="H177" s="173" t="s">
        <v>128</v>
      </c>
      <c r="I177" s="173" t="s">
        <v>129</v>
      </c>
      <c r="L177" s="186"/>
      <c r="M177" s="186"/>
      <c r="N177" s="186"/>
      <c r="O177" s="186"/>
      <c r="P177" s="186"/>
      <c r="Q177" s="186"/>
      <c r="R177" s="186"/>
    </row>
    <row r="178" spans="1:18">
      <c r="A178" s="173" t="s">
        <v>288</v>
      </c>
      <c r="B178" s="173">
        <v>1</v>
      </c>
      <c r="C178" s="173" t="s">
        <v>133</v>
      </c>
      <c r="D178" s="173" t="s">
        <v>265</v>
      </c>
      <c r="F178" s="173" t="s">
        <v>118</v>
      </c>
      <c r="G178" s="173" t="s">
        <v>131</v>
      </c>
      <c r="L178" s="186"/>
      <c r="M178" s="186"/>
      <c r="N178" s="186"/>
      <c r="O178" s="186"/>
      <c r="P178" s="186"/>
      <c r="Q178" s="186"/>
      <c r="R178" s="186"/>
    </row>
    <row r="179" spans="1:18">
      <c r="A179" s="173" t="s">
        <v>290</v>
      </c>
      <c r="B179" s="173">
        <v>0.31900000000000001</v>
      </c>
      <c r="C179" s="173" t="s">
        <v>133</v>
      </c>
      <c r="D179" s="173" t="s">
        <v>147</v>
      </c>
      <c r="F179" s="173" t="s">
        <v>118</v>
      </c>
      <c r="G179" s="173" t="s">
        <v>134</v>
      </c>
      <c r="H179" s="173" t="s">
        <v>291</v>
      </c>
      <c r="L179" s="186"/>
      <c r="M179" s="186"/>
      <c r="N179" s="186"/>
      <c r="O179" s="186"/>
      <c r="P179" s="186"/>
      <c r="Q179" s="186"/>
      <c r="R179" s="186"/>
    </row>
    <row r="180" spans="1:18">
      <c r="A180" s="173" t="s">
        <v>292</v>
      </c>
      <c r="B180" s="173">
        <v>1.98</v>
      </c>
      <c r="C180" s="173" t="s">
        <v>133</v>
      </c>
      <c r="D180" s="173" t="s">
        <v>147</v>
      </c>
      <c r="F180" s="173" t="s">
        <v>118</v>
      </c>
      <c r="G180" s="173" t="s">
        <v>134</v>
      </c>
      <c r="H180" s="173" t="s">
        <v>293</v>
      </c>
      <c r="L180" s="186"/>
      <c r="M180" s="186"/>
      <c r="N180" s="186"/>
      <c r="O180" s="186"/>
      <c r="P180" s="186"/>
      <c r="Q180" s="186"/>
      <c r="R180" s="186"/>
    </row>
    <row r="181" spans="1:18">
      <c r="A181" s="173" t="s">
        <v>294</v>
      </c>
      <c r="B181" s="173">
        <v>4.04</v>
      </c>
      <c r="C181" s="173" t="s">
        <v>133</v>
      </c>
      <c r="D181" s="173" t="s">
        <v>147</v>
      </c>
      <c r="F181" s="173" t="s">
        <v>118</v>
      </c>
      <c r="G181" s="173" t="s">
        <v>134</v>
      </c>
      <c r="H181" s="173" t="s">
        <v>295</v>
      </c>
      <c r="L181" s="186" t="s">
        <v>278</v>
      </c>
      <c r="M181" s="186"/>
      <c r="N181" s="186"/>
      <c r="O181" s="186"/>
      <c r="P181" s="186"/>
      <c r="Q181" s="186"/>
      <c r="R181" s="186"/>
    </row>
    <row r="182" spans="1:18">
      <c r="A182" s="173" t="s">
        <v>275</v>
      </c>
      <c r="B182" s="173">
        <v>1.25E-3</v>
      </c>
      <c r="C182" s="173" t="s">
        <v>133</v>
      </c>
      <c r="D182" s="173" t="s">
        <v>147</v>
      </c>
      <c r="F182" s="173" t="s">
        <v>153</v>
      </c>
      <c r="G182" s="173" t="s">
        <v>134</v>
      </c>
      <c r="H182" s="173" t="s">
        <v>276</v>
      </c>
      <c r="L182" s="186"/>
      <c r="M182" s="186"/>
      <c r="N182" s="186"/>
      <c r="O182" s="186"/>
      <c r="P182" s="186"/>
      <c r="Q182" s="186"/>
      <c r="R182" s="186"/>
    </row>
    <row r="183" spans="1:18">
      <c r="A183" s="173" t="s">
        <v>296</v>
      </c>
      <c r="B183" s="173">
        <v>7.44</v>
      </c>
      <c r="C183" s="173" t="s">
        <v>133</v>
      </c>
      <c r="D183" s="173" t="s">
        <v>147</v>
      </c>
      <c r="F183" s="173" t="s">
        <v>118</v>
      </c>
      <c r="G183" s="173" t="s">
        <v>134</v>
      </c>
      <c r="H183" s="173" t="s">
        <v>297</v>
      </c>
      <c r="L183" s="186" t="s">
        <v>298</v>
      </c>
      <c r="M183" s="186"/>
      <c r="N183" s="186"/>
      <c r="O183" s="186"/>
      <c r="P183" s="186"/>
      <c r="Q183" s="186"/>
      <c r="R183" s="186"/>
    </row>
    <row r="184" spans="1:18">
      <c r="A184" s="173" t="s">
        <v>254</v>
      </c>
      <c r="B184" s="173">
        <v>0.54100000000000004</v>
      </c>
      <c r="C184" s="173" t="s">
        <v>130</v>
      </c>
      <c r="D184" s="173" t="s">
        <v>147</v>
      </c>
      <c r="F184" s="173" t="s">
        <v>255</v>
      </c>
      <c r="G184" s="173" t="s">
        <v>134</v>
      </c>
      <c r="H184" s="173" t="s">
        <v>150</v>
      </c>
      <c r="L184" s="186" t="s">
        <v>283</v>
      </c>
      <c r="M184" s="186"/>
      <c r="N184" s="186"/>
      <c r="O184" s="186"/>
      <c r="P184" s="186"/>
      <c r="Q184" s="186"/>
      <c r="R184" s="186"/>
    </row>
    <row r="185" spans="1:18">
      <c r="A185" s="173" t="s">
        <v>179</v>
      </c>
      <c r="B185" s="173">
        <v>4.0000000000000001E-10</v>
      </c>
      <c r="C185" s="173" t="s">
        <v>120</v>
      </c>
      <c r="D185" s="173" t="s">
        <v>147</v>
      </c>
      <c r="F185" s="173" t="s">
        <v>118</v>
      </c>
      <c r="G185" s="173" t="s">
        <v>134</v>
      </c>
      <c r="H185" s="173" t="s">
        <v>180</v>
      </c>
      <c r="L185" s="186" t="s">
        <v>299</v>
      </c>
      <c r="M185" s="186"/>
      <c r="N185" s="186"/>
      <c r="O185" s="186"/>
      <c r="P185" s="186"/>
      <c r="Q185" s="186"/>
      <c r="R185" s="186"/>
    </row>
    <row r="186" spans="1:18">
      <c r="A186" s="173" t="s">
        <v>300</v>
      </c>
      <c r="B186" s="173">
        <v>0.26300000000000001</v>
      </c>
      <c r="C186" s="173" t="s">
        <v>133</v>
      </c>
      <c r="D186" s="173" t="s">
        <v>191</v>
      </c>
      <c r="E186" s="173" t="s">
        <v>237</v>
      </c>
      <c r="G186" s="173" t="s">
        <v>193</v>
      </c>
      <c r="L186" s="186"/>
      <c r="M186" s="186"/>
      <c r="N186" s="186"/>
      <c r="O186" s="186"/>
      <c r="P186" s="186"/>
      <c r="Q186" s="186"/>
      <c r="R186" s="186"/>
    </row>
    <row r="187" spans="1:18">
      <c r="A187" s="173" t="s">
        <v>236</v>
      </c>
      <c r="B187" s="173">
        <v>1.95</v>
      </c>
      <c r="C187" s="173" t="s">
        <v>182</v>
      </c>
      <c r="D187" s="173" t="s">
        <v>191</v>
      </c>
      <c r="E187" s="173" t="s">
        <v>237</v>
      </c>
      <c r="G187" s="173" t="s">
        <v>193</v>
      </c>
      <c r="L187" s="186"/>
      <c r="M187" s="186"/>
      <c r="N187" s="186"/>
      <c r="O187" s="186"/>
      <c r="P187" s="186"/>
      <c r="Q187" s="186"/>
      <c r="R187" s="186"/>
    </row>
    <row r="188" spans="1:18">
      <c r="L188" s="186"/>
      <c r="M188" s="186"/>
      <c r="N188" s="186"/>
      <c r="O188" s="186"/>
      <c r="P188" s="186"/>
      <c r="Q188" s="186"/>
      <c r="R188" s="186"/>
    </row>
    <row r="189" spans="1:18">
      <c r="L189" s="186"/>
      <c r="M189" s="186"/>
      <c r="N189" s="186"/>
      <c r="O189" s="186"/>
      <c r="P189" s="186"/>
      <c r="Q189" s="186"/>
      <c r="R189" s="186"/>
    </row>
    <row r="190" spans="1:18" ht="18.75">
      <c r="A190" s="177" t="s">
        <v>114</v>
      </c>
      <c r="B190" s="177" t="s">
        <v>139</v>
      </c>
      <c r="L190" s="186"/>
      <c r="M190" s="186"/>
      <c r="N190" s="186"/>
      <c r="O190" s="186"/>
      <c r="P190" s="186"/>
      <c r="Q190" s="186"/>
      <c r="R190" s="186"/>
    </row>
    <row r="191" spans="1:18">
      <c r="A191" s="173" t="s">
        <v>116</v>
      </c>
      <c r="L191" s="186"/>
      <c r="M191" s="186"/>
      <c r="N191" s="186"/>
      <c r="O191" s="186"/>
      <c r="P191" s="186"/>
      <c r="Q191" s="186"/>
      <c r="R191" s="186"/>
    </row>
    <row r="192" spans="1:18">
      <c r="A192" s="173" t="s">
        <v>117</v>
      </c>
      <c r="B192" s="173" t="s">
        <v>118</v>
      </c>
      <c r="L192" s="186"/>
      <c r="M192" s="186"/>
      <c r="N192" s="186"/>
      <c r="O192" s="186"/>
      <c r="P192" s="186"/>
      <c r="Q192" s="186"/>
      <c r="R192" s="186"/>
    </row>
    <row r="193" spans="1:18">
      <c r="A193" s="173" t="s">
        <v>119</v>
      </c>
      <c r="B193" s="173">
        <v>1</v>
      </c>
      <c r="L193" s="186"/>
      <c r="M193" s="186"/>
      <c r="N193" s="186"/>
      <c r="O193" s="186"/>
      <c r="P193" s="186"/>
      <c r="Q193" s="186"/>
      <c r="R193" s="186"/>
    </row>
    <row r="194" spans="1:18">
      <c r="A194" s="173" t="s">
        <v>120</v>
      </c>
      <c r="B194" s="173" t="s">
        <v>133</v>
      </c>
      <c r="L194" s="186"/>
      <c r="M194" s="186"/>
      <c r="N194" s="186"/>
      <c r="O194" s="186"/>
      <c r="P194" s="186"/>
      <c r="Q194" s="186"/>
      <c r="R194" s="186"/>
    </row>
    <row r="195" spans="1:18">
      <c r="A195" s="173" t="s">
        <v>122</v>
      </c>
      <c r="L195" s="186"/>
      <c r="M195" s="186"/>
      <c r="N195" s="186"/>
      <c r="O195" s="186"/>
      <c r="P195" s="186"/>
      <c r="Q195" s="186"/>
      <c r="R195" s="186"/>
    </row>
    <row r="196" spans="1:18">
      <c r="A196" s="173" t="s">
        <v>123</v>
      </c>
      <c r="B196" s="173" t="s">
        <v>124</v>
      </c>
      <c r="C196" s="173" t="s">
        <v>120</v>
      </c>
      <c r="D196" s="173" t="s">
        <v>125</v>
      </c>
      <c r="E196" s="173" t="s">
        <v>126</v>
      </c>
      <c r="F196" s="173" t="s">
        <v>117</v>
      </c>
      <c r="G196" s="173" t="s">
        <v>127</v>
      </c>
      <c r="H196" s="173" t="s">
        <v>128</v>
      </c>
      <c r="I196" s="173" t="s">
        <v>129</v>
      </c>
      <c r="L196" s="186"/>
      <c r="M196" s="186"/>
      <c r="N196" s="186"/>
      <c r="O196" s="186"/>
      <c r="P196" s="186"/>
      <c r="Q196" s="186"/>
      <c r="R196" s="186"/>
    </row>
    <row r="197" spans="1:18">
      <c r="A197" s="173" t="s">
        <v>210</v>
      </c>
      <c r="B197" s="173">
        <v>0.5</v>
      </c>
      <c r="C197" s="173" t="s">
        <v>133</v>
      </c>
      <c r="D197" s="173" t="s">
        <v>147</v>
      </c>
      <c r="F197" s="173" t="s">
        <v>118</v>
      </c>
      <c r="G197" s="173" t="s">
        <v>134</v>
      </c>
      <c r="H197" s="173" t="s">
        <v>211</v>
      </c>
      <c r="L197" s="186"/>
      <c r="M197" s="186"/>
      <c r="N197" s="186"/>
      <c r="O197" s="186"/>
      <c r="P197" s="186"/>
      <c r="Q197" s="186"/>
      <c r="R197" s="186"/>
    </row>
    <row r="198" spans="1:18">
      <c r="A198" s="173" t="s">
        <v>212</v>
      </c>
      <c r="B198" s="173">
        <v>0.5</v>
      </c>
      <c r="C198" s="173" t="s">
        <v>133</v>
      </c>
      <c r="D198" s="173" t="s">
        <v>147</v>
      </c>
      <c r="F198" s="173" t="s">
        <v>118</v>
      </c>
      <c r="G198" s="173" t="s">
        <v>134</v>
      </c>
      <c r="H198" s="173" t="s">
        <v>213</v>
      </c>
    </row>
    <row r="199" spans="1:18">
      <c r="A199" s="173" t="s">
        <v>214</v>
      </c>
      <c r="B199" s="173">
        <v>1</v>
      </c>
      <c r="C199" s="173" t="s">
        <v>133</v>
      </c>
      <c r="D199" s="173" t="s">
        <v>147</v>
      </c>
      <c r="F199" s="173" t="s">
        <v>118</v>
      </c>
      <c r="G199" s="173" t="s">
        <v>134</v>
      </c>
      <c r="H199" s="173" t="s">
        <v>215</v>
      </c>
    </row>
    <row r="202" spans="1:18" ht="18.75">
      <c r="A202" s="177" t="s">
        <v>114</v>
      </c>
      <c r="B202" s="177" t="s">
        <v>140</v>
      </c>
    </row>
    <row r="203" spans="1:18">
      <c r="A203" s="173" t="s">
        <v>116</v>
      </c>
    </row>
    <row r="204" spans="1:18">
      <c r="A204" s="173" t="s">
        <v>117</v>
      </c>
      <c r="B204" s="173" t="s">
        <v>118</v>
      </c>
    </row>
    <row r="205" spans="1:18">
      <c r="A205" s="173" t="s">
        <v>119</v>
      </c>
      <c r="B205" s="173">
        <v>1</v>
      </c>
    </row>
    <row r="206" spans="1:18">
      <c r="A206" s="173" t="s">
        <v>120</v>
      </c>
      <c r="B206" s="173" t="s">
        <v>133</v>
      </c>
    </row>
    <row r="207" spans="1:18">
      <c r="A207" s="173" t="s">
        <v>122</v>
      </c>
    </row>
    <row r="208" spans="1:18">
      <c r="A208" s="173" t="s">
        <v>123</v>
      </c>
      <c r="B208" s="173" t="s">
        <v>124</v>
      </c>
      <c r="C208" s="173" t="s">
        <v>120</v>
      </c>
      <c r="D208" s="173" t="s">
        <v>125</v>
      </c>
      <c r="E208" s="173" t="s">
        <v>126</v>
      </c>
      <c r="F208" s="173" t="s">
        <v>117</v>
      </c>
      <c r="G208" s="173" t="s">
        <v>127</v>
      </c>
      <c r="H208" s="173" t="s">
        <v>128</v>
      </c>
      <c r="I208" s="173" t="s">
        <v>129</v>
      </c>
    </row>
    <row r="209" spans="1:9">
      <c r="A209" s="173" t="s">
        <v>216</v>
      </c>
      <c r="B209" s="173">
        <v>0.22</v>
      </c>
      <c r="C209" s="173" t="s">
        <v>133</v>
      </c>
      <c r="D209" s="173" t="s">
        <v>265</v>
      </c>
      <c r="F209" s="173" t="s">
        <v>118</v>
      </c>
      <c r="G209" s="173" t="s">
        <v>134</v>
      </c>
    </row>
    <row r="210" spans="1:9">
      <c r="A210" s="173" t="s">
        <v>217</v>
      </c>
      <c r="B210" s="173">
        <v>0.38</v>
      </c>
      <c r="C210" s="173" t="s">
        <v>133</v>
      </c>
      <c r="D210" s="173" t="s">
        <v>265</v>
      </c>
      <c r="F210" s="173" t="s">
        <v>118</v>
      </c>
      <c r="G210" s="173" t="s">
        <v>134</v>
      </c>
    </row>
    <row r="211" spans="1:9">
      <c r="A211" s="173" t="s">
        <v>218</v>
      </c>
      <c r="B211" s="173">
        <v>0.4</v>
      </c>
      <c r="C211" s="173" t="s">
        <v>133</v>
      </c>
      <c r="D211" s="173" t="s">
        <v>265</v>
      </c>
      <c r="F211" s="173" t="s">
        <v>118</v>
      </c>
      <c r="G211" s="173" t="s">
        <v>134</v>
      </c>
    </row>
    <row r="214" spans="1:9" ht="18.75">
      <c r="A214" s="177" t="s">
        <v>114</v>
      </c>
      <c r="B214" s="177" t="s">
        <v>216</v>
      </c>
      <c r="C214" s="177"/>
    </row>
    <row r="215" spans="1:9">
      <c r="A215" s="173" t="s">
        <v>116</v>
      </c>
    </row>
    <row r="216" spans="1:9">
      <c r="A216" s="173" t="s">
        <v>117</v>
      </c>
      <c r="B216" s="173" t="s">
        <v>118</v>
      </c>
    </row>
    <row r="217" spans="1:9">
      <c r="A217" s="173" t="s">
        <v>119</v>
      </c>
      <c r="B217" s="173">
        <v>1</v>
      </c>
    </row>
    <row r="218" spans="1:9">
      <c r="A218" s="173" t="s">
        <v>120</v>
      </c>
      <c r="B218" s="173" t="s">
        <v>133</v>
      </c>
    </row>
    <row r="219" spans="1:9">
      <c r="A219" s="173" t="s">
        <v>122</v>
      </c>
    </row>
    <row r="220" spans="1:9">
      <c r="A220" s="173" t="s">
        <v>123</v>
      </c>
      <c r="B220" s="173" t="s">
        <v>124</v>
      </c>
      <c r="C220" s="173" t="s">
        <v>120</v>
      </c>
      <c r="D220" s="173" t="s">
        <v>125</v>
      </c>
      <c r="E220" s="173" t="s">
        <v>126</v>
      </c>
      <c r="F220" s="173" t="s">
        <v>117</v>
      </c>
      <c r="G220" s="173" t="s">
        <v>127</v>
      </c>
      <c r="H220" s="173" t="s">
        <v>128</v>
      </c>
      <c r="I220" s="173" t="s">
        <v>129</v>
      </c>
    </row>
    <row r="221" spans="1:9">
      <c r="A221" s="173" t="s">
        <v>219</v>
      </c>
      <c r="B221" s="173">
        <v>1</v>
      </c>
      <c r="C221" s="173" t="s">
        <v>133</v>
      </c>
      <c r="D221" s="173" t="s">
        <v>147</v>
      </c>
      <c r="F221" s="173" t="s">
        <v>118</v>
      </c>
      <c r="G221" s="173" t="s">
        <v>134</v>
      </c>
      <c r="H221" s="173" t="s">
        <v>220</v>
      </c>
    </row>
    <row r="222" spans="1:9">
      <c r="A222" s="173" t="s">
        <v>168</v>
      </c>
      <c r="B222" s="173">
        <v>1</v>
      </c>
      <c r="C222" s="173" t="s">
        <v>133</v>
      </c>
      <c r="D222" s="173" t="s">
        <v>147</v>
      </c>
      <c r="F222" s="173" t="s">
        <v>118</v>
      </c>
      <c r="G222" s="173" t="s">
        <v>134</v>
      </c>
      <c r="H222" s="173" t="s">
        <v>169</v>
      </c>
    </row>
    <row r="223" spans="1:9">
      <c r="A223" s="173" t="s">
        <v>221</v>
      </c>
      <c r="B223" s="173">
        <v>1.5E-10</v>
      </c>
      <c r="C223" s="173" t="s">
        <v>120</v>
      </c>
      <c r="D223" s="173" t="s">
        <v>147</v>
      </c>
      <c r="F223" s="173" t="s">
        <v>118</v>
      </c>
      <c r="G223" s="173" t="s">
        <v>134</v>
      </c>
      <c r="H223" s="173" t="s">
        <v>222</v>
      </c>
    </row>
    <row r="225" spans="1:9" ht="18.75">
      <c r="A225" s="177"/>
      <c r="B225" s="177"/>
    </row>
    <row r="226" spans="1:9" ht="18.75">
      <c r="A226" s="177" t="s">
        <v>114</v>
      </c>
      <c r="B226" s="177" t="s">
        <v>217</v>
      </c>
    </row>
    <row r="227" spans="1:9">
      <c r="A227" s="173" t="s">
        <v>116</v>
      </c>
    </row>
    <row r="228" spans="1:9">
      <c r="A228" s="173" t="s">
        <v>117</v>
      </c>
      <c r="B228" s="173" t="s">
        <v>118</v>
      </c>
    </row>
    <row r="229" spans="1:9">
      <c r="A229" s="173" t="s">
        <v>119</v>
      </c>
      <c r="B229" s="173">
        <v>1</v>
      </c>
    </row>
    <row r="230" spans="1:9">
      <c r="A230" s="173" t="s">
        <v>120</v>
      </c>
      <c r="B230" s="173" t="s">
        <v>133</v>
      </c>
    </row>
    <row r="231" spans="1:9">
      <c r="A231" s="173" t="s">
        <v>122</v>
      </c>
    </row>
    <row r="232" spans="1:9">
      <c r="A232" s="173" t="s">
        <v>123</v>
      </c>
      <c r="B232" s="173" t="s">
        <v>124</v>
      </c>
      <c r="C232" s="173" t="s">
        <v>120</v>
      </c>
      <c r="D232" s="173" t="s">
        <v>125</v>
      </c>
      <c r="E232" s="173" t="s">
        <v>126</v>
      </c>
      <c r="F232" s="173" t="s">
        <v>117</v>
      </c>
      <c r="G232" s="173" t="s">
        <v>127</v>
      </c>
      <c r="H232" s="173" t="s">
        <v>128</v>
      </c>
      <c r="I232" s="173" t="s">
        <v>129</v>
      </c>
    </row>
    <row r="233" spans="1:9">
      <c r="A233" s="173" t="s">
        <v>155</v>
      </c>
      <c r="B233" s="173">
        <v>1</v>
      </c>
      <c r="C233" s="173" t="s">
        <v>133</v>
      </c>
      <c r="D233" s="173" t="s">
        <v>147</v>
      </c>
      <c r="F233" s="173" t="s">
        <v>118</v>
      </c>
      <c r="G233" s="173" t="s">
        <v>134</v>
      </c>
      <c r="H233" s="173" t="s">
        <v>156</v>
      </c>
    </row>
    <row r="234" spans="1:9">
      <c r="A234" s="173" t="s">
        <v>157</v>
      </c>
      <c r="B234" s="173">
        <v>1</v>
      </c>
      <c r="C234" s="173" t="s">
        <v>133</v>
      </c>
      <c r="D234" s="173" t="s">
        <v>147</v>
      </c>
      <c r="F234" s="173" t="s">
        <v>118</v>
      </c>
      <c r="G234" s="173" t="s">
        <v>134</v>
      </c>
      <c r="H234" s="173" t="s">
        <v>158</v>
      </c>
    </row>
    <row r="235" spans="1:9">
      <c r="A235" s="173" t="s">
        <v>223</v>
      </c>
      <c r="B235" s="173">
        <v>4.6000000000000001E-10</v>
      </c>
      <c r="C235" s="173" t="s">
        <v>120</v>
      </c>
      <c r="D235" s="173" t="s">
        <v>147</v>
      </c>
      <c r="F235" s="173" t="s">
        <v>118</v>
      </c>
      <c r="G235" s="173" t="s">
        <v>134</v>
      </c>
      <c r="H235" s="173" t="s">
        <v>224</v>
      </c>
    </row>
    <row r="238" spans="1:9" ht="18.75">
      <c r="A238" s="177" t="s">
        <v>114</v>
      </c>
      <c r="B238" s="177" t="s">
        <v>218</v>
      </c>
    </row>
    <row r="239" spans="1:9">
      <c r="A239" s="173" t="s">
        <v>116</v>
      </c>
    </row>
    <row r="240" spans="1:9">
      <c r="A240" s="173" t="s">
        <v>117</v>
      </c>
      <c r="B240" s="173" t="s">
        <v>118</v>
      </c>
    </row>
    <row r="241" spans="1:13">
      <c r="A241" s="173" t="s">
        <v>119</v>
      </c>
      <c r="B241" s="173">
        <v>1</v>
      </c>
    </row>
    <row r="242" spans="1:13">
      <c r="A242" s="173" t="s">
        <v>120</v>
      </c>
      <c r="B242" s="173" t="s">
        <v>133</v>
      </c>
    </row>
    <row r="243" spans="1:13">
      <c r="A243" s="173" t="s">
        <v>122</v>
      </c>
    </row>
    <row r="244" spans="1:13">
      <c r="A244" s="173" t="s">
        <v>123</v>
      </c>
      <c r="B244" s="173" t="s">
        <v>124</v>
      </c>
      <c r="C244" s="173" t="s">
        <v>120</v>
      </c>
      <c r="D244" s="173" t="s">
        <v>125</v>
      </c>
      <c r="E244" s="173" t="s">
        <v>126</v>
      </c>
      <c r="F244" s="173" t="s">
        <v>117</v>
      </c>
      <c r="G244" s="173" t="s">
        <v>127</v>
      </c>
      <c r="H244" s="173" t="s">
        <v>128</v>
      </c>
      <c r="I244" s="173" t="s">
        <v>129</v>
      </c>
    </row>
    <row r="245" spans="1:13">
      <c r="A245" s="173" t="s">
        <v>219</v>
      </c>
      <c r="B245" s="173">
        <v>0.5</v>
      </c>
      <c r="C245" s="173" t="s">
        <v>133</v>
      </c>
      <c r="D245" s="173" t="s">
        <v>147</v>
      </c>
      <c r="F245" s="173" t="s">
        <v>118</v>
      </c>
      <c r="G245" s="173" t="s">
        <v>134</v>
      </c>
      <c r="H245" s="173" t="s">
        <v>220</v>
      </c>
    </row>
    <row r="246" spans="1:13">
      <c r="A246" s="173" t="s">
        <v>225</v>
      </c>
      <c r="B246" s="173">
        <v>7.8E-2</v>
      </c>
      <c r="C246" s="173" t="s">
        <v>133</v>
      </c>
      <c r="D246" s="173" t="s">
        <v>147</v>
      </c>
      <c r="F246" s="173" t="s">
        <v>118</v>
      </c>
      <c r="G246" s="173" t="s">
        <v>134</v>
      </c>
      <c r="H246" s="173" t="s">
        <v>226</v>
      </c>
    </row>
    <row r="247" spans="1:13">
      <c r="A247" s="173" t="s">
        <v>227</v>
      </c>
      <c r="B247" s="173">
        <v>0.08</v>
      </c>
      <c r="C247" s="173" t="s">
        <v>133</v>
      </c>
      <c r="D247" s="173" t="s">
        <v>147</v>
      </c>
      <c r="F247" s="173" t="s">
        <v>118</v>
      </c>
      <c r="G247" s="173" t="s">
        <v>134</v>
      </c>
      <c r="H247" s="173" t="s">
        <v>228</v>
      </c>
    </row>
    <row r="248" spans="1:13">
      <c r="A248" s="173" t="s">
        <v>210</v>
      </c>
      <c r="B248" s="173">
        <v>0.32</v>
      </c>
      <c r="C248" s="173" t="s">
        <v>133</v>
      </c>
      <c r="D248" s="173" t="s">
        <v>147</v>
      </c>
      <c r="F248" s="173" t="s">
        <v>118</v>
      </c>
      <c r="G248" s="173" t="s">
        <v>134</v>
      </c>
      <c r="H248" s="173" t="s">
        <v>211</v>
      </c>
    </row>
    <row r="249" spans="1:13">
      <c r="A249" s="173" t="s">
        <v>229</v>
      </c>
      <c r="B249" s="173">
        <v>2.5000000000000001E-2</v>
      </c>
      <c r="C249" s="173" t="s">
        <v>133</v>
      </c>
      <c r="D249" s="173" t="s">
        <v>147</v>
      </c>
      <c r="F249" s="173" t="s">
        <v>118</v>
      </c>
      <c r="G249" s="173" t="s">
        <v>134</v>
      </c>
      <c r="H249" s="173" t="s">
        <v>230</v>
      </c>
    </row>
    <row r="250" spans="1:13">
      <c r="A250" s="173" t="s">
        <v>231</v>
      </c>
      <c r="B250" s="173">
        <v>0.47</v>
      </c>
      <c r="C250" s="173" t="s">
        <v>133</v>
      </c>
      <c r="D250" s="173" t="s">
        <v>147</v>
      </c>
      <c r="F250" s="173" t="s">
        <v>118</v>
      </c>
      <c r="G250" s="173" t="s">
        <v>134</v>
      </c>
      <c r="H250" s="173" t="s">
        <v>232</v>
      </c>
    </row>
    <row r="251" spans="1:13">
      <c r="A251" s="173" t="s">
        <v>168</v>
      </c>
      <c r="B251" s="173">
        <v>0.5</v>
      </c>
      <c r="C251" s="173" t="s">
        <v>133</v>
      </c>
      <c r="D251" s="173" t="s">
        <v>147</v>
      </c>
      <c r="F251" s="173" t="s">
        <v>118</v>
      </c>
      <c r="G251" s="173" t="s">
        <v>134</v>
      </c>
      <c r="H251" s="173" t="s">
        <v>169</v>
      </c>
    </row>
    <row r="252" spans="1:13">
      <c r="A252" s="173" t="s">
        <v>221</v>
      </c>
      <c r="B252" s="173">
        <v>7.7000000000000006E-11</v>
      </c>
      <c r="C252" s="173" t="s">
        <v>120</v>
      </c>
      <c r="D252" s="173" t="s">
        <v>147</v>
      </c>
      <c r="F252" s="173" t="s">
        <v>118</v>
      </c>
      <c r="G252" s="173" t="s">
        <v>134</v>
      </c>
      <c r="H252" s="173" t="s">
        <v>222</v>
      </c>
    </row>
    <row r="253" spans="1:13">
      <c r="A253" s="173" t="s">
        <v>233</v>
      </c>
      <c r="B253" s="173">
        <v>3.4999999999999998E-10</v>
      </c>
      <c r="C253" s="173" t="s">
        <v>120</v>
      </c>
      <c r="D253" s="173" t="s">
        <v>147</v>
      </c>
      <c r="F253" s="173" t="s">
        <v>118</v>
      </c>
      <c r="G253" s="173" t="s">
        <v>134</v>
      </c>
      <c r="H253" s="173" t="s">
        <v>234</v>
      </c>
    </row>
    <row r="256" spans="1:13" ht="18.75">
      <c r="A256" s="177" t="s">
        <v>114</v>
      </c>
      <c r="B256" s="177" t="s">
        <v>163</v>
      </c>
      <c r="K256" s="169"/>
      <c r="L256" s="169"/>
      <c r="M256" s="169"/>
    </row>
    <row r="257" spans="1:13">
      <c r="A257" s="173" t="s">
        <v>119</v>
      </c>
      <c r="B257" s="173">
        <v>1</v>
      </c>
      <c r="K257" s="169"/>
      <c r="L257" s="169"/>
      <c r="M257" s="169"/>
    </row>
    <row r="258" spans="1:13">
      <c r="A258" s="173" t="s">
        <v>128</v>
      </c>
      <c r="B258" s="173" t="s">
        <v>163</v>
      </c>
      <c r="K258" s="169"/>
      <c r="L258" s="169"/>
      <c r="M258" s="169"/>
    </row>
    <row r="259" spans="1:13">
      <c r="A259" s="173" t="s">
        <v>127</v>
      </c>
      <c r="B259" s="173" t="s">
        <v>235</v>
      </c>
      <c r="K259" s="169"/>
      <c r="L259" s="169"/>
      <c r="M259" s="169"/>
    </row>
    <row r="260" spans="1:13">
      <c r="A260" s="173" t="s">
        <v>120</v>
      </c>
      <c r="B260" s="173" t="s">
        <v>146</v>
      </c>
      <c r="K260" s="169"/>
      <c r="L260" s="169"/>
      <c r="M260" s="169"/>
    </row>
    <row r="261" spans="1:13">
      <c r="A261" s="173" t="s">
        <v>122</v>
      </c>
      <c r="K261" s="169"/>
      <c r="L261" s="169"/>
      <c r="M261" s="169"/>
    </row>
    <row r="262" spans="1:13">
      <c r="A262" s="173" t="s">
        <v>123</v>
      </c>
      <c r="B262" s="173" t="s">
        <v>124</v>
      </c>
      <c r="C262" s="173" t="s">
        <v>120</v>
      </c>
      <c r="D262" s="173" t="s">
        <v>125</v>
      </c>
      <c r="E262" s="173" t="s">
        <v>126</v>
      </c>
      <c r="F262" s="173" t="s">
        <v>117</v>
      </c>
      <c r="G262" s="173" t="s">
        <v>127</v>
      </c>
      <c r="H262" s="173" t="s">
        <v>128</v>
      </c>
      <c r="K262" s="169"/>
      <c r="L262" s="169"/>
      <c r="M262" s="169"/>
    </row>
    <row r="263" spans="1:13">
      <c r="A263" s="173" t="s">
        <v>236</v>
      </c>
      <c r="B263" s="173">
        <v>15.73</v>
      </c>
      <c r="C263" s="173" t="s">
        <v>152</v>
      </c>
      <c r="D263" s="173" t="s">
        <v>191</v>
      </c>
      <c r="E263" s="173" t="s">
        <v>237</v>
      </c>
      <c r="G263" s="173" t="s">
        <v>193</v>
      </c>
      <c r="K263" s="169"/>
      <c r="L263" s="169"/>
      <c r="M263" s="169"/>
    </row>
    <row r="264" spans="1:13">
      <c r="A264" s="173" t="s">
        <v>238</v>
      </c>
      <c r="B264" s="173">
        <v>1.44E-2</v>
      </c>
      <c r="C264" s="173" t="s">
        <v>146</v>
      </c>
      <c r="D264" s="173" t="s">
        <v>191</v>
      </c>
      <c r="E264" s="173" t="s">
        <v>237</v>
      </c>
      <c r="G264" s="173" t="s">
        <v>193</v>
      </c>
      <c r="K264" s="169"/>
      <c r="L264" s="169"/>
      <c r="M264" s="169"/>
    </row>
    <row r="265" spans="1:13">
      <c r="A265" s="173" t="s">
        <v>239</v>
      </c>
      <c r="B265" s="173">
        <v>0.25</v>
      </c>
      <c r="C265" s="173" t="s">
        <v>240</v>
      </c>
      <c r="D265" s="173" t="s">
        <v>191</v>
      </c>
      <c r="E265" s="173" t="s">
        <v>241</v>
      </c>
      <c r="G265" s="173" t="s">
        <v>193</v>
      </c>
      <c r="K265" s="169"/>
      <c r="L265" s="169"/>
      <c r="M265" s="169"/>
    </row>
    <row r="266" spans="1:13">
      <c r="A266" s="173" t="s">
        <v>163</v>
      </c>
      <c r="B266" s="173">
        <v>1</v>
      </c>
      <c r="C266" s="173" t="s">
        <v>146</v>
      </c>
      <c r="D266" s="173" t="s">
        <v>265</v>
      </c>
      <c r="G266" s="173" t="s">
        <v>131</v>
      </c>
      <c r="H266" s="173" t="s">
        <v>163</v>
      </c>
      <c r="K266" s="169"/>
      <c r="L266" s="169"/>
      <c r="M266" s="169"/>
    </row>
    <row r="267" spans="1:13">
      <c r="A267" s="173" t="s">
        <v>242</v>
      </c>
      <c r="B267" s="173">
        <v>0.752</v>
      </c>
      <c r="C267" s="173" t="s">
        <v>146</v>
      </c>
      <c r="D267" s="173" t="s">
        <v>147</v>
      </c>
      <c r="F267" s="173" t="s">
        <v>118</v>
      </c>
      <c r="G267" s="173" t="s">
        <v>134</v>
      </c>
      <c r="H267" s="173" t="s">
        <v>243</v>
      </c>
      <c r="K267" s="169"/>
      <c r="L267" s="169"/>
      <c r="M267" s="169"/>
    </row>
    <row r="268" spans="1:13">
      <c r="A268" s="173" t="s">
        <v>244</v>
      </c>
      <c r="B268" s="173">
        <v>0.01</v>
      </c>
      <c r="C268" s="173" t="s">
        <v>146</v>
      </c>
      <c r="D268" s="173" t="s">
        <v>147</v>
      </c>
      <c r="F268" s="173" t="s">
        <v>118</v>
      </c>
      <c r="G268" s="173" t="s">
        <v>134</v>
      </c>
      <c r="H268" s="173" t="s">
        <v>245</v>
      </c>
      <c r="K268" s="169"/>
      <c r="L268" s="169"/>
      <c r="M268" s="169"/>
    </row>
    <row r="269" spans="1:13">
      <c r="A269" s="173" t="s">
        <v>246</v>
      </c>
      <c r="B269" s="173">
        <v>2.7300000000000001E-2</v>
      </c>
      <c r="C269" s="173" t="s">
        <v>146</v>
      </c>
      <c r="D269" s="173" t="s">
        <v>147</v>
      </c>
      <c r="F269" s="173" t="s">
        <v>118</v>
      </c>
      <c r="G269" s="173" t="s">
        <v>134</v>
      </c>
      <c r="H269" s="173" t="s">
        <v>247</v>
      </c>
      <c r="K269" s="169"/>
      <c r="L269" s="169"/>
      <c r="M269" s="169"/>
    </row>
    <row r="270" spans="1:13">
      <c r="A270" s="173" t="s">
        <v>248</v>
      </c>
      <c r="B270" s="173">
        <v>5.0400000000000002E-3</v>
      </c>
      <c r="C270" s="173" t="s">
        <v>146</v>
      </c>
      <c r="D270" s="173" t="s">
        <v>147</v>
      </c>
      <c r="F270" s="173" t="s">
        <v>118</v>
      </c>
      <c r="G270" s="173" t="s">
        <v>134</v>
      </c>
      <c r="H270" s="173" t="s">
        <v>249</v>
      </c>
      <c r="K270" s="169"/>
      <c r="L270" s="169"/>
      <c r="M270" s="169"/>
    </row>
    <row r="271" spans="1:13">
      <c r="A271" s="173" t="s">
        <v>250</v>
      </c>
      <c r="B271" s="173">
        <v>0.251</v>
      </c>
      <c r="C271" s="173" t="s">
        <v>146</v>
      </c>
      <c r="D271" s="173" t="s">
        <v>147</v>
      </c>
      <c r="F271" s="173" t="s">
        <v>118</v>
      </c>
      <c r="G271" s="173" t="s">
        <v>134</v>
      </c>
      <c r="H271" s="173" t="s">
        <v>251</v>
      </c>
      <c r="K271" s="169"/>
      <c r="L271" s="169"/>
      <c r="M271" s="169"/>
    </row>
    <row r="272" spans="1:13">
      <c r="A272" s="173" t="s">
        <v>252</v>
      </c>
      <c r="B272" s="173">
        <v>1.8</v>
      </c>
      <c r="C272" s="173" t="s">
        <v>146</v>
      </c>
      <c r="D272" s="173" t="s">
        <v>147</v>
      </c>
      <c r="F272" s="173" t="s">
        <v>153</v>
      </c>
      <c r="G272" s="173" t="s">
        <v>134</v>
      </c>
      <c r="H272" s="173" t="s">
        <v>253</v>
      </c>
      <c r="K272" s="169"/>
      <c r="L272" s="169"/>
      <c r="M272" s="169"/>
    </row>
    <row r="273" spans="1:13">
      <c r="A273" s="173" t="s">
        <v>254</v>
      </c>
      <c r="B273" s="173">
        <v>0.55000000000000004</v>
      </c>
      <c r="C273" s="173" t="s">
        <v>130</v>
      </c>
      <c r="D273" s="173" t="s">
        <v>147</v>
      </c>
      <c r="F273" s="173" t="s">
        <v>255</v>
      </c>
      <c r="G273" s="173" t="s">
        <v>134</v>
      </c>
      <c r="H273" s="173" t="s">
        <v>150</v>
      </c>
      <c r="K273" s="169"/>
      <c r="L273" s="169"/>
      <c r="M273" s="169"/>
    </row>
    <row r="274" spans="1:13">
      <c r="A274" s="173" t="s">
        <v>256</v>
      </c>
      <c r="B274" s="173">
        <v>13.75</v>
      </c>
      <c r="C274" s="173" t="s">
        <v>152</v>
      </c>
      <c r="D274" s="173" t="s">
        <v>147</v>
      </c>
      <c r="F274" s="173" t="s">
        <v>198</v>
      </c>
      <c r="G274" s="173" t="s">
        <v>134</v>
      </c>
      <c r="H274" s="173" t="s">
        <v>257</v>
      </c>
      <c r="K274" s="169"/>
      <c r="L274" s="169"/>
      <c r="M274" s="169"/>
    </row>
    <row r="275" spans="1:13">
      <c r="A275" s="173" t="s">
        <v>258</v>
      </c>
      <c r="B275" s="173">
        <v>-1.8</v>
      </c>
      <c r="C275" s="173" t="s">
        <v>240</v>
      </c>
      <c r="D275" s="173" t="s">
        <v>147</v>
      </c>
      <c r="F275" s="173" t="s">
        <v>153</v>
      </c>
      <c r="G275" s="173" t="s">
        <v>134</v>
      </c>
      <c r="H275" s="173" t="s">
        <v>259</v>
      </c>
      <c r="K275" s="169"/>
      <c r="L275" s="169"/>
      <c r="M275" s="169"/>
    </row>
    <row r="276" spans="1:13">
      <c r="A276" s="169"/>
      <c r="B276" s="176"/>
      <c r="C276" s="169"/>
      <c r="D276" s="169"/>
      <c r="E276" s="169"/>
      <c r="F276" s="169"/>
      <c r="G276" s="2"/>
      <c r="H276" s="2"/>
      <c r="I276" s="2"/>
      <c r="J276" s="2"/>
      <c r="K276" s="2"/>
      <c r="L276" s="2"/>
      <c r="M276" s="2"/>
    </row>
    <row r="277" spans="1:13">
      <c r="A277" s="169"/>
      <c r="B277" s="176"/>
      <c r="C277" s="169"/>
      <c r="D277" s="169"/>
      <c r="E277" s="169"/>
      <c r="F277" s="169"/>
      <c r="G277" s="2"/>
      <c r="H277" s="2"/>
      <c r="I277" s="2"/>
      <c r="J277" s="2"/>
      <c r="K277" s="2"/>
      <c r="L277" s="2"/>
      <c r="M277" s="2"/>
    </row>
    <row r="278" spans="1:13">
      <c r="A278" s="169"/>
      <c r="B278" s="176"/>
      <c r="C278" s="169"/>
      <c r="D278" s="169"/>
      <c r="E278" s="169"/>
      <c r="F278" s="169"/>
      <c r="G278" s="2"/>
      <c r="H278" s="2"/>
      <c r="I278" s="2"/>
      <c r="J278" s="2"/>
      <c r="K278" s="2"/>
      <c r="L278" s="2"/>
      <c r="M278" s="2"/>
    </row>
    <row r="279" spans="1:13">
      <c r="A279" s="169"/>
      <c r="B279" s="176"/>
      <c r="C279" s="169"/>
      <c r="D279" s="169"/>
      <c r="E279" s="169"/>
      <c r="F279" s="169"/>
      <c r="G279" s="2"/>
      <c r="H279" s="2"/>
      <c r="I279" s="2"/>
      <c r="J279" s="2"/>
      <c r="K279" s="2"/>
      <c r="L279" s="2"/>
      <c r="M279" s="2"/>
    </row>
    <row r="280" spans="1:13">
      <c r="A280" s="169"/>
      <c r="B280" s="176"/>
      <c r="C280" s="169"/>
      <c r="E280" s="169"/>
      <c r="F280" s="169"/>
      <c r="G280" s="2"/>
      <c r="H280" s="2"/>
      <c r="I280" s="2"/>
      <c r="J280" s="2"/>
      <c r="K280" s="2"/>
      <c r="L280" s="2"/>
      <c r="M280" s="2"/>
    </row>
    <row r="281" spans="1:13">
      <c r="A281" s="169"/>
      <c r="B281" s="176"/>
      <c r="C281" s="169"/>
      <c r="E281" s="169"/>
      <c r="F281" s="169"/>
      <c r="G281" s="2"/>
      <c r="H281" s="2"/>
      <c r="I281" s="2"/>
      <c r="J281" s="2"/>
      <c r="K281" s="2"/>
      <c r="L281" s="2"/>
      <c r="M281" s="2"/>
    </row>
    <row r="282" spans="1:13">
      <c r="A282" s="169"/>
      <c r="B282" s="176"/>
      <c r="C282" s="169"/>
      <c r="E282" s="169"/>
      <c r="F282" s="169"/>
      <c r="G282" s="2"/>
      <c r="H282" s="2"/>
      <c r="I282" s="2"/>
      <c r="J282" s="2"/>
      <c r="K282" s="2"/>
      <c r="L282" s="2"/>
      <c r="M282" s="2"/>
    </row>
    <row r="283" spans="1:13">
      <c r="B283" s="182"/>
      <c r="G283" s="2"/>
      <c r="H283" s="2"/>
      <c r="I283" s="2"/>
      <c r="J283" s="2"/>
      <c r="K283" s="2"/>
      <c r="L283" s="2"/>
      <c r="M283" s="2"/>
    </row>
    <row r="284" spans="1:13">
      <c r="A284" s="169"/>
      <c r="B284" s="176"/>
      <c r="C284" s="169"/>
      <c r="E284" s="169"/>
      <c r="F284" s="169"/>
      <c r="G284" s="2"/>
      <c r="H284" s="2"/>
      <c r="I284" s="2"/>
      <c r="J284" s="2"/>
      <c r="K284" s="2"/>
      <c r="L284" s="2"/>
      <c r="M284" s="2"/>
    </row>
    <row r="285" spans="1:13">
      <c r="A285" s="169"/>
      <c r="B285" s="176"/>
      <c r="C285" s="169"/>
      <c r="E285" s="169"/>
      <c r="F285" s="169"/>
      <c r="G285" s="2"/>
      <c r="H285" s="2"/>
      <c r="I285" s="2"/>
      <c r="J285" s="2"/>
      <c r="K285" s="2"/>
      <c r="L285" s="2"/>
      <c r="M285" s="2"/>
    </row>
    <row r="286" spans="1:13">
      <c r="A286" s="169"/>
      <c r="B286" s="176"/>
      <c r="C286" s="169"/>
      <c r="E286" s="169"/>
      <c r="F286" s="169"/>
      <c r="G286" s="2"/>
      <c r="H286" s="2"/>
      <c r="I286" s="2"/>
      <c r="J286" s="2"/>
      <c r="K286" s="2"/>
      <c r="L286" s="2"/>
      <c r="M286" s="2"/>
    </row>
    <row r="287" spans="1:13">
      <c r="A287" s="169"/>
      <c r="B287" s="176"/>
      <c r="C287" s="169"/>
      <c r="E287" s="169"/>
      <c r="F287" s="169"/>
      <c r="G287" s="2"/>
      <c r="H287" s="2"/>
      <c r="I287" s="2"/>
      <c r="J287" s="2"/>
      <c r="K287" s="2"/>
      <c r="L287" s="2"/>
      <c r="M287" s="2"/>
    </row>
    <row r="288" spans="1:13">
      <c r="A288" s="169"/>
      <c r="B288" s="176"/>
      <c r="C288" s="169"/>
      <c r="E288" s="169"/>
      <c r="F288" s="169"/>
      <c r="G288" s="2"/>
      <c r="H288" s="2"/>
      <c r="I288" s="2"/>
      <c r="J288" s="2"/>
      <c r="K288" s="2"/>
      <c r="L288" s="2"/>
      <c r="M288" s="2"/>
    </row>
    <row r="289" spans="1:13">
      <c r="A289" s="169"/>
      <c r="B289" s="176"/>
      <c r="C289" s="169"/>
      <c r="E289" s="169"/>
      <c r="F289" s="169"/>
      <c r="G289" s="2"/>
      <c r="H289" s="2"/>
      <c r="I289" s="2"/>
      <c r="J289" s="2"/>
      <c r="K289" s="2"/>
      <c r="L289" s="2"/>
      <c r="M289" s="2"/>
    </row>
    <row r="290" spans="1:13">
      <c r="A290" s="169"/>
      <c r="B290" s="176"/>
      <c r="C290" s="169"/>
      <c r="E290" s="169"/>
      <c r="F290" s="169"/>
      <c r="G290" s="2"/>
      <c r="H290" s="2"/>
      <c r="I290" s="2"/>
      <c r="J290" s="2"/>
      <c r="K290" s="2"/>
      <c r="L290" s="2"/>
      <c r="M290" s="2"/>
    </row>
    <row r="291" spans="1:13">
      <c r="A291" s="169"/>
      <c r="B291" s="176"/>
      <c r="C291" s="169"/>
      <c r="E291" s="169"/>
      <c r="F291" s="169"/>
      <c r="G291" s="2"/>
      <c r="H291" s="2"/>
      <c r="I291" s="2"/>
      <c r="J291" s="2"/>
      <c r="K291" s="2"/>
      <c r="L291" s="2"/>
      <c r="M291" s="2"/>
    </row>
    <row r="292" spans="1:13">
      <c r="A292" s="169"/>
      <c r="B292" s="176"/>
      <c r="C292" s="169"/>
      <c r="D292" s="169"/>
      <c r="E292" s="169"/>
      <c r="F292" s="169"/>
      <c r="G292" s="2"/>
      <c r="H292" s="2"/>
      <c r="I292" s="2"/>
      <c r="J292" s="2"/>
      <c r="K292" s="2"/>
      <c r="L292" s="2"/>
      <c r="M292" s="2"/>
    </row>
    <row r="293" spans="1:13">
      <c r="A293" s="169"/>
      <c r="B293" s="176"/>
      <c r="C293" s="169"/>
      <c r="D293" s="169"/>
      <c r="E293" s="169"/>
      <c r="F293" s="169"/>
      <c r="G293" s="2"/>
      <c r="H293" s="2"/>
      <c r="I293" s="2"/>
      <c r="J293" s="2"/>
      <c r="K293" s="2"/>
      <c r="L293" s="2"/>
      <c r="M293" s="2"/>
    </row>
    <row r="294" spans="1:13">
      <c r="A294" s="169"/>
      <c r="B294" s="176"/>
      <c r="C294" s="169"/>
      <c r="D294" s="169"/>
      <c r="E294" s="169"/>
      <c r="F294" s="169"/>
      <c r="G294" s="2"/>
      <c r="H294" s="2"/>
      <c r="I294" s="2"/>
      <c r="J294" s="2"/>
      <c r="K294" s="2"/>
      <c r="L294" s="2"/>
      <c r="M294" s="2"/>
    </row>
    <row r="295" spans="1:13">
      <c r="A295" s="169"/>
      <c r="B295" s="176"/>
      <c r="C295" s="169"/>
      <c r="D295" s="169"/>
      <c r="E295" s="169"/>
      <c r="F295" s="169"/>
      <c r="G295" s="2"/>
      <c r="H295" s="2"/>
      <c r="I295" s="2"/>
      <c r="J295" s="2"/>
      <c r="K295" s="2"/>
      <c r="L295" s="2"/>
      <c r="M295" s="2"/>
    </row>
    <row r="296" spans="1:13">
      <c r="A296" s="169"/>
      <c r="B296" s="176"/>
      <c r="C296" s="169"/>
      <c r="D296" s="169"/>
      <c r="E296" s="169"/>
      <c r="F296" s="169"/>
      <c r="G296" s="2"/>
      <c r="H296" s="2"/>
      <c r="I296" s="2"/>
      <c r="J296" s="2"/>
      <c r="K296" s="2"/>
      <c r="L296" s="2"/>
      <c r="M296" s="2"/>
    </row>
    <row r="297" spans="1:13">
      <c r="A297" s="169"/>
      <c r="B297" s="176"/>
      <c r="C297" s="169"/>
      <c r="D297" s="169"/>
      <c r="E297" s="169"/>
      <c r="F297" s="169"/>
      <c r="G297" s="2"/>
      <c r="H297" s="2"/>
      <c r="I297" s="2"/>
      <c r="J297" s="2"/>
      <c r="K297" s="2"/>
      <c r="L297" s="2"/>
      <c r="M297" s="2"/>
    </row>
    <row r="298" spans="1:13">
      <c r="A298" s="169"/>
      <c r="B298" s="176"/>
      <c r="C298" s="169"/>
      <c r="D298" s="169"/>
      <c r="E298" s="169"/>
      <c r="F298" s="169"/>
      <c r="G298" s="2"/>
      <c r="H298" s="2"/>
      <c r="I298" s="2"/>
      <c r="J298" s="2"/>
      <c r="K298" s="2"/>
      <c r="L298" s="2"/>
      <c r="M298" s="2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8"/>
  <sheetViews>
    <sheetView zoomScale="85" zoomScaleNormal="85" workbookViewId="0">
      <selection activeCell="B22" sqref="B22"/>
    </sheetView>
  </sheetViews>
  <sheetFormatPr baseColWidth="10" defaultColWidth="12.5703125" defaultRowHeight="15.75"/>
  <cols>
    <col min="1" max="1" width="51.5703125" style="173" customWidth="1"/>
    <col min="2" max="3" width="12.5703125" style="173"/>
    <col min="4" max="4" width="22.7109375" style="173" customWidth="1"/>
    <col min="5" max="6" width="12.5703125" style="173"/>
    <col min="7" max="7" width="16.7109375" style="173" customWidth="1"/>
    <col min="8" max="8" width="41.140625" style="173" customWidth="1"/>
    <col min="9" max="9" width="52.42578125" style="173" customWidth="1"/>
    <col min="10" max="16384" width="12.5703125" style="173"/>
  </cols>
  <sheetData>
    <row r="1" spans="1:13">
      <c r="A1" s="169" t="s">
        <v>109</v>
      </c>
      <c r="B1" s="170">
        <v>10</v>
      </c>
      <c r="C1" s="171"/>
      <c r="D1" s="169"/>
      <c r="E1" s="169"/>
      <c r="F1" s="169"/>
      <c r="G1" s="169"/>
      <c r="H1" s="169"/>
      <c r="I1" s="169"/>
      <c r="J1" s="172"/>
      <c r="K1" s="172"/>
      <c r="L1" s="172"/>
      <c r="M1" s="172"/>
    </row>
    <row r="2" spans="1:13" ht="18.75">
      <c r="A2" s="177" t="s">
        <v>110</v>
      </c>
      <c r="B2" s="184" t="s">
        <v>311</v>
      </c>
      <c r="C2" s="188"/>
      <c r="D2" s="169"/>
      <c r="E2" s="169"/>
      <c r="F2" s="169"/>
      <c r="G2" s="169"/>
      <c r="H2" s="169"/>
      <c r="I2" s="169"/>
    </row>
    <row r="3" spans="1:13">
      <c r="A3" s="169" t="s">
        <v>112</v>
      </c>
      <c r="B3" s="176" t="s">
        <v>113</v>
      </c>
      <c r="C3" s="171"/>
      <c r="D3" s="169"/>
      <c r="E3" s="169"/>
      <c r="F3" s="169"/>
      <c r="G3" s="169"/>
      <c r="H3" s="169"/>
      <c r="I3" s="169"/>
    </row>
    <row r="4" spans="1:13">
      <c r="A4" s="169"/>
      <c r="B4" s="176"/>
      <c r="C4" s="169"/>
      <c r="D4" s="169"/>
      <c r="E4" s="169"/>
      <c r="F4" s="169"/>
      <c r="G4" s="169"/>
      <c r="H4" s="169"/>
      <c r="I4" s="169"/>
    </row>
    <row r="5" spans="1:13" ht="18.75">
      <c r="A5" s="177" t="s">
        <v>114</v>
      </c>
      <c r="B5" s="184" t="s">
        <v>312</v>
      </c>
      <c r="C5" s="177"/>
      <c r="D5" s="169"/>
      <c r="E5" s="169"/>
      <c r="F5" s="169"/>
      <c r="G5" s="169"/>
      <c r="H5" s="169"/>
      <c r="I5" s="169"/>
    </row>
    <row r="6" spans="1:13">
      <c r="A6" s="169" t="s">
        <v>116</v>
      </c>
      <c r="B6" s="176"/>
      <c r="C6" s="169"/>
      <c r="D6" s="169"/>
      <c r="E6" s="169"/>
      <c r="F6" s="169"/>
      <c r="G6" s="169"/>
      <c r="H6" s="169"/>
      <c r="I6" s="169"/>
    </row>
    <row r="7" spans="1:13">
      <c r="A7" s="169" t="s">
        <v>117</v>
      </c>
      <c r="B7" s="176" t="s">
        <v>118</v>
      </c>
      <c r="C7" s="169"/>
      <c r="D7" s="169"/>
      <c r="E7" s="169"/>
      <c r="F7" s="169"/>
      <c r="G7" s="169"/>
      <c r="H7" s="169"/>
      <c r="I7" s="169"/>
    </row>
    <row r="8" spans="1:13">
      <c r="A8" s="169" t="s">
        <v>119</v>
      </c>
      <c r="B8" s="176">
        <v>1</v>
      </c>
      <c r="C8" s="169"/>
      <c r="D8" s="169"/>
      <c r="E8" s="169"/>
      <c r="F8" s="169"/>
      <c r="G8" s="169"/>
      <c r="H8" s="169"/>
      <c r="I8" s="169"/>
    </row>
    <row r="9" spans="1:13">
      <c r="A9" s="173" t="s">
        <v>120</v>
      </c>
      <c r="B9" s="173" t="s">
        <v>121</v>
      </c>
    </row>
    <row r="10" spans="1:13">
      <c r="A10" s="173" t="s">
        <v>122</v>
      </c>
    </row>
    <row r="11" spans="1:13">
      <c r="A11" s="173" t="s">
        <v>123</v>
      </c>
      <c r="B11" s="173" t="s">
        <v>124</v>
      </c>
      <c r="C11" s="173" t="s">
        <v>120</v>
      </c>
      <c r="D11" s="173" t="s">
        <v>125</v>
      </c>
      <c r="E11" s="173" t="s">
        <v>126</v>
      </c>
      <c r="F11" s="173" t="s">
        <v>117</v>
      </c>
      <c r="G11" s="173" t="s">
        <v>127</v>
      </c>
      <c r="H11" s="173" t="s">
        <v>128</v>
      </c>
      <c r="I11" s="173" t="s">
        <v>129</v>
      </c>
    </row>
    <row r="12" spans="1:13">
      <c r="A12" s="173" t="s">
        <v>312</v>
      </c>
      <c r="B12" s="173">
        <v>1</v>
      </c>
      <c r="C12" s="173" t="s">
        <v>130</v>
      </c>
      <c r="D12" s="173" t="s">
        <v>311</v>
      </c>
      <c r="F12" s="173" t="s">
        <v>118</v>
      </c>
      <c r="G12" s="173" t="s">
        <v>131</v>
      </c>
    </row>
    <row r="13" spans="1:13">
      <c r="A13" s="173" t="s">
        <v>132</v>
      </c>
      <c r="B13" s="173">
        <f>1.09*((0.93*Cell_cost!$C$22+0.03*Cell_cost!$C$15+0.04*Cell_cost!$C$16)*Cell_cost!$L$31*(1-Cell_cost!$L$33))*1000/Cell_cost!$L$47</f>
        <v>2.0901050538242059</v>
      </c>
      <c r="C13" s="173" t="s">
        <v>133</v>
      </c>
      <c r="D13" s="173" t="s">
        <v>311</v>
      </c>
      <c r="F13" s="173" t="s">
        <v>118</v>
      </c>
      <c r="G13" s="173" t="s">
        <v>134</v>
      </c>
    </row>
    <row r="14" spans="1:13">
      <c r="A14" s="173" t="s">
        <v>135</v>
      </c>
      <c r="B14" s="173">
        <f>1.09*((0.93*Cell_cost!$C$20+0.03*Cell_cost!$C$15+0.04*Cell_cost!$C$16)*(Cell_cost!$L$32)*(1-Cell_cost!$L$34))*1000/Cell_cost!$L$47</f>
        <v>6.0477395567711962</v>
      </c>
      <c r="C14" s="173" t="s">
        <v>133</v>
      </c>
      <c r="D14" s="173" t="s">
        <v>311</v>
      </c>
      <c r="F14" s="173" t="s">
        <v>118</v>
      </c>
      <c r="G14" s="173" t="s">
        <v>134</v>
      </c>
    </row>
    <row r="15" spans="1:13">
      <c r="A15" s="173" t="s">
        <v>136</v>
      </c>
      <c r="B15" s="173">
        <f>Cell_cost!$L$48</f>
        <v>0</v>
      </c>
      <c r="C15" s="173" t="s">
        <v>133</v>
      </c>
      <c r="D15" s="173" t="s">
        <v>311</v>
      </c>
      <c r="F15" s="173" t="s">
        <v>118</v>
      </c>
      <c r="G15" s="173" t="s">
        <v>134</v>
      </c>
    </row>
    <row r="16" spans="1:13">
      <c r="A16" s="173" t="s">
        <v>137</v>
      </c>
      <c r="B16" s="173">
        <f>Cell_cost!$L$49</f>
        <v>1.6744490779943861</v>
      </c>
      <c r="C16" s="173" t="s">
        <v>133</v>
      </c>
      <c r="D16" s="173" t="s">
        <v>311</v>
      </c>
      <c r="F16" s="173" t="s">
        <v>118</v>
      </c>
      <c r="G16" s="173" t="s">
        <v>134</v>
      </c>
    </row>
    <row r="17" spans="1:13">
      <c r="A17" s="173" t="s">
        <v>138</v>
      </c>
      <c r="B17" s="173">
        <f>Cell_cost!$L$53</f>
        <v>2.2526097660690541</v>
      </c>
      <c r="C17" s="173" t="s">
        <v>133</v>
      </c>
      <c r="D17" s="173" t="s">
        <v>311</v>
      </c>
      <c r="F17" s="173" t="s">
        <v>118</v>
      </c>
      <c r="G17" s="173" t="s">
        <v>134</v>
      </c>
    </row>
    <row r="18" spans="1:13">
      <c r="A18" s="173" t="s">
        <v>139</v>
      </c>
      <c r="B18" s="173">
        <f>Cell_cost!$L$50</f>
        <v>0.63905924930386271</v>
      </c>
      <c r="C18" s="173" t="s">
        <v>133</v>
      </c>
      <c r="D18" s="173" t="s">
        <v>311</v>
      </c>
      <c r="F18" s="173" t="s">
        <v>118</v>
      </c>
      <c r="G18" s="173" t="s">
        <v>134</v>
      </c>
    </row>
    <row r="19" spans="1:13">
      <c r="A19" s="173" t="s">
        <v>140</v>
      </c>
      <c r="B19" s="173">
        <f>SUM(B13:B18)*0.03/0.97</f>
        <v>0.3929060630091557</v>
      </c>
      <c r="C19" s="173" t="s">
        <v>133</v>
      </c>
      <c r="D19" s="173" t="s">
        <v>311</v>
      </c>
      <c r="F19" s="173" t="s">
        <v>118</v>
      </c>
      <c r="G19" s="173" t="s">
        <v>134</v>
      </c>
      <c r="I19" s="173" t="s">
        <v>141</v>
      </c>
    </row>
    <row r="20" spans="1:13">
      <c r="A20" s="173" t="s">
        <v>142</v>
      </c>
      <c r="B20" s="173">
        <f>LIB4C!$B$20*Cell_cost!$L$76/Cell_cost!$D$76</f>
        <v>87.765777514754078</v>
      </c>
      <c r="C20" s="173" t="s">
        <v>120</v>
      </c>
      <c r="D20" s="173" t="s">
        <v>311</v>
      </c>
      <c r="F20" s="173" t="s">
        <v>118</v>
      </c>
      <c r="G20" s="173" t="s">
        <v>134</v>
      </c>
    </row>
    <row r="21" spans="1:13">
      <c r="A21" s="173" t="s">
        <v>143</v>
      </c>
      <c r="B21" s="173">
        <f>LIB4C!$B$21*Cell_cost!$L$76/Cell_cost!$D$76</f>
        <v>107.85349003349198</v>
      </c>
      <c r="C21" s="173" t="s">
        <v>130</v>
      </c>
      <c r="D21" s="173" t="s">
        <v>311</v>
      </c>
      <c r="F21" s="173" t="s">
        <v>144</v>
      </c>
      <c r="G21" s="173" t="s">
        <v>134</v>
      </c>
    </row>
    <row r="24" spans="1:13" ht="18.75">
      <c r="A24" s="177" t="s">
        <v>114</v>
      </c>
      <c r="B24" s="177" t="s">
        <v>142</v>
      </c>
    </row>
    <row r="25" spans="1:13">
      <c r="A25" s="173" t="s">
        <v>116</v>
      </c>
    </row>
    <row r="26" spans="1:13">
      <c r="A26" s="173" t="s">
        <v>117</v>
      </c>
      <c r="B26" s="173" t="s">
        <v>118</v>
      </c>
    </row>
    <row r="27" spans="1:13">
      <c r="A27" s="173" t="s">
        <v>119</v>
      </c>
      <c r="B27" s="173">
        <v>1</v>
      </c>
    </row>
    <row r="28" spans="1:13">
      <c r="A28" s="173" t="s">
        <v>120</v>
      </c>
      <c r="B28" s="173" t="s">
        <v>120</v>
      </c>
    </row>
    <row r="29" spans="1:13">
      <c r="A29" s="173" t="s">
        <v>122</v>
      </c>
    </row>
    <row r="30" spans="1:13">
      <c r="A30" s="173" t="s">
        <v>123</v>
      </c>
      <c r="B30" s="173" t="s">
        <v>124</v>
      </c>
      <c r="C30" s="173" t="s">
        <v>120</v>
      </c>
      <c r="D30" s="173" t="s">
        <v>125</v>
      </c>
      <c r="E30" s="173" t="s">
        <v>126</v>
      </c>
      <c r="F30" s="173" t="s">
        <v>117</v>
      </c>
      <c r="G30" s="173" t="s">
        <v>127</v>
      </c>
      <c r="H30" s="173" t="s">
        <v>128</v>
      </c>
      <c r="I30" s="173" t="s">
        <v>129</v>
      </c>
    </row>
    <row r="31" spans="1:13">
      <c r="A31" s="173" t="s">
        <v>145</v>
      </c>
      <c r="B31" s="173">
        <v>1</v>
      </c>
      <c r="C31" s="173" t="s">
        <v>146</v>
      </c>
      <c r="D31" s="173" t="s">
        <v>147</v>
      </c>
      <c r="F31" s="173" t="s">
        <v>118</v>
      </c>
      <c r="G31" s="173" t="s">
        <v>134</v>
      </c>
      <c r="H31" s="173" t="s">
        <v>148</v>
      </c>
      <c r="K31" s="180"/>
      <c r="L31" s="180"/>
      <c r="M31" s="180"/>
    </row>
    <row r="32" spans="1:13">
      <c r="K32" s="180"/>
      <c r="L32" s="180"/>
      <c r="M32" s="180"/>
    </row>
    <row r="33" spans="1:13">
      <c r="K33" s="180"/>
      <c r="L33" s="180"/>
      <c r="M33" s="180"/>
    </row>
    <row r="34" spans="1:13" ht="18.75">
      <c r="A34" s="177" t="s">
        <v>114</v>
      </c>
      <c r="B34" s="177" t="s">
        <v>143</v>
      </c>
    </row>
    <row r="35" spans="1:13">
      <c r="A35" s="173" t="s">
        <v>116</v>
      </c>
    </row>
    <row r="36" spans="1:13">
      <c r="A36" s="173" t="s">
        <v>117</v>
      </c>
      <c r="B36" s="173" t="s">
        <v>144</v>
      </c>
    </row>
    <row r="37" spans="1:13">
      <c r="A37" s="173" t="s">
        <v>119</v>
      </c>
      <c r="B37" s="173">
        <v>1</v>
      </c>
    </row>
    <row r="38" spans="1:13">
      <c r="A38" s="173" t="s">
        <v>120</v>
      </c>
      <c r="B38" s="173" t="s">
        <v>130</v>
      </c>
    </row>
    <row r="39" spans="1:13">
      <c r="A39" s="173" t="s">
        <v>122</v>
      </c>
    </row>
    <row r="40" spans="1:13">
      <c r="A40" s="173" t="s">
        <v>123</v>
      </c>
      <c r="B40" s="173" t="s">
        <v>124</v>
      </c>
      <c r="C40" s="173" t="s">
        <v>120</v>
      </c>
      <c r="D40" s="173" t="s">
        <v>125</v>
      </c>
      <c r="E40" s="173" t="s">
        <v>126</v>
      </c>
      <c r="F40" s="173" t="s">
        <v>117</v>
      </c>
      <c r="G40" s="173" t="s">
        <v>127</v>
      </c>
      <c r="H40" s="173" t="s">
        <v>128</v>
      </c>
      <c r="I40" s="173" t="s">
        <v>129</v>
      </c>
    </row>
    <row r="41" spans="1:13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</row>
    <row r="42" spans="1:13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</row>
    <row r="43" spans="1:13">
      <c r="K43" s="180"/>
      <c r="L43" s="180"/>
      <c r="M43" s="180"/>
    </row>
    <row r="44" spans="1:13">
      <c r="K44" s="180"/>
      <c r="L44" s="180"/>
      <c r="M44" s="180"/>
    </row>
    <row r="45" spans="1:13" ht="18.75">
      <c r="A45" s="177" t="s">
        <v>114</v>
      </c>
      <c r="B45" s="177" t="s">
        <v>136</v>
      </c>
    </row>
    <row r="46" spans="1:13">
      <c r="A46" s="173" t="s">
        <v>116</v>
      </c>
    </row>
    <row r="47" spans="1:13">
      <c r="A47" s="173" t="s">
        <v>117</v>
      </c>
      <c r="B47" s="173" t="s">
        <v>118</v>
      </c>
    </row>
    <row r="48" spans="1:13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73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73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6" spans="1:9" ht="18.75">
      <c r="A56" s="177" t="s">
        <v>114</v>
      </c>
      <c r="B56" s="177" t="s">
        <v>132</v>
      </c>
    </row>
    <row r="57" spans="1:9">
      <c r="A57" s="173" t="s">
        <v>116</v>
      </c>
    </row>
    <row r="58" spans="1:9">
      <c r="A58" s="173" t="s">
        <v>117</v>
      </c>
      <c r="B58" s="173" t="s">
        <v>118</v>
      </c>
    </row>
    <row r="59" spans="1:9">
      <c r="A59" s="173" t="s">
        <v>119</v>
      </c>
      <c r="B59" s="173">
        <v>1</v>
      </c>
    </row>
    <row r="60" spans="1:9">
      <c r="A60" s="173" t="s">
        <v>120</v>
      </c>
      <c r="B60" s="173" t="s">
        <v>133</v>
      </c>
    </row>
    <row r="61" spans="1:9">
      <c r="A61" s="173" t="s">
        <v>122</v>
      </c>
    </row>
    <row r="62" spans="1:9">
      <c r="A62" s="173" t="s">
        <v>123</v>
      </c>
      <c r="B62" s="173" t="s">
        <v>124</v>
      </c>
      <c r="C62" s="173" t="s">
        <v>120</v>
      </c>
      <c r="D62" s="173" t="s">
        <v>125</v>
      </c>
      <c r="E62" s="173" t="s">
        <v>126</v>
      </c>
      <c r="F62" s="173" t="s">
        <v>117</v>
      </c>
      <c r="G62" s="173" t="s">
        <v>127</v>
      </c>
      <c r="H62" s="173" t="s">
        <v>128</v>
      </c>
      <c r="I62" s="173" t="s">
        <v>129</v>
      </c>
    </row>
    <row r="63" spans="1:9">
      <c r="A63" s="173" t="s">
        <v>267</v>
      </c>
      <c r="B63" s="173">
        <v>0.93</v>
      </c>
      <c r="C63" s="173" t="s">
        <v>133</v>
      </c>
      <c r="D63" s="173" t="s">
        <v>265</v>
      </c>
      <c r="F63" s="173" t="s">
        <v>118</v>
      </c>
      <c r="G63" s="173" t="s">
        <v>134</v>
      </c>
    </row>
    <row r="64" spans="1:9">
      <c r="A64" s="173" t="s">
        <v>161</v>
      </c>
      <c r="B64" s="173">
        <v>2.0999999999999998E-2</v>
      </c>
      <c r="C64" s="173" t="s">
        <v>133</v>
      </c>
      <c r="D64" s="173" t="s">
        <v>147</v>
      </c>
      <c r="F64" s="173" t="s">
        <v>118</v>
      </c>
      <c r="G64" s="173" t="s">
        <v>134</v>
      </c>
      <c r="H64" s="173" t="s">
        <v>162</v>
      </c>
    </row>
    <row r="65" spans="1:9">
      <c r="A65" s="173" t="s">
        <v>163</v>
      </c>
      <c r="B65" s="173">
        <v>8.9999999999999993E-3</v>
      </c>
      <c r="C65" s="173" t="s">
        <v>133</v>
      </c>
      <c r="D65" s="173" t="s">
        <v>265</v>
      </c>
      <c r="G65" s="173" t="s">
        <v>134</v>
      </c>
      <c r="H65" s="173" t="s">
        <v>163</v>
      </c>
    </row>
    <row r="66" spans="1:9">
      <c r="A66" s="173" t="s">
        <v>164</v>
      </c>
      <c r="B66" s="173">
        <v>0.04</v>
      </c>
      <c r="C66" s="173" t="s">
        <v>133</v>
      </c>
      <c r="D66" s="173" t="s">
        <v>147</v>
      </c>
      <c r="F66" s="173" t="s">
        <v>118</v>
      </c>
      <c r="G66" s="173" t="s">
        <v>134</v>
      </c>
      <c r="H66" s="173" t="s">
        <v>165</v>
      </c>
    </row>
    <row r="69" spans="1:9" ht="18.75">
      <c r="A69" s="177" t="s">
        <v>114</v>
      </c>
      <c r="B69" s="177" t="s">
        <v>267</v>
      </c>
    </row>
    <row r="70" spans="1:9">
      <c r="A70" s="173" t="s">
        <v>116</v>
      </c>
      <c r="B70" s="173" t="s">
        <v>268</v>
      </c>
    </row>
    <row r="71" spans="1:9">
      <c r="A71" s="173" t="s">
        <v>117</v>
      </c>
      <c r="B71" s="173" t="s">
        <v>118</v>
      </c>
    </row>
    <row r="72" spans="1:9">
      <c r="A72" s="173" t="s">
        <v>119</v>
      </c>
      <c r="B72" s="173">
        <v>1</v>
      </c>
    </row>
    <row r="73" spans="1:9">
      <c r="A73" s="173" t="s">
        <v>120</v>
      </c>
      <c r="B73" s="173" t="s">
        <v>133</v>
      </c>
    </row>
    <row r="74" spans="1:9">
      <c r="A74" s="173" t="s">
        <v>122</v>
      </c>
    </row>
    <row r="75" spans="1:9">
      <c r="A75" s="173" t="s">
        <v>123</v>
      </c>
      <c r="B75" s="173" t="s">
        <v>124</v>
      </c>
      <c r="C75" s="173" t="s">
        <v>120</v>
      </c>
      <c r="D75" s="173" t="s">
        <v>125</v>
      </c>
      <c r="E75" s="173" t="s">
        <v>126</v>
      </c>
      <c r="F75" s="173" t="s">
        <v>117</v>
      </c>
      <c r="G75" s="173" t="s">
        <v>127</v>
      </c>
      <c r="H75" s="173" t="s">
        <v>128</v>
      </c>
      <c r="I75" s="173" t="s">
        <v>129</v>
      </c>
    </row>
    <row r="76" spans="1:9">
      <c r="A76" s="173" t="s">
        <v>267</v>
      </c>
      <c r="B76" s="173">
        <v>1</v>
      </c>
      <c r="C76" s="173" t="s">
        <v>133</v>
      </c>
      <c r="D76" s="173" t="s">
        <v>265</v>
      </c>
      <c r="F76" s="173" t="s">
        <v>118</v>
      </c>
      <c r="G76" s="173" t="s">
        <v>131</v>
      </c>
    </row>
    <row r="77" spans="1:9">
      <c r="A77" s="173" t="s">
        <v>269</v>
      </c>
      <c r="B77" s="173">
        <v>20</v>
      </c>
      <c r="C77" s="173" t="s">
        <v>133</v>
      </c>
      <c r="D77" s="173" t="s">
        <v>147</v>
      </c>
      <c r="F77" s="173" t="s">
        <v>153</v>
      </c>
      <c r="G77" s="173" t="s">
        <v>134</v>
      </c>
      <c r="H77" s="173" t="s">
        <v>270</v>
      </c>
    </row>
    <row r="78" spans="1:9">
      <c r="A78" s="173" t="s">
        <v>254</v>
      </c>
      <c r="B78" s="173">
        <v>0.107</v>
      </c>
      <c r="C78" s="173" t="s">
        <v>130</v>
      </c>
      <c r="D78" s="173" t="s">
        <v>147</v>
      </c>
      <c r="F78" s="173" t="s">
        <v>255</v>
      </c>
      <c r="G78" s="173" t="s">
        <v>134</v>
      </c>
      <c r="H78" s="173" t="s">
        <v>150</v>
      </c>
    </row>
    <row r="79" spans="1:9">
      <c r="A79" s="173" t="s">
        <v>271</v>
      </c>
      <c r="B79" s="173">
        <v>9.52</v>
      </c>
      <c r="C79" s="173" t="s">
        <v>182</v>
      </c>
      <c r="D79" s="173" t="s">
        <v>147</v>
      </c>
      <c r="F79" s="173" t="s">
        <v>272</v>
      </c>
      <c r="G79" s="173" t="s">
        <v>134</v>
      </c>
      <c r="H79" s="173" t="s">
        <v>257</v>
      </c>
    </row>
    <row r="80" spans="1:9">
      <c r="A80" s="173" t="s">
        <v>252</v>
      </c>
      <c r="B80" s="173">
        <v>0.17799999999999999</v>
      </c>
      <c r="C80" s="173" t="s">
        <v>133</v>
      </c>
      <c r="D80" s="173" t="s">
        <v>147</v>
      </c>
      <c r="F80" s="173" t="s">
        <v>153</v>
      </c>
      <c r="G80" s="173" t="s">
        <v>134</v>
      </c>
      <c r="H80" s="173" t="s">
        <v>253</v>
      </c>
    </row>
    <row r="81" spans="1:18">
      <c r="A81" s="173" t="s">
        <v>273</v>
      </c>
      <c r="B81" s="173">
        <v>0.26700000000000002</v>
      </c>
      <c r="C81" s="173" t="s">
        <v>133</v>
      </c>
      <c r="D81" s="173" t="s">
        <v>147</v>
      </c>
      <c r="F81" s="173" t="s">
        <v>118</v>
      </c>
      <c r="G81" s="173" t="s">
        <v>134</v>
      </c>
      <c r="H81" s="173" t="s">
        <v>274</v>
      </c>
      <c r="L81" s="186"/>
      <c r="M81" s="186"/>
      <c r="N81" s="186"/>
      <c r="O81" s="186"/>
      <c r="P81" s="186"/>
      <c r="Q81" s="186"/>
      <c r="R81" s="186"/>
    </row>
    <row r="82" spans="1:18">
      <c r="A82" s="173" t="s">
        <v>275</v>
      </c>
      <c r="B82" s="173">
        <v>6.99</v>
      </c>
      <c r="C82" s="173" t="s">
        <v>133</v>
      </c>
      <c r="D82" s="173" t="s">
        <v>147</v>
      </c>
      <c r="F82" s="173" t="s">
        <v>153</v>
      </c>
      <c r="G82" s="173" t="s">
        <v>134</v>
      </c>
      <c r="H82" s="173" t="s">
        <v>276</v>
      </c>
      <c r="L82" s="186"/>
      <c r="M82" s="186"/>
      <c r="N82" s="186"/>
      <c r="O82" s="186"/>
      <c r="P82" s="186"/>
      <c r="Q82" s="186"/>
      <c r="R82" s="186"/>
    </row>
    <row r="83" spans="1:18">
      <c r="A83" s="173" t="s">
        <v>179</v>
      </c>
      <c r="B83" s="173">
        <v>4.0000000000000001E-10</v>
      </c>
      <c r="C83" s="173" t="s">
        <v>120</v>
      </c>
      <c r="D83" s="173" t="s">
        <v>147</v>
      </c>
      <c r="F83" s="173" t="s">
        <v>118</v>
      </c>
      <c r="G83" s="173" t="s">
        <v>134</v>
      </c>
      <c r="H83" s="173" t="s">
        <v>180</v>
      </c>
      <c r="L83" s="186"/>
      <c r="M83" s="186"/>
      <c r="N83" s="186"/>
      <c r="O83" s="186"/>
      <c r="P83" s="186"/>
      <c r="Q83" s="186"/>
      <c r="R83" s="186"/>
    </row>
    <row r="84" spans="1:18">
      <c r="A84" s="173" t="s">
        <v>277</v>
      </c>
      <c r="B84" s="173">
        <v>29.33</v>
      </c>
      <c r="C84" s="173" t="s">
        <v>133</v>
      </c>
      <c r="D84" s="173" t="s">
        <v>191</v>
      </c>
      <c r="E84" s="173" t="s">
        <v>237</v>
      </c>
      <c r="G84" s="173" t="s">
        <v>193</v>
      </c>
      <c r="L84" s="186" t="s">
        <v>278</v>
      </c>
      <c r="M84" s="186"/>
      <c r="N84" s="186"/>
      <c r="O84" s="186"/>
      <c r="P84" s="186"/>
      <c r="Q84" s="186"/>
      <c r="R84" s="186"/>
    </row>
    <row r="85" spans="1:18">
      <c r="A85" s="173" t="s">
        <v>279</v>
      </c>
      <c r="B85" s="173">
        <v>3.5300000000000002E-4</v>
      </c>
      <c r="C85" s="173" t="s">
        <v>133</v>
      </c>
      <c r="D85" s="173" t="s">
        <v>191</v>
      </c>
      <c r="E85" s="173" t="s">
        <v>237</v>
      </c>
      <c r="G85" s="173" t="s">
        <v>193</v>
      </c>
      <c r="L85" s="186"/>
      <c r="M85" s="186"/>
      <c r="N85" s="186"/>
      <c r="O85" s="186"/>
      <c r="P85" s="186"/>
      <c r="Q85" s="186"/>
      <c r="R85" s="186"/>
    </row>
    <row r="86" spans="1:18">
      <c r="A86" s="173" t="s">
        <v>280</v>
      </c>
      <c r="B86" s="173">
        <v>6.1599999999999997E-3</v>
      </c>
      <c r="C86" s="173" t="s">
        <v>133</v>
      </c>
      <c r="D86" s="173" t="s">
        <v>191</v>
      </c>
      <c r="E86" s="173" t="s">
        <v>237</v>
      </c>
      <c r="G86" s="173" t="s">
        <v>193</v>
      </c>
      <c r="L86" s="186" t="s">
        <v>281</v>
      </c>
      <c r="M86" s="186"/>
      <c r="N86" s="186"/>
      <c r="O86" s="186"/>
      <c r="P86" s="186"/>
      <c r="Q86" s="186"/>
      <c r="R86" s="186"/>
    </row>
    <row r="87" spans="1:18">
      <c r="A87" s="173" t="s">
        <v>282</v>
      </c>
      <c r="B87" s="173">
        <v>1.17E-3</v>
      </c>
      <c r="C87" s="173" t="s">
        <v>133</v>
      </c>
      <c r="D87" s="173" t="s">
        <v>191</v>
      </c>
      <c r="E87" s="173" t="s">
        <v>237</v>
      </c>
      <c r="G87" s="173" t="s">
        <v>193</v>
      </c>
      <c r="L87" s="186" t="s">
        <v>283</v>
      </c>
      <c r="M87" s="186"/>
      <c r="N87" s="186"/>
      <c r="O87" s="186"/>
      <c r="P87" s="186"/>
      <c r="Q87" s="186"/>
      <c r="R87" s="186"/>
    </row>
    <row r="88" spans="1:18">
      <c r="A88" s="173" t="s">
        <v>238</v>
      </c>
      <c r="B88" s="173">
        <v>1.1E-4</v>
      </c>
      <c r="C88" s="173" t="s">
        <v>133</v>
      </c>
      <c r="D88" s="173" t="s">
        <v>191</v>
      </c>
      <c r="E88" s="173" t="s">
        <v>237</v>
      </c>
      <c r="G88" s="173" t="s">
        <v>193</v>
      </c>
      <c r="L88" s="186" t="s">
        <v>284</v>
      </c>
      <c r="M88" s="186"/>
      <c r="N88" s="186"/>
      <c r="O88" s="186"/>
      <c r="P88" s="186"/>
      <c r="Q88" s="186"/>
      <c r="R88" s="186"/>
    </row>
    <row r="89" spans="1:18">
      <c r="A89" s="173" t="s">
        <v>285</v>
      </c>
      <c r="B89" s="173">
        <v>8.8899999999999996E-6</v>
      </c>
      <c r="C89" s="173" t="s">
        <v>133</v>
      </c>
      <c r="D89" s="173" t="s">
        <v>191</v>
      </c>
      <c r="E89" s="173" t="s">
        <v>237</v>
      </c>
      <c r="G89" s="173" t="s">
        <v>193</v>
      </c>
      <c r="L89" s="186"/>
      <c r="M89" s="186"/>
      <c r="N89" s="186"/>
      <c r="O89" s="186"/>
      <c r="P89" s="186"/>
      <c r="Q89" s="186"/>
      <c r="R89" s="186"/>
    </row>
    <row r="90" spans="1:18">
      <c r="A90" s="173" t="s">
        <v>286</v>
      </c>
      <c r="B90" s="173">
        <v>5.0799999999999999E-4</v>
      </c>
      <c r="C90" s="173" t="s">
        <v>133</v>
      </c>
      <c r="D90" s="173" t="s">
        <v>191</v>
      </c>
      <c r="E90" s="173" t="s">
        <v>237</v>
      </c>
      <c r="G90" s="173" t="s">
        <v>193</v>
      </c>
      <c r="L90" s="186"/>
      <c r="M90" s="186"/>
      <c r="N90" s="186"/>
      <c r="O90" s="186"/>
      <c r="P90" s="186"/>
      <c r="Q90" s="186"/>
      <c r="R90" s="186"/>
    </row>
    <row r="91" spans="1:18">
      <c r="A91" s="173" t="s">
        <v>236</v>
      </c>
      <c r="B91" s="173">
        <v>9.9</v>
      </c>
      <c r="C91" s="173" t="s">
        <v>182</v>
      </c>
      <c r="D91" s="173" t="s">
        <v>191</v>
      </c>
      <c r="E91" s="173" t="s">
        <v>237</v>
      </c>
      <c r="G91" s="173" t="s">
        <v>193</v>
      </c>
      <c r="L91" s="186"/>
      <c r="M91" s="186"/>
      <c r="N91" s="186"/>
      <c r="O91" s="186"/>
      <c r="P91" s="186"/>
      <c r="Q91" s="186"/>
      <c r="R91" s="186"/>
    </row>
    <row r="94" spans="1:18" ht="18.75">
      <c r="A94" s="177" t="s">
        <v>114</v>
      </c>
      <c r="B94" s="177" t="s">
        <v>137</v>
      </c>
    </row>
    <row r="95" spans="1:18">
      <c r="A95" s="173" t="s">
        <v>116</v>
      </c>
    </row>
    <row r="96" spans="1:18">
      <c r="A96" s="173" t="s">
        <v>117</v>
      </c>
      <c r="B96" s="173" t="s">
        <v>118</v>
      </c>
    </row>
    <row r="97" spans="1:11">
      <c r="A97" s="173" t="s">
        <v>119</v>
      </c>
      <c r="B97" s="173">
        <v>1</v>
      </c>
    </row>
    <row r="98" spans="1:11">
      <c r="A98" s="173" t="s">
        <v>120</v>
      </c>
      <c r="B98" s="173" t="s">
        <v>133</v>
      </c>
    </row>
    <row r="99" spans="1:11">
      <c r="A99" s="173" t="s">
        <v>122</v>
      </c>
    </row>
    <row r="100" spans="1:11">
      <c r="A100" s="173" t="s">
        <v>123</v>
      </c>
      <c r="B100" s="173" t="s">
        <v>124</v>
      </c>
      <c r="C100" s="173" t="s">
        <v>120</v>
      </c>
      <c r="D100" s="173" t="s">
        <v>125</v>
      </c>
      <c r="E100" s="173" t="s">
        <v>126</v>
      </c>
      <c r="F100" s="173" t="s">
        <v>117</v>
      </c>
      <c r="G100" s="173" t="s">
        <v>127</v>
      </c>
      <c r="H100" s="173" t="s">
        <v>128</v>
      </c>
      <c r="I100" s="173" t="s">
        <v>129</v>
      </c>
    </row>
    <row r="101" spans="1:11">
      <c r="A101" s="173" t="s">
        <v>166</v>
      </c>
      <c r="B101" s="173">
        <v>1</v>
      </c>
      <c r="C101" s="173" t="s">
        <v>133</v>
      </c>
      <c r="D101" s="173" t="s">
        <v>147</v>
      </c>
      <c r="F101" s="173" t="s">
        <v>153</v>
      </c>
      <c r="G101" s="173" t="s">
        <v>134</v>
      </c>
      <c r="H101" s="173" t="s">
        <v>167</v>
      </c>
    </row>
    <row r="102" spans="1:11">
      <c r="A102" s="173" t="s">
        <v>168</v>
      </c>
      <c r="B102" s="173">
        <v>1</v>
      </c>
      <c r="C102" s="173" t="s">
        <v>133</v>
      </c>
      <c r="D102" s="173" t="s">
        <v>147</v>
      </c>
      <c r="F102" s="173" t="s">
        <v>118</v>
      </c>
      <c r="G102" s="173" t="s">
        <v>134</v>
      </c>
      <c r="H102" s="173" t="s">
        <v>169</v>
      </c>
    </row>
    <row r="105" spans="1:11" ht="18.75">
      <c r="A105" s="177" t="s">
        <v>114</v>
      </c>
      <c r="B105" s="177" t="s">
        <v>135</v>
      </c>
    </row>
    <row r="106" spans="1:11">
      <c r="A106" s="173" t="s">
        <v>116</v>
      </c>
    </row>
    <row r="107" spans="1:11">
      <c r="A107" s="173" t="s">
        <v>117</v>
      </c>
      <c r="B107" s="173" t="s">
        <v>118</v>
      </c>
    </row>
    <row r="108" spans="1:11">
      <c r="A108" s="173" t="s">
        <v>119</v>
      </c>
      <c r="B108" s="173">
        <v>1</v>
      </c>
    </row>
    <row r="109" spans="1:11">
      <c r="A109" s="173" t="s">
        <v>120</v>
      </c>
      <c r="B109" s="173" t="s">
        <v>133</v>
      </c>
    </row>
    <row r="110" spans="1:11">
      <c r="A110" s="173" t="s">
        <v>122</v>
      </c>
    </row>
    <row r="111" spans="1:11">
      <c r="A111" s="173" t="s">
        <v>123</v>
      </c>
      <c r="B111" s="173" t="s">
        <v>124</v>
      </c>
      <c r="C111" s="173" t="s">
        <v>120</v>
      </c>
      <c r="D111" s="173" t="s">
        <v>125</v>
      </c>
      <c r="E111" s="173" t="s">
        <v>126</v>
      </c>
      <c r="F111" s="173" t="s">
        <v>117</v>
      </c>
      <c r="G111" s="173" t="s">
        <v>127</v>
      </c>
      <c r="H111" s="173" t="s">
        <v>128</v>
      </c>
      <c r="I111" s="173" t="s">
        <v>129</v>
      </c>
    </row>
    <row r="112" spans="1:11">
      <c r="A112" s="173" t="s">
        <v>170</v>
      </c>
      <c r="B112" s="173">
        <v>0.03</v>
      </c>
      <c r="C112" s="173" t="s">
        <v>133</v>
      </c>
      <c r="D112" s="173" t="s">
        <v>147</v>
      </c>
      <c r="F112" s="173" t="s">
        <v>118</v>
      </c>
      <c r="G112" s="173" t="s">
        <v>134</v>
      </c>
      <c r="H112" s="173" t="s">
        <v>171</v>
      </c>
      <c r="K112" s="2"/>
    </row>
    <row r="113" spans="1:13">
      <c r="A113" s="173" t="s">
        <v>164</v>
      </c>
      <c r="B113" s="173">
        <v>0.04</v>
      </c>
      <c r="C113" s="173" t="s">
        <v>133</v>
      </c>
      <c r="D113" s="173" t="s">
        <v>147</v>
      </c>
      <c r="F113" s="173" t="s">
        <v>118</v>
      </c>
      <c r="G113" s="173" t="s">
        <v>134</v>
      </c>
      <c r="H113" s="173" t="s">
        <v>165</v>
      </c>
      <c r="K113" s="2"/>
    </row>
    <row r="114" spans="1:13">
      <c r="A114" s="173" t="s">
        <v>172</v>
      </c>
      <c r="B114" s="173">
        <v>0.93</v>
      </c>
      <c r="C114" s="173" t="s">
        <v>133</v>
      </c>
      <c r="D114" s="173" t="s">
        <v>265</v>
      </c>
      <c r="F114" s="173" t="s">
        <v>118</v>
      </c>
      <c r="G114" s="173" t="s">
        <v>134</v>
      </c>
      <c r="K114" s="2"/>
      <c r="L114" s="2"/>
      <c r="M114" s="2"/>
    </row>
    <row r="115" spans="1:13">
      <c r="A115" s="173" t="s">
        <v>173</v>
      </c>
      <c r="B115" s="173">
        <v>0.41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174</v>
      </c>
      <c r="L115" s="2"/>
      <c r="M115" s="2"/>
    </row>
    <row r="116" spans="1:13">
      <c r="L116" s="2"/>
      <c r="M116" s="2"/>
    </row>
    <row r="117" spans="1:13">
      <c r="K117" s="2"/>
      <c r="L117" s="2"/>
      <c r="M117" s="2"/>
    </row>
    <row r="118" spans="1:13" ht="18.75">
      <c r="A118" s="177" t="s">
        <v>114</v>
      </c>
      <c r="B118" s="177" t="s">
        <v>172</v>
      </c>
      <c r="K118" s="2"/>
      <c r="L118" s="2"/>
      <c r="M118" s="2"/>
    </row>
    <row r="119" spans="1:13">
      <c r="A119" s="173" t="s">
        <v>116</v>
      </c>
      <c r="B119" s="173" t="s">
        <v>287</v>
      </c>
      <c r="K119" s="2"/>
      <c r="L119" s="2"/>
      <c r="M119" s="2"/>
    </row>
    <row r="120" spans="1:13">
      <c r="A120" s="173" t="s">
        <v>117</v>
      </c>
      <c r="B120" s="173" t="s">
        <v>118</v>
      </c>
      <c r="K120" s="2"/>
      <c r="L120" s="2"/>
      <c r="M120" s="2"/>
    </row>
    <row r="121" spans="1:13">
      <c r="A121" s="173" t="s">
        <v>119</v>
      </c>
      <c r="B121" s="173">
        <v>1</v>
      </c>
      <c r="L121" s="2"/>
      <c r="M121" s="2"/>
    </row>
    <row r="122" spans="1:13">
      <c r="A122" s="173" t="s">
        <v>120</v>
      </c>
      <c r="B122" s="173" t="s">
        <v>133</v>
      </c>
      <c r="L122" s="2"/>
      <c r="M122" s="2"/>
    </row>
    <row r="123" spans="1:13">
      <c r="A123" s="173" t="s">
        <v>122</v>
      </c>
    </row>
    <row r="124" spans="1:13">
      <c r="A124" s="173" t="s">
        <v>123</v>
      </c>
      <c r="B124" s="173" t="s">
        <v>124</v>
      </c>
      <c r="C124" s="173" t="s">
        <v>120</v>
      </c>
      <c r="D124" s="173" t="s">
        <v>125</v>
      </c>
      <c r="E124" s="173" t="s">
        <v>126</v>
      </c>
      <c r="F124" s="173" t="s">
        <v>117</v>
      </c>
      <c r="G124" s="173" t="s">
        <v>127</v>
      </c>
      <c r="H124" s="173" t="s">
        <v>128</v>
      </c>
      <c r="I124" s="173" t="s">
        <v>129</v>
      </c>
    </row>
    <row r="125" spans="1:13">
      <c r="A125" s="173" t="s">
        <v>188</v>
      </c>
      <c r="B125" s="173">
        <v>0.35599999999999998</v>
      </c>
      <c r="C125" s="173" t="s">
        <v>133</v>
      </c>
      <c r="D125" s="173" t="s">
        <v>147</v>
      </c>
      <c r="F125" s="173" t="s">
        <v>118</v>
      </c>
      <c r="G125" s="173" t="s">
        <v>134</v>
      </c>
      <c r="H125" s="173" t="s">
        <v>189</v>
      </c>
    </row>
    <row r="126" spans="1:13">
      <c r="A126" s="173" t="s">
        <v>178</v>
      </c>
      <c r="B126" s="173">
        <v>0.81399999999999995</v>
      </c>
      <c r="C126" s="173" t="s">
        <v>133</v>
      </c>
      <c r="D126" s="173" t="s">
        <v>265</v>
      </c>
      <c r="F126" s="173" t="s">
        <v>118</v>
      </c>
      <c r="G126" s="173" t="s">
        <v>134</v>
      </c>
    </row>
    <row r="127" spans="1:13">
      <c r="A127" s="173" t="s">
        <v>179</v>
      </c>
      <c r="B127" s="173">
        <v>4.6000000000000001E-10</v>
      </c>
      <c r="C127" s="173" t="s">
        <v>120</v>
      </c>
      <c r="D127" s="173" t="s">
        <v>147</v>
      </c>
      <c r="F127" s="173" t="s">
        <v>118</v>
      </c>
      <c r="G127" s="173" t="s">
        <v>134</v>
      </c>
      <c r="H127" s="173" t="s">
        <v>180</v>
      </c>
    </row>
    <row r="128" spans="1:13">
      <c r="A128" s="173" t="s">
        <v>181</v>
      </c>
      <c r="B128" s="173">
        <v>0.55000000000000004</v>
      </c>
      <c r="C128" s="173" t="s">
        <v>182</v>
      </c>
      <c r="D128" s="173" t="s">
        <v>147</v>
      </c>
      <c r="F128" s="173" t="s">
        <v>153</v>
      </c>
      <c r="G128" s="173" t="s">
        <v>134</v>
      </c>
      <c r="H128" s="173" t="s">
        <v>154</v>
      </c>
    </row>
    <row r="131" spans="1:9" ht="18.75">
      <c r="A131" s="177" t="s">
        <v>114</v>
      </c>
      <c r="B131" s="177" t="s">
        <v>178</v>
      </c>
    </row>
    <row r="132" spans="1:9">
      <c r="A132" s="173" t="s">
        <v>116</v>
      </c>
      <c r="B132" s="173" t="s">
        <v>175</v>
      </c>
    </row>
    <row r="133" spans="1:9">
      <c r="A133" s="173" t="s">
        <v>117</v>
      </c>
      <c r="B133" s="173" t="s">
        <v>118</v>
      </c>
    </row>
    <row r="134" spans="1:9">
      <c r="A134" s="173" t="s">
        <v>119</v>
      </c>
      <c r="B134" s="173">
        <v>1</v>
      </c>
    </row>
    <row r="135" spans="1:9">
      <c r="A135" s="173" t="s">
        <v>120</v>
      </c>
      <c r="B135" s="173" t="s">
        <v>133</v>
      </c>
    </row>
    <row r="136" spans="1:9">
      <c r="A136" s="173" t="s">
        <v>122</v>
      </c>
    </row>
    <row r="137" spans="1:9">
      <c r="A137" s="173" t="s">
        <v>123</v>
      </c>
      <c r="B137" s="173" t="s">
        <v>124</v>
      </c>
      <c r="C137" s="173" t="s">
        <v>120</v>
      </c>
      <c r="D137" s="173" t="s">
        <v>125</v>
      </c>
      <c r="E137" s="173" t="s">
        <v>126</v>
      </c>
      <c r="F137" s="173" t="s">
        <v>117</v>
      </c>
      <c r="G137" s="173" t="s">
        <v>127</v>
      </c>
      <c r="H137" s="173" t="s">
        <v>128</v>
      </c>
      <c r="I137" s="173" t="s">
        <v>129</v>
      </c>
    </row>
    <row r="138" spans="1:9">
      <c r="A138" s="173" t="s">
        <v>183</v>
      </c>
      <c r="B138" s="173">
        <v>0.56999999999999995</v>
      </c>
      <c r="C138" s="173" t="s">
        <v>133</v>
      </c>
      <c r="D138" s="173" t="s">
        <v>147</v>
      </c>
      <c r="F138" s="173" t="s">
        <v>118</v>
      </c>
      <c r="G138" s="173" t="s">
        <v>134</v>
      </c>
      <c r="H138" s="173" t="s">
        <v>184</v>
      </c>
    </row>
    <row r="139" spans="1:9">
      <c r="A139" s="173" t="s">
        <v>185</v>
      </c>
      <c r="B139" s="173">
        <v>0.56999999999999995</v>
      </c>
      <c r="C139" s="173" t="s">
        <v>133</v>
      </c>
      <c r="D139" s="173" t="s">
        <v>265</v>
      </c>
      <c r="F139" s="173" t="s">
        <v>118</v>
      </c>
      <c r="G139" s="173" t="s">
        <v>134</v>
      </c>
    </row>
    <row r="140" spans="1:9">
      <c r="A140" s="173" t="s">
        <v>186</v>
      </c>
      <c r="B140" s="173">
        <v>0.55000000000000004</v>
      </c>
      <c r="C140" s="173" t="s">
        <v>133</v>
      </c>
      <c r="D140" s="173" t="s">
        <v>147</v>
      </c>
      <c r="F140" s="173" t="s">
        <v>118</v>
      </c>
      <c r="G140" s="173" t="s">
        <v>134</v>
      </c>
      <c r="H140" s="173" t="s">
        <v>187</v>
      </c>
    </row>
    <row r="141" spans="1:9">
      <c r="A141" s="173" t="s">
        <v>188</v>
      </c>
      <c r="B141" s="173">
        <v>1.76</v>
      </c>
      <c r="C141" s="173" t="s">
        <v>133</v>
      </c>
      <c r="D141" s="173" t="s">
        <v>147</v>
      </c>
      <c r="F141" s="173" t="s">
        <v>118</v>
      </c>
      <c r="G141" s="173" t="s">
        <v>134</v>
      </c>
      <c r="H141" s="173" t="s">
        <v>189</v>
      </c>
    </row>
    <row r="142" spans="1:9">
      <c r="A142" s="173" t="s">
        <v>179</v>
      </c>
      <c r="B142" s="173">
        <v>4.0000000000000001E-10</v>
      </c>
      <c r="C142" s="173" t="s">
        <v>120</v>
      </c>
      <c r="D142" s="173" t="s">
        <v>147</v>
      </c>
      <c r="F142" s="173" t="s">
        <v>118</v>
      </c>
      <c r="G142" s="173" t="s">
        <v>134</v>
      </c>
      <c r="H142" s="173" t="s">
        <v>180</v>
      </c>
    </row>
    <row r="143" spans="1:9">
      <c r="A143" s="173" t="s">
        <v>190</v>
      </c>
      <c r="B143" s="173">
        <v>1.6</v>
      </c>
      <c r="C143" s="173" t="s">
        <v>133</v>
      </c>
      <c r="D143" s="173" t="s">
        <v>191</v>
      </c>
      <c r="E143" s="173" t="s">
        <v>192</v>
      </c>
      <c r="G143" s="173" t="s">
        <v>193</v>
      </c>
    </row>
    <row r="146" spans="1:9" ht="18.75">
      <c r="A146" s="177" t="s">
        <v>114</v>
      </c>
      <c r="B146" s="177" t="s">
        <v>185</v>
      </c>
      <c r="C146" s="177"/>
    </row>
    <row r="147" spans="1:9">
      <c r="A147" s="173" t="s">
        <v>116</v>
      </c>
      <c r="B147" s="173" t="s">
        <v>194</v>
      </c>
    </row>
    <row r="148" spans="1:9">
      <c r="A148" s="173" t="s">
        <v>117</v>
      </c>
      <c r="B148" s="173" t="s">
        <v>118</v>
      </c>
    </row>
    <row r="149" spans="1:9">
      <c r="A149" s="173" t="s">
        <v>119</v>
      </c>
      <c r="B149" s="173">
        <v>1</v>
      </c>
    </row>
    <row r="150" spans="1:9">
      <c r="A150" s="173" t="s">
        <v>120</v>
      </c>
      <c r="B150" s="173" t="s">
        <v>133</v>
      </c>
    </row>
    <row r="151" spans="1:9">
      <c r="A151" s="173" t="s">
        <v>122</v>
      </c>
    </row>
    <row r="152" spans="1:9">
      <c r="A152" s="173" t="s">
        <v>123</v>
      </c>
      <c r="B152" s="173" t="s">
        <v>124</v>
      </c>
      <c r="C152" s="173" t="s">
        <v>120</v>
      </c>
      <c r="D152" s="173" t="s">
        <v>125</v>
      </c>
      <c r="E152" s="173" t="s">
        <v>126</v>
      </c>
      <c r="F152" s="173" t="s">
        <v>117</v>
      </c>
      <c r="G152" s="173" t="s">
        <v>127</v>
      </c>
      <c r="H152" s="173" t="s">
        <v>128</v>
      </c>
      <c r="I152" s="173" t="s">
        <v>129</v>
      </c>
    </row>
    <row r="153" spans="1:9">
      <c r="A153" s="173" t="s">
        <v>195</v>
      </c>
      <c r="B153" s="173">
        <v>0.38019999999999998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196</v>
      </c>
    </row>
    <row r="154" spans="1:9">
      <c r="A154" s="173" t="s">
        <v>197</v>
      </c>
      <c r="B154" s="173">
        <v>-0.11</v>
      </c>
      <c r="C154" s="173" t="s">
        <v>133</v>
      </c>
      <c r="D154" s="173" t="s">
        <v>147</v>
      </c>
      <c r="F154" s="173" t="s">
        <v>198</v>
      </c>
      <c r="G154" s="173" t="s">
        <v>134</v>
      </c>
      <c r="H154" s="173" t="s">
        <v>199</v>
      </c>
    </row>
    <row r="155" spans="1:9">
      <c r="A155" s="173" t="s">
        <v>200</v>
      </c>
      <c r="B155" s="173">
        <v>-7.9000000000000008E-3</v>
      </c>
      <c r="C155" s="173" t="s">
        <v>133</v>
      </c>
      <c r="D155" s="173" t="s">
        <v>147</v>
      </c>
      <c r="F155" s="173" t="s">
        <v>198</v>
      </c>
      <c r="G155" s="173" t="s">
        <v>134</v>
      </c>
      <c r="H155" s="173" t="s">
        <v>201</v>
      </c>
    </row>
    <row r="156" spans="1:9">
      <c r="A156" s="173" t="s">
        <v>202</v>
      </c>
      <c r="B156" s="173">
        <v>-0.11</v>
      </c>
      <c r="C156" s="173" t="s">
        <v>133</v>
      </c>
      <c r="D156" s="173" t="s">
        <v>147</v>
      </c>
      <c r="F156" s="173" t="s">
        <v>118</v>
      </c>
      <c r="G156" s="173" t="s">
        <v>134</v>
      </c>
      <c r="H156" s="173" t="s">
        <v>203</v>
      </c>
    </row>
    <row r="157" spans="1:9">
      <c r="A157" s="173" t="s">
        <v>181</v>
      </c>
      <c r="B157" s="173">
        <v>-0.76</v>
      </c>
      <c r="C157" s="173" t="s">
        <v>182</v>
      </c>
      <c r="D157" s="173" t="s">
        <v>147</v>
      </c>
      <c r="F157" s="173" t="s">
        <v>153</v>
      </c>
      <c r="G157" s="173" t="s">
        <v>134</v>
      </c>
      <c r="H157" s="173" t="s">
        <v>154</v>
      </c>
    </row>
    <row r="160" spans="1:9" ht="18.75">
      <c r="A160" s="177" t="s">
        <v>114</v>
      </c>
      <c r="B160" s="177" t="s">
        <v>138</v>
      </c>
    </row>
    <row r="161" spans="1:9">
      <c r="A161" s="173" t="s">
        <v>116</v>
      </c>
    </row>
    <row r="162" spans="1:9">
      <c r="A162" s="173" t="s">
        <v>117</v>
      </c>
      <c r="B162" s="173" t="s">
        <v>118</v>
      </c>
    </row>
    <row r="163" spans="1:9">
      <c r="A163" s="173" t="s">
        <v>119</v>
      </c>
      <c r="B163" s="173">
        <v>1</v>
      </c>
    </row>
    <row r="164" spans="1:9">
      <c r="A164" s="173" t="s">
        <v>120</v>
      </c>
      <c r="B164" s="173" t="s">
        <v>133</v>
      </c>
    </row>
    <row r="165" spans="1:9">
      <c r="A165" s="173" t="s">
        <v>122</v>
      </c>
    </row>
    <row r="166" spans="1:9">
      <c r="A166" s="173" t="s">
        <v>123</v>
      </c>
      <c r="B166" s="173" t="s">
        <v>124</v>
      </c>
      <c r="C166" s="173" t="s">
        <v>120</v>
      </c>
      <c r="D166" s="173" t="s">
        <v>125</v>
      </c>
      <c r="E166" s="173" t="s">
        <v>126</v>
      </c>
      <c r="F166" s="173" t="s">
        <v>117</v>
      </c>
      <c r="G166" s="173" t="s">
        <v>127</v>
      </c>
      <c r="H166" s="173" t="s">
        <v>128</v>
      </c>
      <c r="I166" s="173" t="s">
        <v>129</v>
      </c>
    </row>
    <row r="167" spans="1:9">
      <c r="A167" s="173" t="s">
        <v>288</v>
      </c>
      <c r="B167" s="173">
        <v>0.14000000000000001</v>
      </c>
      <c r="C167" s="173" t="s">
        <v>133</v>
      </c>
      <c r="D167" s="173" t="s">
        <v>265</v>
      </c>
      <c r="F167" s="173" t="s">
        <v>118</v>
      </c>
      <c r="G167" s="173" t="s">
        <v>134</v>
      </c>
      <c r="I167" s="173" t="s">
        <v>206</v>
      </c>
    </row>
    <row r="168" spans="1:9">
      <c r="A168" s="173" t="s">
        <v>207</v>
      </c>
      <c r="B168" s="173">
        <v>0.86</v>
      </c>
      <c r="C168" s="173" t="s">
        <v>133</v>
      </c>
      <c r="D168" s="173" t="s">
        <v>147</v>
      </c>
      <c r="F168" s="173" t="s">
        <v>118</v>
      </c>
      <c r="G168" s="173" t="s">
        <v>134</v>
      </c>
      <c r="H168" s="173" t="s">
        <v>208</v>
      </c>
    </row>
    <row r="171" spans="1:9" ht="18.75">
      <c r="A171" s="177" t="s">
        <v>114</v>
      </c>
      <c r="B171" s="177" t="s">
        <v>288</v>
      </c>
    </row>
    <row r="172" spans="1:9">
      <c r="A172" s="173" t="s">
        <v>116</v>
      </c>
      <c r="B172" s="173" t="s">
        <v>289</v>
      </c>
    </row>
    <row r="173" spans="1:9">
      <c r="A173" s="173" t="s">
        <v>117</v>
      </c>
      <c r="B173" s="173" t="s">
        <v>118</v>
      </c>
    </row>
    <row r="174" spans="1:9">
      <c r="A174" s="173" t="s">
        <v>119</v>
      </c>
      <c r="B174" s="173">
        <v>1</v>
      </c>
    </row>
    <row r="175" spans="1:9">
      <c r="A175" s="173" t="s">
        <v>120</v>
      </c>
      <c r="B175" s="173" t="s">
        <v>133</v>
      </c>
    </row>
    <row r="176" spans="1:9">
      <c r="A176" s="173" t="s">
        <v>122</v>
      </c>
    </row>
    <row r="177" spans="1:18">
      <c r="A177" s="173" t="s">
        <v>123</v>
      </c>
      <c r="B177" s="173" t="s">
        <v>124</v>
      </c>
      <c r="C177" s="173" t="s">
        <v>120</v>
      </c>
      <c r="D177" s="173" t="s">
        <v>125</v>
      </c>
      <c r="E177" s="173" t="s">
        <v>126</v>
      </c>
      <c r="F177" s="173" t="s">
        <v>117</v>
      </c>
      <c r="G177" s="173" t="s">
        <v>127</v>
      </c>
      <c r="H177" s="173" t="s">
        <v>128</v>
      </c>
      <c r="I177" s="173" t="s">
        <v>129</v>
      </c>
      <c r="L177" s="186"/>
      <c r="M177" s="186"/>
      <c r="N177" s="186"/>
      <c r="O177" s="186"/>
      <c r="P177" s="186"/>
      <c r="Q177" s="186"/>
      <c r="R177" s="186"/>
    </row>
    <row r="178" spans="1:18">
      <c r="A178" s="173" t="s">
        <v>288</v>
      </c>
      <c r="B178" s="173">
        <v>1</v>
      </c>
      <c r="C178" s="173" t="s">
        <v>133</v>
      </c>
      <c r="D178" s="173" t="s">
        <v>265</v>
      </c>
      <c r="F178" s="173" t="s">
        <v>118</v>
      </c>
      <c r="G178" s="173" t="s">
        <v>131</v>
      </c>
      <c r="L178" s="186"/>
      <c r="M178" s="186"/>
      <c r="N178" s="186"/>
      <c r="O178" s="186"/>
      <c r="P178" s="186"/>
      <c r="Q178" s="186"/>
      <c r="R178" s="186"/>
    </row>
    <row r="179" spans="1:18">
      <c r="A179" s="173" t="s">
        <v>290</v>
      </c>
      <c r="B179" s="173">
        <v>0.31900000000000001</v>
      </c>
      <c r="C179" s="173" t="s">
        <v>133</v>
      </c>
      <c r="D179" s="173" t="s">
        <v>147</v>
      </c>
      <c r="F179" s="173" t="s">
        <v>118</v>
      </c>
      <c r="G179" s="173" t="s">
        <v>134</v>
      </c>
      <c r="H179" s="173" t="s">
        <v>291</v>
      </c>
      <c r="L179" s="186"/>
      <c r="M179" s="186"/>
      <c r="N179" s="186"/>
      <c r="O179" s="186"/>
      <c r="P179" s="186"/>
      <c r="Q179" s="186"/>
      <c r="R179" s="186"/>
    </row>
    <row r="180" spans="1:18">
      <c r="A180" s="173" t="s">
        <v>292</v>
      </c>
      <c r="B180" s="173">
        <v>1.98</v>
      </c>
      <c r="C180" s="173" t="s">
        <v>133</v>
      </c>
      <c r="D180" s="173" t="s">
        <v>147</v>
      </c>
      <c r="F180" s="173" t="s">
        <v>118</v>
      </c>
      <c r="G180" s="173" t="s">
        <v>134</v>
      </c>
      <c r="H180" s="173" t="s">
        <v>293</v>
      </c>
      <c r="L180" s="186"/>
      <c r="M180" s="186"/>
      <c r="N180" s="186"/>
      <c r="O180" s="186"/>
      <c r="P180" s="186"/>
      <c r="Q180" s="186"/>
      <c r="R180" s="186"/>
    </row>
    <row r="181" spans="1:18">
      <c r="A181" s="173" t="s">
        <v>294</v>
      </c>
      <c r="B181" s="173">
        <v>4.04</v>
      </c>
      <c r="C181" s="173" t="s">
        <v>133</v>
      </c>
      <c r="D181" s="173" t="s">
        <v>147</v>
      </c>
      <c r="F181" s="173" t="s">
        <v>118</v>
      </c>
      <c r="G181" s="173" t="s">
        <v>134</v>
      </c>
      <c r="H181" s="173" t="s">
        <v>295</v>
      </c>
      <c r="L181" s="186" t="s">
        <v>278</v>
      </c>
      <c r="M181" s="186"/>
      <c r="N181" s="186"/>
      <c r="O181" s="186"/>
      <c r="P181" s="186"/>
      <c r="Q181" s="186"/>
      <c r="R181" s="186"/>
    </row>
    <row r="182" spans="1:18">
      <c r="A182" s="173" t="s">
        <v>275</v>
      </c>
      <c r="B182" s="173">
        <v>1.25E-3</v>
      </c>
      <c r="C182" s="173" t="s">
        <v>133</v>
      </c>
      <c r="D182" s="173" t="s">
        <v>147</v>
      </c>
      <c r="F182" s="173" t="s">
        <v>153</v>
      </c>
      <c r="G182" s="173" t="s">
        <v>134</v>
      </c>
      <c r="H182" s="173" t="s">
        <v>276</v>
      </c>
      <c r="L182" s="186"/>
      <c r="M182" s="186"/>
      <c r="N182" s="186"/>
      <c r="O182" s="186"/>
      <c r="P182" s="186"/>
      <c r="Q182" s="186"/>
      <c r="R182" s="186"/>
    </row>
    <row r="183" spans="1:18">
      <c r="A183" s="173" t="s">
        <v>296</v>
      </c>
      <c r="B183" s="173">
        <v>7.44</v>
      </c>
      <c r="C183" s="173" t="s">
        <v>133</v>
      </c>
      <c r="D183" s="173" t="s">
        <v>147</v>
      </c>
      <c r="F183" s="173" t="s">
        <v>118</v>
      </c>
      <c r="G183" s="173" t="s">
        <v>134</v>
      </c>
      <c r="H183" s="173" t="s">
        <v>297</v>
      </c>
      <c r="L183" s="186" t="s">
        <v>298</v>
      </c>
      <c r="M183" s="186"/>
      <c r="N183" s="186"/>
      <c r="O183" s="186"/>
      <c r="P183" s="186"/>
      <c r="Q183" s="186"/>
      <c r="R183" s="186"/>
    </row>
    <row r="184" spans="1:18">
      <c r="A184" s="173" t="s">
        <v>254</v>
      </c>
      <c r="B184" s="173">
        <v>0.54100000000000004</v>
      </c>
      <c r="C184" s="173" t="s">
        <v>130</v>
      </c>
      <c r="D184" s="173" t="s">
        <v>147</v>
      </c>
      <c r="F184" s="173" t="s">
        <v>255</v>
      </c>
      <c r="G184" s="173" t="s">
        <v>134</v>
      </c>
      <c r="H184" s="173" t="s">
        <v>150</v>
      </c>
      <c r="L184" s="186" t="s">
        <v>283</v>
      </c>
      <c r="M184" s="186"/>
      <c r="N184" s="186"/>
      <c r="O184" s="186"/>
      <c r="P184" s="186"/>
      <c r="Q184" s="186"/>
      <c r="R184" s="186"/>
    </row>
    <row r="185" spans="1:18">
      <c r="A185" s="173" t="s">
        <v>179</v>
      </c>
      <c r="B185" s="173">
        <v>4.0000000000000001E-10</v>
      </c>
      <c r="C185" s="173" t="s">
        <v>120</v>
      </c>
      <c r="D185" s="173" t="s">
        <v>147</v>
      </c>
      <c r="F185" s="173" t="s">
        <v>118</v>
      </c>
      <c r="G185" s="173" t="s">
        <v>134</v>
      </c>
      <c r="H185" s="173" t="s">
        <v>180</v>
      </c>
      <c r="L185" s="186" t="s">
        <v>299</v>
      </c>
      <c r="M185" s="186"/>
      <c r="N185" s="186"/>
      <c r="O185" s="186"/>
      <c r="P185" s="186"/>
      <c r="Q185" s="186"/>
      <c r="R185" s="186"/>
    </row>
    <row r="186" spans="1:18">
      <c r="A186" s="173" t="s">
        <v>300</v>
      </c>
      <c r="B186" s="173">
        <v>0.26300000000000001</v>
      </c>
      <c r="C186" s="173" t="s">
        <v>133</v>
      </c>
      <c r="D186" s="173" t="s">
        <v>191</v>
      </c>
      <c r="E186" s="173" t="s">
        <v>237</v>
      </c>
      <c r="G186" s="173" t="s">
        <v>193</v>
      </c>
      <c r="L186" s="186"/>
      <c r="M186" s="186"/>
      <c r="N186" s="186"/>
      <c r="O186" s="186"/>
      <c r="P186" s="186"/>
      <c r="Q186" s="186"/>
      <c r="R186" s="186"/>
    </row>
    <row r="187" spans="1:18">
      <c r="A187" s="173" t="s">
        <v>236</v>
      </c>
      <c r="B187" s="173">
        <v>1.95</v>
      </c>
      <c r="C187" s="173" t="s">
        <v>182</v>
      </c>
      <c r="D187" s="173" t="s">
        <v>191</v>
      </c>
      <c r="E187" s="173" t="s">
        <v>237</v>
      </c>
      <c r="G187" s="173" t="s">
        <v>193</v>
      </c>
      <c r="L187" s="186"/>
      <c r="M187" s="186"/>
      <c r="N187" s="186"/>
      <c r="O187" s="186"/>
      <c r="P187" s="186"/>
      <c r="Q187" s="186"/>
      <c r="R187" s="186"/>
    </row>
    <row r="188" spans="1:18">
      <c r="L188" s="186"/>
      <c r="M188" s="186"/>
      <c r="N188" s="186"/>
      <c r="O188" s="186"/>
      <c r="P188" s="186"/>
      <c r="Q188" s="186"/>
      <c r="R188" s="186"/>
    </row>
    <row r="189" spans="1:18">
      <c r="L189" s="186"/>
      <c r="M189" s="186"/>
      <c r="N189" s="186"/>
      <c r="O189" s="186"/>
      <c r="P189" s="186"/>
      <c r="Q189" s="186"/>
      <c r="R189" s="186"/>
    </row>
    <row r="190" spans="1:18" ht="18.75">
      <c r="A190" s="177" t="s">
        <v>114</v>
      </c>
      <c r="B190" s="177" t="s">
        <v>139</v>
      </c>
      <c r="L190" s="186"/>
      <c r="M190" s="186"/>
      <c r="N190" s="186"/>
      <c r="O190" s="186"/>
      <c r="P190" s="186"/>
      <c r="Q190" s="186"/>
      <c r="R190" s="186"/>
    </row>
    <row r="191" spans="1:18">
      <c r="A191" s="173" t="s">
        <v>116</v>
      </c>
      <c r="L191" s="186"/>
      <c r="M191" s="186"/>
      <c r="N191" s="186"/>
      <c r="O191" s="186"/>
      <c r="P191" s="186"/>
      <c r="Q191" s="186"/>
      <c r="R191" s="186"/>
    </row>
    <row r="192" spans="1:18">
      <c r="A192" s="173" t="s">
        <v>117</v>
      </c>
      <c r="B192" s="173" t="s">
        <v>118</v>
      </c>
      <c r="L192" s="186"/>
      <c r="M192" s="186"/>
      <c r="N192" s="186"/>
      <c r="O192" s="186"/>
      <c r="P192" s="186"/>
      <c r="Q192" s="186"/>
      <c r="R192" s="186"/>
    </row>
    <row r="193" spans="1:18">
      <c r="A193" s="173" t="s">
        <v>119</v>
      </c>
      <c r="B193" s="173">
        <v>1</v>
      </c>
      <c r="L193" s="186"/>
      <c r="M193" s="186"/>
      <c r="N193" s="186"/>
      <c r="O193" s="186"/>
      <c r="P193" s="186"/>
      <c r="Q193" s="186"/>
      <c r="R193" s="186"/>
    </row>
    <row r="194" spans="1:18">
      <c r="A194" s="173" t="s">
        <v>120</v>
      </c>
      <c r="B194" s="173" t="s">
        <v>133</v>
      </c>
      <c r="L194" s="186"/>
      <c r="M194" s="186"/>
      <c r="N194" s="186"/>
      <c r="O194" s="186"/>
      <c r="P194" s="186"/>
      <c r="Q194" s="186"/>
      <c r="R194" s="186"/>
    </row>
    <row r="195" spans="1:18">
      <c r="A195" s="173" t="s">
        <v>122</v>
      </c>
      <c r="L195" s="186"/>
      <c r="M195" s="186"/>
      <c r="N195" s="186"/>
      <c r="O195" s="186"/>
      <c r="P195" s="186"/>
      <c r="Q195" s="186"/>
      <c r="R195" s="186"/>
    </row>
    <row r="196" spans="1:18">
      <c r="A196" s="173" t="s">
        <v>123</v>
      </c>
      <c r="B196" s="173" t="s">
        <v>124</v>
      </c>
      <c r="C196" s="173" t="s">
        <v>120</v>
      </c>
      <c r="D196" s="173" t="s">
        <v>125</v>
      </c>
      <c r="E196" s="173" t="s">
        <v>126</v>
      </c>
      <c r="F196" s="173" t="s">
        <v>117</v>
      </c>
      <c r="G196" s="173" t="s">
        <v>127</v>
      </c>
      <c r="H196" s="173" t="s">
        <v>128</v>
      </c>
      <c r="I196" s="173" t="s">
        <v>129</v>
      </c>
      <c r="L196" s="186"/>
      <c r="M196" s="186"/>
      <c r="N196" s="186"/>
      <c r="O196" s="186"/>
      <c r="P196" s="186"/>
      <c r="Q196" s="186"/>
      <c r="R196" s="186"/>
    </row>
    <row r="197" spans="1:18">
      <c r="A197" s="173" t="s">
        <v>210</v>
      </c>
      <c r="B197" s="173">
        <v>0.5</v>
      </c>
      <c r="C197" s="173" t="s">
        <v>133</v>
      </c>
      <c r="D197" s="173" t="s">
        <v>147</v>
      </c>
      <c r="F197" s="173" t="s">
        <v>118</v>
      </c>
      <c r="G197" s="173" t="s">
        <v>134</v>
      </c>
      <c r="H197" s="173" t="s">
        <v>211</v>
      </c>
      <c r="L197" s="186"/>
      <c r="M197" s="186"/>
      <c r="N197" s="186"/>
      <c r="O197" s="186"/>
      <c r="P197" s="186"/>
      <c r="Q197" s="186"/>
      <c r="R197" s="186"/>
    </row>
    <row r="198" spans="1:18">
      <c r="A198" s="173" t="s">
        <v>212</v>
      </c>
      <c r="B198" s="173">
        <v>0.5</v>
      </c>
      <c r="C198" s="173" t="s">
        <v>133</v>
      </c>
      <c r="D198" s="173" t="s">
        <v>147</v>
      </c>
      <c r="F198" s="173" t="s">
        <v>118</v>
      </c>
      <c r="G198" s="173" t="s">
        <v>134</v>
      </c>
      <c r="H198" s="173" t="s">
        <v>213</v>
      </c>
    </row>
    <row r="199" spans="1:18">
      <c r="A199" s="173" t="s">
        <v>214</v>
      </c>
      <c r="B199" s="173">
        <v>1</v>
      </c>
      <c r="C199" s="173" t="s">
        <v>133</v>
      </c>
      <c r="D199" s="173" t="s">
        <v>147</v>
      </c>
      <c r="F199" s="173" t="s">
        <v>118</v>
      </c>
      <c r="G199" s="173" t="s">
        <v>134</v>
      </c>
      <c r="H199" s="173" t="s">
        <v>215</v>
      </c>
    </row>
    <row r="202" spans="1:18" ht="18.75">
      <c r="A202" s="177" t="s">
        <v>114</v>
      </c>
      <c r="B202" s="177" t="s">
        <v>140</v>
      </c>
    </row>
    <row r="203" spans="1:18">
      <c r="A203" s="173" t="s">
        <v>116</v>
      </c>
    </row>
    <row r="204" spans="1:18">
      <c r="A204" s="173" t="s">
        <v>117</v>
      </c>
      <c r="B204" s="173" t="s">
        <v>118</v>
      </c>
    </row>
    <row r="205" spans="1:18">
      <c r="A205" s="173" t="s">
        <v>119</v>
      </c>
      <c r="B205" s="173">
        <v>1</v>
      </c>
    </row>
    <row r="206" spans="1:18">
      <c r="A206" s="173" t="s">
        <v>120</v>
      </c>
      <c r="B206" s="173" t="s">
        <v>133</v>
      </c>
    </row>
    <row r="207" spans="1:18">
      <c r="A207" s="173" t="s">
        <v>122</v>
      </c>
    </row>
    <row r="208" spans="1:18">
      <c r="A208" s="173" t="s">
        <v>123</v>
      </c>
      <c r="B208" s="173" t="s">
        <v>124</v>
      </c>
      <c r="C208" s="173" t="s">
        <v>120</v>
      </c>
      <c r="D208" s="173" t="s">
        <v>125</v>
      </c>
      <c r="E208" s="173" t="s">
        <v>126</v>
      </c>
      <c r="F208" s="173" t="s">
        <v>117</v>
      </c>
      <c r="G208" s="173" t="s">
        <v>127</v>
      </c>
      <c r="H208" s="173" t="s">
        <v>128</v>
      </c>
      <c r="I208" s="173" t="s">
        <v>129</v>
      </c>
    </row>
    <row r="209" spans="1:9">
      <c r="A209" s="173" t="s">
        <v>216</v>
      </c>
      <c r="B209" s="173">
        <v>0.22</v>
      </c>
      <c r="C209" s="173" t="s">
        <v>133</v>
      </c>
      <c r="D209" s="173" t="s">
        <v>265</v>
      </c>
      <c r="F209" s="173" t="s">
        <v>118</v>
      </c>
      <c r="G209" s="173" t="s">
        <v>134</v>
      </c>
    </row>
    <row r="210" spans="1:9">
      <c r="A210" s="173" t="s">
        <v>217</v>
      </c>
      <c r="B210" s="173">
        <v>0.38</v>
      </c>
      <c r="C210" s="173" t="s">
        <v>133</v>
      </c>
      <c r="D210" s="173" t="s">
        <v>265</v>
      </c>
      <c r="F210" s="173" t="s">
        <v>118</v>
      </c>
      <c r="G210" s="173" t="s">
        <v>134</v>
      </c>
    </row>
    <row r="211" spans="1:9">
      <c r="A211" s="173" t="s">
        <v>218</v>
      </c>
      <c r="B211" s="173">
        <v>0.4</v>
      </c>
      <c r="C211" s="173" t="s">
        <v>133</v>
      </c>
      <c r="D211" s="173" t="s">
        <v>265</v>
      </c>
      <c r="F211" s="173" t="s">
        <v>118</v>
      </c>
      <c r="G211" s="173" t="s">
        <v>134</v>
      </c>
    </row>
    <row r="214" spans="1:9" ht="18.75">
      <c r="A214" s="177" t="s">
        <v>114</v>
      </c>
      <c r="B214" s="177" t="s">
        <v>216</v>
      </c>
    </row>
    <row r="215" spans="1:9">
      <c r="A215" s="173" t="s">
        <v>116</v>
      </c>
    </row>
    <row r="216" spans="1:9">
      <c r="A216" s="173" t="s">
        <v>117</v>
      </c>
      <c r="B216" s="173" t="s">
        <v>118</v>
      </c>
    </row>
    <row r="217" spans="1:9">
      <c r="A217" s="173" t="s">
        <v>119</v>
      </c>
      <c r="B217" s="173">
        <v>1</v>
      </c>
    </row>
    <row r="218" spans="1:9">
      <c r="A218" s="173" t="s">
        <v>120</v>
      </c>
      <c r="B218" s="173" t="s">
        <v>133</v>
      </c>
    </row>
    <row r="219" spans="1:9">
      <c r="A219" s="173" t="s">
        <v>122</v>
      </c>
    </row>
    <row r="220" spans="1:9">
      <c r="A220" s="173" t="s">
        <v>123</v>
      </c>
      <c r="B220" s="173" t="s">
        <v>124</v>
      </c>
      <c r="C220" s="173" t="s">
        <v>120</v>
      </c>
      <c r="D220" s="173" t="s">
        <v>125</v>
      </c>
      <c r="E220" s="173" t="s">
        <v>126</v>
      </c>
      <c r="F220" s="173" t="s">
        <v>117</v>
      </c>
      <c r="G220" s="173" t="s">
        <v>127</v>
      </c>
      <c r="H220" s="173" t="s">
        <v>128</v>
      </c>
      <c r="I220" s="173" t="s">
        <v>129</v>
      </c>
    </row>
    <row r="221" spans="1:9">
      <c r="A221" s="173" t="s">
        <v>219</v>
      </c>
      <c r="B221" s="173">
        <v>1</v>
      </c>
      <c r="C221" s="173" t="s">
        <v>133</v>
      </c>
      <c r="D221" s="173" t="s">
        <v>147</v>
      </c>
      <c r="F221" s="173" t="s">
        <v>118</v>
      </c>
      <c r="G221" s="173" t="s">
        <v>134</v>
      </c>
      <c r="H221" s="173" t="s">
        <v>220</v>
      </c>
    </row>
    <row r="222" spans="1:9">
      <c r="A222" s="173" t="s">
        <v>168</v>
      </c>
      <c r="B222" s="173">
        <v>1</v>
      </c>
      <c r="C222" s="173" t="s">
        <v>133</v>
      </c>
      <c r="D222" s="173" t="s">
        <v>147</v>
      </c>
      <c r="F222" s="173" t="s">
        <v>118</v>
      </c>
      <c r="G222" s="173" t="s">
        <v>134</v>
      </c>
      <c r="H222" s="173" t="s">
        <v>169</v>
      </c>
    </row>
    <row r="223" spans="1:9">
      <c r="A223" s="173" t="s">
        <v>221</v>
      </c>
      <c r="B223" s="173">
        <v>1.5E-10</v>
      </c>
      <c r="C223" s="173" t="s">
        <v>120</v>
      </c>
      <c r="D223" s="173" t="s">
        <v>147</v>
      </c>
      <c r="F223" s="173" t="s">
        <v>118</v>
      </c>
      <c r="G223" s="173" t="s">
        <v>134</v>
      </c>
      <c r="H223" s="173" t="s">
        <v>222</v>
      </c>
    </row>
    <row r="226" spans="1:9" ht="18.75">
      <c r="A226" s="177" t="s">
        <v>114</v>
      </c>
      <c r="B226" s="177" t="s">
        <v>217</v>
      </c>
    </row>
    <row r="227" spans="1:9">
      <c r="A227" s="173" t="s">
        <v>116</v>
      </c>
    </row>
    <row r="228" spans="1:9">
      <c r="A228" s="173" t="s">
        <v>117</v>
      </c>
      <c r="B228" s="173" t="s">
        <v>118</v>
      </c>
    </row>
    <row r="229" spans="1:9">
      <c r="A229" s="173" t="s">
        <v>119</v>
      </c>
      <c r="B229" s="173">
        <v>1</v>
      </c>
    </row>
    <row r="230" spans="1:9">
      <c r="A230" s="173" t="s">
        <v>120</v>
      </c>
      <c r="B230" s="173" t="s">
        <v>133</v>
      </c>
    </row>
    <row r="231" spans="1:9">
      <c r="A231" s="173" t="s">
        <v>122</v>
      </c>
    </row>
    <row r="232" spans="1:9">
      <c r="A232" s="173" t="s">
        <v>123</v>
      </c>
      <c r="B232" s="173" t="s">
        <v>124</v>
      </c>
      <c r="C232" s="173" t="s">
        <v>120</v>
      </c>
      <c r="D232" s="173" t="s">
        <v>125</v>
      </c>
      <c r="E232" s="173" t="s">
        <v>126</v>
      </c>
      <c r="F232" s="173" t="s">
        <v>117</v>
      </c>
      <c r="G232" s="173" t="s">
        <v>127</v>
      </c>
      <c r="H232" s="173" t="s">
        <v>128</v>
      </c>
      <c r="I232" s="173" t="s">
        <v>129</v>
      </c>
    </row>
    <row r="233" spans="1:9">
      <c r="A233" s="173" t="s">
        <v>155</v>
      </c>
      <c r="B233" s="173">
        <v>1</v>
      </c>
      <c r="C233" s="173" t="s">
        <v>133</v>
      </c>
      <c r="D233" s="173" t="s">
        <v>147</v>
      </c>
      <c r="F233" s="173" t="s">
        <v>118</v>
      </c>
      <c r="G233" s="173" t="s">
        <v>134</v>
      </c>
      <c r="H233" s="173" t="s">
        <v>156</v>
      </c>
    </row>
    <row r="234" spans="1:9">
      <c r="A234" s="173" t="s">
        <v>157</v>
      </c>
      <c r="B234" s="173">
        <v>1</v>
      </c>
      <c r="C234" s="173" t="s">
        <v>133</v>
      </c>
      <c r="D234" s="173" t="s">
        <v>147</v>
      </c>
      <c r="F234" s="173" t="s">
        <v>118</v>
      </c>
      <c r="G234" s="173" t="s">
        <v>134</v>
      </c>
      <c r="H234" s="173" t="s">
        <v>158</v>
      </c>
    </row>
    <row r="235" spans="1:9">
      <c r="A235" s="173" t="s">
        <v>223</v>
      </c>
      <c r="B235" s="173">
        <v>4.6000000000000001E-10</v>
      </c>
      <c r="C235" s="173" t="s">
        <v>120</v>
      </c>
      <c r="D235" s="173" t="s">
        <v>147</v>
      </c>
      <c r="F235" s="173" t="s">
        <v>118</v>
      </c>
      <c r="G235" s="173" t="s">
        <v>134</v>
      </c>
      <c r="H235" s="173" t="s">
        <v>224</v>
      </c>
    </row>
    <row r="238" spans="1:9" ht="18.75">
      <c r="A238" s="177" t="s">
        <v>114</v>
      </c>
      <c r="B238" s="177" t="s">
        <v>218</v>
      </c>
    </row>
    <row r="239" spans="1:9">
      <c r="A239" s="173" t="s">
        <v>116</v>
      </c>
    </row>
    <row r="240" spans="1:9">
      <c r="A240" s="173" t="s">
        <v>117</v>
      </c>
      <c r="B240" s="173" t="s">
        <v>118</v>
      </c>
    </row>
    <row r="241" spans="1:13">
      <c r="A241" s="173" t="s">
        <v>119</v>
      </c>
      <c r="B241" s="173">
        <v>1</v>
      </c>
    </row>
    <row r="242" spans="1:13">
      <c r="A242" s="173" t="s">
        <v>120</v>
      </c>
      <c r="B242" s="173" t="s">
        <v>133</v>
      </c>
    </row>
    <row r="243" spans="1:13">
      <c r="A243" s="173" t="s">
        <v>122</v>
      </c>
    </row>
    <row r="244" spans="1:13">
      <c r="A244" s="173" t="s">
        <v>123</v>
      </c>
      <c r="B244" s="173" t="s">
        <v>124</v>
      </c>
      <c r="C244" s="173" t="s">
        <v>120</v>
      </c>
      <c r="D244" s="173" t="s">
        <v>125</v>
      </c>
      <c r="E244" s="173" t="s">
        <v>126</v>
      </c>
      <c r="F244" s="173" t="s">
        <v>117</v>
      </c>
      <c r="G244" s="173" t="s">
        <v>127</v>
      </c>
      <c r="H244" s="173" t="s">
        <v>128</v>
      </c>
      <c r="I244" s="173" t="s">
        <v>129</v>
      </c>
    </row>
    <row r="245" spans="1:13">
      <c r="A245" s="173" t="s">
        <v>219</v>
      </c>
      <c r="B245" s="173">
        <v>0.5</v>
      </c>
      <c r="C245" s="173" t="s">
        <v>133</v>
      </c>
      <c r="D245" s="173" t="s">
        <v>147</v>
      </c>
      <c r="F245" s="173" t="s">
        <v>118</v>
      </c>
      <c r="G245" s="173" t="s">
        <v>134</v>
      </c>
      <c r="H245" s="173" t="s">
        <v>220</v>
      </c>
    </row>
    <row r="246" spans="1:13">
      <c r="A246" s="173" t="s">
        <v>225</v>
      </c>
      <c r="B246" s="173">
        <v>7.8E-2</v>
      </c>
      <c r="C246" s="173" t="s">
        <v>133</v>
      </c>
      <c r="D246" s="173" t="s">
        <v>147</v>
      </c>
      <c r="F246" s="173" t="s">
        <v>118</v>
      </c>
      <c r="G246" s="173" t="s">
        <v>134</v>
      </c>
      <c r="H246" s="173" t="s">
        <v>226</v>
      </c>
    </row>
    <row r="247" spans="1:13">
      <c r="A247" s="173" t="s">
        <v>227</v>
      </c>
      <c r="B247" s="173">
        <v>0.08</v>
      </c>
      <c r="C247" s="173" t="s">
        <v>133</v>
      </c>
      <c r="D247" s="173" t="s">
        <v>147</v>
      </c>
      <c r="F247" s="173" t="s">
        <v>118</v>
      </c>
      <c r="G247" s="173" t="s">
        <v>134</v>
      </c>
      <c r="H247" s="173" t="s">
        <v>228</v>
      </c>
    </row>
    <row r="248" spans="1:13">
      <c r="A248" s="173" t="s">
        <v>210</v>
      </c>
      <c r="B248" s="173">
        <v>0.32</v>
      </c>
      <c r="C248" s="173" t="s">
        <v>133</v>
      </c>
      <c r="D248" s="173" t="s">
        <v>147</v>
      </c>
      <c r="F248" s="173" t="s">
        <v>118</v>
      </c>
      <c r="G248" s="173" t="s">
        <v>134</v>
      </c>
      <c r="H248" s="173" t="s">
        <v>211</v>
      </c>
    </row>
    <row r="249" spans="1:13">
      <c r="A249" s="173" t="s">
        <v>229</v>
      </c>
      <c r="B249" s="173">
        <v>2.5000000000000001E-2</v>
      </c>
      <c r="C249" s="173" t="s">
        <v>133</v>
      </c>
      <c r="D249" s="173" t="s">
        <v>147</v>
      </c>
      <c r="F249" s="173" t="s">
        <v>118</v>
      </c>
      <c r="G249" s="173" t="s">
        <v>134</v>
      </c>
      <c r="H249" s="173" t="s">
        <v>230</v>
      </c>
    </row>
    <row r="250" spans="1:13">
      <c r="A250" s="173" t="s">
        <v>231</v>
      </c>
      <c r="B250" s="173">
        <v>0.47</v>
      </c>
      <c r="C250" s="173" t="s">
        <v>133</v>
      </c>
      <c r="D250" s="173" t="s">
        <v>147</v>
      </c>
      <c r="F250" s="173" t="s">
        <v>118</v>
      </c>
      <c r="G250" s="173" t="s">
        <v>134</v>
      </c>
      <c r="H250" s="173" t="s">
        <v>232</v>
      </c>
    </row>
    <row r="251" spans="1:13">
      <c r="A251" s="173" t="s">
        <v>168</v>
      </c>
      <c r="B251" s="173">
        <v>0.5</v>
      </c>
      <c r="C251" s="173" t="s">
        <v>133</v>
      </c>
      <c r="D251" s="173" t="s">
        <v>147</v>
      </c>
      <c r="F251" s="173" t="s">
        <v>118</v>
      </c>
      <c r="G251" s="173" t="s">
        <v>134</v>
      </c>
      <c r="H251" s="173" t="s">
        <v>169</v>
      </c>
    </row>
    <row r="252" spans="1:13">
      <c r="A252" s="173" t="s">
        <v>221</v>
      </c>
      <c r="B252" s="173">
        <v>7.7000000000000006E-11</v>
      </c>
      <c r="C252" s="173" t="s">
        <v>120</v>
      </c>
      <c r="D252" s="173" t="s">
        <v>147</v>
      </c>
      <c r="F252" s="173" t="s">
        <v>118</v>
      </c>
      <c r="G252" s="173" t="s">
        <v>134</v>
      </c>
      <c r="H252" s="173" t="s">
        <v>222</v>
      </c>
    </row>
    <row r="253" spans="1:13">
      <c r="A253" s="173" t="s">
        <v>233</v>
      </c>
      <c r="B253" s="173">
        <v>3.4999999999999998E-10</v>
      </c>
      <c r="C253" s="173" t="s">
        <v>120</v>
      </c>
      <c r="D253" s="173" t="s">
        <v>147</v>
      </c>
      <c r="F253" s="173" t="s">
        <v>118</v>
      </c>
      <c r="G253" s="173" t="s">
        <v>134</v>
      </c>
      <c r="H253" s="173" t="s">
        <v>234</v>
      </c>
    </row>
    <row r="256" spans="1:13" ht="18.75">
      <c r="A256" s="177" t="s">
        <v>114</v>
      </c>
      <c r="B256" s="177" t="s">
        <v>163</v>
      </c>
      <c r="K256" s="169"/>
      <c r="L256" s="169"/>
      <c r="M256" s="169"/>
    </row>
    <row r="257" spans="1:13">
      <c r="A257" s="173" t="s">
        <v>119</v>
      </c>
      <c r="B257" s="173">
        <v>1</v>
      </c>
      <c r="K257" s="169"/>
      <c r="L257" s="169"/>
      <c r="M257" s="169"/>
    </row>
    <row r="258" spans="1:13">
      <c r="A258" s="173" t="s">
        <v>128</v>
      </c>
      <c r="B258" s="173" t="s">
        <v>163</v>
      </c>
      <c r="K258" s="169"/>
      <c r="L258" s="169"/>
      <c r="M258" s="169"/>
    </row>
    <row r="259" spans="1:13">
      <c r="A259" s="173" t="s">
        <v>127</v>
      </c>
      <c r="B259" s="173" t="s">
        <v>235</v>
      </c>
      <c r="K259" s="169"/>
      <c r="L259" s="169"/>
      <c r="M259" s="169"/>
    </row>
    <row r="260" spans="1:13">
      <c r="A260" s="173" t="s">
        <v>120</v>
      </c>
      <c r="B260" s="173" t="s">
        <v>146</v>
      </c>
      <c r="K260" s="169"/>
      <c r="L260" s="169"/>
      <c r="M260" s="169"/>
    </row>
    <row r="261" spans="1:13">
      <c r="A261" s="173" t="s">
        <v>122</v>
      </c>
      <c r="K261" s="169"/>
      <c r="L261" s="169"/>
      <c r="M261" s="169"/>
    </row>
    <row r="262" spans="1:13">
      <c r="A262" s="173" t="s">
        <v>123</v>
      </c>
      <c r="B262" s="173" t="s">
        <v>124</v>
      </c>
      <c r="C262" s="173" t="s">
        <v>120</v>
      </c>
      <c r="D262" s="173" t="s">
        <v>125</v>
      </c>
      <c r="E262" s="173" t="s">
        <v>126</v>
      </c>
      <c r="F262" s="173" t="s">
        <v>117</v>
      </c>
      <c r="G262" s="173" t="s">
        <v>127</v>
      </c>
      <c r="H262" s="173" t="s">
        <v>128</v>
      </c>
      <c r="K262" s="169"/>
      <c r="L262" s="169"/>
      <c r="M262" s="169"/>
    </row>
    <row r="263" spans="1:13">
      <c r="A263" s="173" t="s">
        <v>236</v>
      </c>
      <c r="B263" s="173">
        <v>15.73</v>
      </c>
      <c r="C263" s="173" t="s">
        <v>152</v>
      </c>
      <c r="D263" s="173" t="s">
        <v>191</v>
      </c>
      <c r="E263" s="173" t="s">
        <v>237</v>
      </c>
      <c r="G263" s="173" t="s">
        <v>193</v>
      </c>
      <c r="K263" s="169"/>
      <c r="L263" s="169"/>
      <c r="M263" s="169"/>
    </row>
    <row r="264" spans="1:13">
      <c r="A264" s="173" t="s">
        <v>238</v>
      </c>
      <c r="B264" s="173">
        <v>1.44E-2</v>
      </c>
      <c r="C264" s="173" t="s">
        <v>146</v>
      </c>
      <c r="D264" s="173" t="s">
        <v>191</v>
      </c>
      <c r="E264" s="173" t="s">
        <v>237</v>
      </c>
      <c r="G264" s="173" t="s">
        <v>193</v>
      </c>
      <c r="K264" s="169"/>
      <c r="L264" s="169"/>
      <c r="M264" s="169"/>
    </row>
    <row r="265" spans="1:13">
      <c r="A265" s="173" t="s">
        <v>239</v>
      </c>
      <c r="B265" s="173">
        <v>0.25</v>
      </c>
      <c r="C265" s="173" t="s">
        <v>240</v>
      </c>
      <c r="D265" s="173" t="s">
        <v>191</v>
      </c>
      <c r="E265" s="173" t="s">
        <v>241</v>
      </c>
      <c r="G265" s="173" t="s">
        <v>193</v>
      </c>
      <c r="K265" s="169"/>
      <c r="L265" s="169"/>
      <c r="M265" s="169"/>
    </row>
    <row r="266" spans="1:13">
      <c r="A266" s="173" t="s">
        <v>163</v>
      </c>
      <c r="B266" s="173">
        <v>1</v>
      </c>
      <c r="C266" s="173" t="s">
        <v>146</v>
      </c>
      <c r="D266" s="173" t="s">
        <v>265</v>
      </c>
      <c r="G266" s="173" t="s">
        <v>131</v>
      </c>
      <c r="H266" s="173" t="s">
        <v>163</v>
      </c>
      <c r="K266" s="169"/>
      <c r="L266" s="169"/>
      <c r="M266" s="169"/>
    </row>
    <row r="267" spans="1:13">
      <c r="A267" s="173" t="s">
        <v>242</v>
      </c>
      <c r="B267" s="173">
        <v>0.752</v>
      </c>
      <c r="C267" s="173" t="s">
        <v>146</v>
      </c>
      <c r="D267" s="173" t="s">
        <v>147</v>
      </c>
      <c r="F267" s="173" t="s">
        <v>118</v>
      </c>
      <c r="G267" s="173" t="s">
        <v>134</v>
      </c>
      <c r="H267" s="173" t="s">
        <v>243</v>
      </c>
      <c r="K267" s="169"/>
      <c r="L267" s="169"/>
      <c r="M267" s="169"/>
    </row>
    <row r="268" spans="1:13">
      <c r="A268" s="173" t="s">
        <v>244</v>
      </c>
      <c r="B268" s="173">
        <v>0.01</v>
      </c>
      <c r="C268" s="173" t="s">
        <v>146</v>
      </c>
      <c r="D268" s="173" t="s">
        <v>147</v>
      </c>
      <c r="F268" s="173" t="s">
        <v>118</v>
      </c>
      <c r="G268" s="173" t="s">
        <v>134</v>
      </c>
      <c r="H268" s="173" t="s">
        <v>245</v>
      </c>
      <c r="K268" s="169"/>
      <c r="L268" s="169"/>
      <c r="M268" s="169"/>
    </row>
    <row r="269" spans="1:13">
      <c r="A269" s="173" t="s">
        <v>246</v>
      </c>
      <c r="B269" s="173">
        <v>2.7300000000000001E-2</v>
      </c>
      <c r="C269" s="173" t="s">
        <v>146</v>
      </c>
      <c r="D269" s="173" t="s">
        <v>147</v>
      </c>
      <c r="F269" s="173" t="s">
        <v>118</v>
      </c>
      <c r="G269" s="173" t="s">
        <v>134</v>
      </c>
      <c r="H269" s="173" t="s">
        <v>247</v>
      </c>
      <c r="K269" s="169"/>
      <c r="L269" s="169"/>
      <c r="M269" s="169"/>
    </row>
    <row r="270" spans="1:13">
      <c r="A270" s="173" t="s">
        <v>248</v>
      </c>
      <c r="B270" s="173">
        <v>5.0400000000000002E-3</v>
      </c>
      <c r="C270" s="173" t="s">
        <v>146</v>
      </c>
      <c r="D270" s="173" t="s">
        <v>147</v>
      </c>
      <c r="F270" s="173" t="s">
        <v>118</v>
      </c>
      <c r="G270" s="173" t="s">
        <v>134</v>
      </c>
      <c r="H270" s="173" t="s">
        <v>249</v>
      </c>
      <c r="K270" s="169"/>
      <c r="L270" s="169"/>
      <c r="M270" s="169"/>
    </row>
    <row r="271" spans="1:13">
      <c r="A271" s="173" t="s">
        <v>250</v>
      </c>
      <c r="B271" s="173">
        <v>0.251</v>
      </c>
      <c r="C271" s="173" t="s">
        <v>146</v>
      </c>
      <c r="D271" s="173" t="s">
        <v>147</v>
      </c>
      <c r="F271" s="173" t="s">
        <v>118</v>
      </c>
      <c r="G271" s="173" t="s">
        <v>134</v>
      </c>
      <c r="H271" s="173" t="s">
        <v>251</v>
      </c>
      <c r="K271" s="169"/>
      <c r="L271" s="169"/>
      <c r="M271" s="169"/>
    </row>
    <row r="272" spans="1:13">
      <c r="A272" s="173" t="s">
        <v>252</v>
      </c>
      <c r="B272" s="173">
        <v>1.8</v>
      </c>
      <c r="C272" s="173" t="s">
        <v>146</v>
      </c>
      <c r="D272" s="173" t="s">
        <v>147</v>
      </c>
      <c r="F272" s="173" t="s">
        <v>153</v>
      </c>
      <c r="G272" s="173" t="s">
        <v>134</v>
      </c>
      <c r="H272" s="173" t="s">
        <v>253</v>
      </c>
      <c r="K272" s="169"/>
      <c r="L272" s="169"/>
      <c r="M272" s="169"/>
    </row>
    <row r="273" spans="1:13">
      <c r="A273" s="173" t="s">
        <v>254</v>
      </c>
      <c r="B273" s="173">
        <v>0.55000000000000004</v>
      </c>
      <c r="C273" s="173" t="s">
        <v>130</v>
      </c>
      <c r="D273" s="173" t="s">
        <v>147</v>
      </c>
      <c r="F273" s="173" t="s">
        <v>255</v>
      </c>
      <c r="G273" s="173" t="s">
        <v>134</v>
      </c>
      <c r="H273" s="173" t="s">
        <v>150</v>
      </c>
      <c r="K273" s="169"/>
      <c r="L273" s="169"/>
      <c r="M273" s="169"/>
    </row>
    <row r="274" spans="1:13">
      <c r="A274" s="173" t="s">
        <v>256</v>
      </c>
      <c r="B274" s="173">
        <v>13.75</v>
      </c>
      <c r="C274" s="173" t="s">
        <v>152</v>
      </c>
      <c r="D274" s="173" t="s">
        <v>147</v>
      </c>
      <c r="F274" s="173" t="s">
        <v>198</v>
      </c>
      <c r="G274" s="173" t="s">
        <v>134</v>
      </c>
      <c r="H274" s="173" t="s">
        <v>257</v>
      </c>
      <c r="K274" s="169"/>
      <c r="L274" s="169"/>
      <c r="M274" s="169"/>
    </row>
    <row r="275" spans="1:13">
      <c r="A275" s="173" t="s">
        <v>258</v>
      </c>
      <c r="B275" s="173">
        <v>-1.8</v>
      </c>
      <c r="C275" s="173" t="s">
        <v>240</v>
      </c>
      <c r="D275" s="173" t="s">
        <v>147</v>
      </c>
      <c r="F275" s="173" t="s">
        <v>153</v>
      </c>
      <c r="G275" s="173" t="s">
        <v>134</v>
      </c>
      <c r="H275" s="173" t="s">
        <v>259</v>
      </c>
      <c r="K275" s="169"/>
      <c r="L275" s="169"/>
      <c r="M275" s="169"/>
    </row>
    <row r="276" spans="1:13">
      <c r="A276" s="169"/>
      <c r="B276" s="176"/>
      <c r="C276" s="169"/>
      <c r="D276" s="169"/>
      <c r="E276" s="169"/>
      <c r="F276" s="169"/>
      <c r="G276" s="2"/>
      <c r="H276" s="2"/>
      <c r="I276" s="2"/>
      <c r="J276" s="2"/>
      <c r="K276" s="2"/>
      <c r="L276" s="2"/>
      <c r="M276" s="2"/>
    </row>
    <row r="277" spans="1:13">
      <c r="A277" s="169"/>
      <c r="B277" s="176"/>
      <c r="C277" s="169"/>
      <c r="D277" s="169"/>
      <c r="E277" s="169"/>
      <c r="F277" s="169"/>
      <c r="G277" s="2"/>
      <c r="H277" s="2"/>
      <c r="I277" s="2"/>
      <c r="J277" s="2"/>
      <c r="K277" s="2"/>
      <c r="L277" s="2"/>
      <c r="M277" s="2"/>
    </row>
    <row r="278" spans="1:13">
      <c r="A278" s="169"/>
      <c r="B278" s="176"/>
      <c r="C278" s="169"/>
      <c r="D278" s="169"/>
      <c r="E278" s="169"/>
      <c r="F278" s="169"/>
      <c r="G278" s="2"/>
      <c r="H278" s="2"/>
      <c r="I278" s="2"/>
      <c r="J278" s="2"/>
      <c r="K278" s="2"/>
      <c r="L278" s="2"/>
      <c r="M278" s="2"/>
    </row>
    <row r="279" spans="1:13">
      <c r="A279" s="169"/>
      <c r="B279" s="176"/>
      <c r="C279" s="169"/>
      <c r="D279" s="169"/>
      <c r="E279" s="169"/>
      <c r="F279" s="169"/>
      <c r="G279" s="2"/>
      <c r="H279" s="2"/>
      <c r="I279" s="2"/>
      <c r="J279" s="2"/>
      <c r="K279" s="2"/>
      <c r="L279" s="2"/>
      <c r="M279" s="2"/>
    </row>
    <row r="280" spans="1:13">
      <c r="A280" s="169"/>
      <c r="B280" s="176"/>
      <c r="C280" s="169"/>
      <c r="E280" s="169"/>
      <c r="F280" s="169"/>
      <c r="G280" s="2"/>
      <c r="H280" s="2"/>
      <c r="I280" s="2"/>
      <c r="J280" s="2"/>
      <c r="K280" s="2"/>
      <c r="L280" s="2"/>
      <c r="M280" s="2"/>
    </row>
    <row r="281" spans="1:13">
      <c r="A281" s="169"/>
      <c r="B281" s="176"/>
      <c r="C281" s="169"/>
      <c r="E281" s="169"/>
      <c r="F281" s="169"/>
      <c r="G281" s="2"/>
      <c r="H281" s="2"/>
      <c r="I281" s="2"/>
      <c r="J281" s="2"/>
      <c r="K281" s="2"/>
      <c r="L281" s="2"/>
      <c r="M281" s="2"/>
    </row>
    <row r="282" spans="1:13">
      <c r="A282" s="169"/>
      <c r="B282" s="176"/>
      <c r="C282" s="169"/>
      <c r="E282" s="169"/>
      <c r="F282" s="169"/>
      <c r="G282" s="2"/>
      <c r="H282" s="2"/>
      <c r="I282" s="2"/>
      <c r="J282" s="2"/>
      <c r="K282" s="2"/>
      <c r="L282" s="2"/>
      <c r="M282" s="2"/>
    </row>
    <row r="283" spans="1:13">
      <c r="B283" s="182"/>
      <c r="G283" s="2"/>
      <c r="H283" s="2"/>
      <c r="I283" s="2"/>
      <c r="J283" s="2"/>
      <c r="K283" s="2"/>
      <c r="L283" s="2"/>
      <c r="M283" s="2"/>
    </row>
    <row r="284" spans="1:13">
      <c r="A284" s="169"/>
      <c r="B284" s="176"/>
      <c r="C284" s="169"/>
      <c r="E284" s="169"/>
      <c r="F284" s="169"/>
      <c r="G284" s="2"/>
      <c r="H284" s="2"/>
      <c r="I284" s="2"/>
      <c r="J284" s="2"/>
      <c r="K284" s="2"/>
      <c r="L284" s="2"/>
      <c r="M284" s="2"/>
    </row>
    <row r="285" spans="1:13">
      <c r="A285" s="169"/>
      <c r="B285" s="176"/>
      <c r="C285" s="169"/>
      <c r="E285" s="169"/>
      <c r="F285" s="169"/>
      <c r="G285" s="2"/>
      <c r="H285" s="2"/>
      <c r="I285" s="2"/>
      <c r="J285" s="2"/>
      <c r="K285" s="2"/>
      <c r="L285" s="2"/>
      <c r="M285" s="2"/>
    </row>
    <row r="286" spans="1:13">
      <c r="A286" s="169"/>
      <c r="B286" s="176"/>
      <c r="C286" s="169"/>
      <c r="E286" s="169"/>
      <c r="F286" s="169"/>
      <c r="G286" s="2"/>
      <c r="H286" s="2"/>
      <c r="I286" s="2"/>
      <c r="J286" s="2"/>
      <c r="K286" s="2"/>
      <c r="L286" s="2"/>
      <c r="M286" s="2"/>
    </row>
    <row r="287" spans="1:13">
      <c r="A287" s="169"/>
      <c r="B287" s="176"/>
      <c r="C287" s="169"/>
      <c r="E287" s="169"/>
      <c r="F287" s="169"/>
      <c r="G287" s="2"/>
      <c r="H287" s="2"/>
      <c r="I287" s="2"/>
      <c r="J287" s="2"/>
      <c r="K287" s="2"/>
      <c r="L287" s="2"/>
      <c r="M287" s="2"/>
    </row>
    <row r="288" spans="1:13">
      <c r="A288" s="169"/>
      <c r="B288" s="176"/>
      <c r="C288" s="169"/>
      <c r="E288" s="169"/>
      <c r="F288" s="169"/>
      <c r="G288" s="2"/>
      <c r="H288" s="2"/>
      <c r="I288" s="2"/>
      <c r="J288" s="2"/>
      <c r="K288" s="2"/>
      <c r="L288" s="2"/>
      <c r="M288" s="2"/>
    </row>
    <row r="289" spans="1:13">
      <c r="A289" s="169"/>
      <c r="B289" s="176"/>
      <c r="C289" s="169"/>
      <c r="E289" s="169"/>
      <c r="F289" s="169"/>
      <c r="G289" s="2"/>
      <c r="H289" s="2"/>
      <c r="I289" s="2"/>
      <c r="J289" s="2"/>
      <c r="K289" s="2"/>
      <c r="L289" s="2"/>
      <c r="M289" s="2"/>
    </row>
    <row r="290" spans="1:13">
      <c r="A290" s="169"/>
      <c r="B290" s="176"/>
      <c r="C290" s="169"/>
      <c r="E290" s="169"/>
      <c r="F290" s="169"/>
      <c r="G290" s="2"/>
      <c r="H290" s="2"/>
      <c r="I290" s="2"/>
      <c r="J290" s="2"/>
      <c r="K290" s="2"/>
      <c r="L290" s="2"/>
      <c r="M290" s="2"/>
    </row>
    <row r="291" spans="1:13">
      <c r="A291" s="169"/>
      <c r="B291" s="176"/>
      <c r="C291" s="169"/>
      <c r="E291" s="169"/>
      <c r="F291" s="169"/>
      <c r="G291" s="2"/>
      <c r="H291" s="2"/>
      <c r="I291" s="2"/>
      <c r="J291" s="2"/>
      <c r="K291" s="2"/>
      <c r="L291" s="2"/>
      <c r="M291" s="2"/>
    </row>
    <row r="292" spans="1:13">
      <c r="A292" s="169"/>
      <c r="B292" s="176"/>
      <c r="C292" s="169"/>
      <c r="D292" s="169"/>
      <c r="E292" s="169"/>
      <c r="F292" s="169"/>
      <c r="G292" s="2"/>
      <c r="H292" s="2"/>
      <c r="I292" s="2"/>
      <c r="J292" s="2"/>
      <c r="K292" s="2"/>
      <c r="L292" s="2"/>
      <c r="M292" s="2"/>
    </row>
    <row r="293" spans="1:13">
      <c r="A293" s="169"/>
      <c r="B293" s="176"/>
      <c r="C293" s="169"/>
      <c r="D293" s="169"/>
      <c r="E293" s="169"/>
      <c r="F293" s="169"/>
      <c r="G293" s="2"/>
      <c r="H293" s="2"/>
      <c r="I293" s="2"/>
      <c r="J293" s="2"/>
      <c r="K293" s="2"/>
      <c r="L293" s="2"/>
      <c r="M293" s="2"/>
    </row>
    <row r="294" spans="1:13">
      <c r="A294" s="169"/>
      <c r="B294" s="176"/>
      <c r="C294" s="169"/>
      <c r="D294" s="169"/>
      <c r="E294" s="169"/>
      <c r="F294" s="169"/>
      <c r="G294" s="2"/>
      <c r="H294" s="2"/>
      <c r="I294" s="2"/>
      <c r="J294" s="2"/>
      <c r="K294" s="2"/>
      <c r="L294" s="2"/>
      <c r="M294" s="2"/>
    </row>
    <row r="295" spans="1:13">
      <c r="A295" s="169"/>
      <c r="B295" s="176"/>
      <c r="C295" s="169"/>
      <c r="D295" s="169"/>
      <c r="E295" s="169"/>
      <c r="F295" s="169"/>
      <c r="G295" s="2"/>
      <c r="H295" s="2"/>
      <c r="I295" s="2"/>
      <c r="J295" s="2"/>
      <c r="K295" s="2"/>
      <c r="L295" s="2"/>
      <c r="M295" s="2"/>
    </row>
    <row r="296" spans="1:13">
      <c r="A296" s="169"/>
      <c r="B296" s="176"/>
      <c r="C296" s="169"/>
      <c r="D296" s="169"/>
      <c r="E296" s="169"/>
      <c r="F296" s="169"/>
      <c r="G296" s="2"/>
      <c r="H296" s="2"/>
      <c r="I296" s="2"/>
      <c r="J296" s="2"/>
      <c r="K296" s="2"/>
      <c r="L296" s="2"/>
      <c r="M296" s="2"/>
    </row>
    <row r="297" spans="1:13">
      <c r="A297" s="169"/>
      <c r="B297" s="176"/>
      <c r="C297" s="169"/>
      <c r="D297" s="169"/>
      <c r="E297" s="169"/>
      <c r="F297" s="169"/>
      <c r="G297" s="2"/>
      <c r="H297" s="2"/>
      <c r="I297" s="2"/>
      <c r="J297" s="2"/>
      <c r="K297" s="2"/>
      <c r="L297" s="2"/>
      <c r="M297" s="2"/>
    </row>
    <row r="298" spans="1:13">
      <c r="A298" s="169"/>
      <c r="B298" s="176"/>
      <c r="C298" s="169"/>
      <c r="D298" s="169"/>
      <c r="E298" s="169"/>
      <c r="F298" s="169"/>
      <c r="G298" s="2"/>
      <c r="H298" s="2"/>
      <c r="I298" s="2"/>
      <c r="J298" s="2"/>
      <c r="K298" s="2"/>
      <c r="L298" s="2"/>
      <c r="M298" s="2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8"/>
  <sheetViews>
    <sheetView zoomScale="85" zoomScaleNormal="85" workbookViewId="0">
      <selection activeCell="B22" sqref="B22"/>
    </sheetView>
  </sheetViews>
  <sheetFormatPr baseColWidth="10" defaultColWidth="12.5703125" defaultRowHeight="15.75"/>
  <cols>
    <col min="1" max="1" width="51.5703125" style="173" customWidth="1"/>
    <col min="2" max="3" width="12.5703125" style="173"/>
    <col min="4" max="4" width="22.7109375" style="173" customWidth="1"/>
    <col min="5" max="6" width="12.5703125" style="173"/>
    <col min="7" max="7" width="17.5703125" style="173" customWidth="1"/>
    <col min="8" max="8" width="38.140625" style="173" customWidth="1"/>
    <col min="9" max="9" width="41.7109375" style="173" customWidth="1"/>
    <col min="10" max="16384" width="12.5703125" style="173"/>
  </cols>
  <sheetData>
    <row r="1" spans="1:13">
      <c r="A1" s="169" t="s">
        <v>109</v>
      </c>
      <c r="B1" s="170">
        <v>10</v>
      </c>
      <c r="C1" s="171"/>
      <c r="D1" s="169"/>
      <c r="E1" s="169"/>
      <c r="F1" s="169"/>
      <c r="G1" s="169"/>
      <c r="H1" s="169"/>
      <c r="I1" s="169"/>
      <c r="J1" s="172"/>
      <c r="K1" s="172"/>
      <c r="L1" s="172"/>
      <c r="M1" s="172"/>
    </row>
    <row r="2" spans="1:13" ht="18.75">
      <c r="A2" s="177" t="s">
        <v>110</v>
      </c>
      <c r="B2" s="184" t="s">
        <v>309</v>
      </c>
      <c r="C2" s="171"/>
      <c r="D2" s="169"/>
      <c r="E2" s="169"/>
      <c r="F2" s="169"/>
      <c r="G2" s="169"/>
      <c r="H2" s="169"/>
      <c r="I2" s="169"/>
    </row>
    <row r="3" spans="1:13">
      <c r="A3" s="169" t="s">
        <v>112</v>
      </c>
      <c r="B3" s="176" t="s">
        <v>113</v>
      </c>
      <c r="C3" s="171"/>
      <c r="D3" s="169"/>
      <c r="E3" s="169"/>
      <c r="F3" s="169"/>
      <c r="G3" s="169"/>
      <c r="H3" s="169"/>
      <c r="I3" s="169"/>
    </row>
    <row r="4" spans="1:13">
      <c r="A4" s="169"/>
      <c r="B4" s="176"/>
      <c r="C4" s="169"/>
      <c r="D4" s="169"/>
      <c r="E4" s="169"/>
      <c r="F4" s="169"/>
      <c r="G4" s="169"/>
      <c r="H4" s="169"/>
      <c r="I4" s="169"/>
    </row>
    <row r="5" spans="1:13" ht="18.75">
      <c r="A5" s="177" t="s">
        <v>114</v>
      </c>
      <c r="B5" s="184" t="s">
        <v>310</v>
      </c>
      <c r="C5" s="177"/>
      <c r="D5" s="169"/>
      <c r="E5" s="169"/>
      <c r="F5" s="169"/>
      <c r="G5" s="169"/>
      <c r="H5" s="169"/>
      <c r="I5" s="169"/>
    </row>
    <row r="6" spans="1:13">
      <c r="A6" s="169" t="s">
        <v>116</v>
      </c>
      <c r="B6" s="176"/>
      <c r="C6" s="169"/>
      <c r="D6" s="169"/>
      <c r="E6" s="169"/>
      <c r="F6" s="169"/>
      <c r="G6" s="169"/>
      <c r="H6" s="169"/>
      <c r="I6" s="169"/>
    </row>
    <row r="7" spans="1:13">
      <c r="A7" s="169" t="s">
        <v>117</v>
      </c>
      <c r="B7" s="176" t="s">
        <v>118</v>
      </c>
      <c r="C7" s="169"/>
      <c r="D7" s="169"/>
      <c r="E7" s="169"/>
      <c r="F7" s="169"/>
      <c r="G7" s="169"/>
      <c r="H7" s="169"/>
      <c r="I7" s="169"/>
    </row>
    <row r="8" spans="1:13">
      <c r="A8" s="169" t="s">
        <v>119</v>
      </c>
      <c r="B8" s="176">
        <v>1</v>
      </c>
      <c r="C8" s="169"/>
      <c r="D8" s="169"/>
      <c r="E8" s="169"/>
      <c r="F8" s="169"/>
      <c r="G8" s="169"/>
      <c r="H8" s="169"/>
      <c r="I8" s="169"/>
    </row>
    <row r="9" spans="1:13">
      <c r="A9" s="173" t="s">
        <v>120</v>
      </c>
      <c r="B9" s="173" t="s">
        <v>121</v>
      </c>
    </row>
    <row r="10" spans="1:13">
      <c r="A10" s="173" t="s">
        <v>122</v>
      </c>
    </row>
    <row r="11" spans="1:13">
      <c r="A11" s="173" t="s">
        <v>123</v>
      </c>
      <c r="B11" s="173" t="s">
        <v>124</v>
      </c>
      <c r="C11" s="173" t="s">
        <v>120</v>
      </c>
      <c r="D11" s="173" t="s">
        <v>125</v>
      </c>
      <c r="E11" s="173" t="s">
        <v>126</v>
      </c>
      <c r="F11" s="173" t="s">
        <v>117</v>
      </c>
      <c r="G11" s="173" t="s">
        <v>127</v>
      </c>
      <c r="H11" s="173" t="s">
        <v>128</v>
      </c>
      <c r="I11" s="173" t="s">
        <v>129</v>
      </c>
    </row>
    <row r="12" spans="1:13">
      <c r="A12" s="176" t="s">
        <v>310</v>
      </c>
      <c r="B12" s="173">
        <v>1</v>
      </c>
      <c r="C12" s="173" t="s">
        <v>130</v>
      </c>
      <c r="D12" s="173" t="s">
        <v>309</v>
      </c>
      <c r="F12" s="173" t="s">
        <v>118</v>
      </c>
      <c r="G12" s="173" t="s">
        <v>131</v>
      </c>
    </row>
    <row r="13" spans="1:13">
      <c r="A13" s="173" t="s">
        <v>132</v>
      </c>
      <c r="B13" s="173">
        <f>1.09*((0.93*Cell_cost!$C$22+0.03*Cell_cost!$C$15+0.04*Cell_cost!$C$16)*Cell_cost!$K$31*(1-Cell_cost!$K$33))*1000/Cell_cost!$K$47</f>
        <v>1.6215521755740299</v>
      </c>
      <c r="C13" s="173" t="s">
        <v>133</v>
      </c>
      <c r="D13" s="173" t="s">
        <v>309</v>
      </c>
      <c r="F13" s="173" t="s">
        <v>118</v>
      </c>
      <c r="G13" s="173" t="s">
        <v>134</v>
      </c>
    </row>
    <row r="14" spans="1:13">
      <c r="A14" s="173" t="s">
        <v>135</v>
      </c>
      <c r="B14" s="173">
        <f>1.09*((0.93*Cell_cost!$C$20+0.03*Cell_cost!$C$15+0.04*Cell_cost!$C$16)*(Cell_cost!$K$32)*(1-Cell_cost!$K$34))*1000/Cell_cost!$K$47</f>
        <v>4.6915837827003779</v>
      </c>
      <c r="C14" s="173" t="s">
        <v>133</v>
      </c>
      <c r="D14" s="173" t="s">
        <v>309</v>
      </c>
      <c r="F14" s="173" t="s">
        <v>118</v>
      </c>
      <c r="G14" s="173" t="s">
        <v>134</v>
      </c>
    </row>
    <row r="15" spans="1:13">
      <c r="A15" s="173" t="s">
        <v>136</v>
      </c>
      <c r="B15" s="173">
        <f>Cell_cost!$K$48</f>
        <v>0</v>
      </c>
      <c r="C15" s="173" t="s">
        <v>133</v>
      </c>
      <c r="D15" s="173" t="s">
        <v>309</v>
      </c>
      <c r="F15" s="173" t="s">
        <v>118</v>
      </c>
      <c r="G15" s="173" t="s">
        <v>134</v>
      </c>
    </row>
    <row r="16" spans="1:13">
      <c r="A16" s="173" t="s">
        <v>137</v>
      </c>
      <c r="B16" s="173">
        <f>Cell_cost!$K$49</f>
        <v>0.33257570155813304</v>
      </c>
      <c r="C16" s="173" t="s">
        <v>133</v>
      </c>
      <c r="D16" s="173" t="s">
        <v>309</v>
      </c>
      <c r="F16" s="173" t="s">
        <v>118</v>
      </c>
      <c r="G16" s="173" t="s">
        <v>134</v>
      </c>
    </row>
    <row r="17" spans="1:13">
      <c r="A17" s="173" t="s">
        <v>138</v>
      </c>
      <c r="B17" s="173">
        <f>Cell_cost!$K$53</f>
        <v>0.61218352812741372</v>
      </c>
      <c r="C17" s="173" t="s">
        <v>133</v>
      </c>
      <c r="D17" s="173" t="s">
        <v>309</v>
      </c>
      <c r="F17" s="173" t="s">
        <v>118</v>
      </c>
      <c r="G17" s="173" t="s">
        <v>134</v>
      </c>
    </row>
    <row r="18" spans="1:13">
      <c r="A18" s="173" t="s">
        <v>139</v>
      </c>
      <c r="B18" s="173">
        <f>Cell_cost!$K$50</f>
        <v>0.12692866027852925</v>
      </c>
      <c r="C18" s="173" t="s">
        <v>133</v>
      </c>
      <c r="D18" s="173" t="s">
        <v>309</v>
      </c>
      <c r="F18" s="173" t="s">
        <v>118</v>
      </c>
      <c r="G18" s="173" t="s">
        <v>134</v>
      </c>
    </row>
    <row r="19" spans="1:13">
      <c r="A19" s="173" t="s">
        <v>140</v>
      </c>
      <c r="B19" s="173">
        <f>SUM(B13:B18)*0.03/0.97</f>
        <v>0.22839661386304588</v>
      </c>
      <c r="C19" s="173" t="s">
        <v>133</v>
      </c>
      <c r="D19" s="173" t="s">
        <v>309</v>
      </c>
      <c r="F19" s="173" t="s">
        <v>118</v>
      </c>
      <c r="G19" s="173" t="s">
        <v>134</v>
      </c>
      <c r="I19" s="173" t="s">
        <v>141</v>
      </c>
    </row>
    <row r="20" spans="1:13">
      <c r="A20" s="173" t="s">
        <v>142</v>
      </c>
      <c r="B20" s="173">
        <f>LIB4C!$B$20*Cell_cost!$K$76/Cell_cost!$D$76</f>
        <v>24.992726966031473</v>
      </c>
      <c r="C20" s="173" t="s">
        <v>120</v>
      </c>
      <c r="D20" s="173" t="s">
        <v>309</v>
      </c>
      <c r="F20" s="173" t="s">
        <v>118</v>
      </c>
      <c r="G20" s="173" t="s">
        <v>134</v>
      </c>
    </row>
    <row r="21" spans="1:13">
      <c r="A21" s="173" t="s">
        <v>143</v>
      </c>
      <c r="B21" s="173">
        <f>LIB4C!$B$21*Cell_cost!$K$76/Cell_cost!$D$76</f>
        <v>30.713028529685374</v>
      </c>
      <c r="C21" s="173" t="s">
        <v>130</v>
      </c>
      <c r="D21" s="173" t="s">
        <v>309</v>
      </c>
      <c r="F21" s="173" t="s">
        <v>144</v>
      </c>
      <c r="G21" s="173" t="s">
        <v>134</v>
      </c>
    </row>
    <row r="24" spans="1:13" ht="18.75">
      <c r="A24" s="177" t="s">
        <v>114</v>
      </c>
      <c r="B24" s="177" t="s">
        <v>142</v>
      </c>
    </row>
    <row r="25" spans="1:13">
      <c r="A25" s="173" t="s">
        <v>116</v>
      </c>
    </row>
    <row r="26" spans="1:13">
      <c r="A26" s="173" t="s">
        <v>117</v>
      </c>
      <c r="B26" s="173" t="s">
        <v>118</v>
      </c>
    </row>
    <row r="27" spans="1:13">
      <c r="A27" s="173" t="s">
        <v>119</v>
      </c>
      <c r="B27" s="173">
        <v>1</v>
      </c>
    </row>
    <row r="28" spans="1:13">
      <c r="A28" s="173" t="s">
        <v>120</v>
      </c>
      <c r="B28" s="173" t="s">
        <v>120</v>
      </c>
    </row>
    <row r="29" spans="1:13">
      <c r="A29" s="173" t="s">
        <v>122</v>
      </c>
    </row>
    <row r="30" spans="1:13">
      <c r="A30" s="173" t="s">
        <v>123</v>
      </c>
      <c r="B30" s="173" t="s">
        <v>124</v>
      </c>
      <c r="C30" s="173" t="s">
        <v>120</v>
      </c>
      <c r="D30" s="173" t="s">
        <v>125</v>
      </c>
      <c r="E30" s="173" t="s">
        <v>126</v>
      </c>
      <c r="F30" s="173" t="s">
        <v>117</v>
      </c>
      <c r="G30" s="173" t="s">
        <v>127</v>
      </c>
      <c r="H30" s="173" t="s">
        <v>128</v>
      </c>
      <c r="I30" s="173" t="s">
        <v>129</v>
      </c>
    </row>
    <row r="31" spans="1:13">
      <c r="A31" s="173" t="s">
        <v>145</v>
      </c>
      <c r="B31" s="173">
        <v>1</v>
      </c>
      <c r="C31" s="173" t="s">
        <v>146</v>
      </c>
      <c r="D31" s="173" t="s">
        <v>147</v>
      </c>
      <c r="F31" s="173" t="s">
        <v>118</v>
      </c>
      <c r="G31" s="173" t="s">
        <v>134</v>
      </c>
      <c r="H31" s="173" t="s">
        <v>148</v>
      </c>
      <c r="K31" s="180"/>
      <c r="L31" s="180"/>
      <c r="M31" s="180"/>
    </row>
    <row r="32" spans="1:13">
      <c r="K32" s="180"/>
      <c r="L32" s="180"/>
      <c r="M32" s="180"/>
    </row>
    <row r="33" spans="1:13">
      <c r="K33" s="180"/>
      <c r="L33" s="180"/>
      <c r="M33" s="180"/>
    </row>
    <row r="34" spans="1:13" ht="18.75">
      <c r="A34" s="177" t="s">
        <v>114</v>
      </c>
      <c r="B34" s="177" t="s">
        <v>143</v>
      </c>
    </row>
    <row r="35" spans="1:13">
      <c r="A35" s="173" t="s">
        <v>116</v>
      </c>
    </row>
    <row r="36" spans="1:13">
      <c r="A36" s="173" t="s">
        <v>117</v>
      </c>
      <c r="B36" s="173" t="s">
        <v>144</v>
      </c>
    </row>
    <row r="37" spans="1:13">
      <c r="A37" s="173" t="s">
        <v>119</v>
      </c>
      <c r="B37" s="173">
        <v>1</v>
      </c>
    </row>
    <row r="38" spans="1:13">
      <c r="A38" s="173" t="s">
        <v>120</v>
      </c>
      <c r="B38" s="173" t="s">
        <v>130</v>
      </c>
    </row>
    <row r="39" spans="1:13">
      <c r="A39" s="173" t="s">
        <v>122</v>
      </c>
    </row>
    <row r="40" spans="1:13">
      <c r="A40" s="173" t="s">
        <v>123</v>
      </c>
      <c r="B40" s="173" t="s">
        <v>124</v>
      </c>
      <c r="C40" s="173" t="s">
        <v>120</v>
      </c>
      <c r="D40" s="173" t="s">
        <v>125</v>
      </c>
      <c r="E40" s="173" t="s">
        <v>126</v>
      </c>
      <c r="F40" s="173" t="s">
        <v>117</v>
      </c>
      <c r="G40" s="173" t="s">
        <v>127</v>
      </c>
      <c r="H40" s="173" t="s">
        <v>128</v>
      </c>
      <c r="I40" s="173" t="s">
        <v>129</v>
      </c>
    </row>
    <row r="41" spans="1:13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</row>
    <row r="42" spans="1:13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</row>
    <row r="43" spans="1:13">
      <c r="K43" s="180"/>
      <c r="L43" s="180"/>
      <c r="M43" s="180"/>
    </row>
    <row r="44" spans="1:13">
      <c r="K44" s="180"/>
      <c r="L44" s="180"/>
      <c r="M44" s="180"/>
    </row>
    <row r="45" spans="1:13" ht="18.75">
      <c r="A45" s="177" t="s">
        <v>114</v>
      </c>
      <c r="B45" s="177" t="s">
        <v>136</v>
      </c>
      <c r="C45" s="177"/>
    </row>
    <row r="46" spans="1:13">
      <c r="A46" s="173" t="s">
        <v>116</v>
      </c>
    </row>
    <row r="47" spans="1:13">
      <c r="A47" s="173" t="s">
        <v>117</v>
      </c>
      <c r="B47" s="173" t="s">
        <v>118</v>
      </c>
    </row>
    <row r="48" spans="1:13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73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73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6" spans="1:9" ht="18.75">
      <c r="A56" s="177" t="s">
        <v>114</v>
      </c>
      <c r="B56" s="177" t="s">
        <v>132</v>
      </c>
    </row>
    <row r="57" spans="1:9">
      <c r="A57" s="173" t="s">
        <v>116</v>
      </c>
    </row>
    <row r="58" spans="1:9">
      <c r="A58" s="173" t="s">
        <v>117</v>
      </c>
      <c r="B58" s="173" t="s">
        <v>118</v>
      </c>
    </row>
    <row r="59" spans="1:9">
      <c r="A59" s="173" t="s">
        <v>119</v>
      </c>
      <c r="B59" s="173">
        <v>1</v>
      </c>
    </row>
    <row r="60" spans="1:9">
      <c r="A60" s="173" t="s">
        <v>120</v>
      </c>
      <c r="B60" s="173" t="s">
        <v>133</v>
      </c>
    </row>
    <row r="61" spans="1:9">
      <c r="A61" s="173" t="s">
        <v>122</v>
      </c>
    </row>
    <row r="62" spans="1:9">
      <c r="A62" s="173" t="s">
        <v>123</v>
      </c>
      <c r="B62" s="173" t="s">
        <v>124</v>
      </c>
      <c r="C62" s="173" t="s">
        <v>120</v>
      </c>
      <c r="D62" s="173" t="s">
        <v>125</v>
      </c>
      <c r="E62" s="173" t="s">
        <v>126</v>
      </c>
      <c r="F62" s="173" t="s">
        <v>117</v>
      </c>
      <c r="G62" s="173" t="s">
        <v>127</v>
      </c>
      <c r="H62" s="173" t="s">
        <v>128</v>
      </c>
      <c r="I62" s="173" t="s">
        <v>129</v>
      </c>
    </row>
    <row r="63" spans="1:9">
      <c r="A63" s="173" t="s">
        <v>267</v>
      </c>
      <c r="B63" s="173">
        <v>0.93</v>
      </c>
      <c r="C63" s="173" t="s">
        <v>133</v>
      </c>
      <c r="D63" s="173" t="s">
        <v>265</v>
      </c>
      <c r="F63" s="173" t="s">
        <v>118</v>
      </c>
      <c r="G63" s="173" t="s">
        <v>134</v>
      </c>
    </row>
    <row r="64" spans="1:9">
      <c r="A64" s="173" t="s">
        <v>161</v>
      </c>
      <c r="B64" s="173">
        <v>2.0999999999999998E-2</v>
      </c>
      <c r="C64" s="173" t="s">
        <v>133</v>
      </c>
      <c r="D64" s="173" t="s">
        <v>147</v>
      </c>
      <c r="F64" s="173" t="s">
        <v>118</v>
      </c>
      <c r="G64" s="173" t="s">
        <v>134</v>
      </c>
      <c r="H64" s="173" t="s">
        <v>162</v>
      </c>
    </row>
    <row r="65" spans="1:9">
      <c r="A65" s="173" t="s">
        <v>163</v>
      </c>
      <c r="B65" s="173">
        <v>8.9999999999999993E-3</v>
      </c>
      <c r="C65" s="173" t="s">
        <v>133</v>
      </c>
      <c r="D65" s="173" t="s">
        <v>265</v>
      </c>
      <c r="G65" s="173" t="s">
        <v>134</v>
      </c>
      <c r="H65" s="173" t="s">
        <v>163</v>
      </c>
    </row>
    <row r="66" spans="1:9">
      <c r="A66" s="173" t="s">
        <v>164</v>
      </c>
      <c r="B66" s="173">
        <v>0.04</v>
      </c>
      <c r="C66" s="173" t="s">
        <v>133</v>
      </c>
      <c r="D66" s="173" t="s">
        <v>147</v>
      </c>
      <c r="F66" s="173" t="s">
        <v>118</v>
      </c>
      <c r="G66" s="173" t="s">
        <v>134</v>
      </c>
      <c r="H66" s="173" t="s">
        <v>165</v>
      </c>
    </row>
    <row r="69" spans="1:9" ht="18.75">
      <c r="A69" s="177" t="s">
        <v>114</v>
      </c>
      <c r="B69" s="177" t="s">
        <v>267</v>
      </c>
    </row>
    <row r="70" spans="1:9">
      <c r="A70" s="173" t="s">
        <v>116</v>
      </c>
      <c r="B70" s="173" t="s">
        <v>268</v>
      </c>
    </row>
    <row r="71" spans="1:9">
      <c r="A71" s="173" t="s">
        <v>117</v>
      </c>
      <c r="B71" s="173" t="s">
        <v>118</v>
      </c>
    </row>
    <row r="72" spans="1:9">
      <c r="A72" s="173" t="s">
        <v>119</v>
      </c>
      <c r="B72" s="173">
        <v>1</v>
      </c>
    </row>
    <row r="73" spans="1:9">
      <c r="A73" s="173" t="s">
        <v>120</v>
      </c>
      <c r="B73" s="173" t="s">
        <v>133</v>
      </c>
    </row>
    <row r="74" spans="1:9">
      <c r="A74" s="173" t="s">
        <v>122</v>
      </c>
    </row>
    <row r="75" spans="1:9">
      <c r="A75" s="173" t="s">
        <v>123</v>
      </c>
      <c r="B75" s="173" t="s">
        <v>124</v>
      </c>
      <c r="C75" s="173" t="s">
        <v>120</v>
      </c>
      <c r="D75" s="173" t="s">
        <v>125</v>
      </c>
      <c r="E75" s="173" t="s">
        <v>126</v>
      </c>
      <c r="F75" s="173" t="s">
        <v>117</v>
      </c>
      <c r="G75" s="173" t="s">
        <v>127</v>
      </c>
      <c r="H75" s="173" t="s">
        <v>128</v>
      </c>
      <c r="I75" s="173" t="s">
        <v>129</v>
      </c>
    </row>
    <row r="76" spans="1:9">
      <c r="A76" s="173" t="s">
        <v>267</v>
      </c>
      <c r="B76" s="173">
        <v>1</v>
      </c>
      <c r="C76" s="173" t="s">
        <v>133</v>
      </c>
      <c r="D76" s="173" t="s">
        <v>265</v>
      </c>
      <c r="F76" s="173" t="s">
        <v>118</v>
      </c>
      <c r="G76" s="173" t="s">
        <v>131</v>
      </c>
    </row>
    <row r="77" spans="1:9">
      <c r="A77" s="173" t="s">
        <v>269</v>
      </c>
      <c r="B77" s="173">
        <v>20</v>
      </c>
      <c r="C77" s="173" t="s">
        <v>133</v>
      </c>
      <c r="D77" s="173" t="s">
        <v>147</v>
      </c>
      <c r="F77" s="173" t="s">
        <v>153</v>
      </c>
      <c r="G77" s="173" t="s">
        <v>134</v>
      </c>
      <c r="H77" s="173" t="s">
        <v>270</v>
      </c>
    </row>
    <row r="78" spans="1:9">
      <c r="A78" s="173" t="s">
        <v>254</v>
      </c>
      <c r="B78" s="173">
        <v>0.107</v>
      </c>
      <c r="C78" s="173" t="s">
        <v>130</v>
      </c>
      <c r="D78" s="173" t="s">
        <v>147</v>
      </c>
      <c r="F78" s="173" t="s">
        <v>255</v>
      </c>
      <c r="G78" s="173" t="s">
        <v>134</v>
      </c>
      <c r="H78" s="173" t="s">
        <v>150</v>
      </c>
    </row>
    <row r="79" spans="1:9">
      <c r="A79" s="173" t="s">
        <v>271</v>
      </c>
      <c r="B79" s="173">
        <v>9.52</v>
      </c>
      <c r="C79" s="173" t="s">
        <v>182</v>
      </c>
      <c r="D79" s="173" t="s">
        <v>147</v>
      </c>
      <c r="F79" s="173" t="s">
        <v>272</v>
      </c>
      <c r="G79" s="173" t="s">
        <v>134</v>
      </c>
      <c r="H79" s="173" t="s">
        <v>257</v>
      </c>
    </row>
    <row r="80" spans="1:9">
      <c r="A80" s="173" t="s">
        <v>252</v>
      </c>
      <c r="B80" s="173">
        <v>0.17799999999999999</v>
      </c>
      <c r="C80" s="173" t="s">
        <v>133</v>
      </c>
      <c r="D80" s="173" t="s">
        <v>147</v>
      </c>
      <c r="F80" s="173" t="s">
        <v>153</v>
      </c>
      <c r="G80" s="173" t="s">
        <v>134</v>
      </c>
      <c r="H80" s="173" t="s">
        <v>253</v>
      </c>
    </row>
    <row r="81" spans="1:18">
      <c r="A81" s="173" t="s">
        <v>273</v>
      </c>
      <c r="B81" s="173">
        <v>0.26700000000000002</v>
      </c>
      <c r="C81" s="173" t="s">
        <v>133</v>
      </c>
      <c r="D81" s="173" t="s">
        <v>147</v>
      </c>
      <c r="F81" s="173" t="s">
        <v>118</v>
      </c>
      <c r="G81" s="173" t="s">
        <v>134</v>
      </c>
      <c r="H81" s="173" t="s">
        <v>274</v>
      </c>
      <c r="L81" s="186"/>
      <c r="M81" s="186"/>
      <c r="N81" s="186"/>
      <c r="O81" s="186"/>
      <c r="P81" s="186"/>
      <c r="Q81" s="186"/>
      <c r="R81" s="186"/>
    </row>
    <row r="82" spans="1:18">
      <c r="A82" s="173" t="s">
        <v>275</v>
      </c>
      <c r="B82" s="173">
        <v>6.99</v>
      </c>
      <c r="C82" s="173" t="s">
        <v>133</v>
      </c>
      <c r="D82" s="173" t="s">
        <v>147</v>
      </c>
      <c r="F82" s="173" t="s">
        <v>153</v>
      </c>
      <c r="G82" s="173" t="s">
        <v>134</v>
      </c>
      <c r="H82" s="173" t="s">
        <v>276</v>
      </c>
      <c r="L82" s="186"/>
      <c r="M82" s="186"/>
      <c r="N82" s="186"/>
      <c r="O82" s="186"/>
      <c r="P82" s="186"/>
      <c r="Q82" s="186"/>
      <c r="R82" s="186"/>
    </row>
    <row r="83" spans="1:18">
      <c r="A83" s="173" t="s">
        <v>179</v>
      </c>
      <c r="B83" s="173">
        <v>4.0000000000000001E-10</v>
      </c>
      <c r="C83" s="173" t="s">
        <v>120</v>
      </c>
      <c r="D83" s="173" t="s">
        <v>147</v>
      </c>
      <c r="F83" s="173" t="s">
        <v>118</v>
      </c>
      <c r="G83" s="173" t="s">
        <v>134</v>
      </c>
      <c r="H83" s="173" t="s">
        <v>180</v>
      </c>
      <c r="L83" s="186"/>
      <c r="M83" s="186"/>
      <c r="N83" s="186"/>
      <c r="O83" s="186"/>
      <c r="P83" s="186"/>
      <c r="Q83" s="186"/>
      <c r="R83" s="186"/>
    </row>
    <row r="84" spans="1:18">
      <c r="A84" s="173" t="s">
        <v>277</v>
      </c>
      <c r="B84" s="173">
        <v>29.33</v>
      </c>
      <c r="C84" s="173" t="s">
        <v>133</v>
      </c>
      <c r="D84" s="173" t="s">
        <v>191</v>
      </c>
      <c r="E84" s="173" t="s">
        <v>237</v>
      </c>
      <c r="G84" s="173" t="s">
        <v>193</v>
      </c>
      <c r="L84" s="186" t="s">
        <v>278</v>
      </c>
      <c r="M84" s="186"/>
      <c r="N84" s="186"/>
      <c r="O84" s="186"/>
      <c r="P84" s="186"/>
      <c r="Q84" s="186"/>
      <c r="R84" s="186"/>
    </row>
    <row r="85" spans="1:18">
      <c r="A85" s="173" t="s">
        <v>279</v>
      </c>
      <c r="B85" s="173">
        <v>3.5300000000000002E-4</v>
      </c>
      <c r="C85" s="173" t="s">
        <v>133</v>
      </c>
      <c r="D85" s="173" t="s">
        <v>191</v>
      </c>
      <c r="E85" s="173" t="s">
        <v>237</v>
      </c>
      <c r="G85" s="173" t="s">
        <v>193</v>
      </c>
      <c r="L85" s="186"/>
      <c r="M85" s="186"/>
      <c r="N85" s="186"/>
      <c r="O85" s="186"/>
      <c r="P85" s="186"/>
      <c r="Q85" s="186"/>
      <c r="R85" s="186"/>
    </row>
    <row r="86" spans="1:18">
      <c r="A86" s="173" t="s">
        <v>280</v>
      </c>
      <c r="B86" s="173">
        <v>6.1599999999999997E-3</v>
      </c>
      <c r="C86" s="173" t="s">
        <v>133</v>
      </c>
      <c r="D86" s="173" t="s">
        <v>191</v>
      </c>
      <c r="E86" s="173" t="s">
        <v>237</v>
      </c>
      <c r="G86" s="173" t="s">
        <v>193</v>
      </c>
      <c r="L86" s="186" t="s">
        <v>281</v>
      </c>
      <c r="M86" s="186"/>
      <c r="N86" s="186"/>
      <c r="O86" s="186"/>
      <c r="P86" s="186"/>
      <c r="Q86" s="186"/>
      <c r="R86" s="186"/>
    </row>
    <row r="87" spans="1:18">
      <c r="A87" s="173" t="s">
        <v>282</v>
      </c>
      <c r="B87" s="173">
        <v>1.17E-3</v>
      </c>
      <c r="C87" s="173" t="s">
        <v>133</v>
      </c>
      <c r="D87" s="173" t="s">
        <v>191</v>
      </c>
      <c r="E87" s="173" t="s">
        <v>237</v>
      </c>
      <c r="G87" s="173" t="s">
        <v>193</v>
      </c>
      <c r="L87" s="186" t="s">
        <v>283</v>
      </c>
      <c r="M87" s="186"/>
      <c r="N87" s="186"/>
      <c r="O87" s="186"/>
      <c r="P87" s="186"/>
      <c r="Q87" s="186"/>
      <c r="R87" s="186"/>
    </row>
    <row r="88" spans="1:18">
      <c r="A88" s="173" t="s">
        <v>238</v>
      </c>
      <c r="B88" s="173">
        <v>1.1E-4</v>
      </c>
      <c r="C88" s="173" t="s">
        <v>133</v>
      </c>
      <c r="D88" s="173" t="s">
        <v>191</v>
      </c>
      <c r="E88" s="173" t="s">
        <v>237</v>
      </c>
      <c r="G88" s="173" t="s">
        <v>193</v>
      </c>
      <c r="L88" s="186" t="s">
        <v>284</v>
      </c>
      <c r="M88" s="186"/>
      <c r="N88" s="186"/>
      <c r="O88" s="186"/>
      <c r="P88" s="186"/>
      <c r="Q88" s="186"/>
      <c r="R88" s="186"/>
    </row>
    <row r="89" spans="1:18">
      <c r="A89" s="173" t="s">
        <v>285</v>
      </c>
      <c r="B89" s="173">
        <v>8.8899999999999996E-6</v>
      </c>
      <c r="C89" s="173" t="s">
        <v>133</v>
      </c>
      <c r="D89" s="173" t="s">
        <v>191</v>
      </c>
      <c r="E89" s="173" t="s">
        <v>237</v>
      </c>
      <c r="G89" s="173" t="s">
        <v>193</v>
      </c>
      <c r="L89" s="186"/>
      <c r="M89" s="186"/>
      <c r="N89" s="186"/>
      <c r="O89" s="186"/>
      <c r="P89" s="186"/>
      <c r="Q89" s="186"/>
      <c r="R89" s="186"/>
    </row>
    <row r="90" spans="1:18">
      <c r="A90" s="173" t="s">
        <v>286</v>
      </c>
      <c r="B90" s="173">
        <v>5.0799999999999999E-4</v>
      </c>
      <c r="C90" s="173" t="s">
        <v>133</v>
      </c>
      <c r="D90" s="173" t="s">
        <v>191</v>
      </c>
      <c r="E90" s="173" t="s">
        <v>237</v>
      </c>
      <c r="G90" s="173" t="s">
        <v>193</v>
      </c>
      <c r="L90" s="186"/>
      <c r="M90" s="186"/>
      <c r="N90" s="186"/>
      <c r="O90" s="186"/>
      <c r="P90" s="186"/>
      <c r="Q90" s="186"/>
      <c r="R90" s="186"/>
    </row>
    <row r="91" spans="1:18">
      <c r="A91" s="173" t="s">
        <v>236</v>
      </c>
      <c r="B91" s="173">
        <v>9.9</v>
      </c>
      <c r="C91" s="173" t="s">
        <v>182</v>
      </c>
      <c r="D91" s="173" t="s">
        <v>191</v>
      </c>
      <c r="E91" s="173" t="s">
        <v>237</v>
      </c>
      <c r="G91" s="173" t="s">
        <v>193</v>
      </c>
      <c r="L91" s="186"/>
      <c r="M91" s="186"/>
      <c r="N91" s="186"/>
      <c r="O91" s="186"/>
      <c r="P91" s="186"/>
      <c r="Q91" s="186"/>
      <c r="R91" s="186"/>
    </row>
    <row r="94" spans="1:18" ht="18.75">
      <c r="A94" s="177" t="s">
        <v>114</v>
      </c>
      <c r="B94" s="177" t="s">
        <v>137</v>
      </c>
    </row>
    <row r="95" spans="1:18">
      <c r="A95" s="173" t="s">
        <v>116</v>
      </c>
    </row>
    <row r="96" spans="1:18">
      <c r="A96" s="173" t="s">
        <v>117</v>
      </c>
      <c r="B96" s="173" t="s">
        <v>118</v>
      </c>
    </row>
    <row r="97" spans="1:11">
      <c r="A97" s="173" t="s">
        <v>119</v>
      </c>
      <c r="B97" s="173">
        <v>1</v>
      </c>
    </row>
    <row r="98" spans="1:11">
      <c r="A98" s="173" t="s">
        <v>120</v>
      </c>
      <c r="B98" s="173" t="s">
        <v>133</v>
      </c>
    </row>
    <row r="99" spans="1:11">
      <c r="A99" s="173" t="s">
        <v>122</v>
      </c>
    </row>
    <row r="100" spans="1:11">
      <c r="A100" s="173" t="s">
        <v>123</v>
      </c>
      <c r="B100" s="173" t="s">
        <v>124</v>
      </c>
      <c r="C100" s="173" t="s">
        <v>120</v>
      </c>
      <c r="D100" s="173" t="s">
        <v>125</v>
      </c>
      <c r="E100" s="173" t="s">
        <v>126</v>
      </c>
      <c r="F100" s="173" t="s">
        <v>117</v>
      </c>
      <c r="G100" s="173" t="s">
        <v>127</v>
      </c>
      <c r="H100" s="173" t="s">
        <v>128</v>
      </c>
      <c r="I100" s="173" t="s">
        <v>129</v>
      </c>
    </row>
    <row r="101" spans="1:11">
      <c r="A101" s="173" t="s">
        <v>166</v>
      </c>
      <c r="B101" s="173">
        <v>1</v>
      </c>
      <c r="C101" s="173" t="s">
        <v>133</v>
      </c>
      <c r="D101" s="173" t="s">
        <v>147</v>
      </c>
      <c r="F101" s="173" t="s">
        <v>153</v>
      </c>
      <c r="G101" s="173" t="s">
        <v>134</v>
      </c>
      <c r="H101" s="173" t="s">
        <v>167</v>
      </c>
    </row>
    <row r="102" spans="1:11">
      <c r="A102" s="173" t="s">
        <v>168</v>
      </c>
      <c r="B102" s="173">
        <v>1</v>
      </c>
      <c r="C102" s="173" t="s">
        <v>133</v>
      </c>
      <c r="D102" s="173" t="s">
        <v>147</v>
      </c>
      <c r="F102" s="173" t="s">
        <v>118</v>
      </c>
      <c r="G102" s="173" t="s">
        <v>134</v>
      </c>
      <c r="H102" s="173" t="s">
        <v>169</v>
      </c>
    </row>
    <row r="105" spans="1:11" ht="18.75">
      <c r="A105" s="177" t="s">
        <v>114</v>
      </c>
      <c r="B105" s="177" t="s">
        <v>135</v>
      </c>
    </row>
    <row r="106" spans="1:11">
      <c r="A106" s="173" t="s">
        <v>116</v>
      </c>
    </row>
    <row r="107" spans="1:11">
      <c r="A107" s="173" t="s">
        <v>117</v>
      </c>
      <c r="B107" s="173" t="s">
        <v>118</v>
      </c>
    </row>
    <row r="108" spans="1:11">
      <c r="A108" s="173" t="s">
        <v>119</v>
      </c>
      <c r="B108" s="173">
        <v>1</v>
      </c>
    </row>
    <row r="109" spans="1:11">
      <c r="A109" s="173" t="s">
        <v>120</v>
      </c>
      <c r="B109" s="173" t="s">
        <v>133</v>
      </c>
    </row>
    <row r="110" spans="1:11">
      <c r="A110" s="173" t="s">
        <v>122</v>
      </c>
    </row>
    <row r="111" spans="1:11">
      <c r="A111" s="173" t="s">
        <v>123</v>
      </c>
      <c r="B111" s="173" t="s">
        <v>124</v>
      </c>
      <c r="C111" s="173" t="s">
        <v>120</v>
      </c>
      <c r="D111" s="173" t="s">
        <v>125</v>
      </c>
      <c r="E111" s="173" t="s">
        <v>126</v>
      </c>
      <c r="F111" s="173" t="s">
        <v>117</v>
      </c>
      <c r="G111" s="173" t="s">
        <v>127</v>
      </c>
      <c r="H111" s="173" t="s">
        <v>128</v>
      </c>
      <c r="I111" s="173" t="s">
        <v>129</v>
      </c>
    </row>
    <row r="112" spans="1:11">
      <c r="A112" s="173" t="s">
        <v>170</v>
      </c>
      <c r="B112" s="173">
        <v>0.03</v>
      </c>
      <c r="C112" s="173" t="s">
        <v>133</v>
      </c>
      <c r="D112" s="173" t="s">
        <v>147</v>
      </c>
      <c r="F112" s="173" t="s">
        <v>118</v>
      </c>
      <c r="G112" s="173" t="s">
        <v>134</v>
      </c>
      <c r="H112" s="173" t="s">
        <v>171</v>
      </c>
      <c r="K112" s="2"/>
    </row>
    <row r="113" spans="1:13">
      <c r="A113" s="173" t="s">
        <v>164</v>
      </c>
      <c r="B113" s="173">
        <v>0.04</v>
      </c>
      <c r="C113" s="173" t="s">
        <v>133</v>
      </c>
      <c r="D113" s="173" t="s">
        <v>147</v>
      </c>
      <c r="F113" s="173" t="s">
        <v>118</v>
      </c>
      <c r="G113" s="173" t="s">
        <v>134</v>
      </c>
      <c r="H113" s="173" t="s">
        <v>165</v>
      </c>
      <c r="K113" s="2"/>
    </row>
    <row r="114" spans="1:13">
      <c r="A114" s="173" t="s">
        <v>172</v>
      </c>
      <c r="B114" s="173">
        <v>0.93</v>
      </c>
      <c r="C114" s="173" t="s">
        <v>133</v>
      </c>
      <c r="D114" s="173" t="s">
        <v>265</v>
      </c>
      <c r="F114" s="173" t="s">
        <v>118</v>
      </c>
      <c r="G114" s="173" t="s">
        <v>134</v>
      </c>
      <c r="K114" s="2"/>
      <c r="L114" s="2"/>
      <c r="M114" s="2"/>
    </row>
    <row r="115" spans="1:13">
      <c r="A115" s="173" t="s">
        <v>173</v>
      </c>
      <c r="B115" s="173">
        <v>0.41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174</v>
      </c>
      <c r="L115" s="2"/>
      <c r="M115" s="2"/>
    </row>
    <row r="116" spans="1:13">
      <c r="L116" s="2"/>
      <c r="M116" s="2"/>
    </row>
    <row r="117" spans="1:13">
      <c r="K117" s="2"/>
      <c r="L117" s="2"/>
      <c r="M117" s="2"/>
    </row>
    <row r="118" spans="1:13" ht="18.75">
      <c r="A118" s="177" t="s">
        <v>114</v>
      </c>
      <c r="B118" s="177" t="s">
        <v>172</v>
      </c>
      <c r="K118" s="2"/>
      <c r="L118" s="2"/>
      <c r="M118" s="2"/>
    </row>
    <row r="119" spans="1:13">
      <c r="A119" s="173" t="s">
        <v>116</v>
      </c>
      <c r="B119" s="173" t="s">
        <v>287</v>
      </c>
      <c r="K119" s="2"/>
      <c r="L119" s="2"/>
      <c r="M119" s="2"/>
    </row>
    <row r="120" spans="1:13">
      <c r="A120" s="173" t="s">
        <v>117</v>
      </c>
      <c r="B120" s="173" t="s">
        <v>118</v>
      </c>
      <c r="K120" s="2"/>
      <c r="L120" s="2"/>
      <c r="M120" s="2"/>
    </row>
    <row r="121" spans="1:13">
      <c r="A121" s="173" t="s">
        <v>119</v>
      </c>
      <c r="B121" s="173">
        <v>1</v>
      </c>
      <c r="L121" s="2"/>
      <c r="M121" s="2"/>
    </row>
    <row r="122" spans="1:13">
      <c r="A122" s="173" t="s">
        <v>120</v>
      </c>
      <c r="B122" s="173" t="s">
        <v>133</v>
      </c>
      <c r="L122" s="2"/>
      <c r="M122" s="2"/>
    </row>
    <row r="123" spans="1:13">
      <c r="A123" s="173" t="s">
        <v>122</v>
      </c>
    </row>
    <row r="124" spans="1:13">
      <c r="A124" s="173" t="s">
        <v>123</v>
      </c>
      <c r="B124" s="173" t="s">
        <v>124</v>
      </c>
      <c r="C124" s="173" t="s">
        <v>120</v>
      </c>
      <c r="D124" s="173" t="s">
        <v>125</v>
      </c>
      <c r="E124" s="173" t="s">
        <v>126</v>
      </c>
      <c r="F124" s="173" t="s">
        <v>117</v>
      </c>
      <c r="G124" s="173" t="s">
        <v>127</v>
      </c>
      <c r="H124" s="173" t="s">
        <v>128</v>
      </c>
      <c r="I124" s="173" t="s">
        <v>129</v>
      </c>
    </row>
    <row r="125" spans="1:13">
      <c r="A125" s="173" t="s">
        <v>188</v>
      </c>
      <c r="B125" s="173">
        <v>0.35599999999999998</v>
      </c>
      <c r="C125" s="173" t="s">
        <v>133</v>
      </c>
      <c r="D125" s="173" t="s">
        <v>147</v>
      </c>
      <c r="F125" s="173" t="s">
        <v>118</v>
      </c>
      <c r="G125" s="173" t="s">
        <v>134</v>
      </c>
      <c r="H125" s="173" t="s">
        <v>189</v>
      </c>
    </row>
    <row r="126" spans="1:13">
      <c r="A126" s="173" t="s">
        <v>178</v>
      </c>
      <c r="B126" s="173">
        <v>0.81399999999999995</v>
      </c>
      <c r="C126" s="173" t="s">
        <v>133</v>
      </c>
      <c r="D126" s="173" t="s">
        <v>265</v>
      </c>
      <c r="F126" s="173" t="s">
        <v>118</v>
      </c>
      <c r="G126" s="173" t="s">
        <v>134</v>
      </c>
    </row>
    <row r="127" spans="1:13">
      <c r="A127" s="173" t="s">
        <v>179</v>
      </c>
      <c r="B127" s="173">
        <v>4.6000000000000001E-10</v>
      </c>
      <c r="C127" s="173" t="s">
        <v>120</v>
      </c>
      <c r="D127" s="173" t="s">
        <v>147</v>
      </c>
      <c r="F127" s="173" t="s">
        <v>118</v>
      </c>
      <c r="G127" s="173" t="s">
        <v>134</v>
      </c>
      <c r="H127" s="173" t="s">
        <v>180</v>
      </c>
    </row>
    <row r="128" spans="1:13">
      <c r="A128" s="173" t="s">
        <v>181</v>
      </c>
      <c r="B128" s="173">
        <v>0.55000000000000004</v>
      </c>
      <c r="C128" s="173" t="s">
        <v>182</v>
      </c>
      <c r="D128" s="173" t="s">
        <v>147</v>
      </c>
      <c r="F128" s="173" t="s">
        <v>153</v>
      </c>
      <c r="G128" s="173" t="s">
        <v>134</v>
      </c>
      <c r="H128" s="173" t="s">
        <v>154</v>
      </c>
    </row>
    <row r="131" spans="1:9" ht="18.75">
      <c r="A131" s="177" t="s">
        <v>114</v>
      </c>
      <c r="B131" s="177" t="s">
        <v>178</v>
      </c>
    </row>
    <row r="132" spans="1:9">
      <c r="A132" s="173" t="s">
        <v>116</v>
      </c>
      <c r="B132" s="173" t="s">
        <v>175</v>
      </c>
    </row>
    <row r="133" spans="1:9">
      <c r="A133" s="173" t="s">
        <v>117</v>
      </c>
      <c r="B133" s="173" t="s">
        <v>118</v>
      </c>
    </row>
    <row r="134" spans="1:9">
      <c r="A134" s="173" t="s">
        <v>119</v>
      </c>
      <c r="B134" s="173">
        <v>1</v>
      </c>
    </row>
    <row r="135" spans="1:9">
      <c r="A135" s="173" t="s">
        <v>120</v>
      </c>
      <c r="B135" s="173" t="s">
        <v>133</v>
      </c>
    </row>
    <row r="136" spans="1:9">
      <c r="A136" s="173" t="s">
        <v>122</v>
      </c>
    </row>
    <row r="137" spans="1:9">
      <c r="A137" s="173" t="s">
        <v>123</v>
      </c>
      <c r="B137" s="173" t="s">
        <v>124</v>
      </c>
      <c r="C137" s="173" t="s">
        <v>120</v>
      </c>
      <c r="D137" s="173" t="s">
        <v>125</v>
      </c>
      <c r="E137" s="173" t="s">
        <v>126</v>
      </c>
      <c r="F137" s="173" t="s">
        <v>117</v>
      </c>
      <c r="G137" s="173" t="s">
        <v>127</v>
      </c>
      <c r="H137" s="173" t="s">
        <v>128</v>
      </c>
      <c r="I137" s="173" t="s">
        <v>129</v>
      </c>
    </row>
    <row r="138" spans="1:9">
      <c r="A138" s="173" t="s">
        <v>183</v>
      </c>
      <c r="B138" s="173">
        <v>0.56999999999999995</v>
      </c>
      <c r="C138" s="173" t="s">
        <v>133</v>
      </c>
      <c r="D138" s="173" t="s">
        <v>147</v>
      </c>
      <c r="F138" s="173" t="s">
        <v>118</v>
      </c>
      <c r="G138" s="173" t="s">
        <v>134</v>
      </c>
      <c r="H138" s="173" t="s">
        <v>184</v>
      </c>
    </row>
    <row r="139" spans="1:9">
      <c r="A139" s="173" t="s">
        <v>185</v>
      </c>
      <c r="B139" s="173">
        <v>0.56999999999999995</v>
      </c>
      <c r="C139" s="173" t="s">
        <v>133</v>
      </c>
      <c r="D139" s="173" t="s">
        <v>265</v>
      </c>
      <c r="F139" s="173" t="s">
        <v>118</v>
      </c>
      <c r="G139" s="173" t="s">
        <v>134</v>
      </c>
    </row>
    <row r="140" spans="1:9">
      <c r="A140" s="173" t="s">
        <v>186</v>
      </c>
      <c r="B140" s="173">
        <v>0.55000000000000004</v>
      </c>
      <c r="C140" s="173" t="s">
        <v>133</v>
      </c>
      <c r="D140" s="173" t="s">
        <v>147</v>
      </c>
      <c r="F140" s="173" t="s">
        <v>118</v>
      </c>
      <c r="G140" s="173" t="s">
        <v>134</v>
      </c>
      <c r="H140" s="173" t="s">
        <v>187</v>
      </c>
    </row>
    <row r="141" spans="1:9">
      <c r="A141" s="173" t="s">
        <v>188</v>
      </c>
      <c r="B141" s="173">
        <v>1.76</v>
      </c>
      <c r="C141" s="173" t="s">
        <v>133</v>
      </c>
      <c r="D141" s="173" t="s">
        <v>147</v>
      </c>
      <c r="F141" s="173" t="s">
        <v>118</v>
      </c>
      <c r="G141" s="173" t="s">
        <v>134</v>
      </c>
      <c r="H141" s="173" t="s">
        <v>189</v>
      </c>
    </row>
    <row r="142" spans="1:9">
      <c r="A142" s="173" t="s">
        <v>179</v>
      </c>
      <c r="B142" s="173">
        <v>4.0000000000000001E-10</v>
      </c>
      <c r="C142" s="173" t="s">
        <v>120</v>
      </c>
      <c r="D142" s="173" t="s">
        <v>147</v>
      </c>
      <c r="F142" s="173" t="s">
        <v>118</v>
      </c>
      <c r="G142" s="173" t="s">
        <v>134</v>
      </c>
      <c r="H142" s="173" t="s">
        <v>180</v>
      </c>
    </row>
    <row r="143" spans="1:9">
      <c r="A143" s="173" t="s">
        <v>190</v>
      </c>
      <c r="B143" s="173">
        <v>1.6</v>
      </c>
      <c r="C143" s="173" t="s">
        <v>133</v>
      </c>
      <c r="D143" s="173" t="s">
        <v>191</v>
      </c>
      <c r="E143" s="173" t="s">
        <v>192</v>
      </c>
      <c r="G143" s="173" t="s">
        <v>193</v>
      </c>
    </row>
    <row r="146" spans="1:9" ht="18.75">
      <c r="A146" s="177" t="s">
        <v>114</v>
      </c>
      <c r="B146" s="177" t="s">
        <v>185</v>
      </c>
    </row>
    <row r="147" spans="1:9">
      <c r="A147" s="173" t="s">
        <v>116</v>
      </c>
      <c r="B147" s="173" t="s">
        <v>194</v>
      </c>
    </row>
    <row r="148" spans="1:9">
      <c r="A148" s="173" t="s">
        <v>117</v>
      </c>
      <c r="B148" s="173" t="s">
        <v>118</v>
      </c>
    </row>
    <row r="149" spans="1:9">
      <c r="A149" s="173" t="s">
        <v>119</v>
      </c>
      <c r="B149" s="173">
        <v>1</v>
      </c>
    </row>
    <row r="150" spans="1:9">
      <c r="A150" s="173" t="s">
        <v>120</v>
      </c>
      <c r="B150" s="173" t="s">
        <v>133</v>
      </c>
    </row>
    <row r="151" spans="1:9">
      <c r="A151" s="173" t="s">
        <v>122</v>
      </c>
    </row>
    <row r="152" spans="1:9">
      <c r="A152" s="173" t="s">
        <v>123</v>
      </c>
      <c r="B152" s="173" t="s">
        <v>124</v>
      </c>
      <c r="C152" s="173" t="s">
        <v>120</v>
      </c>
      <c r="D152" s="173" t="s">
        <v>125</v>
      </c>
      <c r="E152" s="173" t="s">
        <v>126</v>
      </c>
      <c r="F152" s="173" t="s">
        <v>117</v>
      </c>
      <c r="G152" s="173" t="s">
        <v>127</v>
      </c>
      <c r="H152" s="173" t="s">
        <v>128</v>
      </c>
      <c r="I152" s="173" t="s">
        <v>129</v>
      </c>
    </row>
    <row r="153" spans="1:9">
      <c r="A153" s="173" t="s">
        <v>195</v>
      </c>
      <c r="B153" s="173">
        <v>0.38019999999999998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196</v>
      </c>
    </row>
    <row r="154" spans="1:9">
      <c r="A154" s="173" t="s">
        <v>197</v>
      </c>
      <c r="B154" s="173">
        <v>-0.11</v>
      </c>
      <c r="C154" s="173" t="s">
        <v>133</v>
      </c>
      <c r="D154" s="173" t="s">
        <v>147</v>
      </c>
      <c r="F154" s="173" t="s">
        <v>198</v>
      </c>
      <c r="G154" s="173" t="s">
        <v>134</v>
      </c>
      <c r="H154" s="173" t="s">
        <v>199</v>
      </c>
    </row>
    <row r="155" spans="1:9">
      <c r="A155" s="173" t="s">
        <v>200</v>
      </c>
      <c r="B155" s="173">
        <v>-7.9000000000000008E-3</v>
      </c>
      <c r="C155" s="173" t="s">
        <v>133</v>
      </c>
      <c r="D155" s="173" t="s">
        <v>147</v>
      </c>
      <c r="F155" s="173" t="s">
        <v>198</v>
      </c>
      <c r="G155" s="173" t="s">
        <v>134</v>
      </c>
      <c r="H155" s="173" t="s">
        <v>201</v>
      </c>
    </row>
    <row r="156" spans="1:9">
      <c r="A156" s="173" t="s">
        <v>202</v>
      </c>
      <c r="B156" s="173">
        <v>-0.11</v>
      </c>
      <c r="C156" s="173" t="s">
        <v>133</v>
      </c>
      <c r="D156" s="173" t="s">
        <v>147</v>
      </c>
      <c r="F156" s="173" t="s">
        <v>118</v>
      </c>
      <c r="G156" s="173" t="s">
        <v>134</v>
      </c>
      <c r="H156" s="173" t="s">
        <v>203</v>
      </c>
    </row>
    <row r="157" spans="1:9">
      <c r="A157" s="173" t="s">
        <v>181</v>
      </c>
      <c r="B157" s="173">
        <v>-0.76</v>
      </c>
      <c r="C157" s="173" t="s">
        <v>182</v>
      </c>
      <c r="D157" s="173" t="s">
        <v>147</v>
      </c>
      <c r="F157" s="173" t="s">
        <v>153</v>
      </c>
      <c r="G157" s="173" t="s">
        <v>134</v>
      </c>
      <c r="H157" s="173" t="s">
        <v>154</v>
      </c>
    </row>
    <row r="160" spans="1:9" ht="18.75">
      <c r="A160" s="177" t="s">
        <v>114</v>
      </c>
      <c r="B160" s="177" t="s">
        <v>138</v>
      </c>
    </row>
    <row r="161" spans="1:9">
      <c r="A161" s="173" t="s">
        <v>116</v>
      </c>
    </row>
    <row r="162" spans="1:9">
      <c r="A162" s="173" t="s">
        <v>117</v>
      </c>
      <c r="B162" s="173" t="s">
        <v>118</v>
      </c>
    </row>
    <row r="163" spans="1:9">
      <c r="A163" s="173" t="s">
        <v>119</v>
      </c>
      <c r="B163" s="173">
        <v>1</v>
      </c>
    </row>
    <row r="164" spans="1:9">
      <c r="A164" s="173" t="s">
        <v>120</v>
      </c>
      <c r="B164" s="173" t="s">
        <v>133</v>
      </c>
    </row>
    <row r="165" spans="1:9">
      <c r="A165" s="173" t="s">
        <v>122</v>
      </c>
    </row>
    <row r="166" spans="1:9">
      <c r="A166" s="173" t="s">
        <v>123</v>
      </c>
      <c r="B166" s="173" t="s">
        <v>124</v>
      </c>
      <c r="C166" s="173" t="s">
        <v>120</v>
      </c>
      <c r="D166" s="173" t="s">
        <v>125</v>
      </c>
      <c r="E166" s="173" t="s">
        <v>126</v>
      </c>
      <c r="F166" s="173" t="s">
        <v>117</v>
      </c>
      <c r="G166" s="173" t="s">
        <v>127</v>
      </c>
      <c r="H166" s="173" t="s">
        <v>128</v>
      </c>
      <c r="I166" s="173" t="s">
        <v>129</v>
      </c>
    </row>
    <row r="167" spans="1:9">
      <c r="A167" s="173" t="s">
        <v>288</v>
      </c>
      <c r="B167" s="173">
        <v>0.14000000000000001</v>
      </c>
      <c r="C167" s="173" t="s">
        <v>133</v>
      </c>
      <c r="D167" s="173" t="s">
        <v>265</v>
      </c>
      <c r="F167" s="173" t="s">
        <v>118</v>
      </c>
      <c r="G167" s="173" t="s">
        <v>134</v>
      </c>
      <c r="I167" s="173" t="s">
        <v>206</v>
      </c>
    </row>
    <row r="168" spans="1:9">
      <c r="A168" s="173" t="s">
        <v>207</v>
      </c>
      <c r="B168" s="173">
        <v>0.86</v>
      </c>
      <c r="C168" s="173" t="s">
        <v>133</v>
      </c>
      <c r="D168" s="173" t="s">
        <v>147</v>
      </c>
      <c r="F168" s="173" t="s">
        <v>118</v>
      </c>
      <c r="G168" s="173" t="s">
        <v>134</v>
      </c>
      <c r="H168" s="173" t="s">
        <v>208</v>
      </c>
    </row>
    <row r="171" spans="1:9" ht="18.75">
      <c r="A171" s="177" t="s">
        <v>114</v>
      </c>
      <c r="B171" s="177" t="s">
        <v>288</v>
      </c>
    </row>
    <row r="172" spans="1:9">
      <c r="A172" s="173" t="s">
        <v>116</v>
      </c>
      <c r="B172" s="173" t="s">
        <v>289</v>
      </c>
    </row>
    <row r="173" spans="1:9">
      <c r="A173" s="173" t="s">
        <v>117</v>
      </c>
      <c r="B173" s="173" t="s">
        <v>118</v>
      </c>
    </row>
    <row r="174" spans="1:9">
      <c r="A174" s="173" t="s">
        <v>119</v>
      </c>
      <c r="B174" s="173">
        <v>1</v>
      </c>
    </row>
    <row r="175" spans="1:9">
      <c r="A175" s="173" t="s">
        <v>120</v>
      </c>
      <c r="B175" s="173" t="s">
        <v>133</v>
      </c>
    </row>
    <row r="176" spans="1:9">
      <c r="A176" s="173" t="s">
        <v>122</v>
      </c>
    </row>
    <row r="177" spans="1:18">
      <c r="A177" s="173" t="s">
        <v>123</v>
      </c>
      <c r="B177" s="173" t="s">
        <v>124</v>
      </c>
      <c r="C177" s="173" t="s">
        <v>120</v>
      </c>
      <c r="D177" s="173" t="s">
        <v>125</v>
      </c>
      <c r="E177" s="173" t="s">
        <v>126</v>
      </c>
      <c r="F177" s="173" t="s">
        <v>117</v>
      </c>
      <c r="G177" s="173" t="s">
        <v>127</v>
      </c>
      <c r="H177" s="173" t="s">
        <v>128</v>
      </c>
      <c r="I177" s="173" t="s">
        <v>129</v>
      </c>
      <c r="L177" s="186"/>
      <c r="M177" s="186"/>
      <c r="N177" s="186"/>
      <c r="O177" s="186"/>
      <c r="P177" s="186"/>
      <c r="Q177" s="186"/>
      <c r="R177" s="186"/>
    </row>
    <row r="178" spans="1:18">
      <c r="A178" s="173" t="s">
        <v>288</v>
      </c>
      <c r="B178" s="173">
        <v>1</v>
      </c>
      <c r="C178" s="173" t="s">
        <v>133</v>
      </c>
      <c r="D178" s="173" t="s">
        <v>265</v>
      </c>
      <c r="F178" s="173" t="s">
        <v>118</v>
      </c>
      <c r="G178" s="173" t="s">
        <v>131</v>
      </c>
      <c r="L178" s="186"/>
      <c r="M178" s="186"/>
      <c r="N178" s="186"/>
      <c r="O178" s="186"/>
      <c r="P178" s="186"/>
      <c r="Q178" s="186"/>
      <c r="R178" s="186"/>
    </row>
    <row r="179" spans="1:18">
      <c r="A179" s="173" t="s">
        <v>290</v>
      </c>
      <c r="B179" s="173">
        <v>0.31900000000000001</v>
      </c>
      <c r="C179" s="173" t="s">
        <v>133</v>
      </c>
      <c r="D179" s="173" t="s">
        <v>147</v>
      </c>
      <c r="F179" s="173" t="s">
        <v>118</v>
      </c>
      <c r="G179" s="173" t="s">
        <v>134</v>
      </c>
      <c r="H179" s="173" t="s">
        <v>291</v>
      </c>
      <c r="L179" s="186"/>
      <c r="M179" s="186"/>
      <c r="N179" s="186"/>
      <c r="O179" s="186"/>
      <c r="P179" s="186"/>
      <c r="Q179" s="186"/>
      <c r="R179" s="186"/>
    </row>
    <row r="180" spans="1:18">
      <c r="A180" s="173" t="s">
        <v>292</v>
      </c>
      <c r="B180" s="173">
        <v>1.98</v>
      </c>
      <c r="C180" s="173" t="s">
        <v>133</v>
      </c>
      <c r="D180" s="173" t="s">
        <v>147</v>
      </c>
      <c r="F180" s="173" t="s">
        <v>118</v>
      </c>
      <c r="G180" s="173" t="s">
        <v>134</v>
      </c>
      <c r="H180" s="173" t="s">
        <v>293</v>
      </c>
      <c r="L180" s="186"/>
      <c r="M180" s="186"/>
      <c r="N180" s="186"/>
      <c r="O180" s="186"/>
      <c r="P180" s="186"/>
      <c r="Q180" s="186"/>
      <c r="R180" s="186"/>
    </row>
    <row r="181" spans="1:18">
      <c r="A181" s="173" t="s">
        <v>294</v>
      </c>
      <c r="B181" s="173">
        <v>4.04</v>
      </c>
      <c r="C181" s="173" t="s">
        <v>133</v>
      </c>
      <c r="D181" s="173" t="s">
        <v>147</v>
      </c>
      <c r="F181" s="173" t="s">
        <v>118</v>
      </c>
      <c r="G181" s="173" t="s">
        <v>134</v>
      </c>
      <c r="H181" s="173" t="s">
        <v>295</v>
      </c>
      <c r="L181" s="186" t="s">
        <v>278</v>
      </c>
      <c r="M181" s="186"/>
      <c r="N181" s="186"/>
      <c r="O181" s="186"/>
      <c r="P181" s="186"/>
      <c r="Q181" s="186"/>
      <c r="R181" s="186"/>
    </row>
    <row r="182" spans="1:18">
      <c r="A182" s="173" t="s">
        <v>275</v>
      </c>
      <c r="B182" s="173">
        <v>1.25E-3</v>
      </c>
      <c r="C182" s="173" t="s">
        <v>133</v>
      </c>
      <c r="D182" s="173" t="s">
        <v>147</v>
      </c>
      <c r="F182" s="173" t="s">
        <v>153</v>
      </c>
      <c r="G182" s="173" t="s">
        <v>134</v>
      </c>
      <c r="H182" s="173" t="s">
        <v>276</v>
      </c>
      <c r="L182" s="186"/>
      <c r="M182" s="186"/>
      <c r="N182" s="186"/>
      <c r="O182" s="186"/>
      <c r="P182" s="186"/>
      <c r="Q182" s="186"/>
      <c r="R182" s="186"/>
    </row>
    <row r="183" spans="1:18">
      <c r="A183" s="173" t="s">
        <v>296</v>
      </c>
      <c r="B183" s="173">
        <v>7.44</v>
      </c>
      <c r="C183" s="173" t="s">
        <v>133</v>
      </c>
      <c r="D183" s="173" t="s">
        <v>147</v>
      </c>
      <c r="F183" s="173" t="s">
        <v>118</v>
      </c>
      <c r="G183" s="173" t="s">
        <v>134</v>
      </c>
      <c r="H183" s="173" t="s">
        <v>297</v>
      </c>
      <c r="L183" s="186" t="s">
        <v>298</v>
      </c>
      <c r="M183" s="186"/>
      <c r="N183" s="186"/>
      <c r="O183" s="186"/>
      <c r="P183" s="186"/>
      <c r="Q183" s="186"/>
      <c r="R183" s="186"/>
    </row>
    <row r="184" spans="1:18">
      <c r="A184" s="173" t="s">
        <v>254</v>
      </c>
      <c r="B184" s="173">
        <v>0.54100000000000004</v>
      </c>
      <c r="C184" s="173" t="s">
        <v>130</v>
      </c>
      <c r="D184" s="173" t="s">
        <v>147</v>
      </c>
      <c r="F184" s="173" t="s">
        <v>255</v>
      </c>
      <c r="G184" s="173" t="s">
        <v>134</v>
      </c>
      <c r="H184" s="173" t="s">
        <v>150</v>
      </c>
      <c r="L184" s="186" t="s">
        <v>283</v>
      </c>
      <c r="M184" s="186"/>
      <c r="N184" s="186"/>
      <c r="O184" s="186"/>
      <c r="P184" s="186"/>
      <c r="Q184" s="186"/>
      <c r="R184" s="186"/>
    </row>
    <row r="185" spans="1:18">
      <c r="A185" s="173" t="s">
        <v>179</v>
      </c>
      <c r="B185" s="173">
        <v>4.0000000000000001E-10</v>
      </c>
      <c r="C185" s="173" t="s">
        <v>120</v>
      </c>
      <c r="D185" s="173" t="s">
        <v>147</v>
      </c>
      <c r="F185" s="173" t="s">
        <v>118</v>
      </c>
      <c r="G185" s="173" t="s">
        <v>134</v>
      </c>
      <c r="H185" s="173" t="s">
        <v>180</v>
      </c>
      <c r="L185" s="186" t="s">
        <v>299</v>
      </c>
      <c r="M185" s="186"/>
      <c r="N185" s="186"/>
      <c r="O185" s="186"/>
      <c r="P185" s="186"/>
      <c r="Q185" s="186"/>
      <c r="R185" s="186"/>
    </row>
    <row r="186" spans="1:18">
      <c r="A186" s="173" t="s">
        <v>300</v>
      </c>
      <c r="B186" s="173">
        <v>0.26300000000000001</v>
      </c>
      <c r="C186" s="173" t="s">
        <v>133</v>
      </c>
      <c r="D186" s="173" t="s">
        <v>191</v>
      </c>
      <c r="E186" s="173" t="s">
        <v>237</v>
      </c>
      <c r="G186" s="173" t="s">
        <v>193</v>
      </c>
      <c r="L186" s="186"/>
      <c r="M186" s="186"/>
      <c r="N186" s="186"/>
      <c r="O186" s="186"/>
      <c r="P186" s="186"/>
      <c r="Q186" s="186"/>
      <c r="R186" s="186"/>
    </row>
    <row r="187" spans="1:18">
      <c r="A187" s="173" t="s">
        <v>236</v>
      </c>
      <c r="B187" s="173">
        <v>1.95</v>
      </c>
      <c r="C187" s="173" t="s">
        <v>182</v>
      </c>
      <c r="D187" s="173" t="s">
        <v>191</v>
      </c>
      <c r="E187" s="173" t="s">
        <v>237</v>
      </c>
      <c r="G187" s="173" t="s">
        <v>193</v>
      </c>
      <c r="L187" s="186"/>
      <c r="M187" s="186"/>
      <c r="N187" s="186"/>
      <c r="O187" s="186"/>
      <c r="P187" s="186"/>
      <c r="Q187" s="186"/>
      <c r="R187" s="186"/>
    </row>
    <row r="188" spans="1:18">
      <c r="L188" s="186"/>
      <c r="M188" s="186"/>
      <c r="N188" s="186"/>
      <c r="O188" s="186"/>
      <c r="P188" s="186"/>
      <c r="Q188" s="186"/>
      <c r="R188" s="186"/>
    </row>
    <row r="189" spans="1:18">
      <c r="L189" s="186"/>
      <c r="M189" s="186"/>
      <c r="N189" s="186"/>
      <c r="O189" s="186"/>
      <c r="P189" s="186"/>
      <c r="Q189" s="186"/>
      <c r="R189" s="186"/>
    </row>
    <row r="190" spans="1:18" ht="18.75">
      <c r="A190" s="177" t="s">
        <v>114</v>
      </c>
      <c r="B190" s="177" t="s">
        <v>139</v>
      </c>
      <c r="L190" s="186"/>
      <c r="M190" s="186"/>
      <c r="N190" s="186"/>
      <c r="O190" s="186"/>
      <c r="P190" s="186"/>
      <c r="Q190" s="186"/>
      <c r="R190" s="186"/>
    </row>
    <row r="191" spans="1:18">
      <c r="A191" s="173" t="s">
        <v>116</v>
      </c>
      <c r="L191" s="186"/>
      <c r="M191" s="186"/>
      <c r="N191" s="186"/>
      <c r="O191" s="186"/>
      <c r="P191" s="186"/>
      <c r="Q191" s="186"/>
      <c r="R191" s="186"/>
    </row>
    <row r="192" spans="1:18">
      <c r="A192" s="173" t="s">
        <v>117</v>
      </c>
      <c r="B192" s="173" t="s">
        <v>118</v>
      </c>
      <c r="L192" s="186"/>
      <c r="M192" s="186"/>
      <c r="N192" s="186"/>
      <c r="O192" s="186"/>
      <c r="P192" s="186"/>
      <c r="Q192" s="186"/>
      <c r="R192" s="186"/>
    </row>
    <row r="193" spans="1:18">
      <c r="A193" s="173" t="s">
        <v>119</v>
      </c>
      <c r="B193" s="173">
        <v>1</v>
      </c>
      <c r="L193" s="186"/>
      <c r="M193" s="186"/>
      <c r="N193" s="186"/>
      <c r="O193" s="186"/>
      <c r="P193" s="186"/>
      <c r="Q193" s="186"/>
      <c r="R193" s="186"/>
    </row>
    <row r="194" spans="1:18">
      <c r="A194" s="173" t="s">
        <v>120</v>
      </c>
      <c r="B194" s="173" t="s">
        <v>133</v>
      </c>
      <c r="L194" s="186"/>
      <c r="M194" s="186"/>
      <c r="N194" s="186"/>
      <c r="O194" s="186"/>
      <c r="P194" s="186"/>
      <c r="Q194" s="186"/>
      <c r="R194" s="186"/>
    </row>
    <row r="195" spans="1:18">
      <c r="A195" s="173" t="s">
        <v>122</v>
      </c>
      <c r="L195" s="186"/>
      <c r="M195" s="186"/>
      <c r="N195" s="186"/>
      <c r="O195" s="186"/>
      <c r="P195" s="186"/>
      <c r="Q195" s="186"/>
      <c r="R195" s="186"/>
    </row>
    <row r="196" spans="1:18">
      <c r="A196" s="173" t="s">
        <v>123</v>
      </c>
      <c r="B196" s="173" t="s">
        <v>124</v>
      </c>
      <c r="C196" s="173" t="s">
        <v>120</v>
      </c>
      <c r="D196" s="173" t="s">
        <v>125</v>
      </c>
      <c r="E196" s="173" t="s">
        <v>126</v>
      </c>
      <c r="F196" s="173" t="s">
        <v>117</v>
      </c>
      <c r="G196" s="173" t="s">
        <v>127</v>
      </c>
      <c r="H196" s="173" t="s">
        <v>128</v>
      </c>
      <c r="I196" s="173" t="s">
        <v>129</v>
      </c>
      <c r="L196" s="186"/>
      <c r="M196" s="186"/>
      <c r="N196" s="186"/>
      <c r="O196" s="186"/>
      <c r="P196" s="186"/>
      <c r="Q196" s="186"/>
      <c r="R196" s="186"/>
    </row>
    <row r="197" spans="1:18">
      <c r="A197" s="173" t="s">
        <v>210</v>
      </c>
      <c r="B197" s="173">
        <v>0.5</v>
      </c>
      <c r="C197" s="173" t="s">
        <v>133</v>
      </c>
      <c r="D197" s="173" t="s">
        <v>147</v>
      </c>
      <c r="F197" s="173" t="s">
        <v>118</v>
      </c>
      <c r="G197" s="173" t="s">
        <v>134</v>
      </c>
      <c r="H197" s="173" t="s">
        <v>211</v>
      </c>
      <c r="L197" s="186"/>
      <c r="M197" s="186"/>
      <c r="N197" s="186"/>
      <c r="O197" s="186"/>
      <c r="P197" s="186"/>
      <c r="Q197" s="186"/>
      <c r="R197" s="186"/>
    </row>
    <row r="198" spans="1:18">
      <c r="A198" s="173" t="s">
        <v>212</v>
      </c>
      <c r="B198" s="173">
        <v>0.5</v>
      </c>
      <c r="C198" s="173" t="s">
        <v>133</v>
      </c>
      <c r="D198" s="173" t="s">
        <v>147</v>
      </c>
      <c r="F198" s="173" t="s">
        <v>118</v>
      </c>
      <c r="G198" s="173" t="s">
        <v>134</v>
      </c>
      <c r="H198" s="173" t="s">
        <v>213</v>
      </c>
    </row>
    <row r="199" spans="1:18">
      <c r="A199" s="173" t="s">
        <v>214</v>
      </c>
      <c r="B199" s="173">
        <v>1</v>
      </c>
      <c r="C199" s="173" t="s">
        <v>133</v>
      </c>
      <c r="D199" s="173" t="s">
        <v>147</v>
      </c>
      <c r="F199" s="173" t="s">
        <v>118</v>
      </c>
      <c r="G199" s="173" t="s">
        <v>134</v>
      </c>
      <c r="H199" s="173" t="s">
        <v>215</v>
      </c>
    </row>
    <row r="202" spans="1:18" ht="18.75">
      <c r="A202" s="177" t="s">
        <v>114</v>
      </c>
      <c r="B202" s="177" t="s">
        <v>140</v>
      </c>
    </row>
    <row r="203" spans="1:18">
      <c r="A203" s="173" t="s">
        <v>116</v>
      </c>
    </row>
    <row r="204" spans="1:18">
      <c r="A204" s="173" t="s">
        <v>117</v>
      </c>
      <c r="B204" s="173" t="s">
        <v>118</v>
      </c>
    </row>
    <row r="205" spans="1:18">
      <c r="A205" s="173" t="s">
        <v>119</v>
      </c>
      <c r="B205" s="173">
        <v>1</v>
      </c>
    </row>
    <row r="206" spans="1:18">
      <c r="A206" s="173" t="s">
        <v>120</v>
      </c>
      <c r="B206" s="173" t="s">
        <v>133</v>
      </c>
    </row>
    <row r="207" spans="1:18">
      <c r="A207" s="173" t="s">
        <v>122</v>
      </c>
    </row>
    <row r="208" spans="1:18">
      <c r="A208" s="173" t="s">
        <v>123</v>
      </c>
      <c r="B208" s="173" t="s">
        <v>124</v>
      </c>
      <c r="C208" s="173" t="s">
        <v>120</v>
      </c>
      <c r="D208" s="173" t="s">
        <v>125</v>
      </c>
      <c r="E208" s="173" t="s">
        <v>126</v>
      </c>
      <c r="F208" s="173" t="s">
        <v>117</v>
      </c>
      <c r="G208" s="173" t="s">
        <v>127</v>
      </c>
      <c r="H208" s="173" t="s">
        <v>128</v>
      </c>
      <c r="I208" s="173" t="s">
        <v>129</v>
      </c>
    </row>
    <row r="209" spans="1:9">
      <c r="A209" s="173" t="s">
        <v>216</v>
      </c>
      <c r="B209" s="173">
        <v>0.22</v>
      </c>
      <c r="C209" s="173" t="s">
        <v>133</v>
      </c>
      <c r="D209" s="173" t="s">
        <v>265</v>
      </c>
      <c r="F209" s="173" t="s">
        <v>118</v>
      </c>
      <c r="G209" s="173" t="s">
        <v>134</v>
      </c>
    </row>
    <row r="210" spans="1:9">
      <c r="A210" s="173" t="s">
        <v>217</v>
      </c>
      <c r="B210" s="173">
        <v>0.38</v>
      </c>
      <c r="C210" s="173" t="s">
        <v>133</v>
      </c>
      <c r="D210" s="173" t="s">
        <v>265</v>
      </c>
      <c r="F210" s="173" t="s">
        <v>118</v>
      </c>
      <c r="G210" s="173" t="s">
        <v>134</v>
      </c>
    </row>
    <row r="211" spans="1:9">
      <c r="A211" s="173" t="s">
        <v>218</v>
      </c>
      <c r="B211" s="173">
        <v>0.4</v>
      </c>
      <c r="C211" s="173" t="s">
        <v>133</v>
      </c>
      <c r="D211" s="173" t="s">
        <v>265</v>
      </c>
      <c r="F211" s="173" t="s">
        <v>118</v>
      </c>
      <c r="G211" s="173" t="s">
        <v>134</v>
      </c>
    </row>
    <row r="214" spans="1:9" ht="18.75">
      <c r="A214" s="177" t="s">
        <v>114</v>
      </c>
      <c r="B214" s="177" t="s">
        <v>216</v>
      </c>
    </row>
    <row r="215" spans="1:9">
      <c r="A215" s="173" t="s">
        <v>116</v>
      </c>
    </row>
    <row r="216" spans="1:9">
      <c r="A216" s="173" t="s">
        <v>117</v>
      </c>
      <c r="B216" s="173" t="s">
        <v>118</v>
      </c>
    </row>
    <row r="217" spans="1:9">
      <c r="A217" s="173" t="s">
        <v>119</v>
      </c>
      <c r="B217" s="173">
        <v>1</v>
      </c>
    </row>
    <row r="218" spans="1:9">
      <c r="A218" s="173" t="s">
        <v>120</v>
      </c>
      <c r="B218" s="173" t="s">
        <v>133</v>
      </c>
    </row>
    <row r="219" spans="1:9">
      <c r="A219" s="173" t="s">
        <v>122</v>
      </c>
    </row>
    <row r="220" spans="1:9">
      <c r="A220" s="173" t="s">
        <v>123</v>
      </c>
      <c r="B220" s="173" t="s">
        <v>124</v>
      </c>
      <c r="C220" s="173" t="s">
        <v>120</v>
      </c>
      <c r="D220" s="173" t="s">
        <v>125</v>
      </c>
      <c r="E220" s="173" t="s">
        <v>126</v>
      </c>
      <c r="F220" s="173" t="s">
        <v>117</v>
      </c>
      <c r="G220" s="173" t="s">
        <v>127</v>
      </c>
      <c r="H220" s="173" t="s">
        <v>128</v>
      </c>
      <c r="I220" s="173" t="s">
        <v>129</v>
      </c>
    </row>
    <row r="221" spans="1:9">
      <c r="A221" s="173" t="s">
        <v>219</v>
      </c>
      <c r="B221" s="173">
        <v>1</v>
      </c>
      <c r="C221" s="173" t="s">
        <v>133</v>
      </c>
      <c r="D221" s="173" t="s">
        <v>147</v>
      </c>
      <c r="F221" s="173" t="s">
        <v>118</v>
      </c>
      <c r="G221" s="173" t="s">
        <v>134</v>
      </c>
      <c r="H221" s="173" t="s">
        <v>220</v>
      </c>
    </row>
    <row r="222" spans="1:9">
      <c r="A222" s="173" t="s">
        <v>168</v>
      </c>
      <c r="B222" s="173">
        <v>1</v>
      </c>
      <c r="C222" s="173" t="s">
        <v>133</v>
      </c>
      <c r="D222" s="173" t="s">
        <v>147</v>
      </c>
      <c r="F222" s="173" t="s">
        <v>118</v>
      </c>
      <c r="G222" s="173" t="s">
        <v>134</v>
      </c>
      <c r="H222" s="173" t="s">
        <v>169</v>
      </c>
    </row>
    <row r="223" spans="1:9">
      <c r="A223" s="173" t="s">
        <v>221</v>
      </c>
      <c r="B223" s="173">
        <v>1.5E-10</v>
      </c>
      <c r="C223" s="173" t="s">
        <v>120</v>
      </c>
      <c r="D223" s="173" t="s">
        <v>147</v>
      </c>
      <c r="F223" s="173" t="s">
        <v>118</v>
      </c>
      <c r="G223" s="173" t="s">
        <v>134</v>
      </c>
      <c r="H223" s="173" t="s">
        <v>222</v>
      </c>
    </row>
    <row r="226" spans="1:9" ht="18.75">
      <c r="A226" s="177" t="s">
        <v>114</v>
      </c>
      <c r="B226" s="177" t="s">
        <v>217</v>
      </c>
    </row>
    <row r="227" spans="1:9">
      <c r="A227" s="173" t="s">
        <v>116</v>
      </c>
    </row>
    <row r="228" spans="1:9">
      <c r="A228" s="173" t="s">
        <v>117</v>
      </c>
      <c r="B228" s="173" t="s">
        <v>118</v>
      </c>
    </row>
    <row r="229" spans="1:9">
      <c r="A229" s="173" t="s">
        <v>119</v>
      </c>
      <c r="B229" s="173">
        <v>1</v>
      </c>
    </row>
    <row r="230" spans="1:9">
      <c r="A230" s="173" t="s">
        <v>120</v>
      </c>
      <c r="B230" s="173" t="s">
        <v>133</v>
      </c>
    </row>
    <row r="231" spans="1:9">
      <c r="A231" s="173" t="s">
        <v>122</v>
      </c>
    </row>
    <row r="232" spans="1:9">
      <c r="A232" s="173" t="s">
        <v>123</v>
      </c>
      <c r="B232" s="173" t="s">
        <v>124</v>
      </c>
      <c r="C232" s="173" t="s">
        <v>120</v>
      </c>
      <c r="D232" s="173" t="s">
        <v>125</v>
      </c>
      <c r="E232" s="173" t="s">
        <v>126</v>
      </c>
      <c r="F232" s="173" t="s">
        <v>117</v>
      </c>
      <c r="G232" s="173" t="s">
        <v>127</v>
      </c>
      <c r="H232" s="173" t="s">
        <v>128</v>
      </c>
      <c r="I232" s="173" t="s">
        <v>129</v>
      </c>
    </row>
    <row r="233" spans="1:9">
      <c r="A233" s="173" t="s">
        <v>155</v>
      </c>
      <c r="B233" s="173">
        <v>1</v>
      </c>
      <c r="C233" s="173" t="s">
        <v>133</v>
      </c>
      <c r="D233" s="173" t="s">
        <v>147</v>
      </c>
      <c r="F233" s="173" t="s">
        <v>118</v>
      </c>
      <c r="G233" s="173" t="s">
        <v>134</v>
      </c>
      <c r="H233" s="173" t="s">
        <v>156</v>
      </c>
    </row>
    <row r="234" spans="1:9">
      <c r="A234" s="173" t="s">
        <v>157</v>
      </c>
      <c r="B234" s="173">
        <v>1</v>
      </c>
      <c r="C234" s="173" t="s">
        <v>133</v>
      </c>
      <c r="D234" s="173" t="s">
        <v>147</v>
      </c>
      <c r="F234" s="173" t="s">
        <v>118</v>
      </c>
      <c r="G234" s="173" t="s">
        <v>134</v>
      </c>
      <c r="H234" s="173" t="s">
        <v>158</v>
      </c>
    </row>
    <row r="235" spans="1:9">
      <c r="A235" s="173" t="s">
        <v>223</v>
      </c>
      <c r="B235" s="173">
        <v>4.6000000000000001E-10</v>
      </c>
      <c r="C235" s="173" t="s">
        <v>120</v>
      </c>
      <c r="D235" s="173" t="s">
        <v>147</v>
      </c>
      <c r="F235" s="173" t="s">
        <v>118</v>
      </c>
      <c r="G235" s="173" t="s">
        <v>134</v>
      </c>
      <c r="H235" s="173" t="s">
        <v>224</v>
      </c>
    </row>
    <row r="238" spans="1:9" ht="18.75">
      <c r="A238" s="177" t="s">
        <v>114</v>
      </c>
      <c r="B238" s="177" t="s">
        <v>218</v>
      </c>
    </row>
    <row r="239" spans="1:9">
      <c r="A239" s="173" t="s">
        <v>116</v>
      </c>
    </row>
    <row r="240" spans="1:9">
      <c r="A240" s="173" t="s">
        <v>117</v>
      </c>
      <c r="B240" s="173" t="s">
        <v>118</v>
      </c>
    </row>
    <row r="241" spans="1:13">
      <c r="A241" s="173" t="s">
        <v>119</v>
      </c>
      <c r="B241" s="173">
        <v>1</v>
      </c>
    </row>
    <row r="242" spans="1:13">
      <c r="A242" s="173" t="s">
        <v>120</v>
      </c>
      <c r="B242" s="173" t="s">
        <v>133</v>
      </c>
    </row>
    <row r="243" spans="1:13">
      <c r="A243" s="173" t="s">
        <v>122</v>
      </c>
    </row>
    <row r="244" spans="1:13">
      <c r="A244" s="173" t="s">
        <v>123</v>
      </c>
      <c r="B244" s="173" t="s">
        <v>124</v>
      </c>
      <c r="C244" s="173" t="s">
        <v>120</v>
      </c>
      <c r="D244" s="173" t="s">
        <v>125</v>
      </c>
      <c r="E244" s="173" t="s">
        <v>126</v>
      </c>
      <c r="F244" s="173" t="s">
        <v>117</v>
      </c>
      <c r="G244" s="173" t="s">
        <v>127</v>
      </c>
      <c r="H244" s="173" t="s">
        <v>128</v>
      </c>
      <c r="I244" s="173" t="s">
        <v>129</v>
      </c>
    </row>
    <row r="245" spans="1:13">
      <c r="A245" s="173" t="s">
        <v>219</v>
      </c>
      <c r="B245" s="173">
        <v>0.5</v>
      </c>
      <c r="C245" s="173" t="s">
        <v>133</v>
      </c>
      <c r="D245" s="173" t="s">
        <v>147</v>
      </c>
      <c r="F245" s="173" t="s">
        <v>118</v>
      </c>
      <c r="G245" s="173" t="s">
        <v>134</v>
      </c>
      <c r="H245" s="173" t="s">
        <v>220</v>
      </c>
    </row>
    <row r="246" spans="1:13">
      <c r="A246" s="173" t="s">
        <v>225</v>
      </c>
      <c r="B246" s="173">
        <v>7.8E-2</v>
      </c>
      <c r="C246" s="173" t="s">
        <v>133</v>
      </c>
      <c r="D246" s="173" t="s">
        <v>147</v>
      </c>
      <c r="F246" s="173" t="s">
        <v>118</v>
      </c>
      <c r="G246" s="173" t="s">
        <v>134</v>
      </c>
      <c r="H246" s="173" t="s">
        <v>226</v>
      </c>
    </row>
    <row r="247" spans="1:13">
      <c r="A247" s="173" t="s">
        <v>227</v>
      </c>
      <c r="B247" s="173">
        <v>0.08</v>
      </c>
      <c r="C247" s="173" t="s">
        <v>133</v>
      </c>
      <c r="D247" s="173" t="s">
        <v>147</v>
      </c>
      <c r="F247" s="173" t="s">
        <v>118</v>
      </c>
      <c r="G247" s="173" t="s">
        <v>134</v>
      </c>
      <c r="H247" s="173" t="s">
        <v>228</v>
      </c>
    </row>
    <row r="248" spans="1:13">
      <c r="A248" s="173" t="s">
        <v>210</v>
      </c>
      <c r="B248" s="173">
        <v>0.32</v>
      </c>
      <c r="C248" s="173" t="s">
        <v>133</v>
      </c>
      <c r="D248" s="173" t="s">
        <v>147</v>
      </c>
      <c r="F248" s="173" t="s">
        <v>118</v>
      </c>
      <c r="G248" s="173" t="s">
        <v>134</v>
      </c>
      <c r="H248" s="173" t="s">
        <v>211</v>
      </c>
    </row>
    <row r="249" spans="1:13">
      <c r="A249" s="173" t="s">
        <v>229</v>
      </c>
      <c r="B249" s="173">
        <v>2.5000000000000001E-2</v>
      </c>
      <c r="C249" s="173" t="s">
        <v>133</v>
      </c>
      <c r="D249" s="173" t="s">
        <v>147</v>
      </c>
      <c r="F249" s="173" t="s">
        <v>118</v>
      </c>
      <c r="G249" s="173" t="s">
        <v>134</v>
      </c>
      <c r="H249" s="173" t="s">
        <v>230</v>
      </c>
    </row>
    <row r="250" spans="1:13">
      <c r="A250" s="173" t="s">
        <v>231</v>
      </c>
      <c r="B250" s="173">
        <v>0.47</v>
      </c>
      <c r="C250" s="173" t="s">
        <v>133</v>
      </c>
      <c r="D250" s="173" t="s">
        <v>147</v>
      </c>
      <c r="F250" s="173" t="s">
        <v>118</v>
      </c>
      <c r="G250" s="173" t="s">
        <v>134</v>
      </c>
      <c r="H250" s="173" t="s">
        <v>232</v>
      </c>
    </row>
    <row r="251" spans="1:13">
      <c r="A251" s="173" t="s">
        <v>168</v>
      </c>
      <c r="B251" s="173">
        <v>0.5</v>
      </c>
      <c r="C251" s="173" t="s">
        <v>133</v>
      </c>
      <c r="D251" s="173" t="s">
        <v>147</v>
      </c>
      <c r="F251" s="173" t="s">
        <v>118</v>
      </c>
      <c r="G251" s="173" t="s">
        <v>134</v>
      </c>
      <c r="H251" s="173" t="s">
        <v>169</v>
      </c>
    </row>
    <row r="252" spans="1:13">
      <c r="A252" s="173" t="s">
        <v>221</v>
      </c>
      <c r="B252" s="173">
        <v>7.7000000000000006E-11</v>
      </c>
      <c r="C252" s="173" t="s">
        <v>120</v>
      </c>
      <c r="D252" s="173" t="s">
        <v>147</v>
      </c>
      <c r="F252" s="173" t="s">
        <v>118</v>
      </c>
      <c r="G252" s="173" t="s">
        <v>134</v>
      </c>
      <c r="H252" s="173" t="s">
        <v>222</v>
      </c>
    </row>
    <row r="253" spans="1:13">
      <c r="A253" s="173" t="s">
        <v>233</v>
      </c>
      <c r="B253" s="173">
        <v>3.4999999999999998E-10</v>
      </c>
      <c r="C253" s="173" t="s">
        <v>120</v>
      </c>
      <c r="D253" s="173" t="s">
        <v>147</v>
      </c>
      <c r="F253" s="173" t="s">
        <v>118</v>
      </c>
      <c r="G253" s="173" t="s">
        <v>134</v>
      </c>
      <c r="H253" s="173" t="s">
        <v>234</v>
      </c>
    </row>
    <row r="256" spans="1:13" ht="18.75">
      <c r="A256" s="177" t="s">
        <v>114</v>
      </c>
      <c r="B256" s="177" t="s">
        <v>163</v>
      </c>
      <c r="C256" s="177"/>
      <c r="D256" s="177"/>
      <c r="K256" s="169"/>
      <c r="L256" s="169"/>
      <c r="M256" s="169"/>
    </row>
    <row r="257" spans="1:13">
      <c r="A257" s="173" t="s">
        <v>119</v>
      </c>
      <c r="B257" s="173">
        <v>1</v>
      </c>
      <c r="K257" s="169"/>
      <c r="L257" s="169"/>
      <c r="M257" s="169"/>
    </row>
    <row r="258" spans="1:13">
      <c r="A258" s="173" t="s">
        <v>128</v>
      </c>
      <c r="B258" s="173" t="s">
        <v>163</v>
      </c>
      <c r="K258" s="169"/>
      <c r="L258" s="169"/>
      <c r="M258" s="169"/>
    </row>
    <row r="259" spans="1:13">
      <c r="A259" s="173" t="s">
        <v>127</v>
      </c>
      <c r="B259" s="173" t="s">
        <v>235</v>
      </c>
      <c r="K259" s="169"/>
      <c r="L259" s="169"/>
      <c r="M259" s="169"/>
    </row>
    <row r="260" spans="1:13">
      <c r="A260" s="173" t="s">
        <v>120</v>
      </c>
      <c r="B260" s="173" t="s">
        <v>146</v>
      </c>
      <c r="K260" s="169"/>
      <c r="L260" s="169"/>
      <c r="M260" s="169"/>
    </row>
    <row r="261" spans="1:13">
      <c r="A261" s="173" t="s">
        <v>122</v>
      </c>
      <c r="K261" s="169"/>
      <c r="L261" s="169"/>
      <c r="M261" s="169"/>
    </row>
    <row r="262" spans="1:13">
      <c r="A262" s="173" t="s">
        <v>123</v>
      </c>
      <c r="B262" s="173" t="s">
        <v>124</v>
      </c>
      <c r="C262" s="173" t="s">
        <v>120</v>
      </c>
      <c r="D262" s="173" t="s">
        <v>125</v>
      </c>
      <c r="E262" s="173" t="s">
        <v>126</v>
      </c>
      <c r="F262" s="173" t="s">
        <v>117</v>
      </c>
      <c r="G262" s="173" t="s">
        <v>127</v>
      </c>
      <c r="H262" s="173" t="s">
        <v>128</v>
      </c>
      <c r="K262" s="169"/>
      <c r="L262" s="169"/>
      <c r="M262" s="169"/>
    </row>
    <row r="263" spans="1:13">
      <c r="A263" s="173" t="s">
        <v>236</v>
      </c>
      <c r="B263" s="173">
        <v>15.73</v>
      </c>
      <c r="C263" s="173" t="s">
        <v>152</v>
      </c>
      <c r="D263" s="173" t="s">
        <v>191</v>
      </c>
      <c r="E263" s="173" t="s">
        <v>237</v>
      </c>
      <c r="G263" s="173" t="s">
        <v>193</v>
      </c>
      <c r="K263" s="169"/>
      <c r="L263" s="169"/>
      <c r="M263" s="169"/>
    </row>
    <row r="264" spans="1:13">
      <c r="A264" s="173" t="s">
        <v>238</v>
      </c>
      <c r="B264" s="173">
        <v>1.44E-2</v>
      </c>
      <c r="C264" s="173" t="s">
        <v>146</v>
      </c>
      <c r="D264" s="173" t="s">
        <v>191</v>
      </c>
      <c r="E264" s="173" t="s">
        <v>237</v>
      </c>
      <c r="G264" s="173" t="s">
        <v>193</v>
      </c>
      <c r="K264" s="169"/>
      <c r="L264" s="169"/>
      <c r="M264" s="169"/>
    </row>
    <row r="265" spans="1:13">
      <c r="A265" s="173" t="s">
        <v>239</v>
      </c>
      <c r="B265" s="173">
        <v>0.25</v>
      </c>
      <c r="C265" s="173" t="s">
        <v>240</v>
      </c>
      <c r="D265" s="173" t="s">
        <v>191</v>
      </c>
      <c r="E265" s="173" t="s">
        <v>241</v>
      </c>
      <c r="G265" s="173" t="s">
        <v>193</v>
      </c>
      <c r="K265" s="169"/>
      <c r="L265" s="169"/>
      <c r="M265" s="169"/>
    </row>
    <row r="266" spans="1:13">
      <c r="A266" s="173" t="s">
        <v>163</v>
      </c>
      <c r="B266" s="173">
        <v>1</v>
      </c>
      <c r="C266" s="173" t="s">
        <v>146</v>
      </c>
      <c r="D266" s="173" t="s">
        <v>265</v>
      </c>
      <c r="G266" s="173" t="s">
        <v>131</v>
      </c>
      <c r="H266" s="173" t="s">
        <v>163</v>
      </c>
      <c r="K266" s="169"/>
      <c r="L266" s="169"/>
      <c r="M266" s="169"/>
    </row>
    <row r="267" spans="1:13">
      <c r="A267" s="173" t="s">
        <v>242</v>
      </c>
      <c r="B267" s="173">
        <v>0.752</v>
      </c>
      <c r="C267" s="173" t="s">
        <v>146</v>
      </c>
      <c r="D267" s="173" t="s">
        <v>147</v>
      </c>
      <c r="F267" s="173" t="s">
        <v>118</v>
      </c>
      <c r="G267" s="173" t="s">
        <v>134</v>
      </c>
      <c r="H267" s="173" t="s">
        <v>243</v>
      </c>
      <c r="K267" s="169"/>
      <c r="L267" s="169"/>
      <c r="M267" s="169"/>
    </row>
    <row r="268" spans="1:13">
      <c r="A268" s="173" t="s">
        <v>244</v>
      </c>
      <c r="B268" s="173">
        <v>0.01</v>
      </c>
      <c r="C268" s="173" t="s">
        <v>146</v>
      </c>
      <c r="D268" s="173" t="s">
        <v>147</v>
      </c>
      <c r="F268" s="173" t="s">
        <v>118</v>
      </c>
      <c r="G268" s="173" t="s">
        <v>134</v>
      </c>
      <c r="H268" s="173" t="s">
        <v>245</v>
      </c>
      <c r="K268" s="169"/>
      <c r="L268" s="169"/>
      <c r="M268" s="169"/>
    </row>
    <row r="269" spans="1:13">
      <c r="A269" s="173" t="s">
        <v>246</v>
      </c>
      <c r="B269" s="173">
        <v>2.7300000000000001E-2</v>
      </c>
      <c r="C269" s="173" t="s">
        <v>146</v>
      </c>
      <c r="D269" s="173" t="s">
        <v>147</v>
      </c>
      <c r="F269" s="173" t="s">
        <v>118</v>
      </c>
      <c r="G269" s="173" t="s">
        <v>134</v>
      </c>
      <c r="H269" s="173" t="s">
        <v>247</v>
      </c>
      <c r="K269" s="169"/>
      <c r="L269" s="169"/>
      <c r="M269" s="169"/>
    </row>
    <row r="270" spans="1:13">
      <c r="A270" s="173" t="s">
        <v>248</v>
      </c>
      <c r="B270" s="173">
        <v>5.0400000000000002E-3</v>
      </c>
      <c r="C270" s="173" t="s">
        <v>146</v>
      </c>
      <c r="D270" s="173" t="s">
        <v>147</v>
      </c>
      <c r="F270" s="173" t="s">
        <v>118</v>
      </c>
      <c r="G270" s="173" t="s">
        <v>134</v>
      </c>
      <c r="H270" s="173" t="s">
        <v>249</v>
      </c>
      <c r="K270" s="169"/>
      <c r="L270" s="169"/>
      <c r="M270" s="169"/>
    </row>
    <row r="271" spans="1:13">
      <c r="A271" s="173" t="s">
        <v>250</v>
      </c>
      <c r="B271" s="173">
        <v>0.251</v>
      </c>
      <c r="C271" s="173" t="s">
        <v>146</v>
      </c>
      <c r="D271" s="173" t="s">
        <v>147</v>
      </c>
      <c r="F271" s="173" t="s">
        <v>118</v>
      </c>
      <c r="G271" s="173" t="s">
        <v>134</v>
      </c>
      <c r="H271" s="173" t="s">
        <v>251</v>
      </c>
      <c r="K271" s="169"/>
      <c r="L271" s="169"/>
      <c r="M271" s="169"/>
    </row>
    <row r="272" spans="1:13">
      <c r="A272" s="173" t="s">
        <v>252</v>
      </c>
      <c r="B272" s="173">
        <v>1.8</v>
      </c>
      <c r="C272" s="173" t="s">
        <v>146</v>
      </c>
      <c r="D272" s="173" t="s">
        <v>147</v>
      </c>
      <c r="F272" s="173" t="s">
        <v>153</v>
      </c>
      <c r="G272" s="173" t="s">
        <v>134</v>
      </c>
      <c r="H272" s="173" t="s">
        <v>253</v>
      </c>
      <c r="K272" s="169"/>
      <c r="L272" s="169"/>
      <c r="M272" s="169"/>
    </row>
    <row r="273" spans="1:13">
      <c r="A273" s="173" t="s">
        <v>254</v>
      </c>
      <c r="B273" s="173">
        <v>0.55000000000000004</v>
      </c>
      <c r="C273" s="173" t="s">
        <v>130</v>
      </c>
      <c r="D273" s="173" t="s">
        <v>147</v>
      </c>
      <c r="F273" s="173" t="s">
        <v>255</v>
      </c>
      <c r="G273" s="173" t="s">
        <v>134</v>
      </c>
      <c r="H273" s="173" t="s">
        <v>150</v>
      </c>
      <c r="K273" s="169"/>
      <c r="L273" s="169"/>
      <c r="M273" s="169"/>
    </row>
    <row r="274" spans="1:13">
      <c r="A274" s="173" t="s">
        <v>256</v>
      </c>
      <c r="B274" s="173">
        <v>13.75</v>
      </c>
      <c r="C274" s="173" t="s">
        <v>152</v>
      </c>
      <c r="D274" s="173" t="s">
        <v>147</v>
      </c>
      <c r="F274" s="173" t="s">
        <v>198</v>
      </c>
      <c r="G274" s="173" t="s">
        <v>134</v>
      </c>
      <c r="H274" s="173" t="s">
        <v>257</v>
      </c>
      <c r="K274" s="169"/>
      <c r="L274" s="169"/>
      <c r="M274" s="169"/>
    </row>
    <row r="275" spans="1:13">
      <c r="A275" s="173" t="s">
        <v>258</v>
      </c>
      <c r="B275" s="173">
        <v>-1.8</v>
      </c>
      <c r="C275" s="173" t="s">
        <v>240</v>
      </c>
      <c r="D275" s="173" t="s">
        <v>147</v>
      </c>
      <c r="F275" s="173" t="s">
        <v>153</v>
      </c>
      <c r="G275" s="173" t="s">
        <v>134</v>
      </c>
      <c r="H275" s="173" t="s">
        <v>259</v>
      </c>
      <c r="K275" s="169"/>
      <c r="L275" s="169"/>
      <c r="M275" s="169"/>
    </row>
    <row r="276" spans="1:13">
      <c r="A276" s="169"/>
      <c r="B276" s="176"/>
      <c r="C276" s="169"/>
      <c r="D276" s="169"/>
      <c r="E276" s="169"/>
      <c r="F276" s="169"/>
      <c r="G276" s="2"/>
      <c r="H276" s="2"/>
      <c r="I276" s="2"/>
      <c r="J276" s="2"/>
      <c r="K276" s="2"/>
      <c r="L276" s="2"/>
      <c r="M276" s="2"/>
    </row>
    <row r="277" spans="1:13">
      <c r="A277" s="169"/>
      <c r="B277" s="176"/>
      <c r="C277" s="169"/>
      <c r="D277" s="169"/>
      <c r="E277" s="169"/>
      <c r="F277" s="169"/>
      <c r="G277" s="2"/>
      <c r="H277" s="2"/>
      <c r="I277" s="2"/>
      <c r="J277" s="2"/>
      <c r="K277" s="2"/>
      <c r="L277" s="2"/>
      <c r="M277" s="2"/>
    </row>
    <row r="278" spans="1:13">
      <c r="A278" s="169"/>
      <c r="B278" s="176"/>
      <c r="C278" s="169"/>
      <c r="D278" s="169"/>
      <c r="E278" s="169"/>
      <c r="F278" s="169"/>
      <c r="G278" s="2"/>
      <c r="H278" s="2"/>
      <c r="I278" s="2"/>
      <c r="J278" s="2"/>
      <c r="K278" s="2"/>
      <c r="L278" s="2"/>
      <c r="M278" s="2"/>
    </row>
    <row r="279" spans="1:13">
      <c r="A279" s="169"/>
      <c r="B279" s="176"/>
      <c r="C279" s="169"/>
      <c r="D279" s="169"/>
      <c r="E279" s="169"/>
      <c r="F279" s="169"/>
      <c r="G279" s="2"/>
      <c r="H279" s="2"/>
      <c r="I279" s="2"/>
      <c r="J279" s="2"/>
      <c r="K279" s="2"/>
      <c r="L279" s="2"/>
      <c r="M279" s="2"/>
    </row>
    <row r="280" spans="1:13">
      <c r="A280" s="169"/>
      <c r="B280" s="176"/>
      <c r="C280" s="169"/>
      <c r="E280" s="169"/>
      <c r="F280" s="169"/>
      <c r="G280" s="2"/>
      <c r="H280" s="2"/>
      <c r="I280" s="2"/>
      <c r="J280" s="2"/>
      <c r="K280" s="2"/>
      <c r="L280" s="2"/>
      <c r="M280" s="2"/>
    </row>
    <row r="281" spans="1:13">
      <c r="A281" s="169"/>
      <c r="B281" s="176"/>
      <c r="C281" s="169"/>
      <c r="E281" s="169"/>
      <c r="F281" s="169"/>
      <c r="G281" s="2"/>
      <c r="H281" s="2"/>
      <c r="I281" s="2"/>
      <c r="J281" s="2"/>
      <c r="K281" s="2"/>
      <c r="L281" s="2"/>
      <c r="M281" s="2"/>
    </row>
    <row r="282" spans="1:13">
      <c r="A282" s="169"/>
      <c r="B282" s="176"/>
      <c r="C282" s="169"/>
      <c r="E282" s="169"/>
      <c r="F282" s="169"/>
      <c r="G282" s="2"/>
      <c r="H282" s="2"/>
      <c r="I282" s="2"/>
      <c r="J282" s="2"/>
      <c r="K282" s="2"/>
      <c r="L282" s="2"/>
      <c r="M282" s="2"/>
    </row>
    <row r="283" spans="1:13">
      <c r="B283" s="182"/>
      <c r="G283" s="2"/>
      <c r="H283" s="2"/>
      <c r="I283" s="2"/>
      <c r="J283" s="2"/>
      <c r="K283" s="2"/>
      <c r="L283" s="2"/>
      <c r="M283" s="2"/>
    </row>
    <row r="284" spans="1:13">
      <c r="A284" s="169"/>
      <c r="B284" s="176"/>
      <c r="C284" s="169"/>
      <c r="E284" s="169"/>
      <c r="F284" s="169"/>
      <c r="G284" s="2"/>
      <c r="H284" s="2"/>
      <c r="I284" s="2"/>
      <c r="J284" s="2"/>
      <c r="K284" s="2"/>
      <c r="L284" s="2"/>
      <c r="M284" s="2"/>
    </row>
    <row r="285" spans="1:13">
      <c r="A285" s="169"/>
      <c r="B285" s="176"/>
      <c r="C285" s="169"/>
      <c r="E285" s="169"/>
      <c r="F285" s="169"/>
      <c r="G285" s="2"/>
      <c r="H285" s="2"/>
      <c r="I285" s="2"/>
      <c r="J285" s="2"/>
      <c r="K285" s="2"/>
      <c r="L285" s="2"/>
      <c r="M285" s="2"/>
    </row>
    <row r="286" spans="1:13">
      <c r="A286" s="169"/>
      <c r="B286" s="176"/>
      <c r="C286" s="169"/>
      <c r="E286" s="169"/>
      <c r="F286" s="169"/>
      <c r="G286" s="2"/>
      <c r="H286" s="2"/>
      <c r="I286" s="2"/>
      <c r="J286" s="2"/>
      <c r="K286" s="2"/>
      <c r="L286" s="2"/>
      <c r="M286" s="2"/>
    </row>
    <row r="287" spans="1:13">
      <c r="A287" s="169"/>
      <c r="B287" s="176"/>
      <c r="C287" s="169"/>
      <c r="E287" s="169"/>
      <c r="F287" s="169"/>
      <c r="G287" s="2"/>
      <c r="H287" s="2"/>
      <c r="I287" s="2"/>
      <c r="J287" s="2"/>
      <c r="K287" s="2"/>
      <c r="L287" s="2"/>
      <c r="M287" s="2"/>
    </row>
    <row r="288" spans="1:13">
      <c r="A288" s="169"/>
      <c r="B288" s="176"/>
      <c r="C288" s="169"/>
      <c r="E288" s="169"/>
      <c r="F288" s="169"/>
      <c r="G288" s="2"/>
      <c r="H288" s="2"/>
      <c r="I288" s="2"/>
      <c r="J288" s="2"/>
      <c r="K288" s="2"/>
      <c r="L288" s="2"/>
      <c r="M288" s="2"/>
    </row>
    <row r="289" spans="1:13">
      <c r="A289" s="169"/>
      <c r="B289" s="176"/>
      <c r="C289" s="169"/>
      <c r="E289" s="169"/>
      <c r="F289" s="169"/>
      <c r="G289" s="2"/>
      <c r="H289" s="2"/>
      <c r="I289" s="2"/>
      <c r="J289" s="2"/>
      <c r="K289" s="2"/>
      <c r="L289" s="2"/>
      <c r="M289" s="2"/>
    </row>
    <row r="290" spans="1:13">
      <c r="A290" s="169"/>
      <c r="B290" s="176"/>
      <c r="C290" s="169"/>
      <c r="E290" s="169"/>
      <c r="F290" s="169"/>
      <c r="G290" s="2"/>
      <c r="H290" s="2"/>
      <c r="I290" s="2"/>
      <c r="J290" s="2"/>
      <c r="K290" s="2"/>
      <c r="L290" s="2"/>
      <c r="M290" s="2"/>
    </row>
    <row r="291" spans="1:13">
      <c r="A291" s="169"/>
      <c r="B291" s="176"/>
      <c r="C291" s="169"/>
      <c r="E291" s="169"/>
      <c r="F291" s="169"/>
      <c r="G291" s="2"/>
      <c r="H291" s="2"/>
      <c r="I291" s="2"/>
      <c r="J291" s="2"/>
      <c r="K291" s="2"/>
      <c r="L291" s="2"/>
      <c r="M291" s="2"/>
    </row>
    <row r="292" spans="1:13">
      <c r="A292" s="169"/>
      <c r="B292" s="176"/>
      <c r="C292" s="169"/>
      <c r="D292" s="169"/>
      <c r="E292" s="169"/>
      <c r="F292" s="169"/>
      <c r="G292" s="2"/>
      <c r="H292" s="2"/>
      <c r="I292" s="2"/>
      <c r="J292" s="2"/>
      <c r="K292" s="2"/>
      <c r="L292" s="2"/>
      <c r="M292" s="2"/>
    </row>
    <row r="293" spans="1:13">
      <c r="A293" s="169"/>
      <c r="B293" s="176"/>
      <c r="C293" s="169"/>
      <c r="D293" s="169"/>
      <c r="E293" s="169"/>
      <c r="F293" s="169"/>
      <c r="G293" s="2"/>
      <c r="H293" s="2"/>
      <c r="I293" s="2"/>
      <c r="J293" s="2"/>
      <c r="K293" s="2"/>
      <c r="L293" s="2"/>
      <c r="M293" s="2"/>
    </row>
    <row r="294" spans="1:13">
      <c r="A294" s="169"/>
      <c r="B294" s="176"/>
      <c r="C294" s="169"/>
      <c r="D294" s="169"/>
      <c r="E294" s="169"/>
      <c r="F294" s="169"/>
      <c r="G294" s="2"/>
      <c r="H294" s="2"/>
      <c r="I294" s="2"/>
      <c r="J294" s="2"/>
      <c r="K294" s="2"/>
      <c r="L294" s="2"/>
      <c r="M294" s="2"/>
    </row>
    <row r="295" spans="1:13">
      <c r="A295" s="169"/>
      <c r="B295" s="176"/>
      <c r="C295" s="169"/>
      <c r="D295" s="169"/>
      <c r="E295" s="169"/>
      <c r="F295" s="169"/>
      <c r="G295" s="2"/>
      <c r="H295" s="2"/>
      <c r="I295" s="2"/>
      <c r="J295" s="2"/>
      <c r="K295" s="2"/>
      <c r="L295" s="2"/>
      <c r="M295" s="2"/>
    </row>
    <row r="296" spans="1:13">
      <c r="A296" s="169"/>
      <c r="B296" s="176"/>
      <c r="C296" s="169"/>
      <c r="D296" s="169"/>
      <c r="E296" s="169"/>
      <c r="F296" s="169"/>
      <c r="G296" s="2"/>
      <c r="H296" s="2"/>
      <c r="I296" s="2"/>
      <c r="J296" s="2"/>
      <c r="K296" s="2"/>
      <c r="L296" s="2"/>
      <c r="M296" s="2"/>
    </row>
    <row r="297" spans="1:13">
      <c r="A297" s="169"/>
      <c r="B297" s="176"/>
      <c r="C297" s="169"/>
      <c r="D297" s="169"/>
      <c r="E297" s="169"/>
      <c r="F297" s="169"/>
      <c r="G297" s="2"/>
      <c r="H297" s="2"/>
      <c r="I297" s="2"/>
      <c r="J297" s="2"/>
      <c r="K297" s="2"/>
      <c r="L297" s="2"/>
      <c r="M297" s="2"/>
    </row>
    <row r="298" spans="1:13">
      <c r="A298" s="169"/>
      <c r="B298" s="176"/>
      <c r="C298" s="169"/>
      <c r="D298" s="169"/>
      <c r="E298" s="169"/>
      <c r="F298" s="169"/>
      <c r="G298" s="2"/>
      <c r="H298" s="2"/>
      <c r="I298" s="2"/>
      <c r="J298" s="2"/>
      <c r="K298" s="2"/>
      <c r="L298" s="2"/>
      <c r="M298" s="2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8"/>
  <sheetViews>
    <sheetView zoomScale="85" zoomScaleNormal="85" workbookViewId="0">
      <selection activeCell="B20" sqref="B20"/>
    </sheetView>
  </sheetViews>
  <sheetFormatPr baseColWidth="10" defaultColWidth="12.5703125" defaultRowHeight="15.75"/>
  <cols>
    <col min="1" max="1" width="51.5703125" style="173" customWidth="1"/>
    <col min="2" max="3" width="12.5703125" style="173"/>
    <col min="4" max="4" width="22.7109375" style="173" customWidth="1"/>
    <col min="5" max="6" width="12.5703125" style="173"/>
    <col min="7" max="7" width="17.28515625" style="173" customWidth="1"/>
    <col min="8" max="8" width="40.85546875" style="173" customWidth="1"/>
    <col min="9" max="9" width="40.28515625" style="173" customWidth="1"/>
    <col min="10" max="16384" width="12.5703125" style="173"/>
  </cols>
  <sheetData>
    <row r="1" spans="1:13">
      <c r="A1" s="169" t="s">
        <v>109</v>
      </c>
      <c r="B1" s="170">
        <v>10</v>
      </c>
      <c r="C1" s="185"/>
      <c r="D1" s="169"/>
      <c r="E1" s="169"/>
      <c r="F1" s="169"/>
      <c r="G1" s="169"/>
      <c r="H1" s="169"/>
      <c r="I1" s="169"/>
      <c r="J1" s="172"/>
      <c r="K1" s="172"/>
      <c r="L1" s="172"/>
      <c r="M1" s="172"/>
    </row>
    <row r="2" spans="1:13" ht="18.75">
      <c r="A2" s="174" t="s">
        <v>110</v>
      </c>
      <c r="B2" s="175" t="s">
        <v>307</v>
      </c>
      <c r="C2" s="185"/>
      <c r="D2" s="169"/>
      <c r="E2" s="169"/>
      <c r="F2" s="169"/>
      <c r="G2" s="169"/>
      <c r="H2" s="169"/>
      <c r="I2" s="169"/>
    </row>
    <row r="3" spans="1:13">
      <c r="A3" s="169" t="s">
        <v>112</v>
      </c>
      <c r="B3" s="176" t="s">
        <v>113</v>
      </c>
      <c r="C3" s="185"/>
      <c r="D3" s="169"/>
      <c r="E3" s="169"/>
      <c r="F3" s="169"/>
      <c r="G3" s="169"/>
      <c r="H3" s="169"/>
      <c r="I3" s="169"/>
    </row>
    <row r="4" spans="1:13">
      <c r="A4" s="169"/>
      <c r="B4" s="176"/>
      <c r="C4" s="169"/>
      <c r="D4" s="169"/>
      <c r="E4" s="169"/>
      <c r="F4" s="169"/>
      <c r="G4" s="169"/>
      <c r="H4" s="169"/>
      <c r="I4" s="169"/>
    </row>
    <row r="5" spans="1:13" ht="18.75">
      <c r="A5" s="177" t="s">
        <v>114</v>
      </c>
      <c r="B5" s="184" t="s">
        <v>308</v>
      </c>
      <c r="C5" s="177"/>
      <c r="D5" s="169"/>
      <c r="E5" s="169"/>
      <c r="F5" s="169"/>
      <c r="G5" s="169"/>
      <c r="H5" s="169"/>
      <c r="I5" s="169"/>
    </row>
    <row r="6" spans="1:13">
      <c r="A6" s="169" t="s">
        <v>116</v>
      </c>
      <c r="B6" s="176"/>
      <c r="C6" s="169"/>
      <c r="D6" s="169"/>
      <c r="E6" s="169"/>
      <c r="F6" s="169"/>
      <c r="G6" s="169"/>
      <c r="H6" s="169"/>
      <c r="I6" s="169"/>
    </row>
    <row r="7" spans="1:13">
      <c r="A7" s="169" t="s">
        <v>117</v>
      </c>
      <c r="B7" s="176" t="s">
        <v>118</v>
      </c>
      <c r="C7" s="169"/>
      <c r="D7" s="169"/>
      <c r="E7" s="169"/>
      <c r="F7" s="169"/>
      <c r="G7" s="169"/>
      <c r="H7" s="169"/>
      <c r="I7" s="169"/>
    </row>
    <row r="8" spans="1:13">
      <c r="A8" s="169" t="s">
        <v>119</v>
      </c>
      <c r="B8" s="176">
        <v>1</v>
      </c>
      <c r="C8" s="169"/>
      <c r="D8" s="169"/>
      <c r="E8" s="169"/>
      <c r="F8" s="169"/>
      <c r="G8" s="169"/>
      <c r="H8" s="169"/>
      <c r="I8" s="169"/>
    </row>
    <row r="9" spans="1:13">
      <c r="A9" s="169" t="s">
        <v>120</v>
      </c>
      <c r="B9" s="169" t="s">
        <v>121</v>
      </c>
      <c r="C9" s="169"/>
      <c r="D9" s="169"/>
      <c r="E9" s="169"/>
      <c r="F9" s="169"/>
      <c r="G9" s="169"/>
    </row>
    <row r="10" spans="1:13">
      <c r="A10" s="169" t="s">
        <v>122</v>
      </c>
      <c r="B10" s="169"/>
      <c r="C10" s="169"/>
      <c r="D10" s="169"/>
      <c r="E10" s="169"/>
      <c r="F10" s="169"/>
      <c r="G10" s="169"/>
    </row>
    <row r="11" spans="1:13">
      <c r="A11" s="169" t="s">
        <v>123</v>
      </c>
      <c r="B11" s="169" t="s">
        <v>124</v>
      </c>
      <c r="C11" s="169" t="s">
        <v>120</v>
      </c>
      <c r="D11" s="169" t="s">
        <v>125</v>
      </c>
      <c r="E11" s="169" t="s">
        <v>126</v>
      </c>
      <c r="F11" s="169" t="s">
        <v>117</v>
      </c>
      <c r="G11" s="169" t="s">
        <v>127</v>
      </c>
      <c r="H11" s="173" t="s">
        <v>128</v>
      </c>
      <c r="I11" s="173" t="s">
        <v>129</v>
      </c>
    </row>
    <row r="12" spans="1:13">
      <c r="A12" s="169" t="s">
        <v>308</v>
      </c>
      <c r="B12" s="169">
        <v>1</v>
      </c>
      <c r="C12" s="169" t="s">
        <v>130</v>
      </c>
      <c r="D12" s="169" t="s">
        <v>307</v>
      </c>
      <c r="E12" s="169"/>
      <c r="F12" s="169" t="s">
        <v>118</v>
      </c>
      <c r="G12" s="169" t="s">
        <v>131</v>
      </c>
    </row>
    <row r="13" spans="1:13">
      <c r="A13" s="169" t="s">
        <v>132</v>
      </c>
      <c r="B13" s="169">
        <f>1.09*((0.93*Cell_cost!$C$22+0.03*Cell_cost!$C$15+0.04*Cell_cost!$C$16)*Cell_cost!$J$31*(1-Cell_cost!$J$33))*1000/Cell_cost!$J$47</f>
        <v>1.7352179781499022</v>
      </c>
      <c r="C13" s="169" t="s">
        <v>133</v>
      </c>
      <c r="D13" s="169" t="s">
        <v>307</v>
      </c>
      <c r="E13" s="169"/>
      <c r="F13" s="169" t="s">
        <v>118</v>
      </c>
      <c r="G13" s="169" t="s">
        <v>134</v>
      </c>
    </row>
    <row r="14" spans="1:13">
      <c r="A14" s="173" t="s">
        <v>135</v>
      </c>
      <c r="B14" s="173">
        <f>1.09*((0.93*Cell_cost!$C$20+0.03*Cell_cost!$C$15+0.04*Cell_cost!$C$16)*(Cell_cost!$J$32)*(1-Cell_cost!$J$34))*1000/Cell_cost!$J$47</f>
        <v>5.0207311593602766</v>
      </c>
      <c r="C14" s="173" t="s">
        <v>133</v>
      </c>
      <c r="D14" s="173" t="s">
        <v>307</v>
      </c>
      <c r="F14" s="173" t="s">
        <v>118</v>
      </c>
      <c r="G14" s="173" t="s">
        <v>134</v>
      </c>
    </row>
    <row r="15" spans="1:13">
      <c r="A15" s="173" t="s">
        <v>136</v>
      </c>
      <c r="B15" s="173">
        <f>Cell_cost!$J$48</f>
        <v>0</v>
      </c>
      <c r="C15" s="173" t="s">
        <v>133</v>
      </c>
      <c r="D15" s="173" t="s">
        <v>307</v>
      </c>
      <c r="F15" s="173" t="s">
        <v>118</v>
      </c>
      <c r="G15" s="173" t="s">
        <v>134</v>
      </c>
    </row>
    <row r="16" spans="1:13">
      <c r="A16" s="173" t="s">
        <v>137</v>
      </c>
      <c r="B16" s="173">
        <f>Cell_cost!$J$49</f>
        <v>0.78703681770001255</v>
      </c>
      <c r="C16" s="173" t="s">
        <v>133</v>
      </c>
      <c r="D16" s="173" t="s">
        <v>307</v>
      </c>
      <c r="F16" s="173" t="s">
        <v>118</v>
      </c>
      <c r="G16" s="173" t="s">
        <v>134</v>
      </c>
    </row>
    <row r="17" spans="1:13">
      <c r="A17" s="173" t="s">
        <v>138</v>
      </c>
      <c r="B17" s="173">
        <f>Cell_cost!$J$53</f>
        <v>1.2022818901011914</v>
      </c>
      <c r="C17" s="173" t="s">
        <v>133</v>
      </c>
      <c r="D17" s="173" t="s">
        <v>307</v>
      </c>
      <c r="F17" s="173" t="s">
        <v>118</v>
      </c>
      <c r="G17" s="173" t="s">
        <v>134</v>
      </c>
    </row>
    <row r="18" spans="1:13">
      <c r="A18" s="173" t="s">
        <v>139</v>
      </c>
      <c r="B18" s="173">
        <f>Cell_cost!$J$50</f>
        <v>0.30037530821558811</v>
      </c>
      <c r="C18" s="173" t="s">
        <v>133</v>
      </c>
      <c r="D18" s="173" t="s">
        <v>307</v>
      </c>
      <c r="F18" s="173" t="s">
        <v>118</v>
      </c>
      <c r="G18" s="173" t="s">
        <v>134</v>
      </c>
    </row>
    <row r="19" spans="1:13">
      <c r="A19" s="173" t="s">
        <v>140</v>
      </c>
      <c r="B19" s="173">
        <f>SUM(B13:B18)*0.03/0.97</f>
        <v>0.2797621593874321</v>
      </c>
      <c r="C19" s="173" t="s">
        <v>133</v>
      </c>
      <c r="D19" s="173" t="s">
        <v>307</v>
      </c>
      <c r="F19" s="173" t="s">
        <v>118</v>
      </c>
      <c r="G19" s="173" t="s">
        <v>134</v>
      </c>
      <c r="I19" s="173" t="s">
        <v>141</v>
      </c>
    </row>
    <row r="20" spans="1:13">
      <c r="A20" s="173" t="s">
        <v>142</v>
      </c>
      <c r="B20" s="173">
        <f>LIB4C!$B$20*Cell_cost!$J$76/Cell_cost!$D$76</f>
        <v>46.25249045561462</v>
      </c>
      <c r="C20" s="173" t="s">
        <v>120</v>
      </c>
      <c r="D20" s="173" t="s">
        <v>307</v>
      </c>
      <c r="F20" s="173" t="s">
        <v>118</v>
      </c>
      <c r="G20" s="173" t="s">
        <v>134</v>
      </c>
    </row>
    <row r="21" spans="1:13">
      <c r="A21" s="173" t="s">
        <v>143</v>
      </c>
      <c r="B21" s="173">
        <f>LIB4C!$B$21*Cell_cost!$J$76/Cell_cost!$D$76</f>
        <v>56.838697948527944</v>
      </c>
      <c r="C21" s="173" t="s">
        <v>130</v>
      </c>
      <c r="D21" s="173" t="s">
        <v>307</v>
      </c>
      <c r="F21" s="173" t="s">
        <v>144</v>
      </c>
      <c r="G21" s="173" t="s">
        <v>134</v>
      </c>
    </row>
    <row r="24" spans="1:13" ht="18.75">
      <c r="A24" s="177" t="s">
        <v>114</v>
      </c>
      <c r="B24" s="177" t="s">
        <v>142</v>
      </c>
    </row>
    <row r="25" spans="1:13">
      <c r="A25" s="173" t="s">
        <v>116</v>
      </c>
    </row>
    <row r="26" spans="1:13">
      <c r="A26" s="173" t="s">
        <v>117</v>
      </c>
      <c r="B26" s="173" t="s">
        <v>118</v>
      </c>
    </row>
    <row r="27" spans="1:13">
      <c r="A27" s="173" t="s">
        <v>119</v>
      </c>
      <c r="B27" s="173">
        <v>1</v>
      </c>
    </row>
    <row r="28" spans="1:13">
      <c r="A28" s="173" t="s">
        <v>120</v>
      </c>
      <c r="B28" s="173" t="s">
        <v>120</v>
      </c>
    </row>
    <row r="29" spans="1:13">
      <c r="A29" s="173" t="s">
        <v>122</v>
      </c>
    </row>
    <row r="30" spans="1:13">
      <c r="A30" s="173" t="s">
        <v>123</v>
      </c>
      <c r="B30" s="173" t="s">
        <v>124</v>
      </c>
      <c r="C30" s="173" t="s">
        <v>120</v>
      </c>
      <c r="D30" s="173" t="s">
        <v>125</v>
      </c>
      <c r="E30" s="173" t="s">
        <v>126</v>
      </c>
      <c r="F30" s="173" t="s">
        <v>117</v>
      </c>
      <c r="G30" s="173" t="s">
        <v>127</v>
      </c>
      <c r="H30" s="173" t="s">
        <v>128</v>
      </c>
      <c r="I30" s="173" t="s">
        <v>129</v>
      </c>
    </row>
    <row r="31" spans="1:13">
      <c r="A31" s="173" t="s">
        <v>145</v>
      </c>
      <c r="B31" s="173">
        <v>1</v>
      </c>
      <c r="C31" s="173" t="s">
        <v>146</v>
      </c>
      <c r="D31" s="173" t="s">
        <v>147</v>
      </c>
      <c r="F31" s="173" t="s">
        <v>118</v>
      </c>
      <c r="G31" s="173" t="s">
        <v>134</v>
      </c>
      <c r="H31" s="173" t="s">
        <v>148</v>
      </c>
      <c r="K31" s="180"/>
      <c r="L31" s="180"/>
      <c r="M31" s="180"/>
    </row>
    <row r="32" spans="1:13">
      <c r="K32" s="180"/>
      <c r="L32" s="180"/>
      <c r="M32" s="180"/>
    </row>
    <row r="33" spans="1:13">
      <c r="K33" s="180"/>
      <c r="L33" s="180"/>
      <c r="M33" s="180"/>
    </row>
    <row r="34" spans="1:13" ht="18.75">
      <c r="A34" s="177" t="s">
        <v>114</v>
      </c>
      <c r="B34" s="177" t="s">
        <v>143</v>
      </c>
    </row>
    <row r="35" spans="1:13">
      <c r="A35" s="173" t="s">
        <v>116</v>
      </c>
    </row>
    <row r="36" spans="1:13">
      <c r="A36" s="173" t="s">
        <v>117</v>
      </c>
      <c r="B36" s="173" t="s">
        <v>144</v>
      </c>
    </row>
    <row r="37" spans="1:13">
      <c r="A37" s="173" t="s">
        <v>119</v>
      </c>
      <c r="B37" s="173">
        <v>1</v>
      </c>
    </row>
    <row r="38" spans="1:13">
      <c r="A38" s="173" t="s">
        <v>120</v>
      </c>
      <c r="B38" s="173" t="s">
        <v>130</v>
      </c>
    </row>
    <row r="39" spans="1:13">
      <c r="A39" s="173" t="s">
        <v>122</v>
      </c>
    </row>
    <row r="40" spans="1:13">
      <c r="A40" s="173" t="s">
        <v>123</v>
      </c>
      <c r="B40" s="173" t="s">
        <v>124</v>
      </c>
      <c r="C40" s="173" t="s">
        <v>120</v>
      </c>
      <c r="D40" s="173" t="s">
        <v>125</v>
      </c>
      <c r="E40" s="173" t="s">
        <v>126</v>
      </c>
      <c r="F40" s="173" t="s">
        <v>117</v>
      </c>
      <c r="G40" s="173" t="s">
        <v>127</v>
      </c>
      <c r="H40" s="173" t="s">
        <v>128</v>
      </c>
      <c r="I40" s="173" t="s">
        <v>129</v>
      </c>
    </row>
    <row r="41" spans="1:13">
      <c r="A41" s="173" t="s">
        <v>149</v>
      </c>
      <c r="B41" s="173">
        <v>0.5</v>
      </c>
      <c r="C41" s="173" t="s">
        <v>130</v>
      </c>
      <c r="D41" s="173" t="s">
        <v>147</v>
      </c>
      <c r="F41" s="173" t="s">
        <v>144</v>
      </c>
      <c r="G41" s="173" t="s">
        <v>134</v>
      </c>
      <c r="H41" s="173" t="s">
        <v>150</v>
      </c>
      <c r="K41" s="180"/>
      <c r="L41" s="180"/>
      <c r="M41" s="180"/>
    </row>
    <row r="42" spans="1:13">
      <c r="A42" s="173" t="s">
        <v>151</v>
      </c>
      <c r="B42" s="173">
        <v>1.8</v>
      </c>
      <c r="C42" s="173" t="s">
        <v>152</v>
      </c>
      <c r="D42" s="173" t="s">
        <v>147</v>
      </c>
      <c r="F42" s="173" t="s">
        <v>153</v>
      </c>
      <c r="G42" s="173" t="s">
        <v>134</v>
      </c>
      <c r="H42" s="173" t="s">
        <v>154</v>
      </c>
      <c r="K42" s="180"/>
      <c r="L42" s="180"/>
      <c r="M42" s="180"/>
    </row>
    <row r="43" spans="1:13">
      <c r="K43" s="180"/>
      <c r="L43" s="180"/>
      <c r="M43" s="180"/>
    </row>
    <row r="44" spans="1:13">
      <c r="K44" s="180"/>
      <c r="L44" s="180"/>
      <c r="M44" s="180"/>
    </row>
    <row r="45" spans="1:13" ht="18.75">
      <c r="A45" s="177" t="s">
        <v>114</v>
      </c>
      <c r="B45" s="177" t="s">
        <v>136</v>
      </c>
      <c r="C45" s="177"/>
    </row>
    <row r="46" spans="1:13">
      <c r="A46" s="173" t="s">
        <v>116</v>
      </c>
    </row>
    <row r="47" spans="1:13">
      <c r="A47" s="173" t="s">
        <v>117</v>
      </c>
      <c r="B47" s="173" t="s">
        <v>118</v>
      </c>
    </row>
    <row r="48" spans="1:13">
      <c r="A48" s="173" t="s">
        <v>119</v>
      </c>
      <c r="B48" s="173">
        <v>1</v>
      </c>
    </row>
    <row r="49" spans="1:9">
      <c r="A49" s="173" t="s">
        <v>120</v>
      </c>
      <c r="B49" s="173" t="s">
        <v>133</v>
      </c>
    </row>
    <row r="50" spans="1:9">
      <c r="A50" s="173" t="s">
        <v>122</v>
      </c>
    </row>
    <row r="51" spans="1:9">
      <c r="A51" s="173" t="s">
        <v>123</v>
      </c>
      <c r="B51" s="173" t="s">
        <v>124</v>
      </c>
      <c r="C51" s="173" t="s">
        <v>120</v>
      </c>
      <c r="D51" s="173" t="s">
        <v>125</v>
      </c>
      <c r="E51" s="173" t="s">
        <v>126</v>
      </c>
      <c r="F51" s="173" t="s">
        <v>117</v>
      </c>
      <c r="G51" s="173" t="s">
        <v>127</v>
      </c>
      <c r="H51" s="173" t="s">
        <v>128</v>
      </c>
      <c r="I51" s="173" t="s">
        <v>129</v>
      </c>
    </row>
    <row r="52" spans="1:9">
      <c r="A52" s="173" t="s">
        <v>155</v>
      </c>
      <c r="B52" s="1">
        <v>1</v>
      </c>
      <c r="C52" s="173" t="s">
        <v>133</v>
      </c>
      <c r="D52" s="173" t="s">
        <v>147</v>
      </c>
      <c r="F52" s="173" t="s">
        <v>118</v>
      </c>
      <c r="G52" s="173" t="s">
        <v>134</v>
      </c>
      <c r="H52" s="173" t="s">
        <v>156</v>
      </c>
    </row>
    <row r="53" spans="1:9">
      <c r="A53" s="173" t="s">
        <v>157</v>
      </c>
      <c r="B53" s="1">
        <v>1</v>
      </c>
      <c r="C53" s="173" t="s">
        <v>133</v>
      </c>
      <c r="D53" s="173" t="s">
        <v>147</v>
      </c>
      <c r="F53" s="173" t="s">
        <v>118</v>
      </c>
      <c r="G53" s="173" t="s">
        <v>134</v>
      </c>
      <c r="H53" s="173" t="s">
        <v>158</v>
      </c>
    </row>
    <row r="56" spans="1:9" ht="18.75">
      <c r="A56" s="177" t="s">
        <v>114</v>
      </c>
      <c r="B56" s="177" t="s">
        <v>132</v>
      </c>
    </row>
    <row r="57" spans="1:9">
      <c r="A57" s="173" t="s">
        <v>116</v>
      </c>
    </row>
    <row r="58" spans="1:9">
      <c r="A58" s="173" t="s">
        <v>117</v>
      </c>
      <c r="B58" s="173" t="s">
        <v>118</v>
      </c>
    </row>
    <row r="59" spans="1:9">
      <c r="A59" s="173" t="s">
        <v>119</v>
      </c>
      <c r="B59" s="173">
        <v>1</v>
      </c>
    </row>
    <row r="60" spans="1:9">
      <c r="A60" s="173" t="s">
        <v>120</v>
      </c>
      <c r="B60" s="173" t="s">
        <v>133</v>
      </c>
    </row>
    <row r="61" spans="1:9">
      <c r="A61" s="173" t="s">
        <v>122</v>
      </c>
    </row>
    <row r="62" spans="1:9">
      <c r="A62" s="173" t="s">
        <v>123</v>
      </c>
      <c r="B62" s="173" t="s">
        <v>124</v>
      </c>
      <c r="C62" s="173" t="s">
        <v>120</v>
      </c>
      <c r="D62" s="173" t="s">
        <v>125</v>
      </c>
      <c r="E62" s="173" t="s">
        <v>126</v>
      </c>
      <c r="F62" s="173" t="s">
        <v>117</v>
      </c>
      <c r="G62" s="173" t="s">
        <v>127</v>
      </c>
      <c r="H62" s="173" t="s">
        <v>128</v>
      </c>
      <c r="I62" s="173" t="s">
        <v>129</v>
      </c>
    </row>
    <row r="63" spans="1:9">
      <c r="A63" s="173" t="s">
        <v>267</v>
      </c>
      <c r="B63" s="173">
        <v>0.93</v>
      </c>
      <c r="C63" s="173" t="s">
        <v>133</v>
      </c>
      <c r="D63" s="173" t="s">
        <v>265</v>
      </c>
      <c r="F63" s="173" t="s">
        <v>118</v>
      </c>
      <c r="G63" s="173" t="s">
        <v>134</v>
      </c>
    </row>
    <row r="64" spans="1:9">
      <c r="A64" s="173" t="s">
        <v>161</v>
      </c>
      <c r="B64" s="173">
        <v>2.0999999999999998E-2</v>
      </c>
      <c r="C64" s="173" t="s">
        <v>133</v>
      </c>
      <c r="D64" s="173" t="s">
        <v>147</v>
      </c>
      <c r="F64" s="173" t="s">
        <v>118</v>
      </c>
      <c r="G64" s="173" t="s">
        <v>134</v>
      </c>
      <c r="H64" s="173" t="s">
        <v>162</v>
      </c>
    </row>
    <row r="65" spans="1:9">
      <c r="A65" s="173" t="s">
        <v>163</v>
      </c>
      <c r="B65" s="173">
        <v>8.9999999999999993E-3</v>
      </c>
      <c r="C65" s="173" t="s">
        <v>133</v>
      </c>
      <c r="D65" s="173" t="s">
        <v>265</v>
      </c>
      <c r="G65" s="173" t="s">
        <v>134</v>
      </c>
      <c r="H65" s="173" t="s">
        <v>163</v>
      </c>
    </row>
    <row r="66" spans="1:9">
      <c r="A66" s="173" t="s">
        <v>164</v>
      </c>
      <c r="B66" s="173">
        <v>0.04</v>
      </c>
      <c r="C66" s="173" t="s">
        <v>133</v>
      </c>
      <c r="D66" s="173" t="s">
        <v>147</v>
      </c>
      <c r="F66" s="173" t="s">
        <v>118</v>
      </c>
      <c r="G66" s="173" t="s">
        <v>134</v>
      </c>
      <c r="H66" s="173" t="s">
        <v>165</v>
      </c>
    </row>
    <row r="69" spans="1:9" ht="18.75">
      <c r="A69" s="177" t="s">
        <v>114</v>
      </c>
      <c r="B69" s="177" t="s">
        <v>267</v>
      </c>
    </row>
    <row r="70" spans="1:9">
      <c r="A70" s="173" t="s">
        <v>116</v>
      </c>
      <c r="B70" s="173" t="s">
        <v>268</v>
      </c>
    </row>
    <row r="71" spans="1:9">
      <c r="A71" s="173" t="s">
        <v>117</v>
      </c>
      <c r="B71" s="173" t="s">
        <v>118</v>
      </c>
    </row>
    <row r="72" spans="1:9">
      <c r="A72" s="173" t="s">
        <v>119</v>
      </c>
      <c r="B72" s="173">
        <v>1</v>
      </c>
    </row>
    <row r="73" spans="1:9">
      <c r="A73" s="173" t="s">
        <v>120</v>
      </c>
      <c r="B73" s="173" t="s">
        <v>133</v>
      </c>
    </row>
    <row r="74" spans="1:9">
      <c r="A74" s="173" t="s">
        <v>122</v>
      </c>
    </row>
    <row r="75" spans="1:9">
      <c r="A75" s="173" t="s">
        <v>123</v>
      </c>
      <c r="B75" s="173" t="s">
        <v>124</v>
      </c>
      <c r="C75" s="173" t="s">
        <v>120</v>
      </c>
      <c r="D75" s="173" t="s">
        <v>125</v>
      </c>
      <c r="E75" s="173" t="s">
        <v>126</v>
      </c>
      <c r="F75" s="173" t="s">
        <v>117</v>
      </c>
      <c r="G75" s="173" t="s">
        <v>127</v>
      </c>
      <c r="H75" s="173" t="s">
        <v>128</v>
      </c>
      <c r="I75" s="173" t="s">
        <v>129</v>
      </c>
    </row>
    <row r="76" spans="1:9">
      <c r="A76" s="173" t="s">
        <v>267</v>
      </c>
      <c r="B76" s="173">
        <v>1</v>
      </c>
      <c r="C76" s="173" t="s">
        <v>133</v>
      </c>
      <c r="D76" s="173" t="s">
        <v>265</v>
      </c>
      <c r="F76" s="173" t="s">
        <v>118</v>
      </c>
      <c r="G76" s="173" t="s">
        <v>131</v>
      </c>
    </row>
    <row r="77" spans="1:9">
      <c r="A77" s="173" t="s">
        <v>269</v>
      </c>
      <c r="B77" s="173">
        <v>20</v>
      </c>
      <c r="C77" s="173" t="s">
        <v>133</v>
      </c>
      <c r="D77" s="173" t="s">
        <v>147</v>
      </c>
      <c r="F77" s="173" t="s">
        <v>153</v>
      </c>
      <c r="G77" s="173" t="s">
        <v>134</v>
      </c>
      <c r="H77" s="173" t="s">
        <v>270</v>
      </c>
    </row>
    <row r="78" spans="1:9">
      <c r="A78" s="173" t="s">
        <v>254</v>
      </c>
      <c r="B78" s="173">
        <v>0.107</v>
      </c>
      <c r="C78" s="173" t="s">
        <v>130</v>
      </c>
      <c r="D78" s="173" t="s">
        <v>147</v>
      </c>
      <c r="F78" s="173" t="s">
        <v>255</v>
      </c>
      <c r="G78" s="173" t="s">
        <v>134</v>
      </c>
      <c r="H78" s="173" t="s">
        <v>150</v>
      </c>
    </row>
    <row r="79" spans="1:9">
      <c r="A79" s="173" t="s">
        <v>271</v>
      </c>
      <c r="B79" s="173">
        <v>9.52</v>
      </c>
      <c r="C79" s="173" t="s">
        <v>182</v>
      </c>
      <c r="D79" s="173" t="s">
        <v>147</v>
      </c>
      <c r="F79" s="173" t="s">
        <v>272</v>
      </c>
      <c r="G79" s="173" t="s">
        <v>134</v>
      </c>
      <c r="H79" s="173" t="s">
        <v>257</v>
      </c>
    </row>
    <row r="80" spans="1:9">
      <c r="A80" s="173" t="s">
        <v>252</v>
      </c>
      <c r="B80" s="173">
        <v>0.17799999999999999</v>
      </c>
      <c r="C80" s="173" t="s">
        <v>133</v>
      </c>
      <c r="D80" s="173" t="s">
        <v>147</v>
      </c>
      <c r="F80" s="173" t="s">
        <v>153</v>
      </c>
      <c r="G80" s="173" t="s">
        <v>134</v>
      </c>
      <c r="H80" s="173" t="s">
        <v>253</v>
      </c>
    </row>
    <row r="81" spans="1:18">
      <c r="A81" s="173" t="s">
        <v>273</v>
      </c>
      <c r="B81" s="173">
        <v>0.26700000000000002</v>
      </c>
      <c r="C81" s="173" t="s">
        <v>133</v>
      </c>
      <c r="D81" s="173" t="s">
        <v>147</v>
      </c>
      <c r="F81" s="173" t="s">
        <v>118</v>
      </c>
      <c r="G81" s="173" t="s">
        <v>134</v>
      </c>
      <c r="H81" s="173" t="s">
        <v>274</v>
      </c>
      <c r="L81" s="186"/>
      <c r="M81" s="186"/>
      <c r="N81" s="186"/>
      <c r="O81" s="186"/>
      <c r="P81" s="186"/>
      <c r="Q81" s="186"/>
      <c r="R81" s="186"/>
    </row>
    <row r="82" spans="1:18">
      <c r="A82" s="173" t="s">
        <v>275</v>
      </c>
      <c r="B82" s="173">
        <v>6.99</v>
      </c>
      <c r="C82" s="173" t="s">
        <v>133</v>
      </c>
      <c r="D82" s="173" t="s">
        <v>147</v>
      </c>
      <c r="F82" s="173" t="s">
        <v>153</v>
      </c>
      <c r="G82" s="173" t="s">
        <v>134</v>
      </c>
      <c r="H82" s="173" t="s">
        <v>276</v>
      </c>
      <c r="L82" s="186"/>
      <c r="M82" s="186"/>
      <c r="N82" s="186"/>
      <c r="O82" s="186"/>
      <c r="P82" s="186"/>
      <c r="Q82" s="186"/>
      <c r="R82" s="186"/>
    </row>
    <row r="83" spans="1:18">
      <c r="A83" s="173" t="s">
        <v>179</v>
      </c>
      <c r="B83" s="173">
        <v>4.0000000000000001E-10</v>
      </c>
      <c r="C83" s="173" t="s">
        <v>120</v>
      </c>
      <c r="D83" s="173" t="s">
        <v>147</v>
      </c>
      <c r="F83" s="173" t="s">
        <v>118</v>
      </c>
      <c r="G83" s="173" t="s">
        <v>134</v>
      </c>
      <c r="H83" s="173" t="s">
        <v>180</v>
      </c>
      <c r="L83" s="186"/>
      <c r="M83" s="186"/>
      <c r="N83" s="186"/>
      <c r="O83" s="186"/>
      <c r="P83" s="186"/>
      <c r="Q83" s="186"/>
      <c r="R83" s="186"/>
    </row>
    <row r="84" spans="1:18">
      <c r="A84" s="173" t="s">
        <v>277</v>
      </c>
      <c r="B84" s="173">
        <v>29.33</v>
      </c>
      <c r="C84" s="173" t="s">
        <v>133</v>
      </c>
      <c r="D84" s="173" t="s">
        <v>191</v>
      </c>
      <c r="E84" s="173" t="s">
        <v>237</v>
      </c>
      <c r="G84" s="173" t="s">
        <v>193</v>
      </c>
      <c r="L84" s="186" t="s">
        <v>278</v>
      </c>
      <c r="M84" s="186"/>
      <c r="N84" s="186"/>
      <c r="O84" s="186"/>
      <c r="P84" s="186"/>
      <c r="Q84" s="186"/>
      <c r="R84" s="186"/>
    </row>
    <row r="85" spans="1:18">
      <c r="A85" s="173" t="s">
        <v>279</v>
      </c>
      <c r="B85" s="173">
        <v>3.5300000000000002E-4</v>
      </c>
      <c r="C85" s="173" t="s">
        <v>133</v>
      </c>
      <c r="D85" s="173" t="s">
        <v>191</v>
      </c>
      <c r="E85" s="173" t="s">
        <v>237</v>
      </c>
      <c r="G85" s="173" t="s">
        <v>193</v>
      </c>
      <c r="L85" s="186"/>
      <c r="M85" s="186"/>
      <c r="N85" s="186"/>
      <c r="O85" s="186"/>
      <c r="P85" s="186"/>
      <c r="Q85" s="186"/>
      <c r="R85" s="186"/>
    </row>
    <row r="86" spans="1:18">
      <c r="A86" s="173" t="s">
        <v>280</v>
      </c>
      <c r="B86" s="173">
        <v>6.1599999999999997E-3</v>
      </c>
      <c r="C86" s="173" t="s">
        <v>133</v>
      </c>
      <c r="D86" s="173" t="s">
        <v>191</v>
      </c>
      <c r="E86" s="173" t="s">
        <v>237</v>
      </c>
      <c r="G86" s="173" t="s">
        <v>193</v>
      </c>
      <c r="L86" s="186" t="s">
        <v>281</v>
      </c>
      <c r="M86" s="186"/>
      <c r="N86" s="186"/>
      <c r="O86" s="186"/>
      <c r="P86" s="186"/>
      <c r="Q86" s="186"/>
      <c r="R86" s="186"/>
    </row>
    <row r="87" spans="1:18">
      <c r="A87" s="173" t="s">
        <v>282</v>
      </c>
      <c r="B87" s="173">
        <v>1.17E-3</v>
      </c>
      <c r="C87" s="173" t="s">
        <v>133</v>
      </c>
      <c r="D87" s="173" t="s">
        <v>191</v>
      </c>
      <c r="E87" s="173" t="s">
        <v>237</v>
      </c>
      <c r="G87" s="173" t="s">
        <v>193</v>
      </c>
      <c r="L87" s="186" t="s">
        <v>283</v>
      </c>
      <c r="M87" s="186"/>
      <c r="N87" s="186"/>
      <c r="O87" s="186"/>
      <c r="P87" s="186"/>
      <c r="Q87" s="186"/>
      <c r="R87" s="186"/>
    </row>
    <row r="88" spans="1:18">
      <c r="A88" s="173" t="s">
        <v>238</v>
      </c>
      <c r="B88" s="173">
        <v>1.1E-4</v>
      </c>
      <c r="C88" s="173" t="s">
        <v>133</v>
      </c>
      <c r="D88" s="173" t="s">
        <v>191</v>
      </c>
      <c r="E88" s="173" t="s">
        <v>237</v>
      </c>
      <c r="G88" s="173" t="s">
        <v>193</v>
      </c>
      <c r="L88" s="186" t="s">
        <v>284</v>
      </c>
      <c r="M88" s="186"/>
      <c r="N88" s="186"/>
      <c r="O88" s="186"/>
      <c r="P88" s="186"/>
      <c r="Q88" s="186"/>
      <c r="R88" s="186"/>
    </row>
    <row r="89" spans="1:18">
      <c r="A89" s="173" t="s">
        <v>285</v>
      </c>
      <c r="B89" s="173">
        <v>8.8899999999999996E-6</v>
      </c>
      <c r="C89" s="173" t="s">
        <v>133</v>
      </c>
      <c r="D89" s="173" t="s">
        <v>191</v>
      </c>
      <c r="E89" s="173" t="s">
        <v>237</v>
      </c>
      <c r="G89" s="173" t="s">
        <v>193</v>
      </c>
      <c r="L89" s="186"/>
      <c r="M89" s="186"/>
      <c r="N89" s="186"/>
      <c r="O89" s="186"/>
      <c r="P89" s="186"/>
      <c r="Q89" s="186"/>
      <c r="R89" s="186"/>
    </row>
    <row r="90" spans="1:18">
      <c r="A90" s="173" t="s">
        <v>286</v>
      </c>
      <c r="B90" s="173">
        <v>5.0799999999999999E-4</v>
      </c>
      <c r="C90" s="173" t="s">
        <v>133</v>
      </c>
      <c r="D90" s="173" t="s">
        <v>191</v>
      </c>
      <c r="E90" s="173" t="s">
        <v>237</v>
      </c>
      <c r="G90" s="173" t="s">
        <v>193</v>
      </c>
      <c r="L90" s="186"/>
      <c r="M90" s="186"/>
      <c r="N90" s="186"/>
      <c r="O90" s="186"/>
      <c r="P90" s="186"/>
      <c r="Q90" s="186"/>
      <c r="R90" s="186"/>
    </row>
    <row r="91" spans="1:18">
      <c r="A91" s="173" t="s">
        <v>236</v>
      </c>
      <c r="B91" s="173">
        <v>9.9</v>
      </c>
      <c r="C91" s="173" t="s">
        <v>182</v>
      </c>
      <c r="D91" s="173" t="s">
        <v>191</v>
      </c>
      <c r="E91" s="173" t="s">
        <v>237</v>
      </c>
      <c r="G91" s="173" t="s">
        <v>193</v>
      </c>
      <c r="L91" s="186"/>
      <c r="M91" s="186"/>
      <c r="N91" s="186"/>
      <c r="O91" s="186"/>
      <c r="P91" s="186"/>
      <c r="Q91" s="186"/>
      <c r="R91" s="186"/>
    </row>
    <row r="94" spans="1:18">
      <c r="A94" s="187" t="s">
        <v>114</v>
      </c>
      <c r="B94" s="187" t="s">
        <v>137</v>
      </c>
    </row>
    <row r="95" spans="1:18">
      <c r="A95" s="173" t="s">
        <v>116</v>
      </c>
    </row>
    <row r="96" spans="1:18">
      <c r="A96" s="173" t="s">
        <v>117</v>
      </c>
      <c r="B96" s="173" t="s">
        <v>118</v>
      </c>
    </row>
    <row r="97" spans="1:11">
      <c r="A97" s="173" t="s">
        <v>119</v>
      </c>
      <c r="B97" s="173">
        <v>1</v>
      </c>
    </row>
    <row r="98" spans="1:11">
      <c r="A98" s="173" t="s">
        <v>120</v>
      </c>
      <c r="B98" s="173" t="s">
        <v>133</v>
      </c>
    </row>
    <row r="99" spans="1:11">
      <c r="A99" s="173" t="s">
        <v>122</v>
      </c>
    </row>
    <row r="100" spans="1:11">
      <c r="A100" s="173" t="s">
        <v>123</v>
      </c>
      <c r="B100" s="173" t="s">
        <v>124</v>
      </c>
      <c r="C100" s="173" t="s">
        <v>120</v>
      </c>
      <c r="D100" s="173" t="s">
        <v>125</v>
      </c>
      <c r="E100" s="173" t="s">
        <v>126</v>
      </c>
      <c r="F100" s="173" t="s">
        <v>117</v>
      </c>
      <c r="G100" s="173" t="s">
        <v>127</v>
      </c>
      <c r="H100" s="173" t="s">
        <v>128</v>
      </c>
      <c r="I100" s="173" t="s">
        <v>129</v>
      </c>
    </row>
    <row r="101" spans="1:11">
      <c r="A101" s="173" t="s">
        <v>166</v>
      </c>
      <c r="B101" s="173">
        <v>1</v>
      </c>
      <c r="C101" s="173" t="s">
        <v>133</v>
      </c>
      <c r="D101" s="173" t="s">
        <v>147</v>
      </c>
      <c r="F101" s="173" t="s">
        <v>153</v>
      </c>
      <c r="G101" s="173" t="s">
        <v>134</v>
      </c>
      <c r="H101" s="173" t="s">
        <v>167</v>
      </c>
    </row>
    <row r="102" spans="1:11">
      <c r="A102" s="173" t="s">
        <v>168</v>
      </c>
      <c r="B102" s="173">
        <v>1</v>
      </c>
      <c r="C102" s="173" t="s">
        <v>133</v>
      </c>
      <c r="D102" s="173" t="s">
        <v>147</v>
      </c>
      <c r="F102" s="173" t="s">
        <v>118</v>
      </c>
      <c r="G102" s="173" t="s">
        <v>134</v>
      </c>
      <c r="H102" s="173" t="s">
        <v>169</v>
      </c>
    </row>
    <row r="105" spans="1:11" ht="18.75">
      <c r="A105" s="177" t="s">
        <v>114</v>
      </c>
      <c r="B105" s="177" t="s">
        <v>135</v>
      </c>
    </row>
    <row r="106" spans="1:11">
      <c r="A106" s="173" t="s">
        <v>116</v>
      </c>
    </row>
    <row r="107" spans="1:11">
      <c r="A107" s="173" t="s">
        <v>117</v>
      </c>
      <c r="B107" s="173" t="s">
        <v>118</v>
      </c>
    </row>
    <row r="108" spans="1:11">
      <c r="A108" s="173" t="s">
        <v>119</v>
      </c>
      <c r="B108" s="173">
        <v>1</v>
      </c>
    </row>
    <row r="109" spans="1:11">
      <c r="A109" s="173" t="s">
        <v>120</v>
      </c>
      <c r="B109" s="173" t="s">
        <v>133</v>
      </c>
    </row>
    <row r="110" spans="1:11">
      <c r="A110" s="173" t="s">
        <v>122</v>
      </c>
    </row>
    <row r="111" spans="1:11">
      <c r="A111" s="173" t="s">
        <v>123</v>
      </c>
      <c r="B111" s="173" t="s">
        <v>124</v>
      </c>
      <c r="C111" s="173" t="s">
        <v>120</v>
      </c>
      <c r="D111" s="173" t="s">
        <v>125</v>
      </c>
      <c r="E111" s="173" t="s">
        <v>126</v>
      </c>
      <c r="F111" s="173" t="s">
        <v>117</v>
      </c>
      <c r="G111" s="173" t="s">
        <v>127</v>
      </c>
      <c r="H111" s="173" t="s">
        <v>128</v>
      </c>
      <c r="I111" s="173" t="s">
        <v>129</v>
      </c>
    </row>
    <row r="112" spans="1:11">
      <c r="A112" s="173" t="s">
        <v>170</v>
      </c>
      <c r="B112" s="173">
        <v>0.03</v>
      </c>
      <c r="C112" s="173" t="s">
        <v>133</v>
      </c>
      <c r="D112" s="173" t="s">
        <v>147</v>
      </c>
      <c r="F112" s="173" t="s">
        <v>118</v>
      </c>
      <c r="G112" s="173" t="s">
        <v>134</v>
      </c>
      <c r="H112" s="173" t="s">
        <v>171</v>
      </c>
      <c r="K112" s="2"/>
    </row>
    <row r="113" spans="1:13">
      <c r="A113" s="173" t="s">
        <v>164</v>
      </c>
      <c r="B113" s="173">
        <v>0.04</v>
      </c>
      <c r="C113" s="173" t="s">
        <v>133</v>
      </c>
      <c r="D113" s="173" t="s">
        <v>147</v>
      </c>
      <c r="F113" s="173" t="s">
        <v>118</v>
      </c>
      <c r="G113" s="173" t="s">
        <v>134</v>
      </c>
      <c r="H113" s="173" t="s">
        <v>165</v>
      </c>
      <c r="K113" s="2"/>
    </row>
    <row r="114" spans="1:13">
      <c r="A114" s="173" t="s">
        <v>172</v>
      </c>
      <c r="B114" s="173">
        <v>0.93</v>
      </c>
      <c r="C114" s="173" t="s">
        <v>133</v>
      </c>
      <c r="D114" s="173" t="s">
        <v>265</v>
      </c>
      <c r="F114" s="173" t="s">
        <v>118</v>
      </c>
      <c r="G114" s="173" t="s">
        <v>134</v>
      </c>
      <c r="K114" s="2"/>
      <c r="L114" s="2"/>
      <c r="M114" s="2"/>
    </row>
    <row r="115" spans="1:13">
      <c r="A115" s="173" t="s">
        <v>173</v>
      </c>
      <c r="B115" s="173">
        <v>0.41</v>
      </c>
      <c r="C115" s="173" t="s">
        <v>133</v>
      </c>
      <c r="D115" s="173" t="s">
        <v>147</v>
      </c>
      <c r="F115" s="173" t="s">
        <v>118</v>
      </c>
      <c r="G115" s="173" t="s">
        <v>134</v>
      </c>
      <c r="H115" s="173" t="s">
        <v>174</v>
      </c>
      <c r="L115" s="2"/>
      <c r="M115" s="2"/>
    </row>
    <row r="116" spans="1:13">
      <c r="L116" s="2"/>
      <c r="M116" s="2"/>
    </row>
    <row r="117" spans="1:13">
      <c r="K117" s="2"/>
      <c r="L117" s="2"/>
      <c r="M117" s="2"/>
    </row>
    <row r="118" spans="1:13" ht="18.75">
      <c r="A118" s="177" t="s">
        <v>114</v>
      </c>
      <c r="B118" s="177" t="s">
        <v>172</v>
      </c>
      <c r="K118" s="2"/>
      <c r="L118" s="2"/>
      <c r="M118" s="2"/>
    </row>
    <row r="119" spans="1:13">
      <c r="A119" s="173" t="s">
        <v>116</v>
      </c>
      <c r="B119" s="173" t="s">
        <v>287</v>
      </c>
      <c r="K119" s="2"/>
      <c r="L119" s="2"/>
      <c r="M119" s="2"/>
    </row>
    <row r="120" spans="1:13">
      <c r="A120" s="173" t="s">
        <v>117</v>
      </c>
      <c r="B120" s="173" t="s">
        <v>118</v>
      </c>
      <c r="K120" s="2"/>
      <c r="L120" s="2"/>
      <c r="M120" s="2"/>
    </row>
    <row r="121" spans="1:13">
      <c r="A121" s="173" t="s">
        <v>119</v>
      </c>
      <c r="B121" s="173">
        <v>1</v>
      </c>
      <c r="L121" s="2"/>
      <c r="M121" s="2"/>
    </row>
    <row r="122" spans="1:13">
      <c r="A122" s="173" t="s">
        <v>120</v>
      </c>
      <c r="B122" s="173" t="s">
        <v>133</v>
      </c>
      <c r="L122" s="2"/>
      <c r="M122" s="2"/>
    </row>
    <row r="123" spans="1:13">
      <c r="A123" s="173" t="s">
        <v>122</v>
      </c>
    </row>
    <row r="124" spans="1:13">
      <c r="A124" s="173" t="s">
        <v>123</v>
      </c>
      <c r="B124" s="173" t="s">
        <v>124</v>
      </c>
      <c r="C124" s="173" t="s">
        <v>120</v>
      </c>
      <c r="D124" s="173" t="s">
        <v>125</v>
      </c>
      <c r="E124" s="173" t="s">
        <v>126</v>
      </c>
      <c r="F124" s="173" t="s">
        <v>117</v>
      </c>
      <c r="G124" s="173" t="s">
        <v>127</v>
      </c>
      <c r="H124" s="173" t="s">
        <v>128</v>
      </c>
      <c r="I124" s="173" t="s">
        <v>129</v>
      </c>
    </row>
    <row r="125" spans="1:13">
      <c r="A125" s="173" t="s">
        <v>188</v>
      </c>
      <c r="B125" s="173">
        <v>0.35599999999999998</v>
      </c>
      <c r="C125" s="173" t="s">
        <v>133</v>
      </c>
      <c r="D125" s="173" t="s">
        <v>147</v>
      </c>
      <c r="F125" s="173" t="s">
        <v>118</v>
      </c>
      <c r="G125" s="173" t="s">
        <v>134</v>
      </c>
      <c r="H125" s="173" t="s">
        <v>189</v>
      </c>
    </row>
    <row r="126" spans="1:13">
      <c r="A126" s="173" t="s">
        <v>178</v>
      </c>
      <c r="B126" s="173">
        <v>0.81399999999999995</v>
      </c>
      <c r="C126" s="173" t="s">
        <v>133</v>
      </c>
      <c r="D126" s="173" t="s">
        <v>265</v>
      </c>
      <c r="F126" s="173" t="s">
        <v>118</v>
      </c>
      <c r="G126" s="173" t="s">
        <v>134</v>
      </c>
    </row>
    <row r="127" spans="1:13">
      <c r="A127" s="173" t="s">
        <v>179</v>
      </c>
      <c r="B127" s="173">
        <v>4.6000000000000001E-10</v>
      </c>
      <c r="C127" s="173" t="s">
        <v>120</v>
      </c>
      <c r="D127" s="173" t="s">
        <v>147</v>
      </c>
      <c r="F127" s="173" t="s">
        <v>118</v>
      </c>
      <c r="G127" s="173" t="s">
        <v>134</v>
      </c>
      <c r="H127" s="173" t="s">
        <v>180</v>
      </c>
    </row>
    <row r="128" spans="1:13">
      <c r="A128" s="173" t="s">
        <v>181</v>
      </c>
      <c r="B128" s="173">
        <v>0.55000000000000004</v>
      </c>
      <c r="C128" s="173" t="s">
        <v>182</v>
      </c>
      <c r="D128" s="173" t="s">
        <v>147</v>
      </c>
      <c r="F128" s="173" t="s">
        <v>153</v>
      </c>
      <c r="G128" s="173" t="s">
        <v>134</v>
      </c>
      <c r="H128" s="173" t="s">
        <v>154</v>
      </c>
    </row>
    <row r="131" spans="1:9" ht="18.75">
      <c r="A131" s="177" t="s">
        <v>114</v>
      </c>
      <c r="B131" s="177" t="s">
        <v>178</v>
      </c>
      <c r="C131" s="177"/>
      <c r="D131" s="177"/>
    </row>
    <row r="132" spans="1:9">
      <c r="A132" s="173" t="s">
        <v>116</v>
      </c>
      <c r="B132" s="173" t="s">
        <v>175</v>
      </c>
    </row>
    <row r="133" spans="1:9">
      <c r="A133" s="173" t="s">
        <v>117</v>
      </c>
      <c r="B133" s="173" t="s">
        <v>118</v>
      </c>
    </row>
    <row r="134" spans="1:9">
      <c r="A134" s="173" t="s">
        <v>119</v>
      </c>
      <c r="B134" s="173">
        <v>1</v>
      </c>
    </row>
    <row r="135" spans="1:9">
      <c r="A135" s="173" t="s">
        <v>120</v>
      </c>
      <c r="B135" s="173" t="s">
        <v>133</v>
      </c>
    </row>
    <row r="136" spans="1:9">
      <c r="A136" s="173" t="s">
        <v>122</v>
      </c>
    </row>
    <row r="137" spans="1:9">
      <c r="A137" s="173" t="s">
        <v>123</v>
      </c>
      <c r="B137" s="173" t="s">
        <v>124</v>
      </c>
      <c r="C137" s="173" t="s">
        <v>120</v>
      </c>
      <c r="D137" s="173" t="s">
        <v>125</v>
      </c>
      <c r="E137" s="173" t="s">
        <v>126</v>
      </c>
      <c r="F137" s="173" t="s">
        <v>117</v>
      </c>
      <c r="G137" s="173" t="s">
        <v>127</v>
      </c>
      <c r="H137" s="173" t="s">
        <v>128</v>
      </c>
      <c r="I137" s="173" t="s">
        <v>129</v>
      </c>
    </row>
    <row r="138" spans="1:9">
      <c r="A138" s="173" t="s">
        <v>183</v>
      </c>
      <c r="B138" s="173">
        <v>0.56999999999999995</v>
      </c>
      <c r="C138" s="173" t="s">
        <v>133</v>
      </c>
      <c r="D138" s="173" t="s">
        <v>147</v>
      </c>
      <c r="F138" s="173" t="s">
        <v>118</v>
      </c>
      <c r="G138" s="173" t="s">
        <v>134</v>
      </c>
      <c r="H138" s="173" t="s">
        <v>184</v>
      </c>
    </row>
    <row r="139" spans="1:9">
      <c r="A139" s="173" t="s">
        <v>185</v>
      </c>
      <c r="B139" s="173">
        <v>0.56999999999999995</v>
      </c>
      <c r="C139" s="173" t="s">
        <v>133</v>
      </c>
      <c r="D139" s="173" t="s">
        <v>265</v>
      </c>
      <c r="F139" s="173" t="s">
        <v>118</v>
      </c>
      <c r="G139" s="173" t="s">
        <v>134</v>
      </c>
    </row>
    <row r="140" spans="1:9">
      <c r="A140" s="173" t="s">
        <v>186</v>
      </c>
      <c r="B140" s="173">
        <v>0.55000000000000004</v>
      </c>
      <c r="C140" s="173" t="s">
        <v>133</v>
      </c>
      <c r="D140" s="173" t="s">
        <v>147</v>
      </c>
      <c r="F140" s="173" t="s">
        <v>118</v>
      </c>
      <c r="G140" s="173" t="s">
        <v>134</v>
      </c>
      <c r="H140" s="173" t="s">
        <v>187</v>
      </c>
    </row>
    <row r="141" spans="1:9">
      <c r="A141" s="173" t="s">
        <v>188</v>
      </c>
      <c r="B141" s="173">
        <v>1.76</v>
      </c>
      <c r="C141" s="173" t="s">
        <v>133</v>
      </c>
      <c r="D141" s="173" t="s">
        <v>147</v>
      </c>
      <c r="F141" s="173" t="s">
        <v>118</v>
      </c>
      <c r="G141" s="173" t="s">
        <v>134</v>
      </c>
      <c r="H141" s="173" t="s">
        <v>189</v>
      </c>
    </row>
    <row r="142" spans="1:9">
      <c r="A142" s="173" t="s">
        <v>179</v>
      </c>
      <c r="B142" s="173">
        <v>4.0000000000000001E-10</v>
      </c>
      <c r="C142" s="173" t="s">
        <v>120</v>
      </c>
      <c r="D142" s="173" t="s">
        <v>147</v>
      </c>
      <c r="F142" s="173" t="s">
        <v>118</v>
      </c>
      <c r="G142" s="173" t="s">
        <v>134</v>
      </c>
      <c r="H142" s="173" t="s">
        <v>180</v>
      </c>
    </row>
    <row r="143" spans="1:9">
      <c r="A143" s="173" t="s">
        <v>190</v>
      </c>
      <c r="B143" s="173">
        <v>1.6</v>
      </c>
      <c r="C143" s="173" t="s">
        <v>133</v>
      </c>
      <c r="D143" s="173" t="s">
        <v>191</v>
      </c>
      <c r="E143" s="173" t="s">
        <v>192</v>
      </c>
      <c r="G143" s="173" t="s">
        <v>193</v>
      </c>
    </row>
    <row r="146" spans="1:9" ht="18.75">
      <c r="A146" s="177" t="s">
        <v>114</v>
      </c>
      <c r="B146" s="177" t="s">
        <v>185</v>
      </c>
    </row>
    <row r="147" spans="1:9">
      <c r="A147" s="173" t="s">
        <v>116</v>
      </c>
      <c r="B147" s="173" t="s">
        <v>194</v>
      </c>
    </row>
    <row r="148" spans="1:9">
      <c r="A148" s="173" t="s">
        <v>117</v>
      </c>
      <c r="B148" s="173" t="s">
        <v>118</v>
      </c>
    </row>
    <row r="149" spans="1:9">
      <c r="A149" s="173" t="s">
        <v>119</v>
      </c>
      <c r="B149" s="173">
        <v>1</v>
      </c>
    </row>
    <row r="150" spans="1:9">
      <c r="A150" s="173" t="s">
        <v>120</v>
      </c>
      <c r="B150" s="173" t="s">
        <v>133</v>
      </c>
    </row>
    <row r="151" spans="1:9">
      <c r="A151" s="173" t="s">
        <v>122</v>
      </c>
    </row>
    <row r="152" spans="1:9">
      <c r="A152" s="173" t="s">
        <v>123</v>
      </c>
      <c r="B152" s="173" t="s">
        <v>124</v>
      </c>
      <c r="C152" s="173" t="s">
        <v>120</v>
      </c>
      <c r="D152" s="173" t="s">
        <v>125</v>
      </c>
      <c r="E152" s="173" t="s">
        <v>126</v>
      </c>
      <c r="F152" s="173" t="s">
        <v>117</v>
      </c>
      <c r="G152" s="173" t="s">
        <v>127</v>
      </c>
      <c r="H152" s="173" t="s">
        <v>128</v>
      </c>
      <c r="I152" s="173" t="s">
        <v>129</v>
      </c>
    </row>
    <row r="153" spans="1:9">
      <c r="A153" s="173" t="s">
        <v>195</v>
      </c>
      <c r="B153" s="173">
        <v>0.38019999999999998</v>
      </c>
      <c r="C153" s="173" t="s">
        <v>133</v>
      </c>
      <c r="D153" s="173" t="s">
        <v>147</v>
      </c>
      <c r="F153" s="173" t="s">
        <v>118</v>
      </c>
      <c r="G153" s="173" t="s">
        <v>134</v>
      </c>
      <c r="H153" s="173" t="s">
        <v>196</v>
      </c>
    </row>
    <row r="154" spans="1:9">
      <c r="A154" s="173" t="s">
        <v>197</v>
      </c>
      <c r="B154" s="173">
        <v>-0.11</v>
      </c>
      <c r="C154" s="173" t="s">
        <v>133</v>
      </c>
      <c r="D154" s="173" t="s">
        <v>147</v>
      </c>
      <c r="F154" s="173" t="s">
        <v>198</v>
      </c>
      <c r="G154" s="173" t="s">
        <v>134</v>
      </c>
      <c r="H154" s="173" t="s">
        <v>199</v>
      </c>
    </row>
    <row r="155" spans="1:9">
      <c r="A155" s="173" t="s">
        <v>200</v>
      </c>
      <c r="B155" s="173">
        <v>-7.9000000000000008E-3</v>
      </c>
      <c r="C155" s="173" t="s">
        <v>133</v>
      </c>
      <c r="D155" s="173" t="s">
        <v>147</v>
      </c>
      <c r="F155" s="173" t="s">
        <v>198</v>
      </c>
      <c r="G155" s="173" t="s">
        <v>134</v>
      </c>
      <c r="H155" s="173" t="s">
        <v>201</v>
      </c>
    </row>
    <row r="156" spans="1:9">
      <c r="A156" s="173" t="s">
        <v>202</v>
      </c>
      <c r="B156" s="173">
        <v>-0.11</v>
      </c>
      <c r="C156" s="173" t="s">
        <v>133</v>
      </c>
      <c r="D156" s="173" t="s">
        <v>147</v>
      </c>
      <c r="F156" s="173" t="s">
        <v>118</v>
      </c>
      <c r="G156" s="173" t="s">
        <v>134</v>
      </c>
      <c r="H156" s="173" t="s">
        <v>203</v>
      </c>
    </row>
    <row r="157" spans="1:9">
      <c r="A157" s="173" t="s">
        <v>181</v>
      </c>
      <c r="B157" s="173">
        <v>-0.76</v>
      </c>
      <c r="C157" s="173" t="s">
        <v>182</v>
      </c>
      <c r="D157" s="173" t="s">
        <v>147</v>
      </c>
      <c r="F157" s="173" t="s">
        <v>153</v>
      </c>
      <c r="G157" s="173" t="s">
        <v>134</v>
      </c>
      <c r="H157" s="173" t="s">
        <v>154</v>
      </c>
    </row>
    <row r="160" spans="1:9" ht="18.75">
      <c r="A160" s="177" t="s">
        <v>114</v>
      </c>
      <c r="B160" s="177" t="s">
        <v>138</v>
      </c>
    </row>
    <row r="161" spans="1:9">
      <c r="A161" s="173" t="s">
        <v>116</v>
      </c>
    </row>
    <row r="162" spans="1:9">
      <c r="A162" s="173" t="s">
        <v>117</v>
      </c>
      <c r="B162" s="173" t="s">
        <v>118</v>
      </c>
    </row>
    <row r="163" spans="1:9">
      <c r="A163" s="173" t="s">
        <v>119</v>
      </c>
      <c r="B163" s="173">
        <v>1</v>
      </c>
    </row>
    <row r="164" spans="1:9">
      <c r="A164" s="173" t="s">
        <v>120</v>
      </c>
      <c r="B164" s="173" t="s">
        <v>133</v>
      </c>
    </row>
    <row r="165" spans="1:9">
      <c r="A165" s="173" t="s">
        <v>122</v>
      </c>
    </row>
    <row r="166" spans="1:9">
      <c r="A166" s="173" t="s">
        <v>123</v>
      </c>
      <c r="B166" s="173" t="s">
        <v>124</v>
      </c>
      <c r="C166" s="173" t="s">
        <v>120</v>
      </c>
      <c r="D166" s="173" t="s">
        <v>125</v>
      </c>
      <c r="E166" s="173" t="s">
        <v>126</v>
      </c>
      <c r="F166" s="173" t="s">
        <v>117</v>
      </c>
      <c r="G166" s="173" t="s">
        <v>127</v>
      </c>
      <c r="H166" s="173" t="s">
        <v>128</v>
      </c>
      <c r="I166" s="173" t="s">
        <v>129</v>
      </c>
    </row>
    <row r="167" spans="1:9">
      <c r="A167" s="173" t="s">
        <v>288</v>
      </c>
      <c r="B167" s="173">
        <v>0.14000000000000001</v>
      </c>
      <c r="C167" s="173" t="s">
        <v>133</v>
      </c>
      <c r="D167" s="173" t="s">
        <v>265</v>
      </c>
      <c r="F167" s="173" t="s">
        <v>118</v>
      </c>
      <c r="G167" s="173" t="s">
        <v>134</v>
      </c>
      <c r="I167" s="173" t="s">
        <v>206</v>
      </c>
    </row>
    <row r="168" spans="1:9">
      <c r="A168" s="173" t="s">
        <v>207</v>
      </c>
      <c r="B168" s="173">
        <v>0.86</v>
      </c>
      <c r="C168" s="173" t="s">
        <v>133</v>
      </c>
      <c r="D168" s="173" t="s">
        <v>147</v>
      </c>
      <c r="F168" s="173" t="s">
        <v>118</v>
      </c>
      <c r="G168" s="173" t="s">
        <v>134</v>
      </c>
      <c r="H168" s="173" t="s">
        <v>208</v>
      </c>
    </row>
    <row r="171" spans="1:9" ht="18.75">
      <c r="A171" s="177" t="s">
        <v>114</v>
      </c>
      <c r="B171" s="177" t="s">
        <v>288</v>
      </c>
    </row>
    <row r="172" spans="1:9">
      <c r="A172" s="173" t="s">
        <v>116</v>
      </c>
      <c r="B172" s="173" t="s">
        <v>289</v>
      </c>
    </row>
    <row r="173" spans="1:9">
      <c r="A173" s="173" t="s">
        <v>117</v>
      </c>
      <c r="B173" s="173" t="s">
        <v>118</v>
      </c>
    </row>
    <row r="174" spans="1:9">
      <c r="A174" s="173" t="s">
        <v>119</v>
      </c>
      <c r="B174" s="173">
        <v>1</v>
      </c>
    </row>
    <row r="175" spans="1:9">
      <c r="A175" s="173" t="s">
        <v>120</v>
      </c>
      <c r="B175" s="173" t="s">
        <v>133</v>
      </c>
    </row>
    <row r="176" spans="1:9">
      <c r="A176" s="173" t="s">
        <v>122</v>
      </c>
    </row>
    <row r="177" spans="1:18">
      <c r="A177" s="173" t="s">
        <v>123</v>
      </c>
      <c r="B177" s="173" t="s">
        <v>124</v>
      </c>
      <c r="C177" s="173" t="s">
        <v>120</v>
      </c>
      <c r="D177" s="173" t="s">
        <v>125</v>
      </c>
      <c r="E177" s="173" t="s">
        <v>126</v>
      </c>
      <c r="F177" s="173" t="s">
        <v>117</v>
      </c>
      <c r="G177" s="173" t="s">
        <v>127</v>
      </c>
      <c r="H177" s="173" t="s">
        <v>128</v>
      </c>
      <c r="I177" s="173" t="s">
        <v>129</v>
      </c>
      <c r="L177" s="186"/>
      <c r="M177" s="186"/>
      <c r="N177" s="186"/>
      <c r="O177" s="186"/>
      <c r="P177" s="186"/>
      <c r="Q177" s="186"/>
      <c r="R177" s="186"/>
    </row>
    <row r="178" spans="1:18">
      <c r="A178" s="173" t="s">
        <v>288</v>
      </c>
      <c r="B178" s="173">
        <v>1</v>
      </c>
      <c r="C178" s="173" t="s">
        <v>133</v>
      </c>
      <c r="D178" s="173" t="s">
        <v>265</v>
      </c>
      <c r="F178" s="173" t="s">
        <v>118</v>
      </c>
      <c r="G178" s="173" t="s">
        <v>131</v>
      </c>
      <c r="L178" s="186"/>
      <c r="M178" s="186"/>
      <c r="N178" s="186"/>
      <c r="O178" s="186"/>
      <c r="P178" s="186"/>
      <c r="Q178" s="186"/>
      <c r="R178" s="186"/>
    </row>
    <row r="179" spans="1:18">
      <c r="A179" s="173" t="s">
        <v>290</v>
      </c>
      <c r="B179" s="173">
        <v>0.31900000000000001</v>
      </c>
      <c r="C179" s="173" t="s">
        <v>133</v>
      </c>
      <c r="D179" s="173" t="s">
        <v>147</v>
      </c>
      <c r="F179" s="173" t="s">
        <v>118</v>
      </c>
      <c r="G179" s="173" t="s">
        <v>134</v>
      </c>
      <c r="H179" s="173" t="s">
        <v>291</v>
      </c>
      <c r="L179" s="186"/>
      <c r="M179" s="186"/>
      <c r="N179" s="186"/>
      <c r="O179" s="186"/>
      <c r="P179" s="186"/>
      <c r="Q179" s="186"/>
      <c r="R179" s="186"/>
    </row>
    <row r="180" spans="1:18">
      <c r="A180" s="173" t="s">
        <v>292</v>
      </c>
      <c r="B180" s="173">
        <v>1.98</v>
      </c>
      <c r="C180" s="173" t="s">
        <v>133</v>
      </c>
      <c r="D180" s="173" t="s">
        <v>147</v>
      </c>
      <c r="F180" s="173" t="s">
        <v>118</v>
      </c>
      <c r="G180" s="173" t="s">
        <v>134</v>
      </c>
      <c r="H180" s="173" t="s">
        <v>293</v>
      </c>
      <c r="L180" s="186"/>
      <c r="M180" s="186"/>
      <c r="N180" s="186"/>
      <c r="O180" s="186"/>
      <c r="P180" s="186"/>
      <c r="Q180" s="186"/>
      <c r="R180" s="186"/>
    </row>
    <row r="181" spans="1:18">
      <c r="A181" s="173" t="s">
        <v>294</v>
      </c>
      <c r="B181" s="173">
        <v>4.04</v>
      </c>
      <c r="C181" s="173" t="s">
        <v>133</v>
      </c>
      <c r="D181" s="173" t="s">
        <v>147</v>
      </c>
      <c r="F181" s="173" t="s">
        <v>118</v>
      </c>
      <c r="G181" s="173" t="s">
        <v>134</v>
      </c>
      <c r="H181" s="173" t="s">
        <v>295</v>
      </c>
      <c r="L181" s="186" t="s">
        <v>278</v>
      </c>
      <c r="M181" s="186"/>
      <c r="N181" s="186"/>
      <c r="O181" s="186"/>
      <c r="P181" s="186"/>
      <c r="Q181" s="186"/>
      <c r="R181" s="186"/>
    </row>
    <row r="182" spans="1:18">
      <c r="A182" s="173" t="s">
        <v>275</v>
      </c>
      <c r="B182" s="173">
        <v>1.25E-3</v>
      </c>
      <c r="C182" s="173" t="s">
        <v>133</v>
      </c>
      <c r="D182" s="173" t="s">
        <v>147</v>
      </c>
      <c r="F182" s="173" t="s">
        <v>153</v>
      </c>
      <c r="G182" s="173" t="s">
        <v>134</v>
      </c>
      <c r="H182" s="173" t="s">
        <v>276</v>
      </c>
      <c r="L182" s="186"/>
      <c r="M182" s="186"/>
      <c r="N182" s="186"/>
      <c r="O182" s="186"/>
      <c r="P182" s="186"/>
      <c r="Q182" s="186"/>
      <c r="R182" s="186"/>
    </row>
    <row r="183" spans="1:18">
      <c r="A183" s="173" t="s">
        <v>296</v>
      </c>
      <c r="B183" s="173">
        <v>7.44</v>
      </c>
      <c r="C183" s="173" t="s">
        <v>133</v>
      </c>
      <c r="D183" s="173" t="s">
        <v>147</v>
      </c>
      <c r="F183" s="173" t="s">
        <v>118</v>
      </c>
      <c r="G183" s="173" t="s">
        <v>134</v>
      </c>
      <c r="H183" s="173" t="s">
        <v>297</v>
      </c>
      <c r="L183" s="186" t="s">
        <v>298</v>
      </c>
      <c r="M183" s="186"/>
      <c r="N183" s="186"/>
      <c r="O183" s="186"/>
      <c r="P183" s="186"/>
      <c r="Q183" s="186"/>
      <c r="R183" s="186"/>
    </row>
    <row r="184" spans="1:18">
      <c r="A184" s="173" t="s">
        <v>254</v>
      </c>
      <c r="B184" s="173">
        <v>0.54100000000000004</v>
      </c>
      <c r="C184" s="173" t="s">
        <v>130</v>
      </c>
      <c r="D184" s="173" t="s">
        <v>147</v>
      </c>
      <c r="F184" s="173" t="s">
        <v>255</v>
      </c>
      <c r="G184" s="173" t="s">
        <v>134</v>
      </c>
      <c r="H184" s="173" t="s">
        <v>150</v>
      </c>
      <c r="L184" s="186" t="s">
        <v>283</v>
      </c>
      <c r="M184" s="186"/>
      <c r="N184" s="186"/>
      <c r="O184" s="186"/>
      <c r="P184" s="186"/>
      <c r="Q184" s="186"/>
      <c r="R184" s="186"/>
    </row>
    <row r="185" spans="1:18">
      <c r="A185" s="173" t="s">
        <v>179</v>
      </c>
      <c r="B185" s="173">
        <v>4.0000000000000001E-10</v>
      </c>
      <c r="C185" s="173" t="s">
        <v>120</v>
      </c>
      <c r="D185" s="173" t="s">
        <v>147</v>
      </c>
      <c r="F185" s="173" t="s">
        <v>118</v>
      </c>
      <c r="G185" s="173" t="s">
        <v>134</v>
      </c>
      <c r="H185" s="173" t="s">
        <v>180</v>
      </c>
      <c r="L185" s="186" t="s">
        <v>299</v>
      </c>
      <c r="M185" s="186"/>
      <c r="N185" s="186"/>
      <c r="O185" s="186"/>
      <c r="P185" s="186"/>
      <c r="Q185" s="186"/>
      <c r="R185" s="186"/>
    </row>
    <row r="186" spans="1:18">
      <c r="A186" s="173" t="s">
        <v>300</v>
      </c>
      <c r="B186" s="173">
        <v>0.26300000000000001</v>
      </c>
      <c r="C186" s="173" t="s">
        <v>133</v>
      </c>
      <c r="D186" s="173" t="s">
        <v>191</v>
      </c>
      <c r="E186" s="173" t="s">
        <v>237</v>
      </c>
      <c r="G186" s="173" t="s">
        <v>193</v>
      </c>
      <c r="L186" s="186"/>
      <c r="M186" s="186"/>
      <c r="N186" s="186"/>
      <c r="O186" s="186"/>
      <c r="P186" s="186"/>
      <c r="Q186" s="186"/>
      <c r="R186" s="186"/>
    </row>
    <row r="187" spans="1:18">
      <c r="A187" s="173" t="s">
        <v>236</v>
      </c>
      <c r="B187" s="173">
        <v>1.95</v>
      </c>
      <c r="C187" s="173" t="s">
        <v>182</v>
      </c>
      <c r="D187" s="173" t="s">
        <v>191</v>
      </c>
      <c r="E187" s="173" t="s">
        <v>237</v>
      </c>
      <c r="G187" s="173" t="s">
        <v>193</v>
      </c>
      <c r="L187" s="186"/>
      <c r="M187" s="186"/>
      <c r="N187" s="186"/>
      <c r="O187" s="186"/>
      <c r="P187" s="186"/>
      <c r="Q187" s="186"/>
      <c r="R187" s="186"/>
    </row>
    <row r="188" spans="1:18">
      <c r="L188" s="186"/>
      <c r="M188" s="186"/>
      <c r="N188" s="186"/>
      <c r="O188" s="186"/>
      <c r="P188" s="186"/>
      <c r="Q188" s="186"/>
      <c r="R188" s="186"/>
    </row>
    <row r="189" spans="1:18">
      <c r="L189" s="186"/>
      <c r="M189" s="186"/>
      <c r="N189" s="186"/>
      <c r="O189" s="186"/>
      <c r="P189" s="186"/>
      <c r="Q189" s="186"/>
      <c r="R189" s="186"/>
    </row>
    <row r="190" spans="1:18" ht="18.75">
      <c r="A190" s="177" t="s">
        <v>114</v>
      </c>
      <c r="B190" s="177" t="s">
        <v>139</v>
      </c>
      <c r="L190" s="186"/>
      <c r="M190" s="186"/>
      <c r="N190" s="186"/>
      <c r="O190" s="186"/>
      <c r="P190" s="186"/>
      <c r="Q190" s="186"/>
      <c r="R190" s="186"/>
    </row>
    <row r="191" spans="1:18">
      <c r="A191" s="173" t="s">
        <v>116</v>
      </c>
      <c r="L191" s="186"/>
      <c r="M191" s="186"/>
      <c r="N191" s="186"/>
      <c r="O191" s="186"/>
      <c r="P191" s="186"/>
      <c r="Q191" s="186"/>
      <c r="R191" s="186"/>
    </row>
    <row r="192" spans="1:18">
      <c r="A192" s="173" t="s">
        <v>117</v>
      </c>
      <c r="B192" s="173" t="s">
        <v>118</v>
      </c>
      <c r="L192" s="186"/>
      <c r="M192" s="186"/>
      <c r="N192" s="186"/>
      <c r="O192" s="186"/>
      <c r="P192" s="186"/>
      <c r="Q192" s="186"/>
      <c r="R192" s="186"/>
    </row>
    <row r="193" spans="1:18">
      <c r="A193" s="173" t="s">
        <v>119</v>
      </c>
      <c r="B193" s="173">
        <v>1</v>
      </c>
      <c r="L193" s="186"/>
      <c r="M193" s="186"/>
      <c r="N193" s="186"/>
      <c r="O193" s="186"/>
      <c r="P193" s="186"/>
      <c r="Q193" s="186"/>
      <c r="R193" s="186"/>
    </row>
    <row r="194" spans="1:18">
      <c r="A194" s="173" t="s">
        <v>120</v>
      </c>
      <c r="B194" s="173" t="s">
        <v>133</v>
      </c>
      <c r="L194" s="186"/>
      <c r="M194" s="186"/>
      <c r="N194" s="186"/>
      <c r="O194" s="186"/>
      <c r="P194" s="186"/>
      <c r="Q194" s="186"/>
      <c r="R194" s="186"/>
    </row>
    <row r="195" spans="1:18">
      <c r="A195" s="173" t="s">
        <v>122</v>
      </c>
      <c r="L195" s="186"/>
      <c r="M195" s="186"/>
      <c r="N195" s="186"/>
      <c r="O195" s="186"/>
      <c r="P195" s="186"/>
      <c r="Q195" s="186"/>
      <c r="R195" s="186"/>
    </row>
    <row r="196" spans="1:18">
      <c r="A196" s="173" t="s">
        <v>123</v>
      </c>
      <c r="B196" s="173" t="s">
        <v>124</v>
      </c>
      <c r="C196" s="173" t="s">
        <v>120</v>
      </c>
      <c r="D196" s="173" t="s">
        <v>125</v>
      </c>
      <c r="E196" s="173" t="s">
        <v>126</v>
      </c>
      <c r="F196" s="173" t="s">
        <v>117</v>
      </c>
      <c r="G196" s="173" t="s">
        <v>127</v>
      </c>
      <c r="H196" s="173" t="s">
        <v>128</v>
      </c>
      <c r="I196" s="173" t="s">
        <v>129</v>
      </c>
      <c r="L196" s="186"/>
      <c r="M196" s="186"/>
      <c r="N196" s="186"/>
      <c r="O196" s="186"/>
      <c r="P196" s="186"/>
      <c r="Q196" s="186"/>
      <c r="R196" s="186"/>
    </row>
    <row r="197" spans="1:18">
      <c r="A197" s="173" t="s">
        <v>210</v>
      </c>
      <c r="B197" s="173">
        <v>0.5</v>
      </c>
      <c r="C197" s="173" t="s">
        <v>133</v>
      </c>
      <c r="D197" s="173" t="s">
        <v>147</v>
      </c>
      <c r="F197" s="173" t="s">
        <v>118</v>
      </c>
      <c r="G197" s="173" t="s">
        <v>134</v>
      </c>
      <c r="H197" s="173" t="s">
        <v>211</v>
      </c>
      <c r="L197" s="186"/>
      <c r="M197" s="186"/>
      <c r="N197" s="186"/>
      <c r="O197" s="186"/>
      <c r="P197" s="186"/>
      <c r="Q197" s="186"/>
      <c r="R197" s="186"/>
    </row>
    <row r="198" spans="1:18">
      <c r="A198" s="173" t="s">
        <v>212</v>
      </c>
      <c r="B198" s="173">
        <v>0.5</v>
      </c>
      <c r="C198" s="173" t="s">
        <v>133</v>
      </c>
      <c r="D198" s="173" t="s">
        <v>147</v>
      </c>
      <c r="F198" s="173" t="s">
        <v>118</v>
      </c>
      <c r="G198" s="173" t="s">
        <v>134</v>
      </c>
      <c r="H198" s="173" t="s">
        <v>213</v>
      </c>
    </row>
    <row r="199" spans="1:18">
      <c r="A199" s="173" t="s">
        <v>214</v>
      </c>
      <c r="B199" s="173">
        <v>1</v>
      </c>
      <c r="C199" s="173" t="s">
        <v>133</v>
      </c>
      <c r="D199" s="173" t="s">
        <v>147</v>
      </c>
      <c r="F199" s="173" t="s">
        <v>118</v>
      </c>
      <c r="G199" s="173" t="s">
        <v>134</v>
      </c>
      <c r="H199" s="173" t="s">
        <v>215</v>
      </c>
    </row>
    <row r="202" spans="1:18" ht="18.75">
      <c r="A202" s="177" t="s">
        <v>114</v>
      </c>
      <c r="B202" s="177" t="s">
        <v>140</v>
      </c>
    </row>
    <row r="203" spans="1:18">
      <c r="A203" s="173" t="s">
        <v>116</v>
      </c>
    </row>
    <row r="204" spans="1:18">
      <c r="A204" s="173" t="s">
        <v>117</v>
      </c>
      <c r="B204" s="173" t="s">
        <v>118</v>
      </c>
    </row>
    <row r="205" spans="1:18">
      <c r="A205" s="173" t="s">
        <v>119</v>
      </c>
      <c r="B205" s="173">
        <v>1</v>
      </c>
    </row>
    <row r="206" spans="1:18">
      <c r="A206" s="173" t="s">
        <v>120</v>
      </c>
      <c r="B206" s="173" t="s">
        <v>133</v>
      </c>
    </row>
    <row r="207" spans="1:18">
      <c r="A207" s="173" t="s">
        <v>122</v>
      </c>
    </row>
    <row r="208" spans="1:18">
      <c r="A208" s="173" t="s">
        <v>123</v>
      </c>
      <c r="B208" s="173" t="s">
        <v>124</v>
      </c>
      <c r="C208" s="173" t="s">
        <v>120</v>
      </c>
      <c r="D208" s="173" t="s">
        <v>125</v>
      </c>
      <c r="E208" s="173" t="s">
        <v>126</v>
      </c>
      <c r="F208" s="173" t="s">
        <v>117</v>
      </c>
      <c r="G208" s="173" t="s">
        <v>127</v>
      </c>
      <c r="H208" s="173" t="s">
        <v>128</v>
      </c>
      <c r="I208" s="173" t="s">
        <v>129</v>
      </c>
    </row>
    <row r="209" spans="1:9">
      <c r="A209" s="173" t="s">
        <v>216</v>
      </c>
      <c r="B209" s="173">
        <v>0.22</v>
      </c>
      <c r="C209" s="173" t="s">
        <v>133</v>
      </c>
      <c r="D209" s="173" t="s">
        <v>265</v>
      </c>
      <c r="F209" s="173" t="s">
        <v>118</v>
      </c>
      <c r="G209" s="173" t="s">
        <v>134</v>
      </c>
    </row>
    <row r="210" spans="1:9">
      <c r="A210" s="173" t="s">
        <v>217</v>
      </c>
      <c r="B210" s="173">
        <v>0.38</v>
      </c>
      <c r="C210" s="173" t="s">
        <v>133</v>
      </c>
      <c r="D210" s="173" t="s">
        <v>265</v>
      </c>
      <c r="F210" s="173" t="s">
        <v>118</v>
      </c>
      <c r="G210" s="173" t="s">
        <v>134</v>
      </c>
    </row>
    <row r="211" spans="1:9">
      <c r="A211" s="173" t="s">
        <v>218</v>
      </c>
      <c r="B211" s="173">
        <v>0.4</v>
      </c>
      <c r="C211" s="173" t="s">
        <v>133</v>
      </c>
      <c r="D211" s="173" t="s">
        <v>265</v>
      </c>
      <c r="F211" s="173" t="s">
        <v>118</v>
      </c>
      <c r="G211" s="173" t="s">
        <v>134</v>
      </c>
    </row>
    <row r="214" spans="1:9" ht="18.75">
      <c r="A214" s="177" t="s">
        <v>114</v>
      </c>
      <c r="B214" s="177" t="s">
        <v>216</v>
      </c>
      <c r="C214" s="177"/>
    </row>
    <row r="215" spans="1:9">
      <c r="A215" s="173" t="s">
        <v>116</v>
      </c>
    </row>
    <row r="216" spans="1:9">
      <c r="A216" s="173" t="s">
        <v>117</v>
      </c>
      <c r="B216" s="173" t="s">
        <v>118</v>
      </c>
    </row>
    <row r="217" spans="1:9">
      <c r="A217" s="173" t="s">
        <v>119</v>
      </c>
      <c r="B217" s="173">
        <v>1</v>
      </c>
    </row>
    <row r="218" spans="1:9">
      <c r="A218" s="173" t="s">
        <v>120</v>
      </c>
      <c r="B218" s="173" t="s">
        <v>133</v>
      </c>
    </row>
    <row r="219" spans="1:9">
      <c r="A219" s="173" t="s">
        <v>122</v>
      </c>
    </row>
    <row r="220" spans="1:9">
      <c r="A220" s="173" t="s">
        <v>123</v>
      </c>
      <c r="B220" s="173" t="s">
        <v>124</v>
      </c>
      <c r="C220" s="173" t="s">
        <v>120</v>
      </c>
      <c r="D220" s="173" t="s">
        <v>125</v>
      </c>
      <c r="E220" s="173" t="s">
        <v>126</v>
      </c>
      <c r="F220" s="173" t="s">
        <v>117</v>
      </c>
      <c r="G220" s="173" t="s">
        <v>127</v>
      </c>
      <c r="H220" s="173" t="s">
        <v>128</v>
      </c>
      <c r="I220" s="173" t="s">
        <v>129</v>
      </c>
    </row>
    <row r="221" spans="1:9">
      <c r="A221" s="173" t="s">
        <v>219</v>
      </c>
      <c r="B221" s="173">
        <v>1</v>
      </c>
      <c r="C221" s="173" t="s">
        <v>133</v>
      </c>
      <c r="D221" s="173" t="s">
        <v>147</v>
      </c>
      <c r="F221" s="173" t="s">
        <v>118</v>
      </c>
      <c r="G221" s="173" t="s">
        <v>134</v>
      </c>
      <c r="H221" s="173" t="s">
        <v>220</v>
      </c>
    </row>
    <row r="222" spans="1:9">
      <c r="A222" s="173" t="s">
        <v>168</v>
      </c>
      <c r="B222" s="173">
        <v>1</v>
      </c>
      <c r="C222" s="173" t="s">
        <v>133</v>
      </c>
      <c r="D222" s="173" t="s">
        <v>147</v>
      </c>
      <c r="F222" s="173" t="s">
        <v>118</v>
      </c>
      <c r="G222" s="173" t="s">
        <v>134</v>
      </c>
      <c r="H222" s="173" t="s">
        <v>169</v>
      </c>
    </row>
    <row r="223" spans="1:9">
      <c r="A223" s="173" t="s">
        <v>221</v>
      </c>
      <c r="B223" s="173">
        <v>1.5E-10</v>
      </c>
      <c r="C223" s="173" t="s">
        <v>120</v>
      </c>
      <c r="D223" s="173" t="s">
        <v>147</v>
      </c>
      <c r="F223" s="173" t="s">
        <v>118</v>
      </c>
      <c r="G223" s="173" t="s">
        <v>134</v>
      </c>
      <c r="H223" s="173" t="s">
        <v>222</v>
      </c>
    </row>
    <row r="226" spans="1:9" ht="18.75">
      <c r="A226" s="177" t="s">
        <v>114</v>
      </c>
      <c r="B226" s="177" t="s">
        <v>217</v>
      </c>
    </row>
    <row r="227" spans="1:9">
      <c r="A227" s="173" t="s">
        <v>116</v>
      </c>
    </row>
    <row r="228" spans="1:9">
      <c r="A228" s="173" t="s">
        <v>117</v>
      </c>
      <c r="B228" s="173" t="s">
        <v>118</v>
      </c>
    </row>
    <row r="229" spans="1:9">
      <c r="A229" s="173" t="s">
        <v>119</v>
      </c>
      <c r="B229" s="173">
        <v>1</v>
      </c>
    </row>
    <row r="230" spans="1:9">
      <c r="A230" s="173" t="s">
        <v>120</v>
      </c>
      <c r="B230" s="173" t="s">
        <v>133</v>
      </c>
    </row>
    <row r="231" spans="1:9">
      <c r="A231" s="173" t="s">
        <v>122</v>
      </c>
    </row>
    <row r="232" spans="1:9">
      <c r="A232" s="173" t="s">
        <v>123</v>
      </c>
      <c r="B232" s="173" t="s">
        <v>124</v>
      </c>
      <c r="C232" s="173" t="s">
        <v>120</v>
      </c>
      <c r="D232" s="173" t="s">
        <v>125</v>
      </c>
      <c r="E232" s="173" t="s">
        <v>126</v>
      </c>
      <c r="F232" s="173" t="s">
        <v>117</v>
      </c>
      <c r="G232" s="173" t="s">
        <v>127</v>
      </c>
      <c r="H232" s="173" t="s">
        <v>128</v>
      </c>
      <c r="I232" s="173" t="s">
        <v>129</v>
      </c>
    </row>
    <row r="233" spans="1:9">
      <c r="A233" s="173" t="s">
        <v>155</v>
      </c>
      <c r="B233" s="173">
        <v>1</v>
      </c>
      <c r="C233" s="173" t="s">
        <v>133</v>
      </c>
      <c r="D233" s="173" t="s">
        <v>147</v>
      </c>
      <c r="F233" s="173" t="s">
        <v>118</v>
      </c>
      <c r="G233" s="173" t="s">
        <v>134</v>
      </c>
      <c r="H233" s="173" t="s">
        <v>156</v>
      </c>
    </row>
    <row r="234" spans="1:9">
      <c r="A234" s="173" t="s">
        <v>157</v>
      </c>
      <c r="B234" s="173">
        <v>1</v>
      </c>
      <c r="C234" s="173" t="s">
        <v>133</v>
      </c>
      <c r="D234" s="173" t="s">
        <v>147</v>
      </c>
      <c r="F234" s="173" t="s">
        <v>118</v>
      </c>
      <c r="G234" s="173" t="s">
        <v>134</v>
      </c>
      <c r="H234" s="173" t="s">
        <v>158</v>
      </c>
    </row>
    <row r="235" spans="1:9">
      <c r="A235" s="173" t="s">
        <v>223</v>
      </c>
      <c r="B235" s="173">
        <v>4.6000000000000001E-10</v>
      </c>
      <c r="C235" s="173" t="s">
        <v>120</v>
      </c>
      <c r="D235" s="173" t="s">
        <v>147</v>
      </c>
      <c r="F235" s="173" t="s">
        <v>118</v>
      </c>
      <c r="G235" s="173" t="s">
        <v>134</v>
      </c>
      <c r="H235" s="173" t="s">
        <v>224</v>
      </c>
    </row>
    <row r="238" spans="1:9" ht="18.75">
      <c r="A238" s="177" t="s">
        <v>114</v>
      </c>
      <c r="B238" s="177" t="s">
        <v>218</v>
      </c>
    </row>
    <row r="239" spans="1:9">
      <c r="A239" s="173" t="s">
        <v>116</v>
      </c>
    </row>
    <row r="240" spans="1:9">
      <c r="A240" s="173" t="s">
        <v>117</v>
      </c>
      <c r="B240" s="173" t="s">
        <v>118</v>
      </c>
    </row>
    <row r="241" spans="1:13">
      <c r="A241" s="173" t="s">
        <v>119</v>
      </c>
      <c r="B241" s="173">
        <v>1</v>
      </c>
    </row>
    <row r="242" spans="1:13">
      <c r="A242" s="173" t="s">
        <v>120</v>
      </c>
      <c r="B242" s="173" t="s">
        <v>133</v>
      </c>
    </row>
    <row r="243" spans="1:13">
      <c r="A243" s="173" t="s">
        <v>122</v>
      </c>
    </row>
    <row r="244" spans="1:13">
      <c r="A244" s="173" t="s">
        <v>123</v>
      </c>
      <c r="B244" s="173" t="s">
        <v>124</v>
      </c>
      <c r="C244" s="173" t="s">
        <v>120</v>
      </c>
      <c r="D244" s="173" t="s">
        <v>125</v>
      </c>
      <c r="E244" s="173" t="s">
        <v>126</v>
      </c>
      <c r="F244" s="173" t="s">
        <v>117</v>
      </c>
      <c r="G244" s="173" t="s">
        <v>127</v>
      </c>
      <c r="H244" s="173" t="s">
        <v>128</v>
      </c>
      <c r="I244" s="173" t="s">
        <v>129</v>
      </c>
    </row>
    <row r="245" spans="1:13">
      <c r="A245" s="173" t="s">
        <v>219</v>
      </c>
      <c r="B245" s="173">
        <v>0.5</v>
      </c>
      <c r="C245" s="173" t="s">
        <v>133</v>
      </c>
      <c r="D245" s="173" t="s">
        <v>147</v>
      </c>
      <c r="F245" s="173" t="s">
        <v>118</v>
      </c>
      <c r="G245" s="173" t="s">
        <v>134</v>
      </c>
      <c r="H245" s="173" t="s">
        <v>220</v>
      </c>
    </row>
    <row r="246" spans="1:13">
      <c r="A246" s="173" t="s">
        <v>225</v>
      </c>
      <c r="B246" s="173">
        <v>7.8E-2</v>
      </c>
      <c r="C246" s="173" t="s">
        <v>133</v>
      </c>
      <c r="D246" s="173" t="s">
        <v>147</v>
      </c>
      <c r="F246" s="173" t="s">
        <v>118</v>
      </c>
      <c r="G246" s="173" t="s">
        <v>134</v>
      </c>
      <c r="H246" s="173" t="s">
        <v>226</v>
      </c>
    </row>
    <row r="247" spans="1:13">
      <c r="A247" s="173" t="s">
        <v>227</v>
      </c>
      <c r="B247" s="173">
        <v>0.08</v>
      </c>
      <c r="C247" s="173" t="s">
        <v>133</v>
      </c>
      <c r="D247" s="173" t="s">
        <v>147</v>
      </c>
      <c r="F247" s="173" t="s">
        <v>118</v>
      </c>
      <c r="G247" s="173" t="s">
        <v>134</v>
      </c>
      <c r="H247" s="173" t="s">
        <v>228</v>
      </c>
    </row>
    <row r="248" spans="1:13">
      <c r="A248" s="173" t="s">
        <v>210</v>
      </c>
      <c r="B248" s="173">
        <v>0.32</v>
      </c>
      <c r="C248" s="173" t="s">
        <v>133</v>
      </c>
      <c r="D248" s="173" t="s">
        <v>147</v>
      </c>
      <c r="F248" s="173" t="s">
        <v>118</v>
      </c>
      <c r="G248" s="173" t="s">
        <v>134</v>
      </c>
      <c r="H248" s="173" t="s">
        <v>211</v>
      </c>
    </row>
    <row r="249" spans="1:13">
      <c r="A249" s="173" t="s">
        <v>229</v>
      </c>
      <c r="B249" s="173">
        <v>2.5000000000000001E-2</v>
      </c>
      <c r="C249" s="173" t="s">
        <v>133</v>
      </c>
      <c r="D249" s="173" t="s">
        <v>147</v>
      </c>
      <c r="F249" s="173" t="s">
        <v>118</v>
      </c>
      <c r="G249" s="173" t="s">
        <v>134</v>
      </c>
      <c r="H249" s="173" t="s">
        <v>230</v>
      </c>
    </row>
    <row r="250" spans="1:13">
      <c r="A250" s="173" t="s">
        <v>231</v>
      </c>
      <c r="B250" s="173">
        <v>0.47</v>
      </c>
      <c r="C250" s="173" t="s">
        <v>133</v>
      </c>
      <c r="D250" s="173" t="s">
        <v>147</v>
      </c>
      <c r="F250" s="173" t="s">
        <v>118</v>
      </c>
      <c r="G250" s="173" t="s">
        <v>134</v>
      </c>
      <c r="H250" s="173" t="s">
        <v>232</v>
      </c>
    </row>
    <row r="251" spans="1:13">
      <c r="A251" s="173" t="s">
        <v>168</v>
      </c>
      <c r="B251" s="173">
        <v>0.5</v>
      </c>
      <c r="C251" s="173" t="s">
        <v>133</v>
      </c>
      <c r="D251" s="173" t="s">
        <v>147</v>
      </c>
      <c r="F251" s="173" t="s">
        <v>118</v>
      </c>
      <c r="G251" s="173" t="s">
        <v>134</v>
      </c>
      <c r="H251" s="173" t="s">
        <v>169</v>
      </c>
    </row>
    <row r="252" spans="1:13">
      <c r="A252" s="173" t="s">
        <v>221</v>
      </c>
      <c r="B252" s="173">
        <v>7.7000000000000006E-11</v>
      </c>
      <c r="C252" s="173" t="s">
        <v>120</v>
      </c>
      <c r="D252" s="173" t="s">
        <v>147</v>
      </c>
      <c r="F252" s="173" t="s">
        <v>118</v>
      </c>
      <c r="G252" s="173" t="s">
        <v>134</v>
      </c>
      <c r="H252" s="173" t="s">
        <v>222</v>
      </c>
    </row>
    <row r="253" spans="1:13">
      <c r="A253" s="173" t="s">
        <v>233</v>
      </c>
      <c r="B253" s="173">
        <v>3.4999999999999998E-10</v>
      </c>
      <c r="C253" s="173" t="s">
        <v>120</v>
      </c>
      <c r="D253" s="173" t="s">
        <v>147</v>
      </c>
      <c r="F253" s="173" t="s">
        <v>118</v>
      </c>
      <c r="G253" s="173" t="s">
        <v>134</v>
      </c>
      <c r="H253" s="173" t="s">
        <v>234</v>
      </c>
    </row>
    <row r="256" spans="1:13" ht="18.75">
      <c r="A256" s="177" t="s">
        <v>114</v>
      </c>
      <c r="B256" s="177" t="s">
        <v>163</v>
      </c>
      <c r="C256" s="177"/>
      <c r="D256" s="177"/>
      <c r="K256" s="169"/>
      <c r="L256" s="169"/>
      <c r="M256" s="169"/>
    </row>
    <row r="257" spans="1:13">
      <c r="A257" s="173" t="s">
        <v>119</v>
      </c>
      <c r="B257" s="173">
        <v>1</v>
      </c>
      <c r="K257" s="169"/>
      <c r="L257" s="169"/>
      <c r="M257" s="169"/>
    </row>
    <row r="258" spans="1:13">
      <c r="A258" s="173" t="s">
        <v>128</v>
      </c>
      <c r="B258" s="173" t="s">
        <v>163</v>
      </c>
      <c r="K258" s="169"/>
      <c r="L258" s="169"/>
      <c r="M258" s="169"/>
    </row>
    <row r="259" spans="1:13">
      <c r="A259" s="173" t="s">
        <v>127</v>
      </c>
      <c r="B259" s="173" t="s">
        <v>235</v>
      </c>
      <c r="K259" s="169"/>
      <c r="L259" s="169"/>
      <c r="M259" s="169"/>
    </row>
    <row r="260" spans="1:13">
      <c r="A260" s="173" t="s">
        <v>120</v>
      </c>
      <c r="B260" s="173" t="s">
        <v>146</v>
      </c>
      <c r="K260" s="169"/>
      <c r="L260" s="169"/>
      <c r="M260" s="169"/>
    </row>
    <row r="261" spans="1:13">
      <c r="A261" s="173" t="s">
        <v>122</v>
      </c>
      <c r="K261" s="169"/>
      <c r="L261" s="169"/>
      <c r="M261" s="169"/>
    </row>
    <row r="262" spans="1:13">
      <c r="A262" s="173" t="s">
        <v>123</v>
      </c>
      <c r="B262" s="173" t="s">
        <v>124</v>
      </c>
      <c r="C262" s="173" t="s">
        <v>120</v>
      </c>
      <c r="D262" s="173" t="s">
        <v>125</v>
      </c>
      <c r="E262" s="173" t="s">
        <v>126</v>
      </c>
      <c r="F262" s="173" t="s">
        <v>117</v>
      </c>
      <c r="G262" s="173" t="s">
        <v>127</v>
      </c>
      <c r="H262" s="173" t="s">
        <v>128</v>
      </c>
      <c r="K262" s="169"/>
      <c r="L262" s="169"/>
      <c r="M262" s="169"/>
    </row>
    <row r="263" spans="1:13">
      <c r="A263" s="173" t="s">
        <v>236</v>
      </c>
      <c r="B263" s="173">
        <v>15.73</v>
      </c>
      <c r="C263" s="173" t="s">
        <v>152</v>
      </c>
      <c r="D263" s="173" t="s">
        <v>191</v>
      </c>
      <c r="E263" s="173" t="s">
        <v>237</v>
      </c>
      <c r="G263" s="173" t="s">
        <v>193</v>
      </c>
      <c r="K263" s="169"/>
      <c r="L263" s="169"/>
      <c r="M263" s="169"/>
    </row>
    <row r="264" spans="1:13">
      <c r="A264" s="173" t="s">
        <v>238</v>
      </c>
      <c r="B264" s="173">
        <v>1.44E-2</v>
      </c>
      <c r="C264" s="173" t="s">
        <v>146</v>
      </c>
      <c r="D264" s="173" t="s">
        <v>191</v>
      </c>
      <c r="E264" s="173" t="s">
        <v>237</v>
      </c>
      <c r="G264" s="173" t="s">
        <v>193</v>
      </c>
      <c r="K264" s="169"/>
      <c r="L264" s="169"/>
      <c r="M264" s="169"/>
    </row>
    <row r="265" spans="1:13">
      <c r="A265" s="173" t="s">
        <v>239</v>
      </c>
      <c r="B265" s="173">
        <v>0.25</v>
      </c>
      <c r="C265" s="173" t="s">
        <v>240</v>
      </c>
      <c r="D265" s="173" t="s">
        <v>191</v>
      </c>
      <c r="E265" s="173" t="s">
        <v>241</v>
      </c>
      <c r="G265" s="173" t="s">
        <v>193</v>
      </c>
      <c r="K265" s="169"/>
      <c r="L265" s="169"/>
      <c r="M265" s="169"/>
    </row>
    <row r="266" spans="1:13">
      <c r="A266" s="173" t="s">
        <v>163</v>
      </c>
      <c r="B266" s="173">
        <v>1</v>
      </c>
      <c r="C266" s="173" t="s">
        <v>146</v>
      </c>
      <c r="D266" s="173" t="s">
        <v>265</v>
      </c>
      <c r="G266" s="173" t="s">
        <v>131</v>
      </c>
      <c r="H266" s="173" t="s">
        <v>163</v>
      </c>
      <c r="K266" s="169"/>
      <c r="L266" s="169"/>
      <c r="M266" s="169"/>
    </row>
    <row r="267" spans="1:13">
      <c r="A267" s="173" t="s">
        <v>242</v>
      </c>
      <c r="B267" s="173">
        <v>0.752</v>
      </c>
      <c r="C267" s="173" t="s">
        <v>146</v>
      </c>
      <c r="D267" s="173" t="s">
        <v>147</v>
      </c>
      <c r="F267" s="173" t="s">
        <v>118</v>
      </c>
      <c r="G267" s="173" t="s">
        <v>134</v>
      </c>
      <c r="H267" s="173" t="s">
        <v>243</v>
      </c>
      <c r="K267" s="169"/>
      <c r="L267" s="169"/>
      <c r="M267" s="169"/>
    </row>
    <row r="268" spans="1:13">
      <c r="A268" s="173" t="s">
        <v>244</v>
      </c>
      <c r="B268" s="173">
        <v>0.01</v>
      </c>
      <c r="C268" s="173" t="s">
        <v>146</v>
      </c>
      <c r="D268" s="173" t="s">
        <v>147</v>
      </c>
      <c r="F268" s="173" t="s">
        <v>118</v>
      </c>
      <c r="G268" s="173" t="s">
        <v>134</v>
      </c>
      <c r="H268" s="173" t="s">
        <v>245</v>
      </c>
      <c r="K268" s="169"/>
      <c r="L268" s="169"/>
      <c r="M268" s="169"/>
    </row>
    <row r="269" spans="1:13">
      <c r="A269" s="173" t="s">
        <v>246</v>
      </c>
      <c r="B269" s="173">
        <v>2.7300000000000001E-2</v>
      </c>
      <c r="C269" s="173" t="s">
        <v>146</v>
      </c>
      <c r="D269" s="173" t="s">
        <v>147</v>
      </c>
      <c r="F269" s="173" t="s">
        <v>118</v>
      </c>
      <c r="G269" s="173" t="s">
        <v>134</v>
      </c>
      <c r="H269" s="173" t="s">
        <v>247</v>
      </c>
      <c r="K269" s="169"/>
      <c r="L269" s="169"/>
      <c r="M269" s="169"/>
    </row>
    <row r="270" spans="1:13">
      <c r="A270" s="173" t="s">
        <v>248</v>
      </c>
      <c r="B270" s="173">
        <v>5.0400000000000002E-3</v>
      </c>
      <c r="C270" s="173" t="s">
        <v>146</v>
      </c>
      <c r="D270" s="173" t="s">
        <v>147</v>
      </c>
      <c r="F270" s="173" t="s">
        <v>118</v>
      </c>
      <c r="G270" s="173" t="s">
        <v>134</v>
      </c>
      <c r="H270" s="173" t="s">
        <v>249</v>
      </c>
      <c r="K270" s="169"/>
      <c r="L270" s="169"/>
      <c r="M270" s="169"/>
    </row>
    <row r="271" spans="1:13">
      <c r="A271" s="173" t="s">
        <v>250</v>
      </c>
      <c r="B271" s="173">
        <v>0.251</v>
      </c>
      <c r="C271" s="173" t="s">
        <v>146</v>
      </c>
      <c r="D271" s="173" t="s">
        <v>147</v>
      </c>
      <c r="F271" s="173" t="s">
        <v>118</v>
      </c>
      <c r="G271" s="173" t="s">
        <v>134</v>
      </c>
      <c r="H271" s="173" t="s">
        <v>251</v>
      </c>
      <c r="K271" s="169"/>
      <c r="L271" s="169"/>
      <c r="M271" s="169"/>
    </row>
    <row r="272" spans="1:13">
      <c r="A272" s="173" t="s">
        <v>252</v>
      </c>
      <c r="B272" s="173">
        <v>1.8</v>
      </c>
      <c r="C272" s="173" t="s">
        <v>146</v>
      </c>
      <c r="D272" s="173" t="s">
        <v>147</v>
      </c>
      <c r="F272" s="173" t="s">
        <v>153</v>
      </c>
      <c r="G272" s="173" t="s">
        <v>134</v>
      </c>
      <c r="H272" s="173" t="s">
        <v>253</v>
      </c>
      <c r="K272" s="169"/>
      <c r="L272" s="169"/>
      <c r="M272" s="169"/>
    </row>
    <row r="273" spans="1:13">
      <c r="A273" s="173" t="s">
        <v>254</v>
      </c>
      <c r="B273" s="173">
        <v>0.55000000000000004</v>
      </c>
      <c r="C273" s="173" t="s">
        <v>130</v>
      </c>
      <c r="D273" s="173" t="s">
        <v>147</v>
      </c>
      <c r="F273" s="173" t="s">
        <v>255</v>
      </c>
      <c r="G273" s="173" t="s">
        <v>134</v>
      </c>
      <c r="H273" s="173" t="s">
        <v>150</v>
      </c>
      <c r="K273" s="169"/>
      <c r="L273" s="169"/>
      <c r="M273" s="169"/>
    </row>
    <row r="274" spans="1:13">
      <c r="A274" s="173" t="s">
        <v>256</v>
      </c>
      <c r="B274" s="173">
        <v>13.75</v>
      </c>
      <c r="C274" s="173" t="s">
        <v>152</v>
      </c>
      <c r="D274" s="173" t="s">
        <v>147</v>
      </c>
      <c r="F274" s="173" t="s">
        <v>198</v>
      </c>
      <c r="G274" s="173" t="s">
        <v>134</v>
      </c>
      <c r="H274" s="173" t="s">
        <v>257</v>
      </c>
      <c r="K274" s="169"/>
      <c r="L274" s="169"/>
      <c r="M274" s="169"/>
    </row>
    <row r="275" spans="1:13">
      <c r="A275" s="173" t="s">
        <v>258</v>
      </c>
      <c r="B275" s="173">
        <v>-1.8</v>
      </c>
      <c r="C275" s="173" t="s">
        <v>240</v>
      </c>
      <c r="D275" s="173" t="s">
        <v>147</v>
      </c>
      <c r="F275" s="173" t="s">
        <v>153</v>
      </c>
      <c r="G275" s="173" t="s">
        <v>134</v>
      </c>
      <c r="H275" s="173" t="s">
        <v>259</v>
      </c>
      <c r="K275" s="169"/>
      <c r="L275" s="169"/>
      <c r="M275" s="169"/>
    </row>
    <row r="276" spans="1:13">
      <c r="A276" s="169"/>
      <c r="B276" s="176"/>
      <c r="C276" s="169"/>
      <c r="D276" s="169"/>
      <c r="E276" s="169"/>
      <c r="F276" s="169"/>
      <c r="G276" s="2"/>
      <c r="H276" s="2"/>
      <c r="I276" s="2"/>
      <c r="J276" s="2"/>
      <c r="K276" s="2"/>
      <c r="L276" s="2"/>
      <c r="M276" s="2"/>
    </row>
    <row r="277" spans="1:13">
      <c r="A277" s="169"/>
      <c r="B277" s="176"/>
      <c r="C277" s="169"/>
      <c r="D277" s="169"/>
      <c r="E277" s="169"/>
      <c r="F277" s="169"/>
      <c r="G277" s="2"/>
      <c r="H277" s="2"/>
      <c r="I277" s="2"/>
      <c r="J277" s="2"/>
      <c r="K277" s="2"/>
      <c r="L277" s="2"/>
      <c r="M277" s="2"/>
    </row>
    <row r="278" spans="1:13">
      <c r="A278" s="169"/>
      <c r="B278" s="176"/>
      <c r="C278" s="169"/>
      <c r="D278" s="169"/>
      <c r="E278" s="169"/>
      <c r="F278" s="169"/>
      <c r="G278" s="2"/>
      <c r="H278" s="2"/>
      <c r="I278" s="2"/>
      <c r="J278" s="2"/>
      <c r="K278" s="2"/>
      <c r="L278" s="2"/>
      <c r="M278" s="2"/>
    </row>
    <row r="279" spans="1:13">
      <c r="A279" s="169"/>
      <c r="B279" s="176"/>
      <c r="C279" s="169"/>
      <c r="D279" s="169"/>
      <c r="E279" s="169"/>
      <c r="F279" s="169"/>
      <c r="G279" s="2"/>
      <c r="H279" s="2"/>
      <c r="I279" s="2"/>
      <c r="J279" s="2"/>
      <c r="K279" s="2"/>
      <c r="L279" s="2"/>
      <c r="M279" s="2"/>
    </row>
    <row r="280" spans="1:13">
      <c r="A280" s="169"/>
      <c r="B280" s="176"/>
      <c r="C280" s="169"/>
      <c r="E280" s="169"/>
      <c r="F280" s="169"/>
      <c r="G280" s="2"/>
      <c r="H280" s="2"/>
      <c r="I280" s="2"/>
      <c r="J280" s="2"/>
      <c r="K280" s="2"/>
      <c r="L280" s="2"/>
      <c r="M280" s="2"/>
    </row>
    <row r="281" spans="1:13">
      <c r="A281" s="169"/>
      <c r="B281" s="176"/>
      <c r="C281" s="169"/>
      <c r="E281" s="169"/>
      <c r="F281" s="169"/>
      <c r="G281" s="2"/>
      <c r="H281" s="2"/>
      <c r="I281" s="2"/>
      <c r="J281" s="2"/>
      <c r="K281" s="2"/>
      <c r="L281" s="2"/>
      <c r="M281" s="2"/>
    </row>
    <row r="282" spans="1:13">
      <c r="A282" s="169"/>
      <c r="B282" s="176"/>
      <c r="C282" s="169"/>
      <c r="E282" s="169"/>
      <c r="F282" s="169"/>
      <c r="G282" s="2"/>
      <c r="H282" s="2"/>
      <c r="I282" s="2"/>
      <c r="J282" s="2"/>
      <c r="K282" s="2"/>
      <c r="L282" s="2"/>
      <c r="M282" s="2"/>
    </row>
    <row r="283" spans="1:13">
      <c r="B283" s="182"/>
      <c r="G283" s="2"/>
      <c r="H283" s="2"/>
      <c r="I283" s="2"/>
      <c r="J283" s="2"/>
      <c r="K283" s="2"/>
      <c r="L283" s="2"/>
      <c r="M283" s="2"/>
    </row>
    <row r="284" spans="1:13">
      <c r="A284" s="169"/>
      <c r="B284" s="176"/>
      <c r="C284" s="169"/>
      <c r="E284" s="169"/>
      <c r="F284" s="169"/>
      <c r="G284" s="2"/>
      <c r="H284" s="2"/>
      <c r="I284" s="2"/>
      <c r="J284" s="2"/>
      <c r="K284" s="2"/>
      <c r="L284" s="2"/>
      <c r="M284" s="2"/>
    </row>
    <row r="285" spans="1:13">
      <c r="A285" s="169"/>
      <c r="B285" s="176"/>
      <c r="C285" s="169"/>
      <c r="E285" s="169"/>
      <c r="F285" s="169"/>
      <c r="G285" s="2"/>
      <c r="H285" s="2"/>
      <c r="I285" s="2"/>
      <c r="J285" s="2"/>
      <c r="K285" s="2"/>
      <c r="L285" s="2"/>
      <c r="M285" s="2"/>
    </row>
    <row r="286" spans="1:13">
      <c r="A286" s="169"/>
      <c r="B286" s="176"/>
      <c r="C286" s="169"/>
      <c r="E286" s="169"/>
      <c r="F286" s="169"/>
      <c r="G286" s="2"/>
      <c r="H286" s="2"/>
      <c r="I286" s="2"/>
      <c r="J286" s="2"/>
      <c r="K286" s="2"/>
      <c r="L286" s="2"/>
      <c r="M286" s="2"/>
    </row>
    <row r="287" spans="1:13">
      <c r="A287" s="169"/>
      <c r="B287" s="176"/>
      <c r="C287" s="169"/>
      <c r="E287" s="169"/>
      <c r="F287" s="169"/>
      <c r="G287" s="2"/>
      <c r="H287" s="2"/>
      <c r="I287" s="2"/>
      <c r="J287" s="2"/>
      <c r="K287" s="2"/>
      <c r="L287" s="2"/>
      <c r="M287" s="2"/>
    </row>
    <row r="288" spans="1:13">
      <c r="A288" s="169"/>
      <c r="B288" s="176"/>
      <c r="C288" s="169"/>
      <c r="E288" s="169"/>
      <c r="F288" s="169"/>
      <c r="G288" s="2"/>
      <c r="H288" s="2"/>
      <c r="I288" s="2"/>
      <c r="J288" s="2"/>
      <c r="K288" s="2"/>
      <c r="L288" s="2"/>
      <c r="M288" s="2"/>
    </row>
    <row r="289" spans="1:13">
      <c r="A289" s="169"/>
      <c r="B289" s="176"/>
      <c r="C289" s="169"/>
      <c r="E289" s="169"/>
      <c r="F289" s="169"/>
      <c r="G289" s="2"/>
      <c r="H289" s="2"/>
      <c r="I289" s="2"/>
      <c r="J289" s="2"/>
      <c r="K289" s="2"/>
      <c r="L289" s="2"/>
      <c r="M289" s="2"/>
    </row>
    <row r="290" spans="1:13">
      <c r="A290" s="169"/>
      <c r="B290" s="176"/>
      <c r="C290" s="169"/>
      <c r="E290" s="169"/>
      <c r="F290" s="169"/>
      <c r="G290" s="2"/>
      <c r="H290" s="2"/>
      <c r="I290" s="2"/>
      <c r="J290" s="2"/>
      <c r="K290" s="2"/>
      <c r="L290" s="2"/>
      <c r="M290" s="2"/>
    </row>
    <row r="291" spans="1:13">
      <c r="A291" s="169"/>
      <c r="B291" s="176"/>
      <c r="C291" s="169"/>
      <c r="E291" s="169"/>
      <c r="F291" s="169"/>
      <c r="G291" s="2"/>
      <c r="H291" s="2"/>
      <c r="I291" s="2"/>
      <c r="J291" s="2"/>
      <c r="K291" s="2"/>
      <c r="L291" s="2"/>
      <c r="M291" s="2"/>
    </row>
    <row r="292" spans="1:13">
      <c r="A292" s="169"/>
      <c r="B292" s="176"/>
      <c r="C292" s="169"/>
      <c r="D292" s="169"/>
      <c r="E292" s="169"/>
      <c r="F292" s="169"/>
      <c r="G292" s="2"/>
      <c r="H292" s="2"/>
      <c r="I292" s="2"/>
      <c r="J292" s="2"/>
      <c r="K292" s="2"/>
      <c r="L292" s="2"/>
      <c r="M292" s="2"/>
    </row>
    <row r="293" spans="1:13">
      <c r="A293" s="169"/>
      <c r="B293" s="176"/>
      <c r="C293" s="169"/>
      <c r="D293" s="169"/>
      <c r="E293" s="169"/>
      <c r="F293" s="169"/>
      <c r="G293" s="2"/>
      <c r="H293" s="2"/>
      <c r="I293" s="2"/>
      <c r="J293" s="2"/>
      <c r="K293" s="2"/>
      <c r="L293" s="2"/>
      <c r="M293" s="2"/>
    </row>
    <row r="294" spans="1:13">
      <c r="A294" s="169"/>
      <c r="B294" s="176"/>
      <c r="C294" s="169"/>
      <c r="D294" s="169"/>
      <c r="E294" s="169"/>
      <c r="F294" s="169"/>
      <c r="G294" s="2"/>
      <c r="H294" s="2"/>
      <c r="I294" s="2"/>
      <c r="J294" s="2"/>
      <c r="K294" s="2"/>
      <c r="L294" s="2"/>
      <c r="M294" s="2"/>
    </row>
    <row r="295" spans="1:13">
      <c r="A295" s="169"/>
      <c r="B295" s="176"/>
      <c r="C295" s="169"/>
      <c r="D295" s="169"/>
      <c r="E295" s="169"/>
      <c r="F295" s="169"/>
      <c r="G295" s="2"/>
      <c r="H295" s="2"/>
      <c r="I295" s="2"/>
      <c r="J295" s="2"/>
      <c r="K295" s="2"/>
      <c r="L295" s="2"/>
      <c r="M295" s="2"/>
    </row>
    <row r="296" spans="1:13">
      <c r="A296" s="169"/>
      <c r="B296" s="176"/>
      <c r="C296" s="169"/>
      <c r="D296" s="169"/>
      <c r="E296" s="169"/>
      <c r="F296" s="169"/>
      <c r="G296" s="2"/>
      <c r="H296" s="2"/>
      <c r="I296" s="2"/>
      <c r="J296" s="2"/>
      <c r="K296" s="2"/>
      <c r="L296" s="2"/>
      <c r="M296" s="2"/>
    </row>
    <row r="297" spans="1:13">
      <c r="A297" s="169"/>
      <c r="B297" s="176"/>
      <c r="C297" s="169"/>
      <c r="D297" s="169"/>
      <c r="E297" s="169"/>
      <c r="F297" s="169"/>
      <c r="G297" s="2"/>
      <c r="H297" s="2"/>
      <c r="I297" s="2"/>
      <c r="J297" s="2"/>
      <c r="K297" s="2"/>
      <c r="L297" s="2"/>
      <c r="M297" s="2"/>
    </row>
    <row r="298" spans="1:13">
      <c r="A298" s="169"/>
      <c r="B298" s="176"/>
      <c r="C298" s="169"/>
      <c r="D298" s="169"/>
      <c r="E298" s="169"/>
      <c r="F298" s="169"/>
      <c r="G298" s="2"/>
      <c r="H298" s="2"/>
      <c r="I298" s="2"/>
      <c r="J298" s="2"/>
      <c r="K298" s="2"/>
      <c r="L298" s="2"/>
      <c r="M298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Cell_cost</vt:lpstr>
      <vt:lpstr>LIB025C</vt:lpstr>
      <vt:lpstr>LIB4C</vt:lpstr>
      <vt:lpstr>LIB10C</vt:lpstr>
      <vt:lpstr>pessimistic_NIB025C</vt:lpstr>
      <vt:lpstr>pessimistic_NIB4C</vt:lpstr>
      <vt:lpstr>pessimistic_NIB10C</vt:lpstr>
      <vt:lpstr>optimistic_NIB025C</vt:lpstr>
      <vt:lpstr>optimistic_NIB4C</vt:lpstr>
      <vt:lpstr>optimistic_NIB10C</vt:lpstr>
      <vt:lpstr>base_NIB025C</vt:lpstr>
      <vt:lpstr>base_NIB4C</vt:lpstr>
      <vt:lpstr>base_NIB10C</vt:lpstr>
    </vt:vector>
  </TitlesOfParts>
  <Company>PSI - Paul Scherrer 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 Simon Fabian</dc:creator>
  <cp:lastModifiedBy>Schneider Simon Fabian</cp:lastModifiedBy>
  <dcterms:created xsi:type="dcterms:W3CDTF">2019-05-08T12:25:49Z</dcterms:created>
  <dcterms:modified xsi:type="dcterms:W3CDTF">2019-08-15T11:57:27Z</dcterms:modified>
</cp:coreProperties>
</file>