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uilhermino Fechine\Dropbox\artigos\Periodicos internacionais\Physical Chemistry Chemical Physics\CVD Gr surface properties\"/>
    </mc:Choice>
  </mc:AlternateContent>
  <xr:revisionPtr revIDLastSave="0" documentId="8_{5880E02C-1F9C-42E9-89B2-07A8B814D7A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WRK geometric mea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" i="2" l="1"/>
  <c r="L5" i="2"/>
  <c r="P6" i="2" l="1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N24" i="2"/>
  <c r="O24" i="2"/>
  <c r="N25" i="2"/>
  <c r="O25" i="2"/>
  <c r="N26" i="2"/>
  <c r="O26" i="2"/>
  <c r="N27" i="2"/>
  <c r="O27" i="2"/>
  <c r="N28" i="2"/>
  <c r="O28" i="2"/>
  <c r="N29" i="2"/>
  <c r="O29" i="2"/>
  <c r="N30" i="2"/>
  <c r="O30" i="2"/>
  <c r="N31" i="2"/>
  <c r="O31" i="2"/>
  <c r="N32" i="2"/>
  <c r="O32" i="2"/>
  <c r="N33" i="2"/>
  <c r="O33" i="2"/>
  <c r="N34" i="2"/>
  <c r="O34" i="2"/>
  <c r="N35" i="2"/>
  <c r="O35" i="2"/>
  <c r="N36" i="2"/>
  <c r="O36" i="2"/>
  <c r="N37" i="2"/>
  <c r="O37" i="2"/>
  <c r="N38" i="2"/>
  <c r="O38" i="2"/>
  <c r="N39" i="2"/>
  <c r="O39" i="2"/>
  <c r="N40" i="2"/>
  <c r="O40" i="2"/>
  <c r="N41" i="2"/>
  <c r="O41" i="2"/>
  <c r="N42" i="2"/>
  <c r="O42" i="2"/>
  <c r="N43" i="2"/>
  <c r="O43" i="2"/>
  <c r="N44" i="2"/>
  <c r="O44" i="2"/>
  <c r="N45" i="2"/>
  <c r="O45" i="2"/>
  <c r="N46" i="2"/>
  <c r="O46" i="2"/>
  <c r="N47" i="2"/>
  <c r="O47" i="2"/>
  <c r="N48" i="2"/>
  <c r="O48" i="2"/>
  <c r="N49" i="2"/>
  <c r="O49" i="2"/>
  <c r="N50" i="2"/>
  <c r="O50" i="2"/>
  <c r="N51" i="2"/>
  <c r="O51" i="2"/>
  <c r="N52" i="2"/>
  <c r="O52" i="2"/>
  <c r="N53" i="2"/>
  <c r="O53" i="2"/>
  <c r="N54" i="2"/>
  <c r="O54" i="2"/>
  <c r="N55" i="2"/>
  <c r="O55" i="2"/>
  <c r="N56" i="2"/>
  <c r="O56" i="2"/>
  <c r="N57" i="2"/>
  <c r="O57" i="2"/>
  <c r="N58" i="2"/>
  <c r="O58" i="2"/>
  <c r="N59" i="2"/>
  <c r="O59" i="2"/>
  <c r="N60" i="2"/>
  <c r="O60" i="2"/>
  <c r="N61" i="2"/>
  <c r="O61" i="2"/>
  <c r="N62" i="2"/>
  <c r="O62" i="2"/>
  <c r="N63" i="2"/>
  <c r="O63" i="2"/>
  <c r="N64" i="2"/>
  <c r="O64" i="2"/>
  <c r="N65" i="2"/>
  <c r="O65" i="2"/>
  <c r="O5" i="2"/>
  <c r="T5" i="2" s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N5" i="2"/>
  <c r="K7" i="2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5" i="2"/>
  <c r="K6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T6" i="2" l="1"/>
  <c r="S6" i="2"/>
  <c r="S5" i="2"/>
  <c r="P5" i="2"/>
  <c r="U6" i="2" l="1"/>
  <c r="U5" i="2"/>
  <c r="C3" i="2" l="1"/>
  <c r="I6" i="2" s="1"/>
  <c r="I9" i="2"/>
  <c r="I12" i="2"/>
  <c r="I13" i="2"/>
  <c r="I14" i="2"/>
  <c r="I17" i="2"/>
  <c r="I20" i="2"/>
  <c r="I21" i="2"/>
  <c r="I22" i="2"/>
  <c r="I23" i="2"/>
  <c r="I25" i="2"/>
  <c r="I27" i="2"/>
  <c r="I28" i="2"/>
  <c r="I29" i="2"/>
  <c r="I30" i="2"/>
  <c r="I31" i="2"/>
  <c r="I33" i="2"/>
  <c r="I35" i="2"/>
  <c r="I36" i="2"/>
  <c r="I37" i="2"/>
  <c r="I38" i="2"/>
  <c r="I39" i="2"/>
  <c r="I41" i="2"/>
  <c r="I43" i="2"/>
  <c r="I44" i="2"/>
  <c r="I45" i="2"/>
  <c r="I46" i="2"/>
  <c r="I47" i="2"/>
  <c r="I49" i="2"/>
  <c r="I51" i="2"/>
  <c r="I52" i="2"/>
  <c r="I53" i="2"/>
  <c r="I54" i="2"/>
  <c r="I55" i="2"/>
  <c r="I57" i="2"/>
  <c r="I59" i="2"/>
  <c r="I60" i="2"/>
  <c r="I61" i="2"/>
  <c r="I62" i="2"/>
  <c r="I63" i="2"/>
  <c r="I65" i="2"/>
  <c r="C2" i="2"/>
  <c r="H5" i="2" s="1"/>
  <c r="H6" i="2"/>
  <c r="H7" i="2"/>
  <c r="H8" i="2"/>
  <c r="H9" i="2"/>
  <c r="L9" i="2" s="1"/>
  <c r="H10" i="2"/>
  <c r="H11" i="2"/>
  <c r="H12" i="2"/>
  <c r="L12" i="2" s="1"/>
  <c r="H13" i="2"/>
  <c r="L13" i="2" s="1"/>
  <c r="H14" i="2"/>
  <c r="L14" i="2" s="1"/>
  <c r="H15" i="2"/>
  <c r="H16" i="2"/>
  <c r="H17" i="2"/>
  <c r="L17" i="2" s="1"/>
  <c r="H18" i="2"/>
  <c r="H19" i="2"/>
  <c r="H20" i="2"/>
  <c r="L20" i="2" s="1"/>
  <c r="H21" i="2"/>
  <c r="L21" i="2" s="1"/>
  <c r="H22" i="2"/>
  <c r="H23" i="2"/>
  <c r="L23" i="2" s="1"/>
  <c r="H24" i="2"/>
  <c r="H25" i="2"/>
  <c r="L25" i="2" s="1"/>
  <c r="H26" i="2"/>
  <c r="H27" i="2"/>
  <c r="L27" i="2" s="1"/>
  <c r="H28" i="2"/>
  <c r="L28" i="2" s="1"/>
  <c r="H29" i="2"/>
  <c r="H30" i="2"/>
  <c r="L30" i="2" s="1"/>
  <c r="H31" i="2"/>
  <c r="L31" i="2" s="1"/>
  <c r="H32" i="2"/>
  <c r="H33" i="2"/>
  <c r="L33" i="2" s="1"/>
  <c r="H34" i="2"/>
  <c r="H35" i="2"/>
  <c r="L35" i="2" s="1"/>
  <c r="H36" i="2"/>
  <c r="L36" i="2" s="1"/>
  <c r="H37" i="2"/>
  <c r="L37" i="2" s="1"/>
  <c r="H38" i="2"/>
  <c r="L38" i="2" s="1"/>
  <c r="H39" i="2"/>
  <c r="H40" i="2"/>
  <c r="H41" i="2"/>
  <c r="L41" i="2" s="1"/>
  <c r="H42" i="2"/>
  <c r="H43" i="2"/>
  <c r="L43" i="2" s="1"/>
  <c r="H44" i="2"/>
  <c r="L44" i="2" s="1"/>
  <c r="H45" i="2"/>
  <c r="L45" i="2" s="1"/>
  <c r="H46" i="2"/>
  <c r="L46" i="2" s="1"/>
  <c r="H47" i="2"/>
  <c r="L47" i="2" s="1"/>
  <c r="H48" i="2"/>
  <c r="H49" i="2"/>
  <c r="L49" i="2" s="1"/>
  <c r="H50" i="2"/>
  <c r="H51" i="2"/>
  <c r="H52" i="2"/>
  <c r="L52" i="2" s="1"/>
  <c r="H53" i="2"/>
  <c r="L53" i="2" s="1"/>
  <c r="H54" i="2"/>
  <c r="H55" i="2"/>
  <c r="L55" i="2" s="1"/>
  <c r="H56" i="2"/>
  <c r="H57" i="2"/>
  <c r="L57" i="2" s="1"/>
  <c r="H58" i="2"/>
  <c r="H59" i="2"/>
  <c r="L59" i="2" s="1"/>
  <c r="H60" i="2"/>
  <c r="L60" i="2" s="1"/>
  <c r="H61" i="2"/>
  <c r="H62" i="2"/>
  <c r="L62" i="2" s="1"/>
  <c r="H63" i="2"/>
  <c r="L63" i="2" s="1"/>
  <c r="H64" i="2"/>
  <c r="H65" i="2"/>
  <c r="L65" i="2" s="1"/>
  <c r="A7" i="2"/>
  <c r="A10" i="2"/>
  <c r="AQ3" i="2"/>
  <c r="AP3" i="2"/>
  <c r="AQ2" i="2"/>
  <c r="AP2" i="2"/>
  <c r="AN3" i="2"/>
  <c r="AL3" i="2"/>
  <c r="AL2" i="2"/>
  <c r="AN2" i="2"/>
  <c r="L51" i="2" l="1"/>
  <c r="L18" i="2"/>
  <c r="L16" i="2"/>
  <c r="L39" i="2"/>
  <c r="L54" i="2"/>
  <c r="L22" i="2"/>
  <c r="L6" i="2"/>
  <c r="L61" i="2"/>
  <c r="L29" i="2"/>
  <c r="I5" i="2"/>
  <c r="I58" i="2"/>
  <c r="L58" i="2" s="1"/>
  <c r="I50" i="2"/>
  <c r="L50" i="2" s="1"/>
  <c r="I42" i="2"/>
  <c r="L42" i="2" s="1"/>
  <c r="I34" i="2"/>
  <c r="L34" i="2" s="1"/>
  <c r="I26" i="2"/>
  <c r="L26" i="2" s="1"/>
  <c r="I18" i="2"/>
  <c r="I10" i="2"/>
  <c r="L10" i="2" s="1"/>
  <c r="I64" i="2"/>
  <c r="L64" i="2" s="1"/>
  <c r="I56" i="2"/>
  <c r="L56" i="2" s="1"/>
  <c r="I48" i="2"/>
  <c r="L48" i="2" s="1"/>
  <c r="I40" i="2"/>
  <c r="L40" i="2" s="1"/>
  <c r="I32" i="2"/>
  <c r="L32" i="2" s="1"/>
  <c r="I24" i="2"/>
  <c r="L24" i="2" s="1"/>
  <c r="I16" i="2"/>
  <c r="I8" i="2"/>
  <c r="L8" i="2" s="1"/>
  <c r="I15" i="2"/>
  <c r="L15" i="2" s="1"/>
  <c r="I7" i="2"/>
  <c r="L7" i="2" s="1"/>
  <c r="I19" i="2"/>
  <c r="L19" i="2" s="1"/>
  <c r="I11" i="2"/>
  <c r="L11" i="2" s="1"/>
</calcChain>
</file>

<file path=xl/sharedStrings.xml><?xml version="1.0" encoding="utf-8"?>
<sst xmlns="http://schemas.openxmlformats.org/spreadsheetml/2006/main" count="33" uniqueCount="30">
  <si>
    <t>g</t>
  </si>
  <si>
    <r>
      <rPr>
        <sz val="11"/>
        <color theme="1"/>
        <rFont val="Symbol"/>
        <family val="1"/>
        <charset val="2"/>
      </rPr>
      <t>g</t>
    </r>
    <r>
      <rPr>
        <vertAlign val="superscript"/>
        <sz val="11"/>
        <color theme="1"/>
        <rFont val="Calibri"/>
        <family val="2"/>
        <scheme val="minor"/>
      </rPr>
      <t>p</t>
    </r>
  </si>
  <si>
    <r>
      <rPr>
        <sz val="11"/>
        <color theme="1"/>
        <rFont val="Symbol"/>
        <family val="1"/>
        <charset val="2"/>
      </rPr>
      <t>g</t>
    </r>
    <r>
      <rPr>
        <vertAlign val="superscript"/>
        <sz val="11"/>
        <color theme="1"/>
        <rFont val="Calibri"/>
        <family val="2"/>
        <scheme val="minor"/>
      </rPr>
      <t>d</t>
    </r>
  </si>
  <si>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1</t>
    </r>
  </si>
  <si>
    <r>
      <rPr>
        <sz val="11"/>
        <color theme="1"/>
        <rFont val="Symbol"/>
        <family val="1"/>
        <charset val="2"/>
      </rPr>
      <t>q</t>
    </r>
    <r>
      <rPr>
        <vertAlign val="subscript"/>
        <sz val="11"/>
        <color theme="1"/>
        <rFont val="Calibri"/>
        <family val="2"/>
        <scheme val="minor"/>
      </rPr>
      <t>2</t>
    </r>
  </si>
  <si>
    <t>gd2</t>
  </si>
  <si>
    <t>gd1</t>
  </si>
  <si>
    <t>Média</t>
  </si>
  <si>
    <t>Desvio Padrão</t>
  </si>
  <si>
    <t>TETA 1</t>
  </si>
  <si>
    <t>TETA 2</t>
  </si>
  <si>
    <t>y1</t>
  </si>
  <si>
    <t>y2</t>
  </si>
  <si>
    <t>WATER</t>
  </si>
  <si>
    <t>ETHYLENE GLYCOL</t>
  </si>
  <si>
    <t>x1 constant</t>
  </si>
  <si>
    <t>x2 constant</t>
  </si>
  <si>
    <t>QUARTZ - uncoated - thermal treatment</t>
  </si>
  <si>
    <t>Liquid 1</t>
  </si>
  <si>
    <t>Liquid 2</t>
  </si>
  <si>
    <t>X1</t>
  </si>
  <si>
    <t>X2</t>
  </si>
  <si>
    <t>b</t>
  </si>
  <si>
    <t>a</t>
  </si>
  <si>
    <t>SFE</t>
  </si>
  <si>
    <t>Stand Desv</t>
  </si>
  <si>
    <t>Average</t>
  </si>
  <si>
    <r>
      <rPr>
        <b/>
        <sz val="11"/>
        <color theme="1"/>
        <rFont val="Symbol"/>
        <family val="1"/>
        <charset val="2"/>
      </rPr>
      <t>g</t>
    </r>
    <r>
      <rPr>
        <b/>
        <vertAlign val="superscript"/>
        <sz val="11"/>
        <color theme="1"/>
        <rFont val="Calibri"/>
        <family val="2"/>
        <scheme val="minor"/>
      </rPr>
      <t>d</t>
    </r>
  </si>
  <si>
    <r>
      <rPr>
        <b/>
        <sz val="11"/>
        <color theme="1"/>
        <rFont val="Symbol"/>
        <family val="1"/>
        <charset val="2"/>
      </rPr>
      <t>g</t>
    </r>
    <r>
      <rPr>
        <b/>
        <vertAlign val="superscript"/>
        <sz val="11"/>
        <color theme="1"/>
        <rFont val="Calibri"/>
        <family val="2"/>
        <scheme val="minor"/>
      </rPr>
      <t>p</t>
    </r>
  </si>
  <si>
    <t>Ilustrative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</si>
</sst>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>
    <font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vertAlign val="super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1"/>
      <charset val="2"/>
      <scheme val="minor"/>
    </font>
    <font>
      <b/>
      <sz val="11"/>
      <color theme="1"/>
      <name val="Symbol"/>
      <family val="1"/>
      <charset val="2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/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164" fontId="0" fillId="0" borderId="0" xfId="0" applyNumberFormat="1"/>
    <xf numFmtId="2" fontId="0" fillId="0" borderId="0" xfId="0" applyNumberFormat="1"/>
    <xf numFmtId="0" fontId="4" fillId="0" borderId="1" xfId="0" applyFont="1" applyBorder="1" applyAlignment="1">
      <alignment vertical="center"/>
    </xf>
    <xf numFmtId="0" fontId="5" fillId="0" borderId="0" xfId="0" applyFont="1"/>
    <xf numFmtId="2" fontId="5" fillId="0" borderId="0" xfId="0" applyNumberFormat="1" applyFont="1"/>
    <xf numFmtId="0" fontId="9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NumberFormat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3" fillId="0" borderId="0" xfId="0" applyFont="1"/>
    <xf numFmtId="0" fontId="8" fillId="0" borderId="0" xfId="0" applyFont="1" applyAlignment="1">
      <alignment horizontal="left"/>
    </xf>
  </cellXfs>
  <cellStyles count="11">
    <cellStyle name="Hiperlink" xfId="1" builtinId="8" hidden="1"/>
    <cellStyle name="Hiperlink" xfId="3" builtinId="8" hidden="1"/>
    <cellStyle name="Hiperlink" xfId="5" builtinId="8" hidden="1"/>
    <cellStyle name="Hiperlink" xfId="7" builtinId="8" hidden="1"/>
    <cellStyle name="Hiperlink" xfId="9" builtinId="8" hidden="1"/>
    <cellStyle name="Hiperlink Visitado" xfId="2" builtinId="9" hidden="1"/>
    <cellStyle name="Hiperlink Visitado" xfId="4" builtinId="9" hidden="1"/>
    <cellStyle name="Hiperlink Visitado" xfId="6" builtinId="9" hidden="1"/>
    <cellStyle name="Hiperlink Visitado" xfId="8" builtinId="9" hidden="1"/>
    <cellStyle name="Hiperlink Visitado" xfId="10" builtinId="9" hidden="1"/>
    <cellStyle name="Normal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528864</xdr:colOff>
      <xdr:row>31</xdr:row>
      <xdr:rowOff>179896</xdr:rowOff>
    </xdr:from>
    <xdr:to>
      <xdr:col>4</xdr:col>
      <xdr:colOff>955291</xdr:colOff>
      <xdr:row>33</xdr:row>
      <xdr:rowOff>102230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aixaDeTexto 7">
              <a:extLst>
                <a:ext uri="{FF2B5EF4-FFF2-40B4-BE49-F238E27FC236}">
                  <a16:creationId xmlns:a16="http://schemas.microsoft.com/office/drawing/2014/main" id="{38A57407-4ADF-4789-881C-1DD4252BE4E5}"/>
                </a:ext>
              </a:extLst>
            </xdr:cNvPr>
            <xdr:cNvSpPr txBox="1"/>
          </xdr:nvSpPr>
          <xdr:spPr>
            <a:xfrm>
              <a:off x="2787650" y="5876753"/>
              <a:ext cx="2676141" cy="285191"/>
            </a:xfrm>
            <a:prstGeom prst="rect">
              <a:avLst/>
            </a:prstGeom>
            <a:solidFill>
              <a:srgbClr val="92D05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000" b="0" i="1">
                        <a:latin typeface="Cambria Math" panose="02040503050406030204" pitchFamily="18" charset="0"/>
                      </a:rPr>
                      <m:t>𝑏</m:t>
                    </m:r>
                    <m:r>
                      <a:rPr lang="pt-BR" sz="10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pt-BR" sz="10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Sup>
                          <m:sSubSupPr>
                            <m:ctrlPr>
                              <a:rPr lang="pt-BR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GB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𝛾</m:t>
                            </m:r>
                          </m:e>
                          <m:sub>
                            <m:r>
                              <a:rPr lang="pt-BR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en-GB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sub>
                          <m:sup>
                            <m:r>
                              <a:rPr lang="pt-BR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𝑝</m:t>
                            </m:r>
                          </m:sup>
                        </m:sSubSup>
                      </m:e>
                    </m:rad>
                    <m:r>
                      <a:rPr lang="pt-BR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⇒</m:t>
                    </m:r>
                    <m:sSubSup>
                      <m:sSubSupPr>
                        <m:ctrlPr>
                          <a:rPr lang="pt-BR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GB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𝛾</m:t>
                        </m:r>
                      </m:e>
                      <m:sub>
                        <m:r>
                          <a:rPr lang="pt-BR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GB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sub>
                      <m:sup>
                        <m:r>
                          <a:rPr lang="pt-BR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</m:sup>
                    </m:sSubSup>
                    <m:r>
                      <a:rPr lang="pt-BR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pt-BR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pt-BR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𝑏</m:t>
                        </m:r>
                      </m:e>
                      <m:sup>
                        <m:r>
                          <a:rPr lang="pt-BR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pt-BR" sz="1000"/>
            </a:p>
          </xdr:txBody>
        </xdr:sp>
      </mc:Choice>
      <mc:Fallback xmlns="">
        <xdr:sp macro="" textlink="">
          <xdr:nvSpPr>
            <xdr:cNvPr id="8" name="CaixaDeTexto 7">
              <a:extLst>
                <a:ext uri="{FF2B5EF4-FFF2-40B4-BE49-F238E27FC236}">
                  <a16:creationId xmlns:a16="http://schemas.microsoft.com/office/drawing/2014/main" id="{38A57407-4ADF-4789-881C-1DD4252BE4E5}"/>
                </a:ext>
              </a:extLst>
            </xdr:cNvPr>
            <xdr:cNvSpPr txBox="1"/>
          </xdr:nvSpPr>
          <xdr:spPr>
            <a:xfrm>
              <a:off x="2787650" y="5876753"/>
              <a:ext cx="2676141" cy="285191"/>
            </a:xfrm>
            <a:prstGeom prst="rect">
              <a:avLst/>
            </a:prstGeom>
            <a:solidFill>
              <a:srgbClr val="92D05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pt-BR" sz="1000" b="0" i="0">
                  <a:latin typeface="Cambria Math" panose="02040503050406030204" pitchFamily="18" charset="0"/>
                </a:rPr>
                <a:t>𝑏=</a:t>
              </a:r>
              <a:r>
                <a:rPr lang="pt-BR" sz="1000" i="0">
                  <a:latin typeface="Cambria Math" panose="02040503050406030204" pitchFamily="18" charset="0"/>
                </a:rPr>
                <a:t>√(</a:t>
              </a:r>
              <a:r>
                <a:rPr lang="en-GB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𝛾</a:t>
              </a:r>
              <a:r>
                <a:rPr lang="pt-BR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pt-BR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</a:t>
              </a:r>
              <a:r>
                <a:rPr lang="en-GB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𝑉^</a:t>
              </a:r>
              <a:r>
                <a:rPr lang="pt-BR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 )</a:t>
              </a:r>
              <a:r>
                <a:rPr lang="pt-BR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⇒</a:t>
              </a:r>
              <a:r>
                <a:rPr lang="en-GB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𝛾</a:t>
              </a:r>
              <a:r>
                <a:rPr lang="pt-BR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pt-BR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</a:t>
              </a:r>
              <a:r>
                <a:rPr lang="en-GB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𝑉^</a:t>
              </a:r>
              <a:r>
                <a:rPr lang="pt-BR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𝑝=𝑏^2</a:t>
              </a:r>
              <a:endParaRPr lang="pt-BR" sz="1000"/>
            </a:p>
          </xdr:txBody>
        </xdr:sp>
      </mc:Fallback>
    </mc:AlternateContent>
    <xdr:clientData/>
  </xdr:twoCellAnchor>
  <xdr:twoCellAnchor>
    <xdr:from>
      <xdr:col>0</xdr:col>
      <xdr:colOff>9071</xdr:colOff>
      <xdr:row>31</xdr:row>
      <xdr:rowOff>171102</xdr:rowOff>
    </xdr:from>
    <xdr:to>
      <xdr:col>2</xdr:col>
      <xdr:colOff>378349</xdr:colOff>
      <xdr:row>33</xdr:row>
      <xdr:rowOff>131536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aixaDeTexto 8">
              <a:extLst>
                <a:ext uri="{FF2B5EF4-FFF2-40B4-BE49-F238E27FC236}">
                  <a16:creationId xmlns:a16="http://schemas.microsoft.com/office/drawing/2014/main" id="{83EB2BFC-CAF7-45AC-B8B7-6B0E7B329D88}"/>
                </a:ext>
              </a:extLst>
            </xdr:cNvPr>
            <xdr:cNvSpPr txBox="1"/>
          </xdr:nvSpPr>
          <xdr:spPr>
            <a:xfrm>
              <a:off x="9071" y="5867959"/>
              <a:ext cx="2628064" cy="323291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000" b="0" i="1">
                        <a:latin typeface="Cambria Math" panose="02040503050406030204" pitchFamily="18" charset="0"/>
                      </a:rPr>
                      <m:t>𝑎</m:t>
                    </m:r>
                    <m:r>
                      <a:rPr lang="pt-BR" sz="1000" b="0" i="1">
                        <a:latin typeface="Cambria Math" panose="02040503050406030204" pitchFamily="18" charset="0"/>
                      </a:rPr>
                      <m:t>=</m:t>
                    </m:r>
                    <m:rad>
                      <m:radPr>
                        <m:degHide m:val="on"/>
                        <m:ctrlPr>
                          <a:rPr lang="pt-BR" sz="100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bSup>
                          <m:sSubSupPr>
                            <m:ctrlPr>
                              <a:rPr lang="pt-BR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n-GB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𝛾</m:t>
                            </m:r>
                          </m:e>
                          <m:sub>
                            <m:r>
                              <a:rPr lang="pt-BR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𝑆</m:t>
                            </m:r>
                            <m:r>
                              <a:rPr lang="en-GB" sz="10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𝑉</m:t>
                            </m:r>
                          </m:sub>
                          <m:sup>
                            <m:r>
                              <a:rPr lang="pt-BR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sup>
                        </m:sSubSup>
                      </m:e>
                    </m:rad>
                    <m:r>
                      <a:rPr lang="pt-BR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⇒</m:t>
                    </m:r>
                    <m:sSubSup>
                      <m:sSubSupPr>
                        <m:ctrlPr>
                          <a:rPr lang="pt-BR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en-GB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𝛾</m:t>
                        </m:r>
                      </m:e>
                      <m:sub>
                        <m:r>
                          <a:rPr lang="pt-BR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𝑆</m:t>
                        </m:r>
                        <m:r>
                          <a:rPr lang="en-GB" sz="10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𝑉</m:t>
                        </m:r>
                      </m:sub>
                      <m:sup>
                        <m:r>
                          <a:rPr lang="pt-BR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</m:sup>
                    </m:sSubSup>
                    <m:r>
                      <a:rPr lang="pt-BR" sz="10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pt-BR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pt-BR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𝑎</m:t>
                        </m:r>
                      </m:e>
                      <m:sup>
                        <m:r>
                          <a:rPr lang="pt-BR" sz="10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9" name="CaixaDeTexto 8">
              <a:extLst>
                <a:ext uri="{FF2B5EF4-FFF2-40B4-BE49-F238E27FC236}">
                  <a16:creationId xmlns:a16="http://schemas.microsoft.com/office/drawing/2014/main" id="{83EB2BFC-CAF7-45AC-B8B7-6B0E7B329D88}"/>
                </a:ext>
              </a:extLst>
            </xdr:cNvPr>
            <xdr:cNvSpPr txBox="1"/>
          </xdr:nvSpPr>
          <xdr:spPr>
            <a:xfrm>
              <a:off x="9071" y="5867959"/>
              <a:ext cx="2628064" cy="323291"/>
            </a:xfrm>
            <a:prstGeom prst="rect">
              <a:avLst/>
            </a:prstGeom>
            <a:solidFill>
              <a:srgbClr val="FFFF00"/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pt-BR" sz="1000" b="0" i="0">
                  <a:latin typeface="Cambria Math" panose="02040503050406030204" pitchFamily="18" charset="0"/>
                </a:rPr>
                <a:t>𝑎=</a:t>
              </a:r>
              <a:r>
                <a:rPr lang="pt-BR" sz="1000" i="0">
                  <a:latin typeface="Cambria Math" panose="02040503050406030204" pitchFamily="18" charset="0"/>
                </a:rPr>
                <a:t>√(</a:t>
              </a:r>
              <a:r>
                <a:rPr lang="en-GB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𝛾</a:t>
              </a:r>
              <a:r>
                <a:rPr lang="pt-BR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pt-BR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</a:t>
              </a:r>
              <a:r>
                <a:rPr lang="en-GB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𝑉^</a:t>
              </a:r>
              <a:r>
                <a:rPr lang="pt-BR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 )</a:t>
              </a:r>
              <a:r>
                <a:rPr lang="pt-BR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⇒</a:t>
              </a:r>
              <a:r>
                <a:rPr lang="en-GB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𝛾</a:t>
              </a:r>
              <a:r>
                <a:rPr lang="pt-BR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pt-BR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𝑆</a:t>
              </a:r>
              <a:r>
                <a:rPr lang="en-GB" sz="10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𝑉^</a:t>
              </a:r>
              <a:r>
                <a:rPr lang="pt-BR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𝑑=𝑎^2</a:t>
              </a:r>
              <a:endParaRPr lang="pt-BR" sz="1100"/>
            </a:p>
          </xdr:txBody>
        </xdr:sp>
      </mc:Fallback>
    </mc:AlternateContent>
    <xdr:clientData/>
  </xdr:twoCellAnchor>
  <xdr:twoCellAnchor editAs="oneCell">
    <xdr:from>
      <xdr:col>0</xdr:col>
      <xdr:colOff>63501</xdr:colOff>
      <xdr:row>15</xdr:row>
      <xdr:rowOff>0</xdr:rowOff>
    </xdr:from>
    <xdr:to>
      <xdr:col>4</xdr:col>
      <xdr:colOff>827013</xdr:colOff>
      <xdr:row>30</xdr:row>
      <xdr:rowOff>154215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D79914CC-DB6E-4E5D-8905-FFDC9CFB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1" y="2794000"/>
          <a:ext cx="5272012" cy="287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15" displayName="Tabela15" ref="F4:L124" totalsRowShown="0">
  <autoFilter ref="F4:L124" xr:uid="{00000000-0009-0000-0100-000004000000}"/>
  <tableColumns count="7">
    <tableColumn id="1" xr3:uid="{00000000-0010-0000-0300-000001000000}" name="q1" dataDxfId="6"/>
    <tableColumn id="2" xr3:uid="{00000000-0010-0000-0300-000002000000}" name="q2" dataDxfId="5"/>
    <tableColumn id="3" xr3:uid="{00000000-0010-0000-0300-000003000000}" name="y1" dataDxfId="4">
      <calculatedColumnFormula>((1+COS(Tabela15[[#This Row],[q1]]))*$C$2)/(2*SQRT($E$2))</calculatedColumnFormula>
    </tableColumn>
    <tableColumn id="9" xr3:uid="{00000000-0010-0000-0300-000009000000}" name="y2" dataDxfId="3">
      <calculatedColumnFormula>((1+COS(Tabela15[[#This Row],[q1]]))*C3)/(2*SQRT(E3))</calculatedColumnFormula>
    </tableColumn>
    <tableColumn id="4" xr3:uid="{19BF53FF-D39B-4F08-A54A-3A9B2119D5E5}" name="X1" dataDxfId="2">
      <calculatedColumnFormula>A7</calculatedColumnFormula>
    </tableColumn>
    <tableColumn id="5" xr3:uid="{06231C57-9E55-41D2-A731-5FE5F3575930}" name="X2" dataDxfId="1">
      <calculatedColumnFormula>A10</calculatedColumnFormula>
    </tableColumn>
    <tableColumn id="6" xr3:uid="{3901187A-0C21-4D72-9C92-04657C124423}" name="b" dataDxfId="0">
      <calculatedColumnFormula>(Tabela15[[#This Row],[y1]]-Tabela15[[#This Row],[y2]])/(Tabela15[[#This Row],[X1]]-Tabela15[[#This Row],[X2]])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Verde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24"/>
  <sheetViews>
    <sheetView tabSelected="1" zoomScale="70" zoomScaleNormal="70" zoomScalePageLayoutView="70" workbookViewId="0">
      <selection activeCell="S15" sqref="S15"/>
    </sheetView>
  </sheetViews>
  <sheetFormatPr defaultColWidth="8.81640625" defaultRowHeight="14.5"/>
  <cols>
    <col min="1" max="1" width="14.81640625" bestFit="1" customWidth="1"/>
    <col min="2" max="2" width="17.54296875" customWidth="1"/>
    <col min="3" max="3" width="17.81640625" bestFit="1" customWidth="1"/>
    <col min="4" max="5" width="14.453125" bestFit="1" customWidth="1"/>
    <col min="8" max="8" width="13.1796875" customWidth="1"/>
    <col min="9" max="9" width="13.453125" customWidth="1"/>
    <col min="10" max="10" width="9.1796875" customWidth="1"/>
    <col min="11" max="11" width="12.453125" bestFit="1" customWidth="1"/>
    <col min="12" max="13" width="9.1796875" customWidth="1"/>
    <col min="14" max="14" width="9.81640625" customWidth="1"/>
    <col min="15" max="15" width="10.1796875" customWidth="1"/>
    <col min="16" max="23" width="9.1796875" customWidth="1"/>
    <col min="24" max="24" width="9.453125" customWidth="1"/>
    <col min="27" max="31" width="9.1796875" customWidth="1"/>
    <col min="37" max="37" width="18.54296875" customWidth="1"/>
    <col min="38" max="39" width="10.453125" bestFit="1" customWidth="1"/>
    <col min="40" max="40" width="9.453125" bestFit="1" customWidth="1"/>
    <col min="43" max="43" width="9.453125" customWidth="1"/>
    <col min="44" max="44" width="10.81640625" customWidth="1"/>
  </cols>
  <sheetData>
    <row r="1" spans="1:43" ht="16.5">
      <c r="C1" s="1" t="s">
        <v>0</v>
      </c>
      <c r="D1" t="s">
        <v>1</v>
      </c>
      <c r="E1" t="s">
        <v>2</v>
      </c>
      <c r="G1" s="20" t="s">
        <v>17</v>
      </c>
      <c r="H1" s="20"/>
      <c r="I1" s="20"/>
      <c r="AK1" t="s">
        <v>7</v>
      </c>
      <c r="AM1" t="s">
        <v>8</v>
      </c>
      <c r="AP1" t="s">
        <v>9</v>
      </c>
      <c r="AQ1" t="s">
        <v>10</v>
      </c>
    </row>
    <row r="2" spans="1:43">
      <c r="A2" t="s">
        <v>18</v>
      </c>
      <c r="B2" t="s">
        <v>13</v>
      </c>
      <c r="C2">
        <f>D2+E2</f>
        <v>72.8</v>
      </c>
      <c r="D2">
        <v>51</v>
      </c>
      <c r="E2">
        <v>21.8</v>
      </c>
      <c r="AK2" t="s">
        <v>6</v>
      </c>
      <c r="AL2" s="3" t="e">
        <f>AVERAGEIF(#REF!,"&gt;0")</f>
        <v>#REF!</v>
      </c>
      <c r="AM2" s="3"/>
      <c r="AN2" s="3" t="e">
        <f>_xlfn.STDEV.S(#REF!)</f>
        <v>#REF!</v>
      </c>
      <c r="AP2" s="4">
        <f>AVERAGE(Tabela15[q1])</f>
        <v>52.031956657034449</v>
      </c>
      <c r="AQ2" s="4">
        <f>AVERAGE(Tabela15[q2])</f>
        <v>38.753057434437494</v>
      </c>
    </row>
    <row r="3" spans="1:43">
      <c r="A3" t="s">
        <v>19</v>
      </c>
      <c r="B3" t="s">
        <v>14</v>
      </c>
      <c r="C3">
        <f>D3+E3</f>
        <v>48</v>
      </c>
      <c r="D3">
        <v>19</v>
      </c>
      <c r="E3">
        <v>29</v>
      </c>
      <c r="AK3" t="s">
        <v>5</v>
      </c>
      <c r="AL3" s="3" t="e">
        <f>AVERAGEIF(#REF!,"&gt;0")</f>
        <v>#REF!</v>
      </c>
      <c r="AM3" s="3"/>
      <c r="AN3" s="3" t="e">
        <f>_xlfn.STDEV.S(#REF!)</f>
        <v>#REF!</v>
      </c>
      <c r="AP3" s="4">
        <f>_xlfn.STDEV.S(Tabela15[q1])</f>
        <v>0.34036860272779679</v>
      </c>
      <c r="AQ3" s="4">
        <f>_xlfn.STDEV.S(Tabela15[q2])</f>
        <v>0.60351648124809909</v>
      </c>
    </row>
    <row r="4" spans="1:43" ht="17.5">
      <c r="F4" t="s">
        <v>3</v>
      </c>
      <c r="G4" t="s">
        <v>4</v>
      </c>
      <c r="H4" t="s">
        <v>11</v>
      </c>
      <c r="I4" t="s">
        <v>12</v>
      </c>
      <c r="J4" t="s">
        <v>20</v>
      </c>
      <c r="K4" t="s">
        <v>21</v>
      </c>
      <c r="L4" t="s">
        <v>22</v>
      </c>
      <c r="M4" s="17" t="s">
        <v>23</v>
      </c>
      <c r="N4" s="17" t="s">
        <v>2</v>
      </c>
      <c r="O4" s="17" t="s">
        <v>1</v>
      </c>
      <c r="P4" s="18" t="s">
        <v>24</v>
      </c>
      <c r="R4" s="12"/>
      <c r="S4" s="13" t="s">
        <v>27</v>
      </c>
      <c r="T4" s="13" t="s">
        <v>28</v>
      </c>
      <c r="U4" s="14" t="s">
        <v>24</v>
      </c>
    </row>
    <row r="5" spans="1:43">
      <c r="F5">
        <v>51.837347030639599</v>
      </c>
      <c r="G5">
        <v>37.953588485717802</v>
      </c>
      <c r="H5">
        <f>((1+COS(RADIANS(Tabela15[[#This Row],[q1]])))*$C$2)/(2*SQRT($E$2))</f>
        <v>12.613155313343992</v>
      </c>
      <c r="I5">
        <f>((1+COS(RADIANS(Tabela15[[#This Row],[q2]])))*$C$3)/(2*SQRT($E$3))</f>
        <v>7.9708277045202358</v>
      </c>
      <c r="J5">
        <f t="shared" ref="J5" si="0">A7</f>
        <v>1.5295259204356113</v>
      </c>
      <c r="K5">
        <f t="shared" ref="K5" si="1">A10</f>
        <v>0.8094272134003796</v>
      </c>
      <c r="L5" s="11">
        <f>(Tabela15[[#This Row],[y1]]-Tabela15[[#This Row],[y2]])/(Tabela15[[#This Row],[X1]]-Tabela15[[#This Row],[X2]])</f>
        <v>6.4467934235530073</v>
      </c>
      <c r="M5">
        <f>Tabela15[[#This Row],[y1]]-(Tabela15[[#This Row],[X1]]*Tabela15[[#This Row],[b]])</f>
        <v>2.7526176683258328</v>
      </c>
      <c r="N5" s="16">
        <f>M5*M5</f>
        <v>7.5769040279795439</v>
      </c>
      <c r="O5" s="16">
        <f>L5*L5</f>
        <v>41.561145445966304</v>
      </c>
      <c r="P5" s="16">
        <f>N5+O5</f>
        <v>49.138049473945848</v>
      </c>
      <c r="R5" s="12" t="s">
        <v>26</v>
      </c>
      <c r="S5" s="15">
        <f>AVERAGE(N5:N65)</f>
        <v>7.2629952613118824</v>
      </c>
      <c r="T5" s="15">
        <f>AVERAGE(O5:O65)</f>
        <v>41.886274910525827</v>
      </c>
      <c r="U5" s="15">
        <f>AVERAGE(P5:P65)</f>
        <v>49.149270171837699</v>
      </c>
    </row>
    <row r="6" spans="1:43">
      <c r="A6" t="s">
        <v>15</v>
      </c>
      <c r="F6">
        <v>51.783515930175803</v>
      </c>
      <c r="G6">
        <v>38.096967697143597</v>
      </c>
      <c r="H6">
        <f>((1+COS(RADIANS(Tabela15[[#This Row],[q1]])))*$C$2)/(2*SQRT($E$2))</f>
        <v>12.618912223122059</v>
      </c>
      <c r="I6">
        <f>((1+COS(RADIANS(Tabela15[[#This Row],[q2]])))*$C$3)/(2*SQRT($E$3))</f>
        <v>7.9639576086989345</v>
      </c>
      <c r="J6">
        <f>J5</f>
        <v>1.5295259204356113</v>
      </c>
      <c r="K6">
        <f>K5</f>
        <v>0.8094272134003796</v>
      </c>
      <c r="L6" s="11">
        <f>(Tabela15[[#This Row],[y1]]-Tabela15[[#This Row],[y2]])/(Tabela15[[#This Row],[X1]]-Tabela15[[#This Row],[X2]])</f>
        <v>6.4643285273880871</v>
      </c>
      <c r="M6">
        <f>Tabela15[[#This Row],[y1]]-(Tabela15[[#This Row],[X1]]*Tabela15[[#This Row],[b]])</f>
        <v>2.7315541822706155</v>
      </c>
      <c r="N6" s="16">
        <f t="shared" ref="N6:N65" si="2">M6*M6</f>
        <v>7.4613882506800913</v>
      </c>
      <c r="O6" s="16">
        <f t="shared" ref="O6:O65" si="3">L6*L6</f>
        <v>41.787543310003436</v>
      </c>
      <c r="P6" s="16">
        <f t="shared" ref="P6:P65" si="4">N6+O6</f>
        <v>49.248931560683531</v>
      </c>
      <c r="R6" s="12" t="s">
        <v>25</v>
      </c>
      <c r="S6" s="15">
        <f>STDEV(N5:N65)</f>
        <v>0.43719857995822808</v>
      </c>
      <c r="T6" s="15">
        <f>STDEV(O5:O65)</f>
        <v>0.9213558216926494</v>
      </c>
      <c r="U6" s="15">
        <f>STDEV(P5:P65)</f>
        <v>0.50809894167626546</v>
      </c>
    </row>
    <row r="7" spans="1:43">
      <c r="A7">
        <f>SQRT($D$2)/SQRT($E$2)</f>
        <v>1.5295259204356113</v>
      </c>
      <c r="F7">
        <v>51.763641357421903</v>
      </c>
      <c r="G7">
        <v>38.2022609710693</v>
      </c>
      <c r="H7">
        <f>((1+COS(RADIANS(Tabela15[[#This Row],[q1]])))*$C$2)/(2*SQRT($E$2))</f>
        <v>12.621036612388679</v>
      </c>
      <c r="I7">
        <f>((1+COS(RADIANS(Tabela15[[#This Row],[q2]])))*$C$3)/(2*SQRT($E$3))</f>
        <v>7.958898432715273</v>
      </c>
      <c r="J7">
        <f>J6</f>
        <v>1.5295259204356113</v>
      </c>
      <c r="K7">
        <f t="shared" ref="K7:K65" si="5">K6</f>
        <v>0.8094272134003796</v>
      </c>
      <c r="L7" s="11">
        <f>(Tabela15[[#This Row],[y1]]-Tabela15[[#This Row],[y2]])/(Tabela15[[#This Row],[X1]]-Tabela15[[#This Row],[X2]])</f>
        <v>6.4743043337325483</v>
      </c>
      <c r="M7">
        <f>Tabela15[[#This Row],[y1]]-(Tabela15[[#This Row],[X1]]*Tabela15[[#This Row],[b]])</f>
        <v>2.7184203171561361</v>
      </c>
      <c r="N7" s="16">
        <f t="shared" si="2"/>
        <v>7.3898090207272675</v>
      </c>
      <c r="O7" s="16">
        <f t="shared" si="3"/>
        <v>41.916616605788057</v>
      </c>
      <c r="P7" s="16">
        <f t="shared" si="4"/>
        <v>49.306425626515328</v>
      </c>
    </row>
    <row r="8" spans="1:43">
      <c r="F8">
        <v>51.740039825439503</v>
      </c>
      <c r="G8">
        <v>38.146900177002003</v>
      </c>
      <c r="H8">
        <f>((1+COS(RADIANS(Tabela15[[#This Row],[q1]])))*$C$2)/(2*SQRT($E$2))</f>
        <v>12.62355862151691</v>
      </c>
      <c r="I8">
        <f>((1+COS(RADIANS(Tabela15[[#This Row],[q2]])))*$C$3)/(2*SQRT($E$3))</f>
        <v>7.96155990729115</v>
      </c>
      <c r="J8">
        <f t="shared" ref="J8:J65" si="6">J7</f>
        <v>1.5295259204356113</v>
      </c>
      <c r="K8">
        <f t="shared" si="5"/>
        <v>0.8094272134003796</v>
      </c>
      <c r="L8" s="11">
        <f>(Tabela15[[#This Row],[y1]]-Tabela15[[#This Row],[y2]])/(Tabela15[[#This Row],[X1]]-Tabela15[[#This Row],[X2]])</f>
        <v>6.4741106582734993</v>
      </c>
      <c r="M8">
        <f>Tabela15[[#This Row],[y1]]-(Tabela15[[#This Row],[X1]]*Tabela15[[#This Row],[b]])</f>
        <v>2.7212385579191345</v>
      </c>
      <c r="N8" s="16">
        <f t="shared" si="2"/>
        <v>7.4051392891058105</v>
      </c>
      <c r="O8" s="16">
        <f t="shared" si="3"/>
        <v>41.914108815570522</v>
      </c>
      <c r="P8" s="16">
        <f t="shared" si="4"/>
        <v>49.319248104676333</v>
      </c>
    </row>
    <row r="9" spans="1:43">
      <c r="A9" t="s">
        <v>16</v>
      </c>
      <c r="F9">
        <v>51.770910263061502</v>
      </c>
      <c r="G9">
        <v>38.168292999267599</v>
      </c>
      <c r="H9">
        <f>((1+COS(RADIANS(Tabela15[[#This Row],[q1]])))*$C$2)/(2*SQRT($E$2))</f>
        <v>12.620259707784349</v>
      </c>
      <c r="I9">
        <f>((1+COS(RADIANS(Tabela15[[#This Row],[q2]])))*$C$3)/(2*SQRT($E$3))</f>
        <v>7.9605318334371571</v>
      </c>
      <c r="J9">
        <f t="shared" si="6"/>
        <v>1.5295259204356113</v>
      </c>
      <c r="K9">
        <f t="shared" si="5"/>
        <v>0.8094272134003796</v>
      </c>
      <c r="L9" s="11">
        <f>(Tabela15[[#This Row],[y1]]-Tabela15[[#This Row],[y2]])/(Tabela15[[#This Row],[X1]]-Tabela15[[#This Row],[X2]])</f>
        <v>6.4709571463224549</v>
      </c>
      <c r="M9">
        <f>Tabela15[[#This Row],[y1]]-(Tabela15[[#This Row],[X1]]*Tabela15[[#This Row],[b]])</f>
        <v>2.7227630224560997</v>
      </c>
      <c r="N9" s="16">
        <f t="shared" si="2"/>
        <v>7.4134384764542753</v>
      </c>
      <c r="O9" s="16">
        <f t="shared" si="3"/>
        <v>41.873286389541647</v>
      </c>
      <c r="P9" s="16">
        <f t="shared" si="4"/>
        <v>49.286724865995922</v>
      </c>
      <c r="R9" s="4"/>
      <c r="S9" s="4"/>
    </row>
    <row r="10" spans="1:43">
      <c r="A10">
        <f>SQRT($D$3)/SQRT($E$3)</f>
        <v>0.8094272134003796</v>
      </c>
      <c r="F10">
        <v>51.745998382568402</v>
      </c>
      <c r="G10">
        <v>38.072862625122099</v>
      </c>
      <c r="H10">
        <f>((1+COS(RADIANS(Tabela15[[#This Row],[q1]])))*$C$2)/(2*SQRT($E$2))</f>
        <v>12.622921980151864</v>
      </c>
      <c r="I10">
        <f>((1+COS(RADIANS(Tabela15[[#This Row],[q2]])))*$C$3)/(2*SQRT($E$3))</f>
        <v>7.9651141538484405</v>
      </c>
      <c r="J10">
        <f t="shared" si="6"/>
        <v>1.5295259204356113</v>
      </c>
      <c r="K10">
        <f t="shared" si="5"/>
        <v>0.8094272134003796</v>
      </c>
      <c r="L10" s="11">
        <f>(Tabela15[[#This Row],[y1]]-Tabela15[[#This Row],[y2]])/(Tabela15[[#This Row],[X1]]-Tabela15[[#This Row],[X2]])</f>
        <v>6.4682907784689778</v>
      </c>
      <c r="M10">
        <f>Tabela15[[#This Row],[y1]]-(Tabela15[[#This Row],[X1]]*Tabela15[[#This Row],[b]])</f>
        <v>2.7295035735689233</v>
      </c>
      <c r="N10" s="16">
        <f t="shared" si="2"/>
        <v>7.4501897581255223</v>
      </c>
      <c r="O10" s="16">
        <f t="shared" si="3"/>
        <v>41.838785594826817</v>
      </c>
      <c r="P10" s="16">
        <f t="shared" si="4"/>
        <v>49.288975352952342</v>
      </c>
      <c r="R10" s="4"/>
      <c r="S10" s="4"/>
    </row>
    <row r="11" spans="1:43">
      <c r="F11">
        <v>51.780218124389599</v>
      </c>
      <c r="G11">
        <v>38.219188690185497</v>
      </c>
      <c r="H11">
        <f>((1+COS(RADIANS(Tabela15[[#This Row],[q1]])))*$C$2)/(2*SQRT($E$2))</f>
        <v>12.619264765112986</v>
      </c>
      <c r="I11">
        <f>((1+COS(RADIANS(Tabela15[[#This Row],[q2]])))*$C$3)/(2*SQRT($E$3))</f>
        <v>7.9580839784265249</v>
      </c>
      <c r="J11">
        <f t="shared" si="6"/>
        <v>1.5295259204356113</v>
      </c>
      <c r="K11">
        <f t="shared" si="5"/>
        <v>0.8094272134003796</v>
      </c>
      <c r="L11" s="11">
        <f>(Tabela15[[#This Row],[y1]]-Tabela15[[#This Row],[y2]])/(Tabela15[[#This Row],[X1]]-Tabela15[[#This Row],[X2]])</f>
        <v>6.4729748035201053</v>
      </c>
      <c r="M11">
        <f>Tabela15[[#This Row],[y1]]-(Tabela15[[#This Row],[X1]]*Tabela15[[#This Row],[b]])</f>
        <v>2.7186820208023761</v>
      </c>
      <c r="N11" s="16">
        <f t="shared" si="2"/>
        <v>7.391231930234091</v>
      </c>
      <c r="O11" s="16">
        <f t="shared" si="3"/>
        <v>41.899402807006147</v>
      </c>
      <c r="P11" s="16">
        <f t="shared" si="4"/>
        <v>49.290634737240239</v>
      </c>
      <c r="R11" s="4"/>
      <c r="S11" s="4"/>
    </row>
    <row r="12" spans="1:43">
      <c r="F12">
        <v>51.763242721557603</v>
      </c>
      <c r="G12">
        <v>38.184890747070298</v>
      </c>
      <c r="H12">
        <f>((1+COS(RADIANS(Tabela15[[#This Row],[q1]])))*$C$2)/(2*SQRT($E$2))</f>
        <v>12.621079216561425</v>
      </c>
      <c r="I12">
        <f>((1+COS(RADIANS(Tabela15[[#This Row],[q2]])))*$C$3)/(2*SQRT($E$3))</f>
        <v>7.9597338597365868</v>
      </c>
      <c r="J12">
        <f t="shared" si="6"/>
        <v>1.5295259204356113</v>
      </c>
      <c r="K12">
        <f t="shared" si="5"/>
        <v>0.8094272134003796</v>
      </c>
      <c r="L12" s="11">
        <f>(Tabela15[[#This Row],[y1]]-Tabela15[[#This Row],[y2]])/(Tabela15[[#This Row],[X1]]-Tabela15[[#This Row],[X2]])</f>
        <v>6.4732033418257142</v>
      </c>
      <c r="M12">
        <f>Tabela15[[#This Row],[y1]]-(Tabela15[[#This Row],[X1]]*Tabela15[[#This Row],[b]])</f>
        <v>2.7201469169885737</v>
      </c>
      <c r="N12" s="16">
        <f t="shared" si="2"/>
        <v>7.3991992500024422</v>
      </c>
      <c r="O12" s="16">
        <f t="shared" si="3"/>
        <v>41.902361504623592</v>
      </c>
      <c r="P12" s="16">
        <f t="shared" si="4"/>
        <v>49.301560754626031</v>
      </c>
      <c r="R12" s="4"/>
      <c r="S12" s="4"/>
    </row>
    <row r="13" spans="1:43">
      <c r="F13">
        <v>51.758888244628899</v>
      </c>
      <c r="G13">
        <v>38.2346286773682</v>
      </c>
      <c r="H13">
        <f>((1+COS(RADIANS(Tabela15[[#This Row],[q1]])))*$C$2)/(2*SQRT($E$2))</f>
        <v>12.621544585687282</v>
      </c>
      <c r="I13">
        <f>((1+COS(RADIANS(Tabela15[[#This Row],[q2]])))*$C$3)/(2*SQRT($E$3))</f>
        <v>7.9573408378269344</v>
      </c>
      <c r="J13">
        <f t="shared" si="6"/>
        <v>1.5295259204356113</v>
      </c>
      <c r="K13">
        <f t="shared" si="5"/>
        <v>0.8094272134003796</v>
      </c>
      <c r="L13" s="11">
        <f>(Tabela15[[#This Row],[y1]]-Tabela15[[#This Row],[y2]])/(Tabela15[[#This Row],[X1]]-Tabela15[[#This Row],[X2]])</f>
        <v>6.4771727851917191</v>
      </c>
      <c r="M13">
        <f>Tabela15[[#This Row],[y1]]-(Tabela15[[#This Row],[X1]]*Tabela15[[#This Row],[b]])</f>
        <v>2.7145409195964252</v>
      </c>
      <c r="N13" s="16">
        <f t="shared" si="2"/>
        <v>7.3687324041634055</v>
      </c>
      <c r="O13" s="16">
        <f t="shared" si="3"/>
        <v>41.953767289228253</v>
      </c>
      <c r="P13" s="16">
        <f t="shared" si="4"/>
        <v>49.322499693391656</v>
      </c>
      <c r="R13" s="4"/>
      <c r="S13" s="4"/>
    </row>
    <row r="14" spans="1:43" ht="15.5">
      <c r="C14" s="19" t="s">
        <v>29</v>
      </c>
      <c r="F14">
        <v>51.728269577026403</v>
      </c>
      <c r="G14">
        <v>38.344600677490199</v>
      </c>
      <c r="H14">
        <f>((1+COS(RADIANS(Tabela15[[#This Row],[q1]])))*$C$2)/(2*SQRT($E$2))</f>
        <v>12.624816058944027</v>
      </c>
      <c r="I14">
        <f>((1+COS(RADIANS(Tabela15[[#This Row],[q2]])))*$C$3)/(2*SQRT($E$3))</f>
        <v>7.9520404353020782</v>
      </c>
      <c r="J14">
        <f t="shared" si="6"/>
        <v>1.5295259204356113</v>
      </c>
      <c r="K14">
        <f t="shared" si="5"/>
        <v>0.8094272134003796</v>
      </c>
      <c r="L14" s="11">
        <f>(Tabela15[[#This Row],[y1]]-Tabela15[[#This Row],[y2]])/(Tabela15[[#This Row],[X1]]-Tabela15[[#This Row],[X2]])</f>
        <v>6.4890765362995273</v>
      </c>
      <c r="M14">
        <f>Tabela15[[#This Row],[y1]]-(Tabela15[[#This Row],[X1]]*Tabela15[[#This Row],[b]])</f>
        <v>2.6996052969833642</v>
      </c>
      <c r="N14" s="16">
        <f t="shared" si="2"/>
        <v>7.2878687595006379</v>
      </c>
      <c r="O14" s="16">
        <f t="shared" si="3"/>
        <v>42.108114293953072</v>
      </c>
      <c r="P14" s="16">
        <f t="shared" si="4"/>
        <v>49.395983053453712</v>
      </c>
      <c r="R14" s="4"/>
      <c r="S14" s="4"/>
    </row>
    <row r="15" spans="1:43">
      <c r="F15">
        <v>51.688625335693402</v>
      </c>
      <c r="G15">
        <v>38.356073379516602</v>
      </c>
      <c r="H15">
        <f>((1+COS(RADIANS(Tabela15[[#This Row],[q1]])))*$C$2)/(2*SQRT($E$2))</f>
        <v>12.629049827232944</v>
      </c>
      <c r="I15">
        <f>((1+COS(RADIANS(Tabela15[[#This Row],[q2]])))*$C$3)/(2*SQRT($E$3))</f>
        <v>7.9514867348341349</v>
      </c>
      <c r="J15">
        <f t="shared" si="6"/>
        <v>1.5295259204356113</v>
      </c>
      <c r="K15">
        <f t="shared" si="5"/>
        <v>0.8094272134003796</v>
      </c>
      <c r="L15" s="11">
        <f>(Tabela15[[#This Row],[y1]]-Tabela15[[#This Row],[y2]])/(Tabela15[[#This Row],[X1]]-Tabela15[[#This Row],[X2]])</f>
        <v>6.4957248870187918</v>
      </c>
      <c r="M15">
        <f>Tabela15[[#This Row],[y1]]-(Tabela15[[#This Row],[X1]]*Tabela15[[#This Row],[b]])</f>
        <v>2.6936702405190189</v>
      </c>
      <c r="N15" s="16">
        <f t="shared" si="2"/>
        <v>7.2558593646577894</v>
      </c>
      <c r="O15" s="16">
        <f t="shared" si="3"/>
        <v>42.194441807835297</v>
      </c>
      <c r="P15" s="16">
        <f t="shared" si="4"/>
        <v>49.450301172493084</v>
      </c>
      <c r="R15" s="4"/>
      <c r="S15" s="4"/>
    </row>
    <row r="16" spans="1:43">
      <c r="F16">
        <v>51.698600769042997</v>
      </c>
      <c r="G16">
        <v>38.325275421142599</v>
      </c>
      <c r="H16">
        <f>((1+COS(RADIANS(Tabela15[[#This Row],[q1]])))*$C$2)/(2*SQRT($E$2))</f>
        <v>12.627984728286414</v>
      </c>
      <c r="I16">
        <f>((1+COS(RADIANS(Tabela15[[#This Row],[q2]])))*$C$3)/(2*SQRT($E$3))</f>
        <v>7.9529728022479302</v>
      </c>
      <c r="J16">
        <f t="shared" si="6"/>
        <v>1.5295259204356113</v>
      </c>
      <c r="K16">
        <f t="shared" si="5"/>
        <v>0.8094272134003796</v>
      </c>
      <c r="L16" s="11">
        <f>(Tabela15[[#This Row],[y1]]-Tabela15[[#This Row],[y2]])/(Tabela15[[#This Row],[X1]]-Tabela15[[#This Row],[X2]])</f>
        <v>6.4921820861008062</v>
      </c>
      <c r="M16">
        <f>Tabela15[[#This Row],[y1]]-(Tabela15[[#This Row],[X1]]*Tabela15[[#This Row],[b]])</f>
        <v>2.6980239474074921</v>
      </c>
      <c r="N16" s="16">
        <f t="shared" si="2"/>
        <v>7.2793332207843058</v>
      </c>
      <c r="O16" s="16">
        <f t="shared" si="3"/>
        <v>42.148428239088219</v>
      </c>
      <c r="P16" s="16">
        <f t="shared" si="4"/>
        <v>49.427761459872528</v>
      </c>
      <c r="Q16" s="6"/>
      <c r="R16" s="7"/>
      <c r="S16" s="7"/>
      <c r="T16" s="6"/>
      <c r="U16" s="6"/>
      <c r="V16" s="6"/>
      <c r="W16" s="6"/>
      <c r="X16" s="6"/>
    </row>
    <row r="17" spans="2:19">
      <c r="F17">
        <v>51.703193664550803</v>
      </c>
      <c r="G17">
        <v>38.519588470458999</v>
      </c>
      <c r="H17">
        <f>((1+COS(RADIANS(Tabela15[[#This Row],[q1]])))*$C$2)/(2*SQRT($E$2))</f>
        <v>12.627494285492086</v>
      </c>
      <c r="I17">
        <f>((1+COS(RADIANS(Tabela15[[#This Row],[q2]])))*$C$3)/(2*SQRT($E$3))</f>
        <v>7.9435798795827663</v>
      </c>
      <c r="J17">
        <f t="shared" si="6"/>
        <v>1.5295259204356113</v>
      </c>
      <c r="K17">
        <f t="shared" si="5"/>
        <v>0.8094272134003796</v>
      </c>
      <c r="L17" s="11">
        <f>(Tabela15[[#This Row],[y1]]-Tabela15[[#This Row],[y2]])/(Tabela15[[#This Row],[X1]]-Tabela15[[#This Row],[X2]])</f>
        <v>6.5045449466140379</v>
      </c>
      <c r="M17">
        <f>Tabela15[[#This Row],[y1]]-(Tabela15[[#This Row],[X1]]*Tabela15[[#This Row],[b]])</f>
        <v>2.6786241890074454</v>
      </c>
      <c r="N17" s="16">
        <f t="shared" si="2"/>
        <v>7.1750275459357944</v>
      </c>
      <c r="O17" s="16">
        <f t="shared" si="3"/>
        <v>42.30910496252222</v>
      </c>
      <c r="P17" s="16">
        <f t="shared" si="4"/>
        <v>49.484132508458018</v>
      </c>
      <c r="R17" s="4"/>
      <c r="S17" s="4"/>
    </row>
    <row r="18" spans="2:19">
      <c r="F18">
        <v>51.652061462402301</v>
      </c>
      <c r="G18">
        <v>38.285963058471701</v>
      </c>
      <c r="H18">
        <f>((1+COS(RADIANS(Tabela15[[#This Row],[q1]])))*$C$2)/(2*SQRT($E$2))</f>
        <v>12.632952579502598</v>
      </c>
      <c r="I18">
        <f>((1+COS(RADIANS(Tabela15[[#This Row],[q2]])))*$C$3)/(2*SQRT($E$3))</f>
        <v>7.9548682401184667</v>
      </c>
      <c r="J18">
        <f t="shared" si="6"/>
        <v>1.5295259204356113</v>
      </c>
      <c r="K18">
        <f t="shared" si="5"/>
        <v>0.8094272134003796</v>
      </c>
      <c r="L18" s="11">
        <f>(Tabela15[[#This Row],[y1]]-Tabela15[[#This Row],[y2]])/(Tabela15[[#This Row],[X1]]-Tabela15[[#This Row],[X2]])</f>
        <v>6.4964487419295569</v>
      </c>
      <c r="M18">
        <f>Tabela15[[#This Row],[y1]]-(Tabela15[[#This Row],[X1]]*Tabela15[[#This Row],[b]])</f>
        <v>2.696465837940023</v>
      </c>
      <c r="N18" s="16">
        <f t="shared" si="2"/>
        <v>7.2709280151775904</v>
      </c>
      <c r="O18" s="16">
        <f t="shared" si="3"/>
        <v>42.203846256518119</v>
      </c>
      <c r="P18" s="16">
        <f t="shared" si="4"/>
        <v>49.474774271695708</v>
      </c>
      <c r="R18" s="4"/>
      <c r="S18" s="4"/>
    </row>
    <row r="19" spans="2:19">
      <c r="F19">
        <v>51.655462265014599</v>
      </c>
      <c r="G19">
        <v>38.357442855834996</v>
      </c>
      <c r="H19">
        <f>((1+COS(RADIANS(Tabela15[[#This Row],[q1]])))*$C$2)/(2*SQRT($E$2))</f>
        <v>12.632589667922206</v>
      </c>
      <c r="I19">
        <f>((1+COS(RADIANS(Tabela15[[#This Row],[q2]])))*$C$3)/(2*SQRT($E$3))</f>
        <v>7.9514206312186158</v>
      </c>
      <c r="J19">
        <f t="shared" si="6"/>
        <v>1.5295259204356113</v>
      </c>
      <c r="K19">
        <f t="shared" si="5"/>
        <v>0.8094272134003796</v>
      </c>
      <c r="L19" s="11">
        <f>(Tabela15[[#This Row],[y1]]-Tabela15[[#This Row],[y2]])/(Tabela15[[#This Row],[X1]]-Tabela15[[#This Row],[X2]])</f>
        <v>6.5007324564944096</v>
      </c>
      <c r="M19">
        <f>Tabela15[[#This Row],[y1]]-(Tabela15[[#This Row],[X1]]*Tabela15[[#This Row],[b]])</f>
        <v>2.6895508738969411</v>
      </c>
      <c r="N19" s="16">
        <f t="shared" si="2"/>
        <v>7.2336839032797995</v>
      </c>
      <c r="O19" s="16">
        <f t="shared" si="3"/>
        <v>42.25952247091984</v>
      </c>
      <c r="P19" s="16">
        <f t="shared" si="4"/>
        <v>49.493206374199637</v>
      </c>
    </row>
    <row r="20" spans="2:19">
      <c r="F20">
        <v>51.650220870971701</v>
      </c>
      <c r="G20">
        <v>38.274703979492202</v>
      </c>
      <c r="H20">
        <f>((1+COS(RADIANS(Tabela15[[#This Row],[q1]])))*$C$2)/(2*SQRT($E$2))</f>
        <v>12.633148988365789</v>
      </c>
      <c r="I20">
        <f>((1+COS(RADIANS(Tabela15[[#This Row],[q2]])))*$C$3)/(2*SQRT($E$3))</f>
        <v>7.9554107910747911</v>
      </c>
      <c r="J20">
        <f t="shared" si="6"/>
        <v>1.5295259204356113</v>
      </c>
      <c r="K20">
        <f t="shared" si="5"/>
        <v>0.8094272134003796</v>
      </c>
      <c r="L20" s="11">
        <f>(Tabela15[[#This Row],[y1]]-Tabela15[[#This Row],[y2]])/(Tabela15[[#This Row],[X1]]-Tabela15[[#This Row],[X2]])</f>
        <v>6.4959680549213017</v>
      </c>
      <c r="M20">
        <f>Tabela15[[#This Row],[y1]]-(Tabela15[[#This Row],[X1]]*Tabela15[[#This Row],[b]])</f>
        <v>2.6973974700419578</v>
      </c>
      <c r="N20" s="16">
        <f t="shared" si="2"/>
        <v>7.2759531113887546</v>
      </c>
      <c r="O20" s="16">
        <f t="shared" si="3"/>
        <v>42.197600970558042</v>
      </c>
      <c r="P20" s="16">
        <f t="shared" si="4"/>
        <v>49.473554081946794</v>
      </c>
    </row>
    <row r="21" spans="2:19">
      <c r="F21">
        <v>51.621797561645501</v>
      </c>
      <c r="G21">
        <v>38.282279968261697</v>
      </c>
      <c r="H21">
        <f>((1+COS(RADIANS(Tabela15[[#This Row],[q1]])))*$C$2)/(2*SQRT($E$2))</f>
        <v>12.636181395826956</v>
      </c>
      <c r="I21">
        <f>((1+COS(RADIANS(Tabela15[[#This Row],[q2]])))*$C$3)/(2*SQRT($E$3))</f>
        <v>7.9550457352330923</v>
      </c>
      <c r="J21">
        <f t="shared" si="6"/>
        <v>1.5295259204356113</v>
      </c>
      <c r="K21">
        <f t="shared" si="5"/>
        <v>0.8094272134003796</v>
      </c>
      <c r="L21" s="11">
        <f>(Tabela15[[#This Row],[y1]]-Tabela15[[#This Row],[y2]])/(Tabela15[[#This Row],[X1]]-Tabela15[[#This Row],[X2]])</f>
        <v>6.5006861071406332</v>
      </c>
      <c r="M21">
        <f>Tabela15[[#This Row],[y1]]-(Tabela15[[#This Row],[X1]]*Tabela15[[#This Row],[b]])</f>
        <v>2.6932134943396875</v>
      </c>
      <c r="N21" s="16">
        <f t="shared" si="2"/>
        <v>7.2533989260933902</v>
      </c>
      <c r="O21" s="16">
        <f t="shared" si="3"/>
        <v>42.258919863571244</v>
      </c>
      <c r="P21" s="16">
        <f t="shared" si="4"/>
        <v>49.512318789664633</v>
      </c>
    </row>
    <row r="22" spans="2:19">
      <c r="F22">
        <v>51.602441787719698</v>
      </c>
      <c r="G22">
        <v>38.370801925659201</v>
      </c>
      <c r="H22">
        <f>((1+COS(RADIANS(Tabela15[[#This Row],[q1]])))*$C$2)/(2*SQRT($E$2))</f>
        <v>12.638245730277321</v>
      </c>
      <c r="I22">
        <f>((1+COS(RADIANS(Tabela15[[#This Row],[q2]])))*$C$3)/(2*SQRT($E$3))</f>
        <v>7.9507756940101144</v>
      </c>
      <c r="J22">
        <f t="shared" si="6"/>
        <v>1.5295259204356113</v>
      </c>
      <c r="K22">
        <f t="shared" si="5"/>
        <v>0.8094272134003796</v>
      </c>
      <c r="L22" s="11">
        <f>(Tabela15[[#This Row],[y1]]-Tabela15[[#This Row],[y2]])/(Tabela15[[#This Row],[X1]]-Tabela15[[#This Row],[X2]])</f>
        <v>6.5094826451866776</v>
      </c>
      <c r="M22">
        <f>Tabela15[[#This Row],[y1]]-(Tabela15[[#This Row],[X1]]*Tabela15[[#This Row],[b]])</f>
        <v>2.6818232958385302</v>
      </c>
      <c r="N22" s="16">
        <f t="shared" si="2"/>
        <v>7.192176190102237</v>
      </c>
      <c r="O22" s="16">
        <f t="shared" si="3"/>
        <v>42.373364307986549</v>
      </c>
      <c r="P22" s="16">
        <f t="shared" si="4"/>
        <v>49.565540498088787</v>
      </c>
    </row>
    <row r="23" spans="2:19">
      <c r="F23">
        <v>51.583179473877003</v>
      </c>
      <c r="G23">
        <v>38.358806610107401</v>
      </c>
      <c r="H23">
        <f>((1+COS(RADIANS(Tabela15[[#This Row],[q1]])))*$C$2)/(2*SQRT($E$2))</f>
        <v>12.640299548395188</v>
      </c>
      <c r="I23">
        <f>((1+COS(RADIANS(Tabela15[[#This Row],[q2]])))*$C$3)/(2*SQRT($E$3))</f>
        <v>7.9513548018180096</v>
      </c>
      <c r="J23">
        <f t="shared" si="6"/>
        <v>1.5295259204356113</v>
      </c>
      <c r="K23">
        <f t="shared" si="5"/>
        <v>0.8094272134003796</v>
      </c>
      <c r="L23" s="11">
        <f>(Tabela15[[#This Row],[y1]]-Tabela15[[#This Row],[y2]])/(Tabela15[[#This Row],[X1]]-Tabela15[[#This Row],[X2]])</f>
        <v>6.5115305731937188</v>
      </c>
      <c r="M23">
        <f>Tabela15[[#This Row],[y1]]-(Tabela15[[#This Row],[X1]]*Tabela15[[#This Row],[b]])</f>
        <v>2.680744754986442</v>
      </c>
      <c r="N23" s="16">
        <f t="shared" si="2"/>
        <v>7.1863924413873193</v>
      </c>
      <c r="O23" s="16">
        <f t="shared" si="3"/>
        <v>42.400030405636521</v>
      </c>
      <c r="P23" s="16">
        <f t="shared" si="4"/>
        <v>49.58642284702384</v>
      </c>
    </row>
    <row r="24" spans="2:19">
      <c r="F24">
        <v>51.5767307281494</v>
      </c>
      <c r="G24">
        <v>38.347337722778299</v>
      </c>
      <c r="H24">
        <f>((1+COS(RADIANS(Tabela15[[#This Row],[q1]])))*$C$2)/(2*SQRT($E$2))</f>
        <v>12.640987014848985</v>
      </c>
      <c r="I24">
        <f>((1+COS(RADIANS(Tabela15[[#This Row],[q2]])))*$C$3)/(2*SQRT($E$3))</f>
        <v>7.9519083515761002</v>
      </c>
      <c r="J24">
        <f t="shared" si="6"/>
        <v>1.5295259204356113</v>
      </c>
      <c r="K24">
        <f t="shared" si="5"/>
        <v>0.8094272134003796</v>
      </c>
      <c r="L24" s="11">
        <f>(Tabela15[[#This Row],[y1]]-Tabela15[[#This Row],[y2]])/(Tabela15[[#This Row],[X1]]-Tabela15[[#This Row],[X2]])</f>
        <v>6.5117165431092294</v>
      </c>
      <c r="M24">
        <f>Tabela15[[#This Row],[y1]]-(Tabela15[[#This Row],[X1]]*Tabela15[[#This Row],[b]])</f>
        <v>2.6811477756340434</v>
      </c>
      <c r="N24" s="16">
        <f t="shared" si="2"/>
        <v>7.1885533947873785</v>
      </c>
      <c r="O24" s="16">
        <f t="shared" si="3"/>
        <v>42.402452337802416</v>
      </c>
      <c r="P24" s="16">
        <f t="shared" si="4"/>
        <v>49.591005732589792</v>
      </c>
    </row>
    <row r="25" spans="2:19">
      <c r="F25">
        <v>52.025367736816399</v>
      </c>
      <c r="G25">
        <v>39.445299148559599</v>
      </c>
      <c r="H25">
        <f>((1+COS(RADIANS(Tabela15[[#This Row],[q1]])))*$C$2)/(2*SQRT($E$2))</f>
        <v>12.593014308844234</v>
      </c>
      <c r="I25">
        <f>((1+COS(RADIANS(Tabela15[[#This Row],[q2]])))*$C$3)/(2*SQRT($E$3))</f>
        <v>7.8982830735454206</v>
      </c>
      <c r="J25">
        <f t="shared" si="6"/>
        <v>1.5295259204356113</v>
      </c>
      <c r="K25">
        <f t="shared" si="5"/>
        <v>0.8094272134003796</v>
      </c>
      <c r="L25" s="11">
        <f>(Tabela15[[#This Row],[y1]]-Tabela15[[#This Row],[y2]])/(Tabela15[[#This Row],[X1]]-Tabela15[[#This Row],[X2]])</f>
        <v>6.5195662614474292</v>
      </c>
      <c r="M25">
        <f>Tabela15[[#This Row],[y1]]-(Tabela15[[#This Row],[X1]]*Tabela15[[#This Row],[b]])</f>
        <v>2.6211687219628974</v>
      </c>
      <c r="N25" s="16">
        <f t="shared" si="2"/>
        <v>6.8705254689966093</v>
      </c>
      <c r="O25" s="16">
        <f t="shared" si="3"/>
        <v>42.504744237403607</v>
      </c>
      <c r="P25" s="16">
        <f t="shared" si="4"/>
        <v>49.375269706400218</v>
      </c>
    </row>
    <row r="26" spans="2:19">
      <c r="F26">
        <v>51.997171401977504</v>
      </c>
      <c r="G26">
        <v>39.488861083984403</v>
      </c>
      <c r="H26">
        <f>((1+COS(RADIANS(Tabela15[[#This Row],[q1]])))*$C$2)/(2*SQRT($E$2))</f>
        <v>12.59603803202122</v>
      </c>
      <c r="I26">
        <f>((1+COS(RADIANS(Tabela15[[#This Row],[q2]])))*$C$3)/(2*SQRT($E$3))</f>
        <v>7.896129278305998</v>
      </c>
      <c r="J26">
        <f t="shared" si="6"/>
        <v>1.5295259204356113</v>
      </c>
      <c r="K26">
        <f t="shared" si="5"/>
        <v>0.8094272134003796</v>
      </c>
      <c r="L26" s="11">
        <f>(Tabela15[[#This Row],[y1]]-Tabela15[[#This Row],[y2]])/(Tabela15[[#This Row],[X1]]-Tabela15[[#This Row],[X2]])</f>
        <v>6.5267562735469165</v>
      </c>
      <c r="M26">
        <f>Tabela15[[#This Row],[y1]]-(Tabela15[[#This Row],[X1]]*Tabela15[[#This Row],[b]])</f>
        <v>2.613195135265471</v>
      </c>
      <c r="N26" s="16">
        <f t="shared" si="2"/>
        <v>6.8287888149751232</v>
      </c>
      <c r="O26" s="16">
        <f t="shared" si="3"/>
        <v>42.598547454284031</v>
      </c>
      <c r="P26" s="16">
        <f t="shared" si="4"/>
        <v>49.427336269259158</v>
      </c>
    </row>
    <row r="27" spans="2:19">
      <c r="F27">
        <v>51.996509552002003</v>
      </c>
      <c r="G27">
        <v>39.459833145141602</v>
      </c>
      <c r="H27">
        <f>((1+COS(RADIANS(Tabela15[[#This Row],[q1]])))*$C$2)/(2*SQRT($E$2))</f>
        <v>12.596108993636685</v>
      </c>
      <c r="I27">
        <f>((1+COS(RADIANS(Tabela15[[#This Row],[q2]])))*$C$3)/(2*SQRT($E$3))</f>
        <v>7.8975647027630629</v>
      </c>
      <c r="J27">
        <f t="shared" si="6"/>
        <v>1.5295259204356113</v>
      </c>
      <c r="K27">
        <f t="shared" si="5"/>
        <v>0.8094272134003796</v>
      </c>
      <c r="L27" s="11">
        <f>(Tabela15[[#This Row],[y1]]-Tabela15[[#This Row],[y2]])/(Tabela15[[#This Row],[X1]]-Tabela15[[#This Row],[X2]])</f>
        <v>6.524861446034703</v>
      </c>
      <c r="M27">
        <f>Tabela15[[#This Row],[y1]]-(Tabela15[[#This Row],[X1]]*Tabela15[[#This Row],[b]])</f>
        <v>2.616164284675623</v>
      </c>
      <c r="N27" s="16">
        <f t="shared" si="2"/>
        <v>6.8443155644123141</v>
      </c>
      <c r="O27" s="16">
        <f t="shared" si="3"/>
        <v>42.573816889950074</v>
      </c>
      <c r="P27" s="16">
        <f t="shared" si="4"/>
        <v>49.418132454362386</v>
      </c>
    </row>
    <row r="28" spans="2:19">
      <c r="F28">
        <v>52.008852005004897</v>
      </c>
      <c r="G28">
        <v>39.524457931518597</v>
      </c>
      <c r="H28">
        <f>((1+COS(RADIANS(Tabela15[[#This Row],[q1]])))*$C$2)/(2*SQRT($E$2))</f>
        <v>12.594785566593504</v>
      </c>
      <c r="I28">
        <f>((1+COS(RADIANS(Tabela15[[#This Row],[q2]])))*$C$3)/(2*SQRT($E$3))</f>
        <v>7.8943678178625172</v>
      </c>
      <c r="J28">
        <f t="shared" si="6"/>
        <v>1.5295259204356113</v>
      </c>
      <c r="K28">
        <f t="shared" si="5"/>
        <v>0.8094272134003796</v>
      </c>
      <c r="L28" s="11">
        <f>(Tabela15[[#This Row],[y1]]-Tabela15[[#This Row],[y2]])/(Tabela15[[#This Row],[X1]]-Tabela15[[#This Row],[X2]])</f>
        <v>6.5274631141658386</v>
      </c>
      <c r="M28">
        <f>Tabela15[[#This Row],[y1]]-(Tabela15[[#This Row],[X1]]*Tabela15[[#This Row],[b]])</f>
        <v>2.6108615387894982</v>
      </c>
      <c r="N28" s="16">
        <f t="shared" si="2"/>
        <v>6.816597974730267</v>
      </c>
      <c r="O28" s="16">
        <f t="shared" si="3"/>
        <v>42.607774706795588</v>
      </c>
      <c r="P28" s="16">
        <f t="shared" si="4"/>
        <v>49.424372681525853</v>
      </c>
    </row>
    <row r="29" spans="2:19">
      <c r="F29">
        <v>51.9747219085693</v>
      </c>
      <c r="G29">
        <v>39.470115661621101</v>
      </c>
      <c r="H29">
        <f>((1+COS(RADIANS(Tabela15[[#This Row],[q1]])))*$C$2)/(2*SQRT($E$2))</f>
        <v>12.598444643287566</v>
      </c>
      <c r="I29">
        <f>((1+COS(RADIANS(Tabela15[[#This Row],[q2]])))*$C$3)/(2*SQRT($E$3))</f>
        <v>7.8970563358413886</v>
      </c>
      <c r="J29">
        <f t="shared" si="6"/>
        <v>1.5295259204356113</v>
      </c>
      <c r="K29">
        <f t="shared" si="5"/>
        <v>0.8094272134003796</v>
      </c>
      <c r="L29" s="11">
        <f>(Tabela15[[#This Row],[y1]]-Tabela15[[#This Row],[y2]])/(Tabela15[[#This Row],[X1]]-Tabela15[[#This Row],[X2]])</f>
        <v>6.528810927605452</v>
      </c>
      <c r="M29">
        <f>Tabela15[[#This Row],[y1]]-(Tabela15[[#This Row],[X1]]*Tabela15[[#This Row],[b]])</f>
        <v>2.6124590998917601</v>
      </c>
      <c r="N29" s="16">
        <f t="shared" si="2"/>
        <v>6.8249425486072655</v>
      </c>
      <c r="O29" s="16">
        <f t="shared" si="3"/>
        <v>42.625372128420359</v>
      </c>
      <c r="P29" s="16">
        <f t="shared" si="4"/>
        <v>49.450314677027627</v>
      </c>
    </row>
    <row r="30" spans="2:19">
      <c r="F30">
        <v>51.954311370849602</v>
      </c>
      <c r="G30">
        <v>39.509584426879897</v>
      </c>
      <c r="H30">
        <f>((1+COS(RADIANS(Tabela15[[#This Row],[q1]])))*$C$2)/(2*SQRT($E$2))</f>
        <v>12.600632036320928</v>
      </c>
      <c r="I30">
        <f>((1+COS(RADIANS(Tabela15[[#This Row],[q2]])))*$C$3)/(2*SQRT($E$3))</f>
        <v>7.8951039739572915</v>
      </c>
      <c r="J30">
        <f t="shared" si="6"/>
        <v>1.5295259204356113</v>
      </c>
      <c r="K30">
        <f t="shared" si="5"/>
        <v>0.8094272134003796</v>
      </c>
      <c r="L30" s="11">
        <f>(Tabela15[[#This Row],[y1]]-Tabela15[[#This Row],[y2]])/(Tabela15[[#This Row],[X1]]-Tabela15[[#This Row],[X2]])</f>
        <v>6.5345597990823947</v>
      </c>
      <c r="M30">
        <f>Tabela15[[#This Row],[y1]]-(Tabela15[[#This Row],[X1]]*Tabela15[[#This Row],[b]])</f>
        <v>2.6058534449878845</v>
      </c>
      <c r="N30" s="16">
        <f t="shared" si="2"/>
        <v>6.7904721767552259</v>
      </c>
      <c r="O30" s="16">
        <f t="shared" si="3"/>
        <v>42.700471767783746</v>
      </c>
      <c r="P30" s="16">
        <f t="shared" si="4"/>
        <v>49.490943944538969</v>
      </c>
    </row>
    <row r="31" spans="2:19">
      <c r="F31">
        <v>51.9706134796143</v>
      </c>
      <c r="G31">
        <v>39.497074127197301</v>
      </c>
      <c r="H31">
        <f>((1+COS(RADIANS(Tabela15[[#This Row],[q1]])))*$C$2)/(2*SQRT($E$2))</f>
        <v>12.598884991752934</v>
      </c>
      <c r="I31">
        <f>((1+COS(RADIANS(Tabela15[[#This Row],[q2]])))*$C$3)/(2*SQRT($E$3))</f>
        <v>7.8957229850894777</v>
      </c>
      <c r="J31">
        <f t="shared" si="6"/>
        <v>1.5295259204356113</v>
      </c>
      <c r="K31">
        <f t="shared" si="5"/>
        <v>0.8094272134003796</v>
      </c>
      <c r="L31" s="11">
        <f>(Tabela15[[#This Row],[y1]]-Tabela15[[#This Row],[y2]])/(Tabela15[[#This Row],[X1]]-Tabela15[[#This Row],[X2]])</f>
        <v>6.5312740610619491</v>
      </c>
      <c r="M31">
        <f>Tabela15[[#This Row],[y1]]-(Tabela15[[#This Row],[X1]]*Tabela15[[#This Row],[b]])</f>
        <v>2.6091320218899234</v>
      </c>
      <c r="N31" s="16">
        <f t="shared" si="2"/>
        <v>6.8075699076514002</v>
      </c>
      <c r="O31" s="16">
        <f t="shared" si="3"/>
        <v>42.657540860700642</v>
      </c>
      <c r="P31" s="16">
        <f t="shared" si="4"/>
        <v>49.465110768352041</v>
      </c>
    </row>
    <row r="32" spans="2:19">
      <c r="B32" s="8"/>
      <c r="C32" s="9"/>
      <c r="F32">
        <v>51.919925689697301</v>
      </c>
      <c r="G32">
        <v>39.619329452514599</v>
      </c>
      <c r="H32">
        <f>((1+COS(RADIANS(Tabela15[[#This Row],[q1]])))*$C$2)/(2*SQRT($E$2))</f>
        <v>12.604315763561793</v>
      </c>
      <c r="I32">
        <f>((1+COS(RADIANS(Tabela15[[#This Row],[q2]])))*$C$3)/(2*SQRT($E$3))</f>
        <v>7.8896667537288714</v>
      </c>
      <c r="J32">
        <f t="shared" si="6"/>
        <v>1.5295259204356113</v>
      </c>
      <c r="K32">
        <f t="shared" si="5"/>
        <v>0.8094272134003796</v>
      </c>
      <c r="L32" s="11">
        <f>(Tabela15[[#This Row],[y1]]-Tabela15[[#This Row],[y2]])/(Tabela15[[#This Row],[X1]]-Tabela15[[#This Row],[X2]])</f>
        <v>6.5472260452236188</v>
      </c>
      <c r="M32">
        <f>Tabela15[[#This Row],[y1]]-(Tabela15[[#This Row],[X1]]*Tabela15[[#This Row],[b]])</f>
        <v>2.5901638204411306</v>
      </c>
      <c r="N32" s="16">
        <f t="shared" si="2"/>
        <v>6.7089486167221937</v>
      </c>
      <c r="O32" s="16">
        <f t="shared" si="3"/>
        <v>42.86616888725451</v>
      </c>
      <c r="P32" s="16">
        <f t="shared" si="4"/>
        <v>49.575117503976706</v>
      </c>
    </row>
    <row r="33" spans="2:18">
      <c r="B33" s="10"/>
      <c r="C33" s="9"/>
      <c r="F33">
        <v>51.909206390380902</v>
      </c>
      <c r="G33">
        <v>39.589679718017599</v>
      </c>
      <c r="H33">
        <f>((1+COS(RADIANS(Tabela15[[#This Row],[q1]])))*$C$2)/(2*SQRT($E$2))</f>
        <v>12.605463764714791</v>
      </c>
      <c r="I33">
        <f>((1+COS(RADIANS(Tabela15[[#This Row],[q2]])))*$C$3)/(2*SQRT($E$3))</f>
        <v>7.8911369661530957</v>
      </c>
      <c r="J33">
        <f t="shared" si="6"/>
        <v>1.5295259204356113</v>
      </c>
      <c r="K33">
        <f t="shared" si="5"/>
        <v>0.8094272134003796</v>
      </c>
      <c r="L33" s="11">
        <f>(Tabela15[[#This Row],[y1]]-Tabela15[[#This Row],[y2]])/(Tabela15[[#This Row],[X1]]-Tabela15[[#This Row],[X2]])</f>
        <v>6.5467785909120391</v>
      </c>
      <c r="M33">
        <f>Tabela15[[#This Row],[y1]]-(Tabela15[[#This Row],[X1]]*Tabela15[[#This Row],[b]])</f>
        <v>2.5919962145619007</v>
      </c>
      <c r="N33" s="16">
        <f t="shared" si="2"/>
        <v>6.7184443763032222</v>
      </c>
      <c r="O33" s="16">
        <f t="shared" si="3"/>
        <v>42.860309918424221</v>
      </c>
      <c r="P33" s="16">
        <f t="shared" si="4"/>
        <v>49.578754294727446</v>
      </c>
      <c r="Q33" s="4"/>
      <c r="R33" s="4"/>
    </row>
    <row r="34" spans="2:18">
      <c r="B34" s="8"/>
      <c r="C34" s="9"/>
      <c r="F34">
        <v>51.905260086059599</v>
      </c>
      <c r="G34">
        <v>39.635618209838903</v>
      </c>
      <c r="H34">
        <f>((1+COS(RADIANS(Tabela15[[#This Row],[q1]])))*$C$2)/(2*SQRT($E$2))</f>
        <v>12.605886358334063</v>
      </c>
      <c r="I34">
        <f>((1+COS(RADIANS(Tabela15[[#This Row],[q2]])))*$C$3)/(2*SQRT($E$3))</f>
        <v>7.8888586677486865</v>
      </c>
      <c r="J34">
        <f t="shared" si="6"/>
        <v>1.5295259204356113</v>
      </c>
      <c r="K34">
        <f t="shared" si="5"/>
        <v>0.8094272134003796</v>
      </c>
      <c r="L34" s="11">
        <f>(Tabela15[[#This Row],[y1]]-Tabela15[[#This Row],[y2]])/(Tabela15[[#This Row],[X1]]-Tabela15[[#This Row],[X2]])</f>
        <v>6.5505293156353215</v>
      </c>
      <c r="M34">
        <f>Tabela15[[#This Row],[y1]]-(Tabela15[[#This Row],[X1]]*Tabela15[[#This Row],[b]])</f>
        <v>2.5866819774964931</v>
      </c>
      <c r="N34" s="16">
        <f t="shared" si="2"/>
        <v>6.6909236527051679</v>
      </c>
      <c r="O34" s="16">
        <f t="shared" si="3"/>
        <v>42.909434314997753</v>
      </c>
      <c r="P34" s="16">
        <f t="shared" si="4"/>
        <v>49.600357967702919</v>
      </c>
      <c r="Q34" s="4"/>
      <c r="R34" s="4"/>
    </row>
    <row r="35" spans="2:18">
      <c r="B35" s="9"/>
      <c r="C35" s="9"/>
      <c r="F35">
        <v>51.857044219970703</v>
      </c>
      <c r="G35">
        <v>39.687355041503899</v>
      </c>
      <c r="H35">
        <f>((1+COS(RADIANS(Tabela15[[#This Row],[q1]])))*$C$2)/(2*SQRT($E$2))</f>
        <v>12.611047755509398</v>
      </c>
      <c r="I35">
        <f>((1+COS(RADIANS(Tabela15[[#This Row],[q2]])))*$C$3)/(2*SQRT($E$3))</f>
        <v>7.8862901617483017</v>
      </c>
      <c r="J35">
        <f t="shared" si="6"/>
        <v>1.5295259204356113</v>
      </c>
      <c r="K35">
        <f t="shared" si="5"/>
        <v>0.8094272134003796</v>
      </c>
      <c r="L35" s="11">
        <f>(Tabela15[[#This Row],[y1]]-Tabela15[[#This Row],[y2]])/(Tabela15[[#This Row],[X1]]-Tabela15[[#This Row],[X2]])</f>
        <v>6.56126382064165</v>
      </c>
      <c r="M35">
        <f>Tabela15[[#This Row],[y1]]-(Tabela15[[#This Row],[X1]]*Tabela15[[#This Row],[b]])</f>
        <v>2.5754246710216027</v>
      </c>
      <c r="N35" s="16">
        <f t="shared" si="2"/>
        <v>6.6328122361067301</v>
      </c>
      <c r="O35" s="16">
        <f t="shared" si="3"/>
        <v>43.050182924061062</v>
      </c>
      <c r="P35" s="16">
        <f t="shared" si="4"/>
        <v>49.682995160167792</v>
      </c>
    </row>
    <row r="36" spans="2:18">
      <c r="B36" s="10"/>
      <c r="C36" s="9"/>
      <c r="F36">
        <v>51.837711334228501</v>
      </c>
      <c r="G36">
        <v>39.652936935424798</v>
      </c>
      <c r="H36">
        <f>((1+COS(RADIANS(Tabela15[[#This Row],[q1]])))*$C$2)/(2*SQRT($E$2))</f>
        <v>12.613116338792768</v>
      </c>
      <c r="I36">
        <f>((1+COS(RADIANS(Tabela15[[#This Row],[q2]])))*$C$3)/(2*SQRT($E$3))</f>
        <v>7.8879991807379799</v>
      </c>
      <c r="J36">
        <f t="shared" si="6"/>
        <v>1.5295259204356113</v>
      </c>
      <c r="K36">
        <f t="shared" si="5"/>
        <v>0.8094272134003796</v>
      </c>
      <c r="L36" s="11">
        <f>(Tabela15[[#This Row],[y1]]-Tabela15[[#This Row],[y2]])/(Tabela15[[#This Row],[X1]]-Tabela15[[#This Row],[X2]])</f>
        <v>6.5617631470397928</v>
      </c>
      <c r="M36">
        <f>Tabela15[[#This Row],[y1]]-(Tabela15[[#This Row],[X1]]*Tabela15[[#This Row],[b]])</f>
        <v>2.5767295216362545</v>
      </c>
      <c r="N36" s="16">
        <f t="shared" si="2"/>
        <v>6.6395350276718004</v>
      </c>
      <c r="O36" s="16">
        <f t="shared" si="3"/>
        <v>43.056735597849567</v>
      </c>
      <c r="P36" s="16">
        <f t="shared" si="4"/>
        <v>49.696270625521365</v>
      </c>
    </row>
    <row r="37" spans="2:18">
      <c r="F37">
        <v>51.841259002685497</v>
      </c>
      <c r="G37">
        <v>39.6467895507813</v>
      </c>
      <c r="H37">
        <f>((1+COS(RADIANS(Tabela15[[#This Row],[q1]])))*$C$2)/(2*SQRT($E$2))</f>
        <v>12.612736785860568</v>
      </c>
      <c r="I37">
        <f>((1+COS(RADIANS(Tabela15[[#This Row],[q2]])))*$C$3)/(2*SQRT($E$3))</f>
        <v>7.8883042966585588</v>
      </c>
      <c r="J37">
        <f t="shared" si="6"/>
        <v>1.5295259204356113</v>
      </c>
      <c r="K37">
        <f t="shared" si="5"/>
        <v>0.8094272134003796</v>
      </c>
      <c r="L37" s="11">
        <f>(Tabela15[[#This Row],[y1]]-Tabela15[[#This Row],[y2]])/(Tabela15[[#This Row],[X1]]-Tabela15[[#This Row],[X2]])</f>
        <v>6.5608123484255332</v>
      </c>
      <c r="M37">
        <f>Tabela15[[#This Row],[y1]]-(Tabela15[[#This Row],[X1]]*Tabela15[[#This Row],[b]])</f>
        <v>2.5778042398296801</v>
      </c>
      <c r="N37" s="16">
        <f t="shared" si="2"/>
        <v>6.6450746988838745</v>
      </c>
      <c r="O37" s="16">
        <f t="shared" si="3"/>
        <v>43.044258671252962</v>
      </c>
      <c r="P37" s="16">
        <f t="shared" si="4"/>
        <v>49.689333370136836</v>
      </c>
    </row>
    <row r="38" spans="2:18">
      <c r="F38">
        <v>51.815120697021499</v>
      </c>
      <c r="G38">
        <v>39.655364990234403</v>
      </c>
      <c r="H38">
        <f>((1+COS(RADIANS(Tabela15[[#This Row],[q1]])))*$C$2)/(2*SQRT($E$2))</f>
        <v>12.615532800627667</v>
      </c>
      <c r="I38">
        <f>((1+COS(RADIANS(Tabela15[[#This Row],[q2]])))*$C$3)/(2*SQRT($E$3))</f>
        <v>7.8878786571141832</v>
      </c>
      <c r="J38">
        <f t="shared" si="6"/>
        <v>1.5295259204356113</v>
      </c>
      <c r="K38">
        <f t="shared" si="5"/>
        <v>0.8094272134003796</v>
      </c>
      <c r="L38" s="11">
        <f>(Tabela15[[#This Row],[y1]]-Tabela15[[#This Row],[y2]])/(Tabela15[[#This Row],[X1]]-Tabela15[[#This Row],[X2]])</f>
        <v>6.5652862549608466</v>
      </c>
      <c r="M38">
        <f>Tabela15[[#This Row],[y1]]-(Tabela15[[#This Row],[X1]]*Tabela15[[#This Row],[b]])</f>
        <v>2.5737572985854111</v>
      </c>
      <c r="N38" s="16">
        <f t="shared" si="2"/>
        <v>6.6242266320216734</v>
      </c>
      <c r="O38" s="16">
        <f t="shared" si="3"/>
        <v>43.102983609577819</v>
      </c>
      <c r="P38" s="16">
        <f t="shared" si="4"/>
        <v>49.727210241599494</v>
      </c>
    </row>
    <row r="39" spans="2:18">
      <c r="F39">
        <v>51.808036804199197</v>
      </c>
      <c r="G39">
        <v>39.640640258789098</v>
      </c>
      <c r="H39">
        <f>((1+COS(RADIANS(Tabela15[[#This Row],[q1]])))*$C$2)/(2*SQRT($E$2))</f>
        <v>12.616290391970271</v>
      </c>
      <c r="I39">
        <f>((1+COS(RADIANS(Tabela15[[#This Row],[q2]])))*$C$3)/(2*SQRT($E$3))</f>
        <v>7.8886094677256757</v>
      </c>
      <c r="J39">
        <f t="shared" si="6"/>
        <v>1.5295259204356113</v>
      </c>
      <c r="K39">
        <f t="shared" si="5"/>
        <v>0.8094272134003796</v>
      </c>
      <c r="L39" s="11">
        <f>(Tabela15[[#This Row],[y1]]-Tabela15[[#This Row],[y2]])/(Tabela15[[#This Row],[X1]]-Tabela15[[#This Row],[X2]])</f>
        <v>6.5653234453221803</v>
      </c>
      <c r="M39">
        <f>Tabela15[[#This Row],[y1]]-(Tabela15[[#This Row],[X1]]*Tabela15[[#This Row],[b]])</f>
        <v>2.5744580063063633</v>
      </c>
      <c r="N39" s="16">
        <f t="shared" si="2"/>
        <v>6.6278340262349351</v>
      </c>
      <c r="O39" s="16">
        <f t="shared" si="3"/>
        <v>43.103471941697101</v>
      </c>
      <c r="P39" s="16">
        <f t="shared" si="4"/>
        <v>49.731305967932038</v>
      </c>
    </row>
    <row r="40" spans="2:18">
      <c r="F40">
        <v>51.820365905761697</v>
      </c>
      <c r="G40">
        <v>39.644769668579102</v>
      </c>
      <c r="H40">
        <f>((1+COS(RADIANS(Tabela15[[#This Row],[q1]])))*$C$2)/(2*SQRT($E$2))</f>
        <v>12.614971801031775</v>
      </c>
      <c r="I40">
        <f>((1+COS(RADIANS(Tabela15[[#This Row],[q2]])))*$C$3)/(2*SQRT($E$3))</f>
        <v>7.8884045417626814</v>
      </c>
      <c r="J40">
        <f t="shared" si="6"/>
        <v>1.5295259204356113</v>
      </c>
      <c r="K40">
        <f t="shared" si="5"/>
        <v>0.8094272134003796</v>
      </c>
      <c r="L40" s="11">
        <f>(Tabela15[[#This Row],[y1]]-Tabela15[[#This Row],[y2]])/(Tabela15[[#This Row],[X1]]-Tabela15[[#This Row],[X2]])</f>
        <v>6.5637769004324023</v>
      </c>
      <c r="M40">
        <f>Tabela15[[#This Row],[y1]]-(Tabela15[[#This Row],[X1]]*Tabela15[[#This Row],[b]])</f>
        <v>2.5755048958639009</v>
      </c>
      <c r="N40" s="16">
        <f t="shared" si="2"/>
        <v>6.6332254686189227</v>
      </c>
      <c r="O40" s="16">
        <f t="shared" si="3"/>
        <v>43.083167198649996</v>
      </c>
      <c r="P40" s="16">
        <f t="shared" si="4"/>
        <v>49.71639266726892</v>
      </c>
    </row>
    <row r="41" spans="2:18">
      <c r="F41">
        <v>51.805242538452099</v>
      </c>
      <c r="G41">
        <v>39.657930374145501</v>
      </c>
      <c r="H41">
        <f>((1+COS(RADIANS(Tabela15[[#This Row],[q1]])))*$C$2)/(2*SQRT($E$2))</f>
        <v>12.616589206201914</v>
      </c>
      <c r="I41">
        <f>((1+COS(RADIANS(Tabela15[[#This Row],[q2]])))*$C$3)/(2*SQRT($E$3))</f>
        <v>7.8877513100629955</v>
      </c>
      <c r="J41">
        <f t="shared" si="6"/>
        <v>1.5295259204356113</v>
      </c>
      <c r="K41">
        <f t="shared" si="5"/>
        <v>0.8094272134003796</v>
      </c>
      <c r="L41" s="11">
        <f>(Tabela15[[#This Row],[y1]]-Tabela15[[#This Row],[y2]])/(Tabela15[[#This Row],[X1]]-Tabela15[[#This Row],[X2]])</f>
        <v>6.5669301304655088</v>
      </c>
      <c r="M41">
        <f>Tabela15[[#This Row],[y1]]-(Tabela15[[#This Row],[X1]]*Tabela15[[#This Row],[b]])</f>
        <v>2.5722993539653078</v>
      </c>
      <c r="N41" s="16">
        <f t="shared" si="2"/>
        <v>6.6167239664103397</v>
      </c>
      <c r="O41" s="16">
        <f t="shared" si="3"/>
        <v>43.124571338415741</v>
      </c>
      <c r="P41" s="16">
        <f t="shared" si="4"/>
        <v>49.741295304826082</v>
      </c>
    </row>
    <row r="42" spans="2:18">
      <c r="F42">
        <v>51.801929473877003</v>
      </c>
      <c r="G42">
        <v>39.6454467773438</v>
      </c>
      <c r="H42">
        <f>((1+COS(RADIANS(Tabela15[[#This Row],[q1]])))*$C$2)/(2*SQRT($E$2))</f>
        <v>12.616943485079808</v>
      </c>
      <c r="I42">
        <f>((1+COS(RADIANS(Tabela15[[#This Row],[q2]])))*$C$3)/(2*SQRT($E$3))</f>
        <v>7.8883709378828772</v>
      </c>
      <c r="J42">
        <f t="shared" si="6"/>
        <v>1.5295259204356113</v>
      </c>
      <c r="K42">
        <f t="shared" si="5"/>
        <v>0.8094272134003796</v>
      </c>
      <c r="L42" s="11">
        <f>(Tabela15[[#This Row],[y1]]-Tabela15[[#This Row],[y2]])/(Tabela15[[#This Row],[X1]]-Tabela15[[#This Row],[X2]])</f>
        <v>6.5665616407856984</v>
      </c>
      <c r="M42">
        <f>Tabela15[[#This Row],[y1]]-(Tabela15[[#This Row],[X1]]*Tabela15[[#This Row],[b]])</f>
        <v>2.5732172473598851</v>
      </c>
      <c r="N42" s="16">
        <f t="shared" si="2"/>
        <v>6.6214470021103837</v>
      </c>
      <c r="O42" s="16">
        <f t="shared" si="3"/>
        <v>43.119731782238162</v>
      </c>
      <c r="P42" s="16">
        <f t="shared" si="4"/>
        <v>49.741178784348548</v>
      </c>
    </row>
    <row r="43" spans="2:18">
      <c r="F43">
        <v>51.8214302062988</v>
      </c>
      <c r="G43">
        <v>39.6771430969238</v>
      </c>
      <c r="H43">
        <f>((1+COS(RADIANS(Tabela15[[#This Row],[q1]])))*$C$2)/(2*SQRT($E$2))</f>
        <v>12.614857964184868</v>
      </c>
      <c r="I43">
        <f>((1+COS(RADIANS(Tabela15[[#This Row],[q2]])))*$C$3)/(2*SQRT($E$3))</f>
        <v>7.8867973614265043</v>
      </c>
      <c r="J43">
        <f t="shared" si="6"/>
        <v>1.5295259204356113</v>
      </c>
      <c r="K43">
        <f t="shared" si="5"/>
        <v>0.8094272134003796</v>
      </c>
      <c r="L43" s="11">
        <f>(Tabela15[[#This Row],[y1]]-Tabela15[[#This Row],[y2]])/(Tabela15[[#This Row],[X1]]-Tabela15[[#This Row],[X2]])</f>
        <v>6.5658507043077323</v>
      </c>
      <c r="M43">
        <f>Tabela15[[#This Row],[y1]]-(Tabela15[[#This Row],[X1]]*Tabela15[[#This Row],[b]])</f>
        <v>2.5722191222357775</v>
      </c>
      <c r="N43" s="16">
        <f t="shared" si="2"/>
        <v>6.6163112127953942</v>
      </c>
      <c r="O43" s="16">
        <f t="shared" si="3"/>
        <v>43.110395471258343</v>
      </c>
      <c r="P43" s="16">
        <f t="shared" si="4"/>
        <v>49.726706684053738</v>
      </c>
    </row>
    <row r="44" spans="2:18">
      <c r="F44">
        <v>51.809862136840799</v>
      </c>
      <c r="G44">
        <v>39.677003860473597</v>
      </c>
      <c r="H44">
        <f>((1+COS(RADIANS(Tabela15[[#This Row],[q1]])))*$C$2)/(2*SQRT($E$2))</f>
        <v>12.616095187677322</v>
      </c>
      <c r="I44">
        <f>((1+COS(RADIANS(Tabela15[[#This Row],[q2]])))*$C$3)/(2*SQRT($E$3))</f>
        <v>7.8868042761716133</v>
      </c>
      <c r="J44">
        <f t="shared" si="6"/>
        <v>1.5295259204356113</v>
      </c>
      <c r="K44">
        <f t="shared" si="5"/>
        <v>0.8094272134003796</v>
      </c>
      <c r="L44" s="11">
        <f>(Tabela15[[#This Row],[y1]]-Tabela15[[#This Row],[y2]])/(Tabela15[[#This Row],[X1]]-Tabela15[[#This Row],[X2]])</f>
        <v>6.5675592322294261</v>
      </c>
      <c r="M44">
        <f>Tabela15[[#This Row],[y1]]-(Tabela15[[#This Row],[X1]]*Tabela15[[#This Row],[b]])</f>
        <v>2.570843107986212</v>
      </c>
      <c r="N44" s="16">
        <f t="shared" si="2"/>
        <v>6.6092342858802056</v>
      </c>
      <c r="O44" s="16">
        <f t="shared" si="3"/>
        <v>43.132834268841968</v>
      </c>
      <c r="P44" s="16">
        <f t="shared" si="4"/>
        <v>49.742068554722174</v>
      </c>
    </row>
    <row r="45" spans="2:18">
      <c r="F45">
        <v>52.387443542480497</v>
      </c>
      <c r="G45">
        <v>38.333389282226598</v>
      </c>
      <c r="H45">
        <f>((1+COS(RADIANS(Tabela15[[#This Row],[q1]])))*$C$2)/(2*SQRT($E$2))</f>
        <v>12.554082978468957</v>
      </c>
      <c r="I45">
        <f>((1+COS(RADIANS(Tabela15[[#This Row],[q2]])))*$C$3)/(2*SQRT($E$3))</f>
        <v>7.9525813890778734</v>
      </c>
      <c r="J45">
        <f t="shared" si="6"/>
        <v>1.5295259204356113</v>
      </c>
      <c r="K45">
        <f t="shared" si="5"/>
        <v>0.8094272134003796</v>
      </c>
      <c r="L45" s="11">
        <f>(Tabela15[[#This Row],[y1]]-Tabela15[[#This Row],[y2]])/(Tabela15[[#This Row],[X1]]-Tabela15[[#This Row],[X2]])</f>
        <v>6.3900983912833897</v>
      </c>
      <c r="M45">
        <f>Tabela15[[#This Row],[y1]]-(Tabela15[[#This Row],[X1]]*Tabela15[[#This Row],[b]])</f>
        <v>2.7802618548671116</v>
      </c>
      <c r="N45" s="16">
        <f t="shared" si="2"/>
        <v>7.7298559816291119</v>
      </c>
      <c r="O45" s="16">
        <f t="shared" si="3"/>
        <v>40.833357450282563</v>
      </c>
      <c r="P45" s="16">
        <f t="shared" si="4"/>
        <v>48.563213431911677</v>
      </c>
    </row>
    <row r="46" spans="2:18">
      <c r="F46">
        <v>52.599128723144503</v>
      </c>
      <c r="G46">
        <v>38.314746856689503</v>
      </c>
      <c r="H46">
        <f>((1+COS(RADIANS(Tabela15[[#This Row],[q1]])))*$C$2)/(2*SQRT($E$2))</f>
        <v>12.531233919762624</v>
      </c>
      <c r="I46">
        <f>((1+COS(RADIANS(Tabela15[[#This Row],[q2]])))*$C$3)/(2*SQRT($E$3))</f>
        <v>7.9534805963386415</v>
      </c>
      <c r="J46">
        <f t="shared" si="6"/>
        <v>1.5295259204356113</v>
      </c>
      <c r="K46">
        <f t="shared" si="5"/>
        <v>0.8094272134003796</v>
      </c>
      <c r="L46" s="11">
        <f>(Tabela15[[#This Row],[y1]]-Tabela15[[#This Row],[y2]])/(Tabela15[[#This Row],[X1]]-Tabela15[[#This Row],[X2]])</f>
        <v>6.3571192097696825</v>
      </c>
      <c r="M46">
        <f>Tabela15[[#This Row],[y1]]-(Tabela15[[#This Row],[X1]]*Tabela15[[#This Row],[b]])</f>
        <v>2.8078553091207432</v>
      </c>
      <c r="N46" s="16">
        <f t="shared" si="2"/>
        <v>7.8840514369575443</v>
      </c>
      <c r="O46" s="16">
        <f t="shared" si="3"/>
        <v>40.412964647222715</v>
      </c>
      <c r="P46" s="16">
        <f t="shared" si="4"/>
        <v>48.297016084180257</v>
      </c>
    </row>
    <row r="47" spans="2:18">
      <c r="F47">
        <v>52.588499069213903</v>
      </c>
      <c r="G47">
        <v>38.309778213500998</v>
      </c>
      <c r="H47">
        <f>((1+COS(RADIANS(Tabela15[[#This Row],[q1]])))*$C$2)/(2*SQRT($E$2))</f>
        <v>12.532382816519819</v>
      </c>
      <c r="I47">
        <f>((1+COS(RADIANS(Tabela15[[#This Row],[q2]])))*$C$3)/(2*SQRT($E$3))</f>
        <v>7.9537201936645365</v>
      </c>
      <c r="J47">
        <f t="shared" si="6"/>
        <v>1.5295259204356113</v>
      </c>
      <c r="K47">
        <f t="shared" si="5"/>
        <v>0.8094272134003796</v>
      </c>
      <c r="L47" s="11">
        <f>(Tabela15[[#This Row],[y1]]-Tabela15[[#This Row],[y2]])/(Tabela15[[#This Row],[X1]]-Tabela15[[#This Row],[X2]])</f>
        <v>6.3583819525331631</v>
      </c>
      <c r="M47">
        <f>Tabela15[[#This Row],[y1]]-(Tabela15[[#This Row],[X1]]*Tabela15[[#This Row],[b]])</f>
        <v>2.8070728080903535</v>
      </c>
      <c r="N47" s="16">
        <f t="shared" si="2"/>
        <v>7.8796577499202627</v>
      </c>
      <c r="O47" s="16">
        <f t="shared" si="3"/>
        <v>40.42902105429944</v>
      </c>
      <c r="P47" s="16">
        <f t="shared" si="4"/>
        <v>48.308678804219703</v>
      </c>
    </row>
    <row r="48" spans="2:18">
      <c r="F48">
        <v>52.565013885497997</v>
      </c>
      <c r="G48">
        <v>38.285148620605497</v>
      </c>
      <c r="H48">
        <f>((1+COS(RADIANS(Tabela15[[#This Row],[q1]])))*$C$2)/(2*SQRT($E$2))</f>
        <v>12.534920613831801</v>
      </c>
      <c r="I48">
        <f>((1+COS(RADIANS(Tabela15[[#This Row],[q2]])))*$C$3)/(2*SQRT($E$3))</f>
        <v>7.9549074906714008</v>
      </c>
      <c r="J48">
        <f t="shared" si="6"/>
        <v>1.5295259204356113</v>
      </c>
      <c r="K48">
        <f t="shared" si="5"/>
        <v>0.8094272134003796</v>
      </c>
      <c r="L48" s="11">
        <f>(Tabela15[[#This Row],[y1]]-Tabela15[[#This Row],[y2]])/(Tabela15[[#This Row],[X1]]-Tabela15[[#This Row],[X2]])</f>
        <v>6.3602573902917969</v>
      </c>
      <c r="M48">
        <f>Tabela15[[#This Row],[y1]]-(Tabela15[[#This Row],[X1]]*Tabela15[[#This Row],[b]])</f>
        <v>2.8067420747383416</v>
      </c>
      <c r="N48" s="16">
        <f t="shared" si="2"/>
        <v>7.8778010741064906</v>
      </c>
      <c r="O48" s="16">
        <f t="shared" si="3"/>
        <v>40.452874070761418</v>
      </c>
      <c r="P48" s="16">
        <f t="shared" si="4"/>
        <v>48.330675144867911</v>
      </c>
    </row>
    <row r="49" spans="6:16">
      <c r="F49">
        <v>52.540493011474602</v>
      </c>
      <c r="G49">
        <v>38.293043136596701</v>
      </c>
      <c r="H49">
        <f>((1+COS(RADIANS(Tabela15[[#This Row],[q1]])))*$C$2)/(2*SQRT($E$2))</f>
        <v>12.537569477680234</v>
      </c>
      <c r="I49">
        <f>((1+COS(RADIANS(Tabela15[[#This Row],[q2]])))*$C$3)/(2*SQRT($E$3))</f>
        <v>7.9545269971012216</v>
      </c>
      <c r="J49">
        <f t="shared" si="6"/>
        <v>1.5295259204356113</v>
      </c>
      <c r="K49">
        <f t="shared" si="5"/>
        <v>0.8094272134003796</v>
      </c>
      <c r="L49" s="11">
        <f>(Tabela15[[#This Row],[y1]]-Tabela15[[#This Row],[y2]])/(Tabela15[[#This Row],[X1]]-Tabela15[[#This Row],[X2]])</f>
        <v>6.3644642544189178</v>
      </c>
      <c r="M49">
        <f>Tabela15[[#This Row],[y1]]-(Tabela15[[#This Row],[X1]]*Tabela15[[#This Row],[b]])</f>
        <v>2.8029564308605917</v>
      </c>
      <c r="N49" s="16">
        <f t="shared" si="2"/>
        <v>7.856564753302747</v>
      </c>
      <c r="O49" s="16">
        <f t="shared" si="3"/>
        <v>40.506405245776151</v>
      </c>
      <c r="P49" s="16">
        <f t="shared" si="4"/>
        <v>48.362969999078899</v>
      </c>
    </row>
    <row r="50" spans="6:16">
      <c r="F50">
        <v>52.548357009887702</v>
      </c>
      <c r="G50">
        <v>38.268463134765597</v>
      </c>
      <c r="H50">
        <f>((1+COS(RADIANS(Tabela15[[#This Row],[q1]])))*$C$2)/(2*SQRT($E$2))</f>
        <v>12.536720064970595</v>
      </c>
      <c r="I50">
        <f>((1+COS(RADIANS(Tabela15[[#This Row],[q2]])))*$C$3)/(2*SQRT($E$3))</f>
        <v>7.955711465848581</v>
      </c>
      <c r="J50">
        <f t="shared" si="6"/>
        <v>1.5295259204356113</v>
      </c>
      <c r="K50">
        <f t="shared" si="5"/>
        <v>0.8094272134003796</v>
      </c>
      <c r="L50" s="11">
        <f>(Tabela15[[#This Row],[y1]]-Tabela15[[#This Row],[y2]])/(Tabela15[[#This Row],[X1]]-Tabela15[[#This Row],[X2]])</f>
        <v>6.36163980627434</v>
      </c>
      <c r="M50">
        <f>Tabela15[[#This Row],[y1]]-(Tabela15[[#This Row],[X1]]*Tabela15[[#This Row],[b]])</f>
        <v>2.8064270847990116</v>
      </c>
      <c r="N50" s="16">
        <f t="shared" si="2"/>
        <v>7.8760329822934789</v>
      </c>
      <c r="O50" s="16">
        <f t="shared" si="3"/>
        <v>40.470461024774224</v>
      </c>
      <c r="P50" s="16">
        <f t="shared" si="4"/>
        <v>48.346494007067705</v>
      </c>
    </row>
    <row r="51" spans="6:16">
      <c r="F51">
        <v>52.533266067504897</v>
      </c>
      <c r="G51">
        <v>38.391414642333999</v>
      </c>
      <c r="H51">
        <f>((1+COS(RADIANS(Tabela15[[#This Row],[q1]])))*$C$2)/(2*SQRT($E$2))</f>
        <v>12.538350001576273</v>
      </c>
      <c r="I51">
        <f>((1+COS(RADIANS(Tabela15[[#This Row],[q2]])))*$C$3)/(2*SQRT($E$3))</f>
        <v>7.9497801990883703</v>
      </c>
      <c r="J51">
        <f t="shared" si="6"/>
        <v>1.5295259204356113</v>
      </c>
      <c r="K51">
        <f t="shared" si="5"/>
        <v>0.8094272134003796</v>
      </c>
      <c r="L51" s="11">
        <f>(Tabela15[[#This Row],[y1]]-Tabela15[[#This Row],[y2]])/(Tabela15[[#This Row],[X1]]-Tabela15[[#This Row],[X2]])</f>
        <v>6.3721400381064717</v>
      </c>
      <c r="M51">
        <f>Tabela15[[#This Row],[y1]]-(Tabela15[[#This Row],[X1]]*Tabela15[[#This Row],[b]])</f>
        <v>2.7919966446468596</v>
      </c>
      <c r="N51" s="16">
        <f t="shared" si="2"/>
        <v>7.7952452637193224</v>
      </c>
      <c r="O51" s="16">
        <f t="shared" si="3"/>
        <v>40.604168665239548</v>
      </c>
      <c r="P51" s="16">
        <f t="shared" si="4"/>
        <v>48.399413928958872</v>
      </c>
    </row>
    <row r="52" spans="6:16">
      <c r="F52">
        <v>52.533266067504897</v>
      </c>
      <c r="G52">
        <v>38.374593734741197</v>
      </c>
      <c r="H52">
        <f>((1+COS(RADIANS(Tabela15[[#This Row],[q1]])))*$C$2)/(2*SQRT($E$2))</f>
        <v>12.538350001576273</v>
      </c>
      <c r="I52">
        <f>((1+COS(RADIANS(Tabela15[[#This Row],[q2]])))*$C$3)/(2*SQRT($E$3))</f>
        <v>7.9505926018365116</v>
      </c>
      <c r="J52">
        <f t="shared" si="6"/>
        <v>1.5295259204356113</v>
      </c>
      <c r="K52">
        <f t="shared" si="5"/>
        <v>0.8094272134003796</v>
      </c>
      <c r="L52" s="11">
        <f>(Tabela15[[#This Row],[y1]]-Tabela15[[#This Row],[y2]])/(Tabela15[[#This Row],[X1]]-Tabela15[[#This Row],[X2]])</f>
        <v>6.3710118556223145</v>
      </c>
      <c r="M52">
        <f>Tabela15[[#This Row],[y1]]-(Tabela15[[#This Row],[X1]]*Tabela15[[#This Row],[b]])</f>
        <v>2.7937222289993606</v>
      </c>
      <c r="N52" s="16">
        <f t="shared" si="2"/>
        <v>7.8048838928051563</v>
      </c>
      <c r="O52" s="16">
        <f t="shared" si="3"/>
        <v>40.589792064480086</v>
      </c>
      <c r="P52" s="16">
        <f t="shared" si="4"/>
        <v>48.394675957285244</v>
      </c>
    </row>
    <row r="53" spans="6:16">
      <c r="F53">
        <v>52.513229370117202</v>
      </c>
      <c r="G53">
        <v>38.416288375854499</v>
      </c>
      <c r="H53">
        <f>((1+COS(RADIANS(Tabela15[[#This Row],[q1]])))*$C$2)/(2*SQRT($E$2))</f>
        <v>12.540513608952761</v>
      </c>
      <c r="I53">
        <f>((1+COS(RADIANS(Tabela15[[#This Row],[q2]])))*$C$3)/(2*SQRT($E$3))</f>
        <v>7.9485783156442187</v>
      </c>
      <c r="J53">
        <f t="shared" si="6"/>
        <v>1.5295259204356113</v>
      </c>
      <c r="K53">
        <f t="shared" si="5"/>
        <v>0.8094272134003796</v>
      </c>
      <c r="L53" s="11">
        <f>(Tabela15[[#This Row],[y1]]-Tabela15[[#This Row],[y2]])/(Tabela15[[#This Row],[X1]]-Tabela15[[#This Row],[X2]])</f>
        <v>6.3768136901874426</v>
      </c>
      <c r="M53">
        <f>Tabela15[[#This Row],[y1]]-(Tabela15[[#This Row],[X1]]*Tabela15[[#This Row],[b]])</f>
        <v>2.7870117800224055</v>
      </c>
      <c r="N53" s="16">
        <f t="shared" si="2"/>
        <v>7.767434661983657</v>
      </c>
      <c r="O53" s="16">
        <f t="shared" si="3"/>
        <v>40.66375283936199</v>
      </c>
      <c r="P53" s="16">
        <f t="shared" si="4"/>
        <v>48.431187501345647</v>
      </c>
    </row>
    <row r="54" spans="6:16">
      <c r="F54">
        <v>52.464859008789098</v>
      </c>
      <c r="G54">
        <v>38.452033996582003</v>
      </c>
      <c r="H54">
        <f>((1+COS(RADIANS(Tabela15[[#This Row],[q1]])))*$C$2)/(2*SQRT($E$2))</f>
        <v>12.545734357106005</v>
      </c>
      <c r="I54">
        <f>((1+COS(RADIANS(Tabela15[[#This Row],[q2]])))*$C$3)/(2*SQRT($E$3))</f>
        <v>7.9468499569384257</v>
      </c>
      <c r="J54">
        <f t="shared" si="6"/>
        <v>1.5295259204356113</v>
      </c>
      <c r="K54">
        <f t="shared" si="5"/>
        <v>0.8094272134003796</v>
      </c>
      <c r="L54" s="11">
        <f>(Tabela15[[#This Row],[y1]]-Tabela15[[#This Row],[y2]])/(Tabela15[[#This Row],[X1]]-Tabela15[[#This Row],[X2]])</f>
        <v>6.3864639045138194</v>
      </c>
      <c r="M54">
        <f>Tabela15[[#This Row],[y1]]-(Tabela15[[#This Row],[X1]]*Tabela15[[#This Row],[b]])</f>
        <v>2.7774722752256977</v>
      </c>
      <c r="N54" s="16">
        <f t="shared" si="2"/>
        <v>7.7143522396474138</v>
      </c>
      <c r="O54" s="16">
        <f t="shared" si="3"/>
        <v>40.786921203657897</v>
      </c>
      <c r="P54" s="16">
        <f t="shared" si="4"/>
        <v>48.501273443305308</v>
      </c>
    </row>
    <row r="55" spans="6:16">
      <c r="F55">
        <v>52.466594696044901</v>
      </c>
      <c r="G55">
        <v>38.5020751953125</v>
      </c>
      <c r="H55">
        <f>((1+COS(RADIANS(Tabela15[[#This Row],[q1]])))*$C$2)/(2*SQRT($E$2))</f>
        <v>12.545547078068171</v>
      </c>
      <c r="I55">
        <f>((1+COS(RADIANS(Tabela15[[#This Row],[q2]])))*$C$3)/(2*SQRT($E$3))</f>
        <v>7.9444281019984651</v>
      </c>
      <c r="J55">
        <f t="shared" si="6"/>
        <v>1.5295259204356113</v>
      </c>
      <c r="K55">
        <f t="shared" si="5"/>
        <v>0.8094272134003796</v>
      </c>
      <c r="L55" s="11">
        <f>(Tabela15[[#This Row],[y1]]-Tabela15[[#This Row],[y2]])/(Tabela15[[#This Row],[X1]]-Tabela15[[#This Row],[X2]])</f>
        <v>6.3895670567348919</v>
      </c>
      <c r="M55">
        <f>Tabela15[[#This Row],[y1]]-(Tabela15[[#This Row],[X1]]*Tabela15[[#This Row],[b]])</f>
        <v>2.7725386444306768</v>
      </c>
      <c r="N55" s="16">
        <f t="shared" si="2"/>
        <v>7.6869705348614943</v>
      </c>
      <c r="O55" s="16">
        <f t="shared" si="3"/>
        <v>40.826567172511787</v>
      </c>
      <c r="P55" s="16">
        <f t="shared" si="4"/>
        <v>48.513537707373281</v>
      </c>
    </row>
    <row r="56" spans="6:16">
      <c r="F56">
        <v>52.449012756347699</v>
      </c>
      <c r="G56">
        <v>38.4839763641357</v>
      </c>
      <c r="H56">
        <f>((1+COS(RADIANS(Tabela15[[#This Row],[q1]])))*$C$2)/(2*SQRT($E$2))</f>
        <v>12.547443951408457</v>
      </c>
      <c r="I56">
        <f>((1+COS(RADIANS(Tabela15[[#This Row],[q2]])))*$C$3)/(2*SQRT($E$3))</f>
        <v>7.9453043423271916</v>
      </c>
      <c r="J56">
        <f t="shared" si="6"/>
        <v>1.5295259204356113</v>
      </c>
      <c r="K56">
        <f t="shared" si="5"/>
        <v>0.8094272134003796</v>
      </c>
      <c r="L56" s="11">
        <f>(Tabela15[[#This Row],[y1]]-Tabela15[[#This Row],[y2]])/(Tabela15[[#This Row],[X1]]-Tabela15[[#This Row],[X2]])</f>
        <v>6.3909844082751563</v>
      </c>
      <c r="M56">
        <f>Tabela15[[#This Row],[y1]]-(Tabela15[[#This Row],[X1]]*Tabela15[[#This Row],[b]])</f>
        <v>2.7722676418517587</v>
      </c>
      <c r="N56" s="16">
        <f t="shared" si="2"/>
        <v>7.6854678780583106</v>
      </c>
      <c r="O56" s="16">
        <f t="shared" si="3"/>
        <v>40.844681706816154</v>
      </c>
      <c r="P56" s="16">
        <f t="shared" si="4"/>
        <v>48.530149584874465</v>
      </c>
    </row>
    <row r="57" spans="6:16">
      <c r="F57">
        <v>52.444786071777301</v>
      </c>
      <c r="G57">
        <v>38.552869796752901</v>
      </c>
      <c r="H57">
        <f>((1+COS(RADIANS(Tabela15[[#This Row],[q1]])))*$C$2)/(2*SQRT($E$2))</f>
        <v>12.547899891576852</v>
      </c>
      <c r="I57">
        <f>((1+COS(RADIANS(Tabela15[[#This Row],[q2]])))*$C$3)/(2*SQRT($E$3))</f>
        <v>7.941967063642565</v>
      </c>
      <c r="J57">
        <f t="shared" si="6"/>
        <v>1.5295259204356113</v>
      </c>
      <c r="K57">
        <f t="shared" si="5"/>
        <v>0.8094272134003796</v>
      </c>
      <c r="L57" s="11">
        <f>(Tabela15[[#This Row],[y1]]-Tabela15[[#This Row],[y2]])/(Tabela15[[#This Row],[X1]]-Tabela15[[#This Row],[X2]])</f>
        <v>6.3962520456364835</v>
      </c>
      <c r="M57">
        <f>Tabela15[[#This Row],[y1]]-(Tabela15[[#This Row],[X1]]*Tabela15[[#This Row],[b]])</f>
        <v>2.764666594136548</v>
      </c>
      <c r="N57" s="16">
        <f t="shared" si="2"/>
        <v>7.6433813767345802</v>
      </c>
      <c r="O57" s="16">
        <f t="shared" si="3"/>
        <v>40.9120402313089</v>
      </c>
      <c r="P57" s="16">
        <f t="shared" si="4"/>
        <v>48.555421608043481</v>
      </c>
    </row>
    <row r="58" spans="6:16">
      <c r="F58">
        <v>52.444786071777301</v>
      </c>
      <c r="G58">
        <v>38.557275772094698</v>
      </c>
      <c r="H58">
        <f>((1+COS(RADIANS(Tabela15[[#This Row],[q1]])))*$C$2)/(2*SQRT($E$2))</f>
        <v>12.547899891576852</v>
      </c>
      <c r="I58">
        <f>((1+COS(RADIANS(Tabela15[[#This Row],[q2]])))*$C$3)/(2*SQRT($E$3))</f>
        <v>7.9417534615406744</v>
      </c>
      <c r="J58">
        <f t="shared" si="6"/>
        <v>1.5295259204356113</v>
      </c>
      <c r="K58">
        <f t="shared" si="5"/>
        <v>0.8094272134003796</v>
      </c>
      <c r="L58" s="11">
        <f>(Tabela15[[#This Row],[y1]]-Tabela15[[#This Row],[y2]])/(Tabela15[[#This Row],[X1]]-Tabela15[[#This Row],[X2]])</f>
        <v>6.3965486745566631</v>
      </c>
      <c r="M58">
        <f>Tabela15[[#This Row],[y1]]-(Tabela15[[#This Row],[X1]]*Tabela15[[#This Row],[b]])</f>
        <v>2.764212892514383</v>
      </c>
      <c r="N58" s="16">
        <f t="shared" si="2"/>
        <v>7.6408729151427313</v>
      </c>
      <c r="O58" s="16">
        <f t="shared" si="3"/>
        <v>40.915834945972605</v>
      </c>
      <c r="P58" s="16">
        <f t="shared" si="4"/>
        <v>48.556707861115335</v>
      </c>
    </row>
    <row r="59" spans="6:16">
      <c r="F59">
        <v>52.408613204956097</v>
      </c>
      <c r="G59">
        <v>38.534370422363303</v>
      </c>
      <c r="H59">
        <f>((1+COS(RADIANS(Tabela15[[#This Row],[q1]])))*$C$2)/(2*SQRT($E$2))</f>
        <v>12.55180086672789</v>
      </c>
      <c r="I59">
        <f>((1+COS(RADIANS(Tabela15[[#This Row],[q2]])))*$C$3)/(2*SQRT($E$3))</f>
        <v>7.9428636901158853</v>
      </c>
      <c r="J59">
        <f t="shared" si="6"/>
        <v>1.5295259204356113</v>
      </c>
      <c r="K59">
        <f t="shared" si="5"/>
        <v>0.8094272134003796</v>
      </c>
      <c r="L59" s="11">
        <f>(Tabela15[[#This Row],[y1]]-Tabela15[[#This Row],[y2]])/(Tabela15[[#This Row],[X1]]-Tabela15[[#This Row],[X2]])</f>
        <v>6.4004241801624371</v>
      </c>
      <c r="M59">
        <f>Tabela15[[#This Row],[y1]]-(Tabela15[[#This Row],[X1]]*Tabela15[[#This Row],[b]])</f>
        <v>2.7621861813865944</v>
      </c>
      <c r="N59" s="16">
        <f t="shared" si="2"/>
        <v>7.6296725006430561</v>
      </c>
      <c r="O59" s="16">
        <f t="shared" si="3"/>
        <v>40.965429686008008</v>
      </c>
      <c r="P59" s="16">
        <f t="shared" si="4"/>
        <v>48.595102186651062</v>
      </c>
    </row>
    <row r="60" spans="6:16">
      <c r="F60">
        <v>52.406751632690401</v>
      </c>
      <c r="G60">
        <v>38.4920654296875</v>
      </c>
      <c r="H60">
        <f>((1+COS(RADIANS(Tabela15[[#This Row],[q1]])))*$C$2)/(2*SQRT($E$2))</f>
        <v>12.552001572203821</v>
      </c>
      <c r="I60">
        <f>((1+COS(RADIANS(Tabela15[[#This Row],[q2]])))*$C$3)/(2*SQRT($E$3))</f>
        <v>7.9449127597538105</v>
      </c>
      <c r="J60">
        <f t="shared" si="6"/>
        <v>1.5295259204356113</v>
      </c>
      <c r="K60">
        <f t="shared" si="5"/>
        <v>0.8094272134003796</v>
      </c>
      <c r="L60" s="11">
        <f>(Tabela15[[#This Row],[y1]]-Tabela15[[#This Row],[y2]])/(Tabela15[[#This Row],[X1]]-Tabela15[[#This Row],[X2]])</f>
        <v>6.3978573596086221</v>
      </c>
      <c r="M60">
        <f>Tabela15[[#This Row],[y1]]-(Tabela15[[#This Row],[X1]]*Tabela15[[#This Row],[b]])</f>
        <v>2.7663129054326934</v>
      </c>
      <c r="N60" s="16">
        <f t="shared" si="2"/>
        <v>7.6524870907634694</v>
      </c>
      <c r="O60" s="16">
        <f t="shared" si="3"/>
        <v>40.932578793898209</v>
      </c>
      <c r="P60" s="16">
        <f t="shared" si="4"/>
        <v>48.585065884661681</v>
      </c>
    </row>
    <row r="61" spans="6:16">
      <c r="F61">
        <v>52.399524688720703</v>
      </c>
      <c r="G61">
        <v>38.449853897094698</v>
      </c>
      <c r="H61">
        <f>((1+COS(RADIANS(Tabela15[[#This Row],[q1]])))*$C$2)/(2*SQRT($E$2))</f>
        <v>12.552780697828428</v>
      </c>
      <c r="I61">
        <f>((1+COS(RADIANS(Tabela15[[#This Row],[q2]])))*$C$3)/(2*SQRT($E$3))</f>
        <v>7.9469554071885318</v>
      </c>
      <c r="J61">
        <f t="shared" si="6"/>
        <v>1.5295259204356113</v>
      </c>
      <c r="K61">
        <f t="shared" si="5"/>
        <v>0.8094272134003796</v>
      </c>
      <c r="L61" s="11">
        <f>(Tabela15[[#This Row],[y1]]-Tabela15[[#This Row],[y2]])/(Tabela15[[#This Row],[X1]]-Tabela15[[#This Row],[X2]])</f>
        <v>6.396102708756219</v>
      </c>
      <c r="M61">
        <f>Tabela15[[#This Row],[y1]]-(Tabela15[[#This Row],[X1]]*Tabela15[[#This Row],[b]])</f>
        <v>2.7697758150173648</v>
      </c>
      <c r="N61" s="16">
        <f t="shared" si="2"/>
        <v>7.6716580654551079</v>
      </c>
      <c r="O61" s="16">
        <f t="shared" si="3"/>
        <v>40.910129860958641</v>
      </c>
      <c r="P61" s="16">
        <f t="shared" si="4"/>
        <v>48.581787926413746</v>
      </c>
    </row>
    <row r="62" spans="6:16">
      <c r="F62">
        <v>52.388536453247099</v>
      </c>
      <c r="G62">
        <v>38.469367980957003</v>
      </c>
      <c r="H62">
        <f>((1+COS(RADIANS(Tabela15[[#This Row],[q1]])))*$C$2)/(2*SQRT($E$2))</f>
        <v>12.553965177444658</v>
      </c>
      <c r="I62">
        <f>((1+COS(RADIANS(Tabela15[[#This Row],[q2]])))*$C$3)/(2*SQRT($E$3))</f>
        <v>7.9460113415553693</v>
      </c>
      <c r="J62">
        <f t="shared" si="6"/>
        <v>1.5295259204356113</v>
      </c>
      <c r="K62">
        <f t="shared" si="5"/>
        <v>0.8094272134003796</v>
      </c>
      <c r="L62" s="11">
        <f>(Tabela15[[#This Row],[y1]]-Tabela15[[#This Row],[y2]])/(Tabela15[[#This Row],[X1]]-Tabela15[[#This Row],[X2]])</f>
        <v>6.3990586163680456</v>
      </c>
      <c r="M62">
        <f>Tabela15[[#This Row],[y1]]-(Tabela15[[#This Row],[X1]]*Tabela15[[#This Row],[b]])</f>
        <v>2.7664391573228944</v>
      </c>
      <c r="N62" s="16">
        <f t="shared" si="2"/>
        <v>7.6531856111694054</v>
      </c>
      <c r="O62" s="16">
        <f t="shared" si="3"/>
        <v>40.947951175714124</v>
      </c>
      <c r="P62" s="16">
        <f t="shared" si="4"/>
        <v>48.601136786883529</v>
      </c>
    </row>
    <row r="63" spans="6:16">
      <c r="F63">
        <v>52.439865112304702</v>
      </c>
      <c r="G63">
        <v>38.461652755737298</v>
      </c>
      <c r="H63">
        <f>((1+COS(RADIANS(Tabela15[[#This Row],[q1]])))*$C$2)/(2*SQRT($E$2))</f>
        <v>12.548430691864359</v>
      </c>
      <c r="I63">
        <f>((1+COS(RADIANS(Tabela15[[#This Row],[q2]])))*$C$3)/(2*SQRT($E$3))</f>
        <v>7.9463846423579598</v>
      </c>
      <c r="J63">
        <f t="shared" si="6"/>
        <v>1.5295259204356113</v>
      </c>
      <c r="K63">
        <f t="shared" si="5"/>
        <v>0.8094272134003796</v>
      </c>
      <c r="L63" s="11">
        <f>(Tabela15[[#This Row],[y1]]-Tabela15[[#This Row],[y2]])/(Tabela15[[#This Row],[X1]]-Tabela15[[#This Row],[X2]])</f>
        <v>6.3908544822331406</v>
      </c>
      <c r="M63">
        <f>Tabela15[[#This Row],[y1]]-(Tabela15[[#This Row],[X1]]*Tabela15[[#This Row],[b]])</f>
        <v>2.7734531075566622</v>
      </c>
      <c r="N63" s="16">
        <f t="shared" si="2"/>
        <v>7.6920421398157064</v>
      </c>
      <c r="O63" s="16">
        <f t="shared" si="3"/>
        <v>40.843021013079422</v>
      </c>
      <c r="P63" s="16">
        <f t="shared" si="4"/>
        <v>48.535063152895127</v>
      </c>
    </row>
    <row r="64" spans="6:16">
      <c r="F64">
        <v>52.408887863159201</v>
      </c>
      <c r="G64">
        <v>38.5078315734863</v>
      </c>
      <c r="H64">
        <f>((1+COS(RADIANS(Tabela15[[#This Row],[q1]])))*$C$2)/(2*SQRT($E$2))</f>
        <v>12.551771254019556</v>
      </c>
      <c r="I64">
        <f>((1+COS(RADIANS(Tabela15[[#This Row],[q2]])))*$C$3)/(2*SQRT($E$3))</f>
        <v>7.9441493386370929</v>
      </c>
      <c r="J64">
        <f t="shared" si="6"/>
        <v>1.5295259204356113</v>
      </c>
      <c r="K64">
        <f t="shared" si="5"/>
        <v>0.8094272134003796</v>
      </c>
      <c r="L64" s="11">
        <f>(Tabela15[[#This Row],[y1]]-Tabela15[[#This Row],[y2]])/(Tabela15[[#This Row],[X1]]-Tabela15[[#This Row],[X2]])</f>
        <v>6.3985976788554764</v>
      </c>
      <c r="M64">
        <f>Tabela15[[#This Row],[y1]]-(Tabela15[[#This Row],[X1]]*Tabela15[[#This Row],[b]])</f>
        <v>2.7649502497709673</v>
      </c>
      <c r="N64" s="16">
        <f t="shared" si="2"/>
        <v>7.6449498837085343</v>
      </c>
      <c r="O64" s="16">
        <f t="shared" si="3"/>
        <v>40.942052255854691</v>
      </c>
      <c r="P64" s="16">
        <f t="shared" si="4"/>
        <v>48.587002139563225</v>
      </c>
    </row>
    <row r="65" spans="6:16">
      <c r="F65">
        <v>52.4341144561768</v>
      </c>
      <c r="G65">
        <v>38.558575720535998</v>
      </c>
      <c r="H65">
        <f>((1+COS(RADIANS(Tabela15[[#This Row],[q1]])))*$C$2)/(2*SQRT($E$2))</f>
        <v>12.549050943128149</v>
      </c>
      <c r="I65">
        <f>((1+COS(RADIANS(Tabela15[[#This Row],[q2]])))*$C$3)/(2*SQRT($E$3))</f>
        <v>7.9416904359798544</v>
      </c>
      <c r="J65">
        <f t="shared" si="6"/>
        <v>1.5295259204356113</v>
      </c>
      <c r="K65">
        <f t="shared" si="5"/>
        <v>0.8094272134003796</v>
      </c>
      <c r="L65" s="11">
        <f>(Tabela15[[#This Row],[y1]]-Tabela15[[#This Row],[y2]])/(Tabela15[[#This Row],[X1]]-Tabela15[[#This Row],[X2]])</f>
        <v>6.3982346616307337</v>
      </c>
      <c r="M65">
        <f>Tabela15[[#This Row],[y1]]-(Tabela15[[#This Row],[X1]]*Tabela15[[#This Row],[b]])</f>
        <v>2.762785183134369</v>
      </c>
      <c r="N65" s="16">
        <f t="shared" si="2"/>
        <v>7.632981968146809</v>
      </c>
      <c r="O65" s="16">
        <f t="shared" si="3"/>
        <v>40.93740678529295</v>
      </c>
      <c r="P65" s="16">
        <f t="shared" si="4"/>
        <v>48.570388753439758</v>
      </c>
    </row>
    <row r="66" spans="6:16">
      <c r="L66" s="11"/>
      <c r="M66" s="5"/>
    </row>
    <row r="67" spans="6:16">
      <c r="L67" s="11"/>
      <c r="M67" s="5"/>
    </row>
    <row r="68" spans="6:16">
      <c r="L68" s="11"/>
      <c r="M68" s="5"/>
    </row>
    <row r="69" spans="6:16">
      <c r="L69" s="11"/>
      <c r="M69" s="5"/>
    </row>
    <row r="70" spans="6:16">
      <c r="L70" s="11"/>
      <c r="M70" s="5"/>
    </row>
    <row r="71" spans="6:16">
      <c r="L71" s="11"/>
      <c r="M71" s="5"/>
    </row>
    <row r="72" spans="6:16">
      <c r="L72" s="11"/>
      <c r="M72" s="5"/>
    </row>
    <row r="73" spans="6:16">
      <c r="L73" s="11"/>
      <c r="M73" s="5"/>
    </row>
    <row r="74" spans="6:16">
      <c r="L74" s="11"/>
      <c r="M74" s="5"/>
    </row>
    <row r="75" spans="6:16">
      <c r="L75" s="11"/>
      <c r="M75" s="5"/>
    </row>
    <row r="76" spans="6:16">
      <c r="L76" s="11"/>
      <c r="M76" s="5"/>
    </row>
    <row r="77" spans="6:16">
      <c r="L77" s="11"/>
      <c r="M77" s="5"/>
    </row>
    <row r="78" spans="6:16">
      <c r="L78" s="11"/>
      <c r="M78" s="5"/>
    </row>
    <row r="79" spans="6:16">
      <c r="L79" s="11"/>
      <c r="M79" s="5"/>
    </row>
    <row r="80" spans="6:16">
      <c r="L80" s="11"/>
      <c r="M80" s="5"/>
    </row>
    <row r="81" spans="12:13">
      <c r="L81" s="11"/>
      <c r="M81" s="5"/>
    </row>
    <row r="82" spans="12:13">
      <c r="L82" s="11"/>
      <c r="M82" s="5"/>
    </row>
    <row r="83" spans="12:13">
      <c r="L83" s="11"/>
      <c r="M83" s="5"/>
    </row>
    <row r="84" spans="12:13">
      <c r="L84" s="11"/>
      <c r="M84" s="5"/>
    </row>
    <row r="85" spans="12:13">
      <c r="L85" s="11"/>
      <c r="M85" s="5"/>
    </row>
    <row r="86" spans="12:13">
      <c r="L86" s="11"/>
      <c r="M86" s="5"/>
    </row>
    <row r="87" spans="12:13">
      <c r="L87" s="11"/>
      <c r="M87" s="5"/>
    </row>
    <row r="88" spans="12:13">
      <c r="L88" s="11"/>
      <c r="M88" s="5"/>
    </row>
    <row r="89" spans="12:13">
      <c r="L89" s="11"/>
      <c r="M89" s="5"/>
    </row>
    <row r="90" spans="12:13">
      <c r="L90" s="11"/>
      <c r="M90" s="5"/>
    </row>
    <row r="91" spans="12:13">
      <c r="L91" s="11"/>
      <c r="M91" s="5"/>
    </row>
    <row r="92" spans="12:13">
      <c r="L92" s="11"/>
      <c r="M92" s="5"/>
    </row>
    <row r="93" spans="12:13">
      <c r="L93" s="11"/>
      <c r="M93" s="5"/>
    </row>
    <row r="94" spans="12:13">
      <c r="L94" s="11"/>
      <c r="M94" s="5"/>
    </row>
    <row r="95" spans="12:13">
      <c r="L95" s="11"/>
      <c r="M95" s="5"/>
    </row>
    <row r="96" spans="12:13">
      <c r="L96" s="11"/>
      <c r="M96" s="5"/>
    </row>
    <row r="97" spans="6:13">
      <c r="L97" s="11"/>
      <c r="M97" s="5"/>
    </row>
    <row r="98" spans="6:13">
      <c r="G98" s="2"/>
      <c r="L98" s="11"/>
      <c r="M98" s="5"/>
    </row>
    <row r="99" spans="6:13">
      <c r="G99" s="2"/>
      <c r="L99" s="11"/>
      <c r="M99" s="5"/>
    </row>
    <row r="100" spans="6:13">
      <c r="G100" s="2"/>
      <c r="L100" s="11"/>
      <c r="M100" s="5"/>
    </row>
    <row r="101" spans="6:13">
      <c r="G101" s="2"/>
      <c r="L101" s="11"/>
      <c r="M101" s="5"/>
    </row>
    <row r="102" spans="6:13">
      <c r="G102" s="2"/>
      <c r="L102" s="11"/>
      <c r="M102" s="5"/>
    </row>
    <row r="103" spans="6:13">
      <c r="G103" s="2"/>
      <c r="L103" s="11"/>
      <c r="M103" s="5"/>
    </row>
    <row r="104" spans="6:13">
      <c r="G104" s="2"/>
      <c r="L104" s="11"/>
      <c r="M104" s="5"/>
    </row>
    <row r="105" spans="6:13">
      <c r="G105" s="2"/>
      <c r="L105" s="11"/>
    </row>
    <row r="106" spans="6:13">
      <c r="G106" s="2"/>
      <c r="L106" s="11"/>
    </row>
    <row r="107" spans="6:13">
      <c r="F107" s="2"/>
      <c r="G107" s="2"/>
      <c r="L107" s="11"/>
    </row>
    <row r="108" spans="6:13">
      <c r="F108" s="2"/>
      <c r="G108" s="2"/>
      <c r="L108" s="11"/>
    </row>
    <row r="109" spans="6:13">
      <c r="F109" s="2"/>
      <c r="G109" s="2"/>
      <c r="L109" s="11"/>
    </row>
    <row r="110" spans="6:13">
      <c r="F110" s="2"/>
      <c r="G110" s="2"/>
      <c r="L110" s="11"/>
    </row>
    <row r="111" spans="6:13">
      <c r="F111" s="2"/>
      <c r="G111" s="2"/>
      <c r="L111" s="11"/>
    </row>
    <row r="112" spans="6:13">
      <c r="F112" s="2"/>
      <c r="G112" s="2"/>
      <c r="L112" s="11"/>
    </row>
    <row r="113" spans="6:12">
      <c r="F113" s="2"/>
      <c r="G113" s="2"/>
      <c r="L113" s="11"/>
    </row>
    <row r="114" spans="6:12">
      <c r="F114" s="2"/>
      <c r="G114" s="2"/>
      <c r="L114" s="11"/>
    </row>
    <row r="115" spans="6:12">
      <c r="F115" s="2"/>
      <c r="G115" s="2"/>
      <c r="L115" s="11"/>
    </row>
    <row r="116" spans="6:12">
      <c r="F116" s="2"/>
      <c r="G116" s="2"/>
      <c r="L116" s="11"/>
    </row>
    <row r="117" spans="6:12">
      <c r="F117" s="2"/>
      <c r="G117" s="2"/>
      <c r="L117" s="11"/>
    </row>
    <row r="118" spans="6:12">
      <c r="F118" s="2"/>
      <c r="G118" s="2"/>
      <c r="L118" s="11"/>
    </row>
    <row r="119" spans="6:12">
      <c r="F119" s="2"/>
      <c r="G119" s="2"/>
      <c r="L119" s="11"/>
    </row>
    <row r="120" spans="6:12">
      <c r="F120" s="2"/>
      <c r="G120" s="2"/>
      <c r="L120" s="11"/>
    </row>
    <row r="121" spans="6:12">
      <c r="F121" s="2"/>
      <c r="G121" s="2"/>
      <c r="L121" s="11"/>
    </row>
    <row r="122" spans="6:12">
      <c r="F122" s="2"/>
      <c r="G122" s="2"/>
      <c r="L122" s="11"/>
    </row>
    <row r="123" spans="6:12">
      <c r="F123" s="2"/>
      <c r="G123" s="2"/>
      <c r="L123" s="11"/>
    </row>
    <row r="124" spans="6:12">
      <c r="F124" s="2"/>
      <c r="G124" s="2"/>
      <c r="L124" s="11"/>
    </row>
  </sheetData>
  <mergeCells count="1">
    <mergeCell ref="G1:I1"/>
  </mergeCells>
  <phoneticPr fontId="12" type="noConversion"/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OWRK geometric mean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Guilhermino Fechine</cp:lastModifiedBy>
  <dcterms:created xsi:type="dcterms:W3CDTF">2016-03-20T23:09:04Z</dcterms:created>
  <dcterms:modified xsi:type="dcterms:W3CDTF">2020-06-08T23:52:50Z</dcterms:modified>
</cp:coreProperties>
</file>