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embeddings/oleObject69.bin" ContentType="application/vnd.openxmlformats-officedocument.oleObject"/>
  <Override PartName="/xl/embeddings/oleObject70.bin" ContentType="application/vnd.openxmlformats-officedocument.oleObject"/>
  <Override PartName="/xl/embeddings/oleObject71.bin" ContentType="application/vnd.openxmlformats-officedocument.oleObject"/>
  <Override PartName="/xl/embeddings/oleObject72.bin" ContentType="application/vnd.openxmlformats-officedocument.oleObject"/>
  <Override PartName="/xl/embeddings/oleObject73.bin" ContentType="application/vnd.openxmlformats-officedocument.oleObject"/>
  <Override PartName="/xl/embeddings/oleObject74.bin" ContentType="application/vnd.openxmlformats-officedocument.oleObject"/>
  <Override PartName="/xl/embeddings/oleObject75.bin" ContentType="application/vnd.openxmlformats-officedocument.oleObject"/>
  <Override PartName="/xl/embeddings/oleObject76.bin" ContentType="application/vnd.openxmlformats-officedocument.oleObject"/>
  <Override PartName="/xl/embeddings/oleObject77.bin" ContentType="application/vnd.openxmlformats-officedocument.oleObject"/>
  <Override PartName="/xl/embeddings/oleObject78.bin" ContentType="application/vnd.openxmlformats-officedocument.oleObject"/>
  <Override PartName="/xl/embeddings/oleObject79.bin" ContentType="application/vnd.openxmlformats-officedocument.oleObject"/>
  <Override PartName="/xl/embeddings/oleObject80.bin" ContentType="application/vnd.openxmlformats-officedocument.oleObject"/>
  <Override PartName="/xl/embeddings/oleObject81.bin" ContentType="application/vnd.openxmlformats-officedocument.oleObject"/>
  <Override PartName="/xl/embeddings/oleObject82.bin" ContentType="application/vnd.openxmlformats-officedocument.oleObject"/>
  <Override PartName="/xl/embeddings/oleObject83.bin" ContentType="application/vnd.openxmlformats-officedocument.oleObject"/>
  <Override PartName="/xl/embeddings/oleObject84.bin" ContentType="application/vnd.openxmlformats-officedocument.oleObject"/>
  <Override PartName="/xl/embeddings/oleObject85.bin" ContentType="application/vnd.openxmlformats-officedocument.oleObject"/>
  <Override PartName="/xl/embeddings/oleObject86.bin" ContentType="application/vnd.openxmlformats-officedocument.oleObject"/>
  <Override PartName="/xl/embeddings/oleObject87.bin" ContentType="application/vnd.openxmlformats-officedocument.oleObject"/>
  <Override PartName="/xl/embeddings/oleObject88.bin" ContentType="application/vnd.openxmlformats-officedocument.oleObject"/>
  <Override PartName="/xl/embeddings/oleObject89.bin" ContentType="application/vnd.openxmlformats-officedocument.oleObject"/>
  <Override PartName="/xl/embeddings/oleObject90.bin" ContentType="application/vnd.openxmlformats-officedocument.oleObject"/>
  <Override PartName="/xl/embeddings/oleObject91.bin" ContentType="application/vnd.openxmlformats-officedocument.oleObject"/>
  <Override PartName="/xl/embeddings/oleObject92.bin" ContentType="application/vnd.openxmlformats-officedocument.oleObject"/>
  <Override PartName="/xl/embeddings/oleObject93.bin" ContentType="application/vnd.openxmlformats-officedocument.oleObject"/>
  <Override PartName="/xl/embeddings/oleObject94.bin" ContentType="application/vnd.openxmlformats-officedocument.oleObject"/>
  <Override PartName="/xl/embeddings/oleObject95.bin" ContentType="application/vnd.openxmlformats-officedocument.oleObject"/>
  <Override PartName="/xl/embeddings/oleObject96.bin" ContentType="application/vnd.openxmlformats-officedocument.oleObject"/>
  <Override PartName="/xl/embeddings/oleObject97.bin" ContentType="application/vnd.openxmlformats-officedocument.oleObject"/>
  <Override PartName="/xl/embeddings/oleObject98.bin" ContentType="application/vnd.openxmlformats-officedocument.oleObject"/>
  <Override PartName="/xl/embeddings/oleObject99.bin" ContentType="application/vnd.openxmlformats-officedocument.oleObject"/>
  <Override PartName="/xl/embeddings/oleObject100.bin" ContentType="application/vnd.openxmlformats-officedocument.oleObject"/>
  <Override PartName="/xl/embeddings/oleObject101.bin" ContentType="application/vnd.openxmlformats-officedocument.oleObject"/>
  <Override PartName="/xl/embeddings/oleObject102.bin" ContentType="application/vnd.openxmlformats-officedocument.oleObject"/>
  <Override PartName="/xl/embeddings/oleObject103.bin" ContentType="application/vnd.openxmlformats-officedocument.oleObject"/>
  <Override PartName="/xl/embeddings/oleObject104.bin" ContentType="application/vnd.openxmlformats-officedocument.oleObject"/>
  <Override PartName="/xl/embeddings/oleObject105.bin" ContentType="application/vnd.openxmlformats-officedocument.oleObject"/>
  <Override PartName="/xl/embeddings/oleObject106.bin" ContentType="application/vnd.openxmlformats-officedocument.oleObject"/>
  <Override PartName="/xl/embeddings/oleObject107.bin" ContentType="application/vnd.openxmlformats-officedocument.oleObject"/>
  <Override PartName="/xl/embeddings/oleObject108.bin" ContentType="application/vnd.openxmlformats-officedocument.oleObject"/>
  <Override PartName="/xl/embeddings/oleObject109.bin" ContentType="application/vnd.openxmlformats-officedocument.oleObject"/>
  <Override PartName="/xl/embeddings/oleObject110.bin" ContentType="application/vnd.openxmlformats-officedocument.oleObject"/>
  <Override PartName="/xl/embeddings/oleObject111.bin" ContentType="application/vnd.openxmlformats-officedocument.oleObject"/>
  <Override PartName="/xl/drawings/drawing2.xml" ContentType="application/vnd.openxmlformats-officedocument.drawing+xml"/>
  <Override PartName="/xl/embeddings/oleObject112.bin" ContentType="application/vnd.openxmlformats-officedocument.oleObject"/>
  <Override PartName="/xl/embeddings/oleObject11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mon\Dropbox\MS\review DODH\proofs\"/>
    </mc:Choice>
  </mc:AlternateContent>
  <bookViews>
    <workbookView xWindow="0" yWindow="0" windowWidth="28800" windowHeight="12600"/>
  </bookViews>
  <sheets>
    <sheet name="E-factor calculation" sheetId="1" r:id="rId1"/>
    <sheet name="MM-density-Reactants-Solvents " sheetId="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22" i="1" l="1"/>
  <c r="L123" i="1"/>
  <c r="O135" i="1" l="1"/>
  <c r="Q135" i="1" s="1"/>
  <c r="F135" i="1"/>
  <c r="R135" i="1" s="1"/>
  <c r="F133" i="1"/>
  <c r="R133" i="1" s="1"/>
  <c r="L136" i="1"/>
  <c r="L134" i="1"/>
  <c r="J136" i="1"/>
  <c r="J134" i="1"/>
  <c r="L135" i="1"/>
  <c r="L133" i="1"/>
  <c r="O133" i="1"/>
  <c r="Q133" i="1" s="1"/>
  <c r="J132" i="1"/>
  <c r="L132" i="1" s="1"/>
  <c r="O132" i="1"/>
  <c r="Q132" i="1" s="1"/>
  <c r="O131" i="1"/>
  <c r="Q131" i="1" s="1"/>
  <c r="R131" i="1" s="1"/>
  <c r="L131" i="1"/>
  <c r="F131" i="1"/>
  <c r="O130" i="1"/>
  <c r="Q130" i="1" s="1"/>
  <c r="J130" i="1"/>
  <c r="L130" i="1" s="1"/>
  <c r="R129" i="1" s="1"/>
  <c r="O129" i="1"/>
  <c r="Q129" i="1" s="1"/>
  <c r="L129" i="1"/>
  <c r="F129" i="1"/>
  <c r="O128" i="1"/>
  <c r="Q128" i="1" s="1"/>
  <c r="O127" i="1"/>
  <c r="Q127" i="1" s="1"/>
  <c r="F127" i="1"/>
  <c r="R127" i="1" s="1"/>
  <c r="J128" i="1"/>
  <c r="L128" i="1" s="1"/>
  <c r="L127" i="1"/>
  <c r="O126" i="1"/>
  <c r="Q126" i="1" s="1"/>
  <c r="O125" i="1"/>
  <c r="Q125" i="1" s="1"/>
  <c r="F125" i="1"/>
  <c r="R125" i="1" s="1"/>
  <c r="L125" i="1"/>
  <c r="J126" i="1"/>
  <c r="L126" i="1" s="1"/>
  <c r="L122" i="1"/>
  <c r="F122" i="1"/>
  <c r="J124" i="1"/>
  <c r="L124" i="1" s="1"/>
  <c r="O122" i="1"/>
  <c r="Q122" i="1" s="1"/>
  <c r="O121" i="1"/>
  <c r="Q121" i="1" s="1"/>
  <c r="O120" i="1"/>
  <c r="Q120" i="1" s="1"/>
  <c r="F120" i="1"/>
  <c r="R120" i="1" s="1"/>
  <c r="J121" i="1"/>
  <c r="L121" i="1" s="1"/>
  <c r="O118" i="1"/>
  <c r="Q118" i="1" s="1"/>
  <c r="J119" i="1"/>
  <c r="L119" i="1" s="1"/>
  <c r="L118" i="1"/>
  <c r="F118" i="1"/>
  <c r="F116" i="1"/>
  <c r="R116" i="1" s="1"/>
  <c r="O116" i="1"/>
  <c r="Q116" i="1" s="1"/>
  <c r="J117" i="1"/>
  <c r="L117" i="1" s="1"/>
  <c r="L116" i="1"/>
  <c r="J115" i="1"/>
  <c r="L115" i="1" s="1"/>
  <c r="R114" i="1" s="1"/>
  <c r="O114" i="1"/>
  <c r="Q114" i="1" s="1"/>
  <c r="L114" i="1"/>
  <c r="F114" i="1"/>
  <c r="R118" i="1" l="1"/>
  <c r="J113" i="1"/>
  <c r="L113" i="1" s="1"/>
  <c r="L112" i="1"/>
  <c r="F112" i="1"/>
  <c r="O112" i="1"/>
  <c r="Q112" i="1" s="1"/>
  <c r="O109" i="1"/>
  <c r="Q109" i="1" s="1"/>
  <c r="F109" i="1"/>
  <c r="J111" i="1"/>
  <c r="L111" i="1" s="1"/>
  <c r="L110" i="1"/>
  <c r="L109" i="1"/>
  <c r="O107" i="1"/>
  <c r="Q107" i="1" s="1"/>
  <c r="F107" i="1"/>
  <c r="L107" i="1"/>
  <c r="J108" i="1"/>
  <c r="L108" i="1" s="1"/>
  <c r="O106" i="1"/>
  <c r="Q106" i="1" s="1"/>
  <c r="O105" i="1"/>
  <c r="Q105" i="1" s="1"/>
  <c r="L106" i="1"/>
  <c r="F105" i="1"/>
  <c r="L105" i="1"/>
  <c r="L101" i="1"/>
  <c r="O104" i="1"/>
  <c r="Q104" i="1" s="1"/>
  <c r="O48" i="1"/>
  <c r="Q48" i="1"/>
  <c r="O49" i="1"/>
  <c r="Q49" i="1" s="1"/>
  <c r="J48" i="1"/>
  <c r="J102" i="1"/>
  <c r="L102" i="1" s="1"/>
  <c r="O101" i="1"/>
  <c r="Q101" i="1" s="1"/>
  <c r="J98" i="1"/>
  <c r="O96" i="1"/>
  <c r="Q96" i="1" s="1"/>
  <c r="O95" i="1"/>
  <c r="Q95" i="1" s="1"/>
  <c r="L97" i="1"/>
  <c r="L95" i="1"/>
  <c r="F95" i="1"/>
  <c r="L96" i="1"/>
  <c r="J94" i="1"/>
  <c r="L94" i="1" s="1"/>
  <c r="O93" i="1"/>
  <c r="Q93" i="1" s="1"/>
  <c r="F93" i="1"/>
  <c r="L93" i="1"/>
  <c r="F101" i="1"/>
  <c r="O103" i="1"/>
  <c r="Q103" i="1" s="1"/>
  <c r="O102" i="1"/>
  <c r="Q102" i="1" s="1"/>
  <c r="O100" i="1"/>
  <c r="Q100" i="1" s="1"/>
  <c r="O99" i="1"/>
  <c r="Q99" i="1" s="1"/>
  <c r="L100" i="1"/>
  <c r="F99" i="1"/>
  <c r="O92" i="1"/>
  <c r="Q92" i="1" s="1"/>
  <c r="O91" i="1"/>
  <c r="Q91" i="1" s="1"/>
  <c r="F91" i="1"/>
  <c r="J92" i="1"/>
  <c r="L92" i="1" s="1"/>
  <c r="L91" i="1"/>
  <c r="R101" i="1" l="1"/>
  <c r="R107" i="1"/>
  <c r="L99" i="1"/>
  <c r="R99" i="1" s="1"/>
  <c r="R105" i="1"/>
  <c r="R109" i="1"/>
  <c r="R112" i="1"/>
  <c r="R93" i="1"/>
  <c r="L98" i="1"/>
  <c r="R95" i="1" s="1"/>
  <c r="R91" i="1"/>
  <c r="O90" i="1"/>
  <c r="Q90" i="1" s="1"/>
  <c r="J90" i="1"/>
  <c r="L90" i="1" s="1"/>
  <c r="O89" i="1"/>
  <c r="Q89" i="1" s="1"/>
  <c r="L89" i="1"/>
  <c r="F89" i="1"/>
  <c r="O88" i="1"/>
  <c r="Q88" i="1" s="1"/>
  <c r="O87" i="1"/>
  <c r="Q87" i="1" s="1"/>
  <c r="O86" i="1"/>
  <c r="Q86" i="1" s="1"/>
  <c r="J88" i="1"/>
  <c r="L88" i="1" s="1"/>
  <c r="F86" i="1"/>
  <c r="L87" i="1"/>
  <c r="L86" i="1"/>
  <c r="R86" i="1" l="1"/>
  <c r="R89" i="1"/>
  <c r="O83" i="1"/>
  <c r="Q83" i="1" s="1"/>
  <c r="F83" i="1"/>
  <c r="J85" i="1"/>
  <c r="L85" i="1" s="1"/>
  <c r="L84" i="1"/>
  <c r="L83" i="1"/>
  <c r="O82" i="1"/>
  <c r="Q82" i="1" s="1"/>
  <c r="O81" i="1"/>
  <c r="Q81" i="1" s="1"/>
  <c r="J82" i="1"/>
  <c r="L82" i="1" s="1"/>
  <c r="L81" i="1"/>
  <c r="F81" i="1"/>
  <c r="O80" i="1"/>
  <c r="Q80" i="1" s="1"/>
  <c r="O79" i="1"/>
  <c r="Q79" i="1" s="1"/>
  <c r="L80" i="1"/>
  <c r="F79" i="1"/>
  <c r="L79" i="1"/>
  <c r="O76" i="1"/>
  <c r="Q76" i="1" s="1"/>
  <c r="L3" i="1"/>
  <c r="L78" i="1"/>
  <c r="L77" i="1"/>
  <c r="L76" i="1"/>
  <c r="F76" i="1"/>
  <c r="F73" i="1"/>
  <c r="O74" i="1"/>
  <c r="Q74" i="1" s="1"/>
  <c r="O75" i="1"/>
  <c r="Q75" i="1" s="1"/>
  <c r="O73" i="1"/>
  <c r="Q73" i="1" s="1"/>
  <c r="J72" i="1"/>
  <c r="J75" i="1"/>
  <c r="R79" i="1" l="1"/>
  <c r="R83" i="1"/>
  <c r="R76" i="1"/>
  <c r="R81" i="1"/>
  <c r="L75" i="1"/>
  <c r="R73" i="1" s="1"/>
  <c r="L74" i="1"/>
  <c r="L73" i="1"/>
  <c r="L72" i="1"/>
  <c r="J15" i="1"/>
  <c r="L15" i="1" s="1"/>
  <c r="O72" i="1"/>
  <c r="Q72" i="1" s="1"/>
  <c r="O71" i="1"/>
  <c r="Q71" i="1"/>
  <c r="O70" i="1"/>
  <c r="Q70" i="1" s="1"/>
  <c r="O65" i="1"/>
  <c r="F70" i="1"/>
  <c r="L71" i="1"/>
  <c r="L70" i="1"/>
  <c r="R70" i="1" l="1"/>
  <c r="L65" i="1"/>
  <c r="L64" i="1"/>
  <c r="O68" i="1"/>
  <c r="Q68" i="1" s="1"/>
  <c r="O67" i="1"/>
  <c r="Q67" i="1" s="1"/>
  <c r="O66" i="1"/>
  <c r="Q66" i="1" s="1"/>
  <c r="Q65" i="1"/>
  <c r="O64" i="1"/>
  <c r="Q64" i="1" s="1"/>
  <c r="O62" i="1"/>
  <c r="Q62" i="1" s="1"/>
  <c r="O61" i="1"/>
  <c r="Q61" i="1" s="1"/>
  <c r="O60" i="1"/>
  <c r="Q60" i="1" s="1"/>
  <c r="O59" i="1"/>
  <c r="Q59" i="1" s="1"/>
  <c r="O58" i="1"/>
  <c r="L59" i="1"/>
  <c r="L58" i="1"/>
  <c r="F64" i="1"/>
  <c r="F58" i="1"/>
  <c r="J66" i="1"/>
  <c r="L66" i="1" s="1"/>
  <c r="J60" i="1"/>
  <c r="L60" i="1" s="1"/>
  <c r="O63" i="1" l="1"/>
  <c r="Q63" i="1" s="1"/>
  <c r="R58" i="1" s="1"/>
  <c r="Q58" i="1"/>
  <c r="O69" i="1"/>
  <c r="Q69" i="1" s="1"/>
  <c r="R64" i="1" s="1"/>
  <c r="O54" i="1" l="1"/>
  <c r="Q54" i="1" s="1"/>
  <c r="L57" i="1"/>
  <c r="L56" i="1"/>
  <c r="L54" i="1"/>
  <c r="F54" i="1"/>
  <c r="L55" i="1"/>
  <c r="R54" i="1" l="1"/>
  <c r="O53" i="1"/>
  <c r="Q53" i="1" s="1"/>
  <c r="L53" i="1"/>
  <c r="F53" i="1"/>
  <c r="L50" i="1"/>
  <c r="L48" i="1"/>
  <c r="F47" i="1"/>
  <c r="L47" i="1"/>
  <c r="O47" i="1"/>
  <c r="Q47" i="1" s="1"/>
  <c r="L45" i="1"/>
  <c r="L41" i="1"/>
  <c r="R47" i="1" l="1"/>
  <c r="R53" i="1"/>
  <c r="O52" i="1"/>
  <c r="Q52" i="1" s="1"/>
  <c r="O51" i="1"/>
  <c r="Q51" i="1" s="1"/>
  <c r="O50" i="1"/>
  <c r="Q50" i="1" s="1"/>
  <c r="F50" i="1"/>
  <c r="L38" i="1"/>
  <c r="L37" i="1"/>
  <c r="L32" i="1"/>
  <c r="L29" i="1"/>
  <c r="L27" i="1"/>
  <c r="L25" i="1"/>
  <c r="L23" i="1"/>
  <c r="O40" i="1"/>
  <c r="Q40" i="1" s="1"/>
  <c r="O39" i="1"/>
  <c r="Q39" i="1" s="1"/>
  <c r="O38" i="1"/>
  <c r="Q38" i="1" s="1"/>
  <c r="F38" i="1"/>
  <c r="O37" i="1"/>
  <c r="Q37" i="1" s="1"/>
  <c r="F37" i="1"/>
  <c r="L51" i="1" l="1"/>
  <c r="R50" i="1" s="1"/>
  <c r="R38" i="1"/>
  <c r="R37" i="1"/>
  <c r="O45" i="1"/>
  <c r="Q45" i="1" s="1"/>
  <c r="F45" i="1"/>
  <c r="J46" i="1"/>
  <c r="L46" i="1" s="1"/>
  <c r="L30" i="1"/>
  <c r="L21" i="1"/>
  <c r="L18" i="1"/>
  <c r="L33" i="1"/>
  <c r="L44" i="1"/>
  <c r="O44" i="1"/>
  <c r="Q44" i="1" s="1"/>
  <c r="F43" i="1"/>
  <c r="L43" i="1" s="1"/>
  <c r="F41" i="1"/>
  <c r="F35" i="1"/>
  <c r="F32" i="1"/>
  <c r="F29" i="1"/>
  <c r="F27" i="1"/>
  <c r="F25" i="1"/>
  <c r="F23" i="1"/>
  <c r="F21" i="1"/>
  <c r="F18" i="1"/>
  <c r="F16" i="1"/>
  <c r="F13" i="1"/>
  <c r="F10" i="1"/>
  <c r="F6" i="1"/>
  <c r="F5" i="1"/>
  <c r="F3" i="1"/>
  <c r="F8" i="1"/>
  <c r="O43" i="1"/>
  <c r="Q43" i="1" s="1"/>
  <c r="J42" i="1"/>
  <c r="L42" i="1" s="1"/>
  <c r="J36" i="1"/>
  <c r="L36" i="1" s="1"/>
  <c r="J31" i="1"/>
  <c r="L31" i="1" s="1"/>
  <c r="J34" i="1"/>
  <c r="L34" i="1" s="1"/>
  <c r="J28" i="1"/>
  <c r="L28" i="1" s="1"/>
  <c r="J26" i="1"/>
  <c r="L26" i="1" s="1"/>
  <c r="J24" i="1"/>
  <c r="L24" i="1" s="1"/>
  <c r="J22" i="1"/>
  <c r="L22" i="1" s="1"/>
  <c r="L35" i="1"/>
  <c r="O41" i="1"/>
  <c r="Q41" i="1" s="1"/>
  <c r="L17" i="1"/>
  <c r="L14" i="1"/>
  <c r="L16" i="1"/>
  <c r="L13" i="1"/>
  <c r="L11" i="1"/>
  <c r="L10" i="1"/>
  <c r="L8" i="1"/>
  <c r="L6" i="1"/>
  <c r="L5" i="1"/>
  <c r="O26" i="1"/>
  <c r="O24" i="1"/>
  <c r="O20" i="1"/>
  <c r="O19" i="1"/>
  <c r="O11" i="1"/>
  <c r="O7" i="1"/>
  <c r="O4" i="1"/>
  <c r="O5" i="1"/>
  <c r="O6" i="1"/>
  <c r="O8" i="1"/>
  <c r="O9" i="1" s="1"/>
  <c r="O10" i="1"/>
  <c r="O13" i="1"/>
  <c r="O16" i="1"/>
  <c r="O18" i="1"/>
  <c r="O21" i="1"/>
  <c r="O23" i="1"/>
  <c r="O25" i="1"/>
  <c r="O27" i="1"/>
  <c r="O29" i="1"/>
  <c r="O32" i="1"/>
  <c r="O35" i="1"/>
  <c r="O3" i="1"/>
  <c r="O12" i="1" l="1"/>
  <c r="R43" i="1"/>
  <c r="R45" i="1"/>
  <c r="R41" i="1"/>
  <c r="Q35" i="1"/>
  <c r="R35" i="1" s="1"/>
  <c r="Q32" i="1"/>
  <c r="Q29" i="1"/>
  <c r="Q21" i="1"/>
  <c r="Q27" i="1"/>
  <c r="Q26" i="1"/>
  <c r="Q25" i="1"/>
  <c r="Q24" i="1"/>
  <c r="Q23" i="1"/>
  <c r="Q18" i="1"/>
  <c r="Q19" i="1"/>
  <c r="Q20" i="1"/>
  <c r="Q16" i="1"/>
  <c r="Q13" i="1"/>
  <c r="Q11" i="1"/>
  <c r="Q10" i="1"/>
  <c r="Q7" i="1"/>
  <c r="Q6" i="1"/>
  <c r="Q8" i="1"/>
  <c r="R27" i="1" l="1"/>
  <c r="R21" i="1"/>
  <c r="R29" i="1"/>
  <c r="R32" i="1"/>
  <c r="R13" i="1"/>
  <c r="R16" i="1"/>
  <c r="R18" i="1"/>
  <c r="R23" i="1"/>
  <c r="R25" i="1"/>
  <c r="Q12" i="1"/>
  <c r="R10" i="1" s="1"/>
  <c r="R6" i="1"/>
  <c r="Q9" i="1"/>
  <c r="R8" i="1" s="1"/>
  <c r="Q5" i="1"/>
  <c r="R5" i="1" s="1"/>
  <c r="Q4" i="1"/>
  <c r="Q3" i="1"/>
  <c r="R3" i="1" l="1"/>
</calcChain>
</file>

<file path=xl/sharedStrings.xml><?xml version="1.0" encoding="utf-8"?>
<sst xmlns="http://schemas.openxmlformats.org/spreadsheetml/2006/main" count="354" uniqueCount="251">
  <si>
    <t>Entry</t>
  </si>
  <si>
    <t xml:space="preserve">Bio-based polyol </t>
  </si>
  <si>
    <t>E-Factor</t>
  </si>
  <si>
    <t>Ref.</t>
  </si>
  <si>
    <t xml:space="preserve">MM (g/mole)
Bio-based polyol </t>
  </si>
  <si>
    <t>DODH
product(s)</t>
  </si>
  <si>
    <t>MM (g/mole)
product(s)</t>
  </si>
  <si>
    <t>MM (g/mole)
Reagents &amp; solvents</t>
  </si>
  <si>
    <t>Product(s)
yield (%)</t>
  </si>
  <si>
    <t xml:space="preserve">Reagents &amp; solvents
</t>
  </si>
  <si>
    <t xml:space="preserve">Mole
product(s) </t>
  </si>
  <si>
    <t>BP (°C) (atm)</t>
  </si>
  <si>
    <t>MP (°C)</t>
  </si>
  <si>
    <t>CAS</t>
  </si>
  <si>
    <t>Sulfolane</t>
  </si>
  <si>
    <t>126-33-0</t>
  </si>
  <si>
    <t>DMSO</t>
  </si>
  <si>
    <t>67-68-5</t>
  </si>
  <si>
    <t>149-32-6</t>
  </si>
  <si>
    <t>Xylitol</t>
  </si>
  <si>
    <t>87-99-0</t>
  </si>
  <si>
    <t>Sorbitol</t>
  </si>
  <si>
    <t>50-70-4</t>
  </si>
  <si>
    <t>Shikimic Acid</t>
  </si>
  <si>
    <t>138-59-0</t>
  </si>
  <si>
    <t>D(-)-Quinic acid</t>
  </si>
  <si>
    <t>168 </t>
  </si>
  <si>
    <t>77-95-2</t>
  </si>
  <si>
    <t xml:space="preserve">1,3-Butadiene </t>
  </si>
  <si>
    <t xml:space="preserve">106-99-0  </t>
  </si>
  <si>
    <t xml:space="preserve">2,5-Dihydrofurane </t>
  </si>
  <si>
    <t>1708-29-8</t>
  </si>
  <si>
    <t>Furane</t>
  </si>
  <si>
    <t>110-00-9</t>
  </si>
  <si>
    <t>3,4-Dihydroxy-1-butene</t>
  </si>
  <si>
    <t>497-06-3</t>
  </si>
  <si>
    <t>6117-80-2</t>
  </si>
  <si>
    <t>1,4-Anhydro-Erythritol</t>
  </si>
  <si>
    <t>4358-64-9</t>
  </si>
  <si>
    <t>821-11-4</t>
  </si>
  <si>
    <t xml:space="preserve">Allyl alcohol </t>
  </si>
  <si>
    <t xml:space="preserve">Glycerol </t>
  </si>
  <si>
    <t>51042-92-3</t>
  </si>
  <si>
    <t>38650-92-9</t>
  </si>
  <si>
    <t xml:space="preserve">Triethyl orthoformate </t>
  </si>
  <si>
    <t xml:space="preserve">Triethyl 
orthoformate </t>
  </si>
  <si>
    <t>56-81-5</t>
  </si>
  <si>
    <t>Formic acid</t>
  </si>
  <si>
    <t>64-18-6</t>
  </si>
  <si>
    <t>Allyl formate</t>
  </si>
  <si>
    <t>1,26 </t>
  </si>
  <si>
    <t>1838-59-1</t>
  </si>
  <si>
    <t>107-18-6</t>
  </si>
  <si>
    <t>122-51-0</t>
  </si>
  <si>
    <t>Ethanol</t>
  </si>
  <si>
    <t>64-17-5</t>
  </si>
  <si>
    <t xml:space="preserve">Chlorobenzene </t>
  </si>
  <si>
    <t>108-90-7</t>
  </si>
  <si>
    <r>
      <t>Cp*ReO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</t>
    </r>
  </si>
  <si>
    <r>
      <t>PPh</t>
    </r>
    <r>
      <rPr>
        <vertAlign val="subscript"/>
        <sz val="11"/>
        <color theme="1"/>
        <rFont val="Calibri"/>
        <family val="2"/>
        <scheme val="minor"/>
      </rPr>
      <t>3</t>
    </r>
  </si>
  <si>
    <t>MTO</t>
  </si>
  <si>
    <t xml:space="preserve">Benzyl alcohol </t>
  </si>
  <si>
    <t>3-octanol</t>
  </si>
  <si>
    <t>Indoline</t>
  </si>
  <si>
    <t>Acrolein</t>
  </si>
  <si>
    <t>107-02-8</t>
  </si>
  <si>
    <t>Propanal</t>
  </si>
  <si>
    <t>123-38-6</t>
  </si>
  <si>
    <t>Dihydroxyacetone</t>
  </si>
  <si>
    <t>213,7±15,0</t>
  </si>
  <si>
    <t>96-26-4</t>
  </si>
  <si>
    <t>2,4-Dimethyl-3-pentanol</t>
  </si>
  <si>
    <t>139-140</t>
  </si>
  <si>
    <t>600-36-2</t>
  </si>
  <si>
    <t>3-Octanol</t>
  </si>
  <si>
    <t xml:space="preserve"> 174-176</t>
  </si>
  <si>
    <t xml:space="preserve"> 589-98-0</t>
  </si>
  <si>
    <t>Benzyl alcohol</t>
  </si>
  <si>
    <t>100-51-6</t>
  </si>
  <si>
    <t>1-Butanol</t>
  </si>
  <si>
    <t>71-36-3</t>
  </si>
  <si>
    <t>Density
(g/mL) 25 °C</t>
  </si>
  <si>
    <t xml:space="preserve">Mass (g)
Reagents &amp; solvents </t>
  </si>
  <si>
    <t xml:space="preserve">Mass (g) product(s) </t>
  </si>
  <si>
    <t>117 
S. Raju, J. T. B. H. Jastrzebski, M. Lutz and R. J. M. Klein Gebbink, ChemSusChem, 2013, 6, 1673–1680.</t>
  </si>
  <si>
    <t>115
C. Boucher-Jacobs and K. M. Nicholas, Organometallics, 2015, 34, 1985–1990.</t>
  </si>
  <si>
    <t>109
V. Canale, L. Tonucci, M. Bressan and N. D’Alessandro, Catal. Sci. Technol., 2014, 4, 3697–3704.</t>
  </si>
  <si>
    <t>99
M. Shiramizu and F. D. Toste, Angew. Chemie - Int. Ed., 2012, 51, 8082–8086.</t>
  </si>
  <si>
    <t>96
J. Yi, S. Liu and M. M. Abu-Omar, ChemSusChem, 2012, 5, 1401–1404.</t>
  </si>
  <si>
    <t>89
I. Ahmad, G. Chapman and K. M. Nicholas, Organometallics, 2011, 30, 2810–2818.</t>
  </si>
  <si>
    <t>86
G. K. Cook and M. A. Andrews, J. Am. Chem. Soc., 1996, 118, 9448–9449.</t>
  </si>
  <si>
    <t>28 
N. N. Tshibalonza and J.-C. M. Monbaliu, Green Chem., 2017, 19, 3006–3013.</t>
  </si>
  <si>
    <t>26
X. Li and Y. Zhang, ACS Catal., 2016, 6, 143–150.</t>
  </si>
  <si>
    <t>52
G. Crank and F. W. Eastwood, Aust. J. Chem., 1964, 17, 1392–1398.</t>
  </si>
  <si>
    <t>24 
E. Arceo, P. Marsden, R. G. Bergman and J. A. Ellman, Chem. Commun., 2009, 0, 3357.</t>
  </si>
  <si>
    <t>2,4-Dimethyl-3-
pentanol</t>
  </si>
  <si>
    <r>
      <t>Formic acid</t>
    </r>
    <r>
      <rPr>
        <b/>
        <sz val="11"/>
        <color theme="1"/>
        <rFont val="Calibri"/>
        <family val="2"/>
        <scheme val="minor"/>
      </rPr>
      <t xml:space="preserve"> </t>
    </r>
  </si>
  <si>
    <r>
      <t>PPh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</t>
    </r>
  </si>
  <si>
    <r>
      <t>Cp</t>
    </r>
    <r>
      <rPr>
        <vertAlign val="superscript"/>
        <sz val="11"/>
        <color theme="1"/>
        <rFont val="Calibri"/>
        <family val="2"/>
        <scheme val="minor"/>
      </rPr>
      <t>ttt</t>
    </r>
    <r>
      <rPr>
        <sz val="11"/>
        <color theme="1"/>
        <rFont val="Calibri"/>
        <family val="2"/>
        <scheme val="minor"/>
      </rPr>
      <t>ReO</t>
    </r>
    <r>
      <rPr>
        <vertAlign val="subscript"/>
        <sz val="11"/>
        <color theme="1"/>
        <rFont val="Calibri"/>
        <family val="2"/>
        <scheme val="minor"/>
      </rPr>
      <t xml:space="preserve">3 </t>
    </r>
  </si>
  <si>
    <r>
      <t>Cp</t>
    </r>
    <r>
      <rPr>
        <vertAlign val="superscript"/>
        <sz val="11"/>
        <color theme="1"/>
        <rFont val="Calibri"/>
        <family val="2"/>
        <scheme val="minor"/>
      </rPr>
      <t>tt</t>
    </r>
    <r>
      <rPr>
        <sz val="11"/>
        <color theme="1"/>
        <rFont val="Calibri"/>
        <family val="2"/>
        <scheme val="minor"/>
      </rPr>
      <t>ReO</t>
    </r>
    <r>
      <rPr>
        <vertAlign val="subscript"/>
        <sz val="11"/>
        <color theme="1"/>
        <rFont val="Calibri"/>
        <family val="2"/>
        <scheme val="minor"/>
      </rPr>
      <t xml:space="preserve">3 </t>
    </r>
  </si>
  <si>
    <t>120
J. Li, M. Lutz, M. Otte and R. J. M. Klein Gebbink, ChemCatChem, 2018, 10, 4755–4760.</t>
  </si>
  <si>
    <t xml:space="preserve">2-hexanol </t>
  </si>
  <si>
    <t>Molarity of Bio-based 
polyol in solvent</t>
  </si>
  <si>
    <t>Density of solvent
 (g/mL)</t>
  </si>
  <si>
    <t>Reagents &amp; solvents equivalents</t>
  </si>
  <si>
    <t>125
Y. Kon, M. Araque, T. Nakashima, S. Paul, F. Dumeignil and B. Katryniok, ChemistrySelect, 2017, 2, 9864–9868.</t>
  </si>
  <si>
    <r>
      <t>NaReO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</si>
  <si>
    <r>
      <t>Na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</t>
    </r>
  </si>
  <si>
    <t>126
J. H. Jang, H. Sohn, J. Camacho-Bunquin, D. Yang, C. Y. Park, M. Delferro and M. M. Abu-Omar, ACS Sustain. Chem. Eng., 2019, 7, 11438–11447.</t>
  </si>
  <si>
    <t>127
S. Nijem, S. Dery, M. Carmiel, G. Horesh, J. Garrevoet, K. Spiers, G. Falkenberg, C. Marini and E. Gross, J. Phys. Chem. C, 2018, 122, 24801–24808.</t>
  </si>
  <si>
    <t>AHM</t>
  </si>
  <si>
    <t>145
J. R. Dethlefsen, D. Lupp, B. C. Oh and P. Fristrup, ChemSusChem, 2014, 7, 425–428.</t>
  </si>
  <si>
    <t>162
A. R. Petersen, L. B. Nielsen, J. R. Dethlefsen and P. Fristrup, ChemCatChem, 2018, 10, 769–778.</t>
  </si>
  <si>
    <r>
      <t>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VO</t>
    </r>
    <r>
      <rPr>
        <vertAlign val="subscript"/>
        <sz val="11"/>
        <color theme="1"/>
        <rFont val="Calibri"/>
        <family val="2"/>
        <scheme val="minor"/>
      </rPr>
      <t>3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</si>
  <si>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</si>
  <si>
    <t>129
S. Tazawa, N. Ota, M. Tamura, Y. Nakagawa, K. Okumura and K. Tomishige, ACS Catal., 2016, 6, 6393–6397.</t>
  </si>
  <si>
    <t>165
H. S. Oliveira, P. P. Souza and L. C. A. Oliveira, Catal. Today, 2017, 289, 258–263.</t>
  </si>
  <si>
    <t xml:space="preserve">Pyridine </t>
  </si>
  <si>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-Toluenesulfonyl 
chloride</t>
    </r>
  </si>
  <si>
    <t>NaI</t>
  </si>
  <si>
    <t>Acetone</t>
  </si>
  <si>
    <t>29
R. S. Tipson and L. H. Crectcher, J. Org. Chem., 1943, 08, 95–98.</t>
  </si>
  <si>
    <t xml:space="preserve">DMSO </t>
  </si>
  <si>
    <t xml:space="preserve"> Formic acid</t>
  </si>
  <si>
    <t>[EMIM][ES]</t>
  </si>
  <si>
    <t>60
N. N. Tshibalonza, R. Gérardy, Z. Alsafra, G. Eppe and J. C. M. Monbaliu, Green Chem., 2018, 20, 5147–5157.</t>
  </si>
  <si>
    <r>
      <t>Bu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NReO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</si>
  <si>
    <t>95
E. Arceo, J. A. Ellman and R. G. Bergman, J. Am. Chem. Soc., 2010, 132, 11408–11409.</t>
  </si>
  <si>
    <r>
      <t>Re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(CO)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</t>
    </r>
  </si>
  <si>
    <t xml:space="preserve"> PTSA</t>
  </si>
  <si>
    <r>
      <t>MTO</t>
    </r>
    <r>
      <rPr>
        <sz val="11"/>
        <color theme="1"/>
        <rFont val="Calibri"/>
        <family val="2"/>
        <scheme val="minor"/>
      </rPr>
      <t xml:space="preserve"> </t>
    </r>
  </si>
  <si>
    <t xml:space="preserve">1-Heptanol </t>
  </si>
  <si>
    <t>Isopropanol</t>
  </si>
  <si>
    <t>147
J. R. Dethlefsen, D. Lupp, A. Teshome, L. B. Nielsen and P. Fristrup, ACS Catal., 2015, 5, 3638–3647</t>
  </si>
  <si>
    <t>153
M. Stalpaert and D. De Vos, ACS Sustain. Chem. Eng., 2018, 6, 12197–12204.</t>
  </si>
  <si>
    <r>
      <t>MoO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acac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</si>
  <si>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t>2,2,6,6-tetramethylheptane-3,5-dione</t>
  </si>
  <si>
    <t>Mesitylene</t>
  </si>
  <si>
    <t>113
C. Boucher-Jacobs and K. M. Nicholas, ChemSusChem, 2013, 6, 597–599.</t>
  </si>
  <si>
    <r>
      <t>ReO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-</t>
    </r>
    <r>
      <rPr>
        <vertAlign val="superscript"/>
        <sz val="11"/>
        <color theme="1"/>
        <rFont val="Calibri"/>
        <family val="2"/>
        <scheme val="minor"/>
      </rPr>
      <t>imp</t>
    </r>
    <r>
      <rPr>
        <sz val="11"/>
        <color theme="1"/>
        <rFont val="Calibri"/>
        <family val="2"/>
        <scheme val="minor"/>
      </rPr>
      <t>Au/CeO</t>
    </r>
    <r>
      <rPr>
        <vertAlign val="subscript"/>
        <sz val="11"/>
        <color theme="1"/>
        <rFont val="Calibri"/>
        <family val="2"/>
        <scheme val="minor"/>
      </rPr>
      <t xml:space="preserve">2
 </t>
    </r>
    <r>
      <rPr>
        <sz val="11"/>
        <color theme="1"/>
        <rFont val="Calibri"/>
        <family val="2"/>
        <scheme val="minor"/>
      </rPr>
      <t>(0.3 g for 0.5 g of polyol</t>
    </r>
  </si>
  <si>
    <r>
      <t>ReO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NPs (1 wt%)</t>
    </r>
  </si>
  <si>
    <r>
      <t>ReO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/Al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
(100 mg for 1 mmol of polyol) divided by 3 for the 3 cycles</t>
    </r>
  </si>
  <si>
    <t>Pt-Re BNN
 (5 mg for 2,6 mmol of polyol</t>
  </si>
  <si>
    <t>Nb-Si-V 
(50 mg for 20 ml of glycerol)</t>
  </si>
  <si>
    <t>27
R. Sun, M. Zheng, X. Li, J. Pang, A. Wang, X. Wang and T. Zhang, Green Chem., 2017, 19, 638–642.</t>
  </si>
  <si>
    <t>3-pentanol</t>
  </si>
  <si>
    <t xml:space="preserve">Tetraglyme </t>
  </si>
  <si>
    <r>
      <t>HReO</t>
    </r>
    <r>
      <rPr>
        <vertAlign val="subscript"/>
        <sz val="11"/>
        <color theme="1"/>
        <rFont val="Calibri"/>
        <family val="2"/>
        <scheme val="minor"/>
      </rPr>
      <t>4</t>
    </r>
  </si>
  <si>
    <t>105
M. Shiramizu and F. D. Toste, Angew. Chemie - Int. Ed., 2013, 52, 12905–12909.</t>
  </si>
  <si>
    <r>
      <t>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ReO</t>
    </r>
    <r>
      <rPr>
        <vertAlign val="subscript"/>
        <sz val="11"/>
        <color theme="1"/>
        <rFont val="Calibri"/>
        <family val="2"/>
        <scheme val="minor"/>
      </rPr>
      <t>4</t>
    </r>
  </si>
  <si>
    <t>108
H. Zhang, X. Li, X. Su, E. L. Ang, Y. Zhang and H. Zhao, ChemCatChem, 2016, 8, 1500–1506.</t>
  </si>
  <si>
    <t>25
E. Arceo, J. A. Ellman and R. G. Bergman, ChemSusChem, 2010, 3, 811–813.</t>
  </si>
  <si>
    <r>
      <t>(NH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Mo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24</t>
    </r>
    <r>
      <rPr>
        <sz val="11"/>
        <color theme="1"/>
        <rFont val="Calibri"/>
        <family val="2"/>
        <scheme val="minor"/>
      </rPr>
      <t>·4H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
(</t>
    </r>
    <r>
      <rPr>
        <b/>
        <sz val="11"/>
        <color theme="1"/>
        <rFont val="Calibri"/>
        <family val="2"/>
        <scheme val="minor"/>
      </rPr>
      <t>AHM</t>
    </r>
    <r>
      <rPr>
        <sz val="11"/>
        <color theme="1"/>
        <rFont val="Calibri"/>
        <family val="2"/>
        <scheme val="minor"/>
      </rPr>
      <t xml:space="preserve">) </t>
    </r>
  </si>
  <si>
    <r>
      <t>ReO</t>
    </r>
    <r>
      <rPr>
        <vertAlign val="subscript"/>
        <sz val="11"/>
        <color theme="1"/>
        <rFont val="Calibri"/>
        <family val="2"/>
        <scheme val="minor"/>
      </rPr>
      <t>3</t>
    </r>
  </si>
  <si>
    <t>185-187</t>
  </si>
  <si>
    <t>526-99-8</t>
  </si>
  <si>
    <t>220-225</t>
  </si>
  <si>
    <t>Mucic acid</t>
  </si>
  <si>
    <t xml:space="preserve">2235-12-3 </t>
  </si>
  <si>
    <t>76-79</t>
  </si>
  <si>
    <t>584-02-1</t>
  </si>
  <si>
    <t>143-24-8</t>
  </si>
  <si>
    <t xml:space="preserve"> 275-276</t>
  </si>
  <si>
    <t>1.009</t>
  </si>
  <si>
    <t>Tetraglyme</t>
  </si>
  <si>
    <t>0,864 g/ml (20 °C)</t>
  </si>
  <si>
    <t xml:space="preserve"> 0,934±0,06 calc 
(20 °C) </t>
  </si>
  <si>
    <t xml:space="preserve">108-67-8 </t>
  </si>
  <si>
    <t>163-166</t>
  </si>
  <si>
    <t xml:space="preserve">17524-05-9 </t>
  </si>
  <si>
    <t>184 </t>
  </si>
  <si>
    <t xml:space="preserve">MoO2acac2 </t>
  </si>
  <si>
    <t xml:space="preserve">1118-71-4 </t>
  </si>
  <si>
    <t>72-73 (6 mmHg)</t>
  </si>
  <si>
    <t xml:space="preserve"> 67-63-0</t>
  </si>
  <si>
    <t>111-70-6</t>
  </si>
  <si>
    <t>104-15-4</t>
  </si>
  <si>
    <t>PTSA</t>
  </si>
  <si>
    <t>71-43-2</t>
  </si>
  <si>
    <t xml:space="preserve">Benzene </t>
  </si>
  <si>
    <t>0,9371 (19.4 °C)</t>
  </si>
  <si>
    <t>4170-30-3</t>
  </si>
  <si>
    <t>101-102</t>
  </si>
  <si>
    <t>Crotonaldehyde</t>
  </si>
  <si>
    <t> 342573-75-5</t>
  </si>
  <si>
    <t>1,24 (19.7 °C)</t>
  </si>
  <si>
    <t xml:space="preserve">[EMIM][ES] </t>
  </si>
  <si>
    <t>173-174</t>
  </si>
  <si>
    <t>160-165 (0,17 Torr)</t>
  </si>
  <si>
    <t>1,27 </t>
  </si>
  <si>
    <t>584-03-2</t>
  </si>
  <si>
    <t>Butane-1,2-diol</t>
  </si>
  <si>
    <t>110-63-4</t>
  </si>
  <si>
    <t>Butane-1,4-diol</t>
  </si>
  <si>
    <t>513-85-9</t>
  </si>
  <si>
    <t>Butane-2,3-diol</t>
  </si>
  <si>
    <t>1,0687 (20 °C)</t>
  </si>
  <si>
    <t>4-10</t>
  </si>
  <si>
    <t>1,072 (20 °C)</t>
  </si>
  <si>
    <t>196,5 </t>
  </si>
  <si>
    <t>1,047 </t>
  </si>
  <si>
    <t>-108,966</t>
  </si>
  <si>
    <t>0,9265 (20 °C)</t>
  </si>
  <si>
    <t>-85,6</t>
  </si>
  <si>
    <t>0,936 </t>
  </si>
  <si>
    <t>7681-82-5</t>
  </si>
  <si>
    <t>110-86-1</t>
  </si>
  <si>
    <t>Pyridine</t>
  </si>
  <si>
    <t>98-59-9</t>
  </si>
  <si>
    <r>
      <rPr>
        <i/>
        <sz val="11"/>
        <color rgb="FF3333FF"/>
        <rFont val="Calibri"/>
        <family val="2"/>
        <scheme val="minor"/>
      </rPr>
      <t>p</t>
    </r>
    <r>
      <rPr>
        <sz val="11"/>
        <color rgb="FF3333FF"/>
        <rFont val="Calibri"/>
        <family val="2"/>
        <scheme val="minor"/>
      </rPr>
      <t>-Toluenesulfonyl chloride</t>
    </r>
  </si>
  <si>
    <t>121 
(1 bar)</t>
  </si>
  <si>
    <t>1,45 (20 °C)</t>
  </si>
  <si>
    <t>Erythritol</t>
  </si>
  <si>
    <t xml:space="preserve">67-64-1 </t>
  </si>
  <si>
    <t>116-09-6</t>
  </si>
  <si>
    <t>145–146</t>
  </si>
  <si>
    <t>Hydroxyacetone</t>
  </si>
  <si>
    <t>123-91-1</t>
  </si>
  <si>
    <t>100-102 </t>
  </si>
  <si>
    <t>1,4-dioxane</t>
  </si>
  <si>
    <t xml:space="preserve">57-55-6 </t>
  </si>
  <si>
    <t xml:space="preserve">1,2-propanediol </t>
  </si>
  <si>
    <t>71-23-8</t>
  </si>
  <si>
    <t>1-propanol</t>
  </si>
  <si>
    <t>7722-84-1</t>
  </si>
  <si>
    <r>
      <t>H</t>
    </r>
    <r>
      <rPr>
        <vertAlign val="subscript"/>
        <sz val="11"/>
        <color rgb="FF3333FF"/>
        <rFont val="Calibri"/>
        <family val="2"/>
        <scheme val="minor"/>
      </rPr>
      <t>2</t>
    </r>
    <r>
      <rPr>
        <sz val="11"/>
        <color rgb="FF3333FF"/>
        <rFont val="Calibri"/>
        <family val="2"/>
        <scheme val="minor"/>
      </rPr>
      <t>O</t>
    </r>
    <r>
      <rPr>
        <vertAlign val="subscript"/>
        <sz val="11"/>
        <color rgb="FF3333FF"/>
        <rFont val="Calibri"/>
        <family val="2"/>
        <scheme val="minor"/>
      </rPr>
      <t>2</t>
    </r>
  </si>
  <si>
    <t xml:space="preserve">115-07-1 </t>
  </si>
  <si>
    <t>1-​Propene</t>
  </si>
  <si>
    <t>626-93-7</t>
  </si>
  <si>
    <t xml:space="preserve">Indoline </t>
  </si>
  <si>
    <t xml:space="preserve">0,922±0,06( 20 °C) </t>
  </si>
  <si>
    <t>Reactant/Reagent/solvent/product</t>
  </si>
  <si>
    <t xml:space="preserve">-4.5 </t>
  </si>
  <si>
    <t xml:space="preserve">1,28±0,06
 (20 °C) </t>
  </si>
  <si>
    <t>496-15-1</t>
  </si>
  <si>
    <t>329-331 (1 bar)</t>
  </si>
  <si>
    <t>153,0±9,0</t>
  </si>
  <si>
    <r>
      <t>66-68 (26 Torr)
127,2</t>
    </r>
    <r>
      <rPr>
        <sz val="11"/>
        <color theme="1"/>
        <rFont val="Calibri"/>
        <family val="2"/>
      </rPr>
      <t>±9,0</t>
    </r>
  </si>
  <si>
    <t xml:space="preserve">Mole 
Bio-based polyol </t>
  </si>
  <si>
    <t xml:space="preserve"> Molar Mass
 (g/mole)</t>
  </si>
  <si>
    <t>1,4-dioxane  
(4 g for 0.5 g of polyol)</t>
  </si>
  <si>
    <r>
      <rPr>
        <i/>
        <sz val="11"/>
        <color rgb="FF3333FF"/>
        <rFont val="Calibri"/>
        <family val="2"/>
        <scheme val="minor"/>
      </rPr>
      <t>trans</t>
    </r>
    <r>
      <rPr>
        <sz val="11"/>
        <color rgb="FF3333FF"/>
        <rFont val="Calibri"/>
        <family val="2"/>
        <scheme val="minor"/>
      </rPr>
      <t>-2-Butene-1,4-diol</t>
    </r>
  </si>
  <si>
    <r>
      <rPr>
        <i/>
        <sz val="11"/>
        <color rgb="FF3333FF"/>
        <rFont val="Calibri"/>
        <family val="2"/>
        <scheme val="minor"/>
      </rPr>
      <t>cis</t>
    </r>
    <r>
      <rPr>
        <sz val="11"/>
        <color rgb="FF3333FF"/>
        <rFont val="Calibri"/>
        <family val="2"/>
        <scheme val="minor"/>
      </rPr>
      <t>-2-Butene-1,4-diol</t>
    </r>
  </si>
  <si>
    <r>
      <rPr>
        <i/>
        <sz val="11"/>
        <color rgb="FF3333FF"/>
        <rFont val="Calibri"/>
        <family val="2"/>
        <scheme val="minor"/>
      </rPr>
      <t>E</t>
    </r>
    <r>
      <rPr>
        <sz val="11"/>
        <color rgb="FF3333FF"/>
        <rFont val="Calibri"/>
        <family val="2"/>
        <scheme val="minor"/>
      </rPr>
      <t xml:space="preserve">-2,4-pentadien -1-ol </t>
    </r>
  </si>
  <si>
    <r>
      <rPr>
        <i/>
        <sz val="11"/>
        <color rgb="FF3333FF"/>
        <rFont val="Calibri"/>
        <family val="2"/>
        <scheme val="minor"/>
      </rPr>
      <t>E</t>
    </r>
    <r>
      <rPr>
        <sz val="11"/>
        <color rgb="FF3333FF"/>
        <rFont val="Calibri"/>
        <family val="2"/>
        <scheme val="minor"/>
      </rPr>
      <t>-2,4-pentadien -1-ol-formate</t>
    </r>
  </si>
  <si>
    <r>
      <rPr>
        <i/>
        <sz val="11"/>
        <color rgb="FF3333FF"/>
        <rFont val="Calibri"/>
        <family val="2"/>
        <scheme val="minor"/>
      </rPr>
      <t>E</t>
    </r>
    <r>
      <rPr>
        <sz val="11"/>
        <color rgb="FF3333FF"/>
        <rFont val="Calibri"/>
        <family val="2"/>
        <scheme val="minor"/>
      </rPr>
      <t>-hexa-1,3,5-triene</t>
    </r>
  </si>
  <si>
    <t>Chlorobenzene 
(1 mL for 44 µmol of polyol)</t>
  </si>
  <si>
    <t xml:space="preserve">Benzene 
(2,5 mL for 0,5 mmol of polyol) </t>
  </si>
  <si>
    <t>Chlorobenzene
 (1 mL for 65 µmol of polyol)</t>
  </si>
  <si>
    <t>2,2,6,6-tetramethyl-
heptane-3,5-dione</t>
  </si>
  <si>
    <t xml:space="preserve">Mass (g)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</si>
</sst>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FF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i/>
      <sz val="11"/>
      <color rgb="FF3333FF"/>
      <name val="Calibri"/>
      <family val="2"/>
      <scheme val="minor"/>
    </font>
    <font>
      <vertAlign val="subscript"/>
      <sz val="11"/>
      <color rgb="FF3333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7E2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1" xfId="0" applyBorder="1"/>
    <xf numFmtId="0" fontId="0" fillId="2" borderId="13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/>
    </xf>
    <xf numFmtId="165" fontId="0" fillId="0" borderId="5" xfId="0" applyNumberFormat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1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2" fontId="0" fillId="4" borderId="3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3" xfId="0" applyBorder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7E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3</xdr:row>
          <xdr:rowOff>292100</xdr:rowOff>
        </xdr:from>
        <xdr:to>
          <xdr:col>2</xdr:col>
          <xdr:colOff>1003300</xdr:colOff>
          <xdr:row>4</xdr:row>
          <xdr:rowOff>292100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3</xdr:row>
          <xdr:rowOff>31750</xdr:rowOff>
        </xdr:from>
        <xdr:to>
          <xdr:col>12</xdr:col>
          <xdr:colOff>1016000</xdr:colOff>
          <xdr:row>3</xdr:row>
          <xdr:rowOff>381000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482600</xdr:colOff>
          <xdr:row>2</xdr:row>
          <xdr:rowOff>158750</xdr:rowOff>
        </xdr:from>
        <xdr:to>
          <xdr:col>12</xdr:col>
          <xdr:colOff>1028700</xdr:colOff>
          <xdr:row>2</xdr:row>
          <xdr:rowOff>342900</xdr:rowOff>
        </xdr:to>
        <xdr:sp macro="" textlink="">
          <xdr:nvSpPr>
            <xdr:cNvPr id="1092" name="Object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4</xdr:row>
          <xdr:rowOff>203200</xdr:rowOff>
        </xdr:from>
        <xdr:to>
          <xdr:col>12</xdr:col>
          <xdr:colOff>1003300</xdr:colOff>
          <xdr:row>4</xdr:row>
          <xdr:rowOff>387350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469900</xdr:colOff>
          <xdr:row>7</xdr:row>
          <xdr:rowOff>139700</xdr:rowOff>
        </xdr:from>
        <xdr:to>
          <xdr:col>12</xdr:col>
          <xdr:colOff>1016000</xdr:colOff>
          <xdr:row>7</xdr:row>
          <xdr:rowOff>323850</xdr:rowOff>
        </xdr:to>
        <xdr:sp macro="" textlink="">
          <xdr:nvSpPr>
            <xdr:cNvPr id="1094" name="Object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533400</xdr:colOff>
          <xdr:row>8</xdr:row>
          <xdr:rowOff>139700</xdr:rowOff>
        </xdr:from>
        <xdr:to>
          <xdr:col>12</xdr:col>
          <xdr:colOff>946150</xdr:colOff>
          <xdr:row>8</xdr:row>
          <xdr:rowOff>298450</xdr:rowOff>
        </xdr:to>
        <xdr:sp macro="" textlink="">
          <xdr:nvSpPr>
            <xdr:cNvPr id="1095" name="Object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12</xdr:row>
          <xdr:rowOff>158750</xdr:rowOff>
        </xdr:from>
        <xdr:to>
          <xdr:col>12</xdr:col>
          <xdr:colOff>965200</xdr:colOff>
          <xdr:row>12</xdr:row>
          <xdr:rowOff>342900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425450</xdr:colOff>
          <xdr:row>6</xdr:row>
          <xdr:rowOff>31750</xdr:rowOff>
        </xdr:from>
        <xdr:to>
          <xdr:col>12</xdr:col>
          <xdr:colOff>1022350</xdr:colOff>
          <xdr:row>6</xdr:row>
          <xdr:rowOff>381000</xdr:rowOff>
        </xdr:to>
        <xdr:sp macro="" textlink="">
          <xdr:nvSpPr>
            <xdr:cNvPr id="1097" name="Object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469900</xdr:colOff>
          <xdr:row>5</xdr:row>
          <xdr:rowOff>127000</xdr:rowOff>
        </xdr:from>
        <xdr:to>
          <xdr:col>12</xdr:col>
          <xdr:colOff>1016000</xdr:colOff>
          <xdr:row>5</xdr:row>
          <xdr:rowOff>311150</xdr:rowOff>
        </xdr:to>
        <xdr:sp macro="" textlink="">
          <xdr:nvSpPr>
            <xdr:cNvPr id="1098" name="Object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469900</xdr:colOff>
          <xdr:row>9</xdr:row>
          <xdr:rowOff>146050</xdr:rowOff>
        </xdr:from>
        <xdr:to>
          <xdr:col>12</xdr:col>
          <xdr:colOff>1016000</xdr:colOff>
          <xdr:row>9</xdr:row>
          <xdr:rowOff>330200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482600</xdr:colOff>
          <xdr:row>11</xdr:row>
          <xdr:rowOff>127000</xdr:rowOff>
        </xdr:from>
        <xdr:to>
          <xdr:col>12</xdr:col>
          <xdr:colOff>895350</xdr:colOff>
          <xdr:row>11</xdr:row>
          <xdr:rowOff>285750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431800</xdr:colOff>
          <xdr:row>10</xdr:row>
          <xdr:rowOff>69850</xdr:rowOff>
        </xdr:from>
        <xdr:to>
          <xdr:col>12</xdr:col>
          <xdr:colOff>1028700</xdr:colOff>
          <xdr:row>10</xdr:row>
          <xdr:rowOff>419100</xdr:rowOff>
        </xdr:to>
        <xdr:sp macro="" textlink="">
          <xdr:nvSpPr>
            <xdr:cNvPr id="1101" name="Object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15</xdr:row>
          <xdr:rowOff>146050</xdr:rowOff>
        </xdr:from>
        <xdr:to>
          <xdr:col>12</xdr:col>
          <xdr:colOff>1003300</xdr:colOff>
          <xdr:row>15</xdr:row>
          <xdr:rowOff>330200</xdr:rowOff>
        </xdr:to>
        <xdr:sp macro="" textlink="">
          <xdr:nvSpPr>
            <xdr:cNvPr id="1102" name="Object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450850</xdr:colOff>
          <xdr:row>18</xdr:row>
          <xdr:rowOff>114300</xdr:rowOff>
        </xdr:from>
        <xdr:to>
          <xdr:col>12</xdr:col>
          <xdr:colOff>927100</xdr:colOff>
          <xdr:row>18</xdr:row>
          <xdr:rowOff>317500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17</xdr:row>
          <xdr:rowOff>120650</xdr:rowOff>
        </xdr:from>
        <xdr:to>
          <xdr:col>12</xdr:col>
          <xdr:colOff>939800</xdr:colOff>
          <xdr:row>17</xdr:row>
          <xdr:rowOff>304800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425450</xdr:colOff>
          <xdr:row>19</xdr:row>
          <xdr:rowOff>101600</xdr:rowOff>
        </xdr:from>
        <xdr:to>
          <xdr:col>12</xdr:col>
          <xdr:colOff>901700</xdr:colOff>
          <xdr:row>19</xdr:row>
          <xdr:rowOff>279400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431800</xdr:colOff>
          <xdr:row>22</xdr:row>
          <xdr:rowOff>152400</xdr:rowOff>
        </xdr:from>
        <xdr:to>
          <xdr:col>12</xdr:col>
          <xdr:colOff>977900</xdr:colOff>
          <xdr:row>22</xdr:row>
          <xdr:rowOff>336550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508000</xdr:colOff>
          <xdr:row>23</xdr:row>
          <xdr:rowOff>107950</xdr:rowOff>
        </xdr:from>
        <xdr:to>
          <xdr:col>12</xdr:col>
          <xdr:colOff>984250</xdr:colOff>
          <xdr:row>23</xdr:row>
          <xdr:rowOff>311150</xdr:rowOff>
        </xdr:to>
        <xdr:sp macro="" textlink="">
          <xdr:nvSpPr>
            <xdr:cNvPr id="1107" name="Object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469900</xdr:colOff>
          <xdr:row>24</xdr:row>
          <xdr:rowOff>139700</xdr:rowOff>
        </xdr:from>
        <xdr:to>
          <xdr:col>12</xdr:col>
          <xdr:colOff>1016000</xdr:colOff>
          <xdr:row>24</xdr:row>
          <xdr:rowOff>323850</xdr:rowOff>
        </xdr:to>
        <xdr:sp macro="" textlink="">
          <xdr:nvSpPr>
            <xdr:cNvPr id="1108" name="Object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488950</xdr:colOff>
          <xdr:row>25</xdr:row>
          <xdr:rowOff>88900</xdr:rowOff>
        </xdr:from>
        <xdr:to>
          <xdr:col>12</xdr:col>
          <xdr:colOff>965200</xdr:colOff>
          <xdr:row>25</xdr:row>
          <xdr:rowOff>292100</xdr:rowOff>
        </xdr:to>
        <xdr:sp macro="" textlink="">
          <xdr:nvSpPr>
            <xdr:cNvPr id="1110" name="Object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431800</xdr:colOff>
          <xdr:row>26</xdr:row>
          <xdr:rowOff>158750</xdr:rowOff>
        </xdr:from>
        <xdr:to>
          <xdr:col>12</xdr:col>
          <xdr:colOff>977900</xdr:colOff>
          <xdr:row>26</xdr:row>
          <xdr:rowOff>342900</xdr:rowOff>
        </xdr:to>
        <xdr:sp macro="" textlink="">
          <xdr:nvSpPr>
            <xdr:cNvPr id="1111" name="Object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406400</xdr:colOff>
          <xdr:row>20</xdr:row>
          <xdr:rowOff>184150</xdr:rowOff>
        </xdr:from>
        <xdr:to>
          <xdr:col>12</xdr:col>
          <xdr:colOff>952500</xdr:colOff>
          <xdr:row>20</xdr:row>
          <xdr:rowOff>368300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450850</xdr:colOff>
          <xdr:row>28</xdr:row>
          <xdr:rowOff>152400</xdr:rowOff>
        </xdr:from>
        <xdr:to>
          <xdr:col>12</xdr:col>
          <xdr:colOff>996950</xdr:colOff>
          <xdr:row>28</xdr:row>
          <xdr:rowOff>336550</xdr:rowOff>
        </xdr:to>
        <xdr:sp macro="" textlink="">
          <xdr:nvSpPr>
            <xdr:cNvPr id="1115" name="Object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431800</xdr:colOff>
          <xdr:row>31</xdr:row>
          <xdr:rowOff>152400</xdr:rowOff>
        </xdr:from>
        <xdr:to>
          <xdr:col>12</xdr:col>
          <xdr:colOff>977900</xdr:colOff>
          <xdr:row>31</xdr:row>
          <xdr:rowOff>336550</xdr:rowOff>
        </xdr:to>
        <xdr:sp macro="" textlink="">
          <xdr:nvSpPr>
            <xdr:cNvPr id="1116" name="Object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431800</xdr:colOff>
          <xdr:row>34</xdr:row>
          <xdr:rowOff>127000</xdr:rowOff>
        </xdr:from>
        <xdr:to>
          <xdr:col>12</xdr:col>
          <xdr:colOff>977900</xdr:colOff>
          <xdr:row>34</xdr:row>
          <xdr:rowOff>311150</xdr:rowOff>
        </xdr:to>
        <xdr:sp macro="" textlink="">
          <xdr:nvSpPr>
            <xdr:cNvPr id="1117" name="Object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40</xdr:row>
          <xdr:rowOff>355600</xdr:rowOff>
        </xdr:from>
        <xdr:to>
          <xdr:col>12</xdr:col>
          <xdr:colOff>965200</xdr:colOff>
          <xdr:row>40</xdr:row>
          <xdr:rowOff>539750</xdr:rowOff>
        </xdr:to>
        <xdr:sp macro="" textlink="">
          <xdr:nvSpPr>
            <xdr:cNvPr id="1118" name="Object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450850</xdr:colOff>
          <xdr:row>42</xdr:row>
          <xdr:rowOff>158750</xdr:rowOff>
        </xdr:from>
        <xdr:to>
          <xdr:col>12</xdr:col>
          <xdr:colOff>996950</xdr:colOff>
          <xdr:row>42</xdr:row>
          <xdr:rowOff>342900</xdr:rowOff>
        </xdr:to>
        <xdr:sp macro="" textlink="">
          <xdr:nvSpPr>
            <xdr:cNvPr id="1119" name="Object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508000</xdr:colOff>
          <xdr:row>43</xdr:row>
          <xdr:rowOff>190500</xdr:rowOff>
        </xdr:from>
        <xdr:to>
          <xdr:col>12</xdr:col>
          <xdr:colOff>984250</xdr:colOff>
          <xdr:row>43</xdr:row>
          <xdr:rowOff>368300</xdr:rowOff>
        </xdr:to>
        <xdr:sp macro="" textlink="">
          <xdr:nvSpPr>
            <xdr:cNvPr id="1120" name="Object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482600</xdr:colOff>
          <xdr:row>44</xdr:row>
          <xdr:rowOff>215900</xdr:rowOff>
        </xdr:from>
        <xdr:to>
          <xdr:col>12</xdr:col>
          <xdr:colOff>1028700</xdr:colOff>
          <xdr:row>44</xdr:row>
          <xdr:rowOff>400050</xdr:rowOff>
        </xdr:to>
        <xdr:sp macro="" textlink="">
          <xdr:nvSpPr>
            <xdr:cNvPr id="1121" name="Object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444500</xdr:colOff>
          <xdr:row>36</xdr:row>
          <xdr:rowOff>279400</xdr:rowOff>
        </xdr:from>
        <xdr:to>
          <xdr:col>12</xdr:col>
          <xdr:colOff>990600</xdr:colOff>
          <xdr:row>36</xdr:row>
          <xdr:rowOff>463550</xdr:rowOff>
        </xdr:to>
        <xdr:sp macro="" textlink="">
          <xdr:nvSpPr>
            <xdr:cNvPr id="1122" name="Object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444500</xdr:colOff>
          <xdr:row>37</xdr:row>
          <xdr:rowOff>120650</xdr:rowOff>
        </xdr:from>
        <xdr:to>
          <xdr:col>12</xdr:col>
          <xdr:colOff>990600</xdr:colOff>
          <xdr:row>37</xdr:row>
          <xdr:rowOff>304800</xdr:rowOff>
        </xdr:to>
        <xdr:sp macro="" textlink="">
          <xdr:nvSpPr>
            <xdr:cNvPr id="1123" name="Object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469900</xdr:colOff>
          <xdr:row>38</xdr:row>
          <xdr:rowOff>107950</xdr:rowOff>
        </xdr:from>
        <xdr:to>
          <xdr:col>12</xdr:col>
          <xdr:colOff>946150</xdr:colOff>
          <xdr:row>38</xdr:row>
          <xdr:rowOff>311150</xdr:rowOff>
        </xdr:to>
        <xdr:sp macro="" textlink="">
          <xdr:nvSpPr>
            <xdr:cNvPr id="1124" name="Object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469900</xdr:colOff>
          <xdr:row>39</xdr:row>
          <xdr:rowOff>107950</xdr:rowOff>
        </xdr:from>
        <xdr:to>
          <xdr:col>12</xdr:col>
          <xdr:colOff>946150</xdr:colOff>
          <xdr:row>39</xdr:row>
          <xdr:rowOff>285750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463550</xdr:colOff>
          <xdr:row>49</xdr:row>
          <xdr:rowOff>260350</xdr:rowOff>
        </xdr:from>
        <xdr:to>
          <xdr:col>12</xdr:col>
          <xdr:colOff>1009650</xdr:colOff>
          <xdr:row>49</xdr:row>
          <xdr:rowOff>444500</xdr:rowOff>
        </xdr:to>
        <xdr:sp macro="" textlink="">
          <xdr:nvSpPr>
            <xdr:cNvPr id="1127" name="Object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444500</xdr:colOff>
          <xdr:row>50</xdr:row>
          <xdr:rowOff>69850</xdr:rowOff>
        </xdr:from>
        <xdr:to>
          <xdr:col>12</xdr:col>
          <xdr:colOff>990600</xdr:colOff>
          <xdr:row>50</xdr:row>
          <xdr:rowOff>387350</xdr:rowOff>
        </xdr:to>
        <xdr:sp macro="" textlink="">
          <xdr:nvSpPr>
            <xdr:cNvPr id="1128" name="Object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533400</xdr:colOff>
          <xdr:row>51</xdr:row>
          <xdr:rowOff>63500</xdr:rowOff>
        </xdr:from>
        <xdr:to>
          <xdr:col>12</xdr:col>
          <xdr:colOff>850900</xdr:colOff>
          <xdr:row>51</xdr:row>
          <xdr:rowOff>381000</xdr:rowOff>
        </xdr:to>
        <xdr:sp macro="" textlink="">
          <xdr:nvSpPr>
            <xdr:cNvPr id="1129" name="Object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431800</xdr:colOff>
          <xdr:row>47</xdr:row>
          <xdr:rowOff>203200</xdr:rowOff>
        </xdr:from>
        <xdr:to>
          <xdr:col>12</xdr:col>
          <xdr:colOff>977900</xdr:colOff>
          <xdr:row>47</xdr:row>
          <xdr:rowOff>368300</xdr:rowOff>
        </xdr:to>
        <xdr:sp macro="" textlink="">
          <xdr:nvSpPr>
            <xdr:cNvPr id="1133" name="Object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431800</xdr:colOff>
          <xdr:row>46</xdr:row>
          <xdr:rowOff>279400</xdr:rowOff>
        </xdr:from>
        <xdr:to>
          <xdr:col>12</xdr:col>
          <xdr:colOff>977900</xdr:colOff>
          <xdr:row>46</xdr:row>
          <xdr:rowOff>463550</xdr:rowOff>
        </xdr:to>
        <xdr:sp macro="" textlink="">
          <xdr:nvSpPr>
            <xdr:cNvPr id="1134" name="Object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488950</xdr:colOff>
          <xdr:row>48</xdr:row>
          <xdr:rowOff>88900</xdr:rowOff>
        </xdr:from>
        <xdr:to>
          <xdr:col>12</xdr:col>
          <xdr:colOff>965200</xdr:colOff>
          <xdr:row>48</xdr:row>
          <xdr:rowOff>266700</xdr:rowOff>
        </xdr:to>
        <xdr:sp macro="" textlink="">
          <xdr:nvSpPr>
            <xdr:cNvPr id="1135" name="Object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139700</xdr:colOff>
          <xdr:row>52</xdr:row>
          <xdr:rowOff>622300</xdr:rowOff>
        </xdr:from>
        <xdr:to>
          <xdr:col>2</xdr:col>
          <xdr:colOff>1047750</xdr:colOff>
          <xdr:row>54</xdr:row>
          <xdr:rowOff>6350</xdr:rowOff>
        </xdr:to>
        <xdr:sp macro="" textlink="">
          <xdr:nvSpPr>
            <xdr:cNvPr id="1138" name="Object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565150</xdr:colOff>
          <xdr:row>52</xdr:row>
          <xdr:rowOff>203200</xdr:rowOff>
        </xdr:from>
        <xdr:to>
          <xdr:col>12</xdr:col>
          <xdr:colOff>863600</xdr:colOff>
          <xdr:row>52</xdr:row>
          <xdr:rowOff>527050</xdr:rowOff>
        </xdr:to>
        <xdr:sp macro="" textlink="">
          <xdr:nvSpPr>
            <xdr:cNvPr id="1140" name="Object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444500</xdr:colOff>
          <xdr:row>53</xdr:row>
          <xdr:rowOff>127000</xdr:rowOff>
        </xdr:from>
        <xdr:to>
          <xdr:col>12</xdr:col>
          <xdr:colOff>889000</xdr:colOff>
          <xdr:row>53</xdr:row>
          <xdr:rowOff>304800</xdr:rowOff>
        </xdr:to>
        <xdr:sp macro="" textlink="">
          <xdr:nvSpPr>
            <xdr:cNvPr id="1141" name="Object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444500</xdr:colOff>
          <xdr:row>57</xdr:row>
          <xdr:rowOff>88900</xdr:rowOff>
        </xdr:from>
        <xdr:to>
          <xdr:col>12</xdr:col>
          <xdr:colOff>1123950</xdr:colOff>
          <xdr:row>57</xdr:row>
          <xdr:rowOff>412750</xdr:rowOff>
        </xdr:to>
        <xdr:sp macro="" textlink="">
          <xdr:nvSpPr>
            <xdr:cNvPr id="1142" name="Object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368300</xdr:colOff>
          <xdr:row>58</xdr:row>
          <xdr:rowOff>69850</xdr:rowOff>
        </xdr:from>
        <xdr:to>
          <xdr:col>12</xdr:col>
          <xdr:colOff>1143000</xdr:colOff>
          <xdr:row>58</xdr:row>
          <xdr:rowOff>495300</xdr:rowOff>
        </xdr:to>
        <xdr:sp macro="" textlink="">
          <xdr:nvSpPr>
            <xdr:cNvPr id="1143" name="Object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59</xdr:row>
          <xdr:rowOff>139700</xdr:rowOff>
        </xdr:from>
        <xdr:to>
          <xdr:col>12</xdr:col>
          <xdr:colOff>939800</xdr:colOff>
          <xdr:row>59</xdr:row>
          <xdr:rowOff>317500</xdr:rowOff>
        </xdr:to>
        <xdr:sp macro="" textlink="">
          <xdr:nvSpPr>
            <xdr:cNvPr id="1144" name="Object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565150</xdr:colOff>
          <xdr:row>60</xdr:row>
          <xdr:rowOff>63500</xdr:rowOff>
        </xdr:from>
        <xdr:to>
          <xdr:col>12</xdr:col>
          <xdr:colOff>863600</xdr:colOff>
          <xdr:row>60</xdr:row>
          <xdr:rowOff>387350</xdr:rowOff>
        </xdr:to>
        <xdr:sp macro="" textlink="">
          <xdr:nvSpPr>
            <xdr:cNvPr id="1145" name="Object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425450</xdr:colOff>
          <xdr:row>61</xdr:row>
          <xdr:rowOff>69850</xdr:rowOff>
        </xdr:from>
        <xdr:to>
          <xdr:col>12</xdr:col>
          <xdr:colOff>1003300</xdr:colOff>
          <xdr:row>61</xdr:row>
          <xdr:rowOff>552450</xdr:rowOff>
        </xdr:to>
        <xdr:sp macro="" textlink="">
          <xdr:nvSpPr>
            <xdr:cNvPr id="1146" name="Object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444500</xdr:colOff>
          <xdr:row>63</xdr:row>
          <xdr:rowOff>101600</xdr:rowOff>
        </xdr:from>
        <xdr:to>
          <xdr:col>12</xdr:col>
          <xdr:colOff>927100</xdr:colOff>
          <xdr:row>63</xdr:row>
          <xdr:rowOff>431800</xdr:rowOff>
        </xdr:to>
        <xdr:sp macro="" textlink="">
          <xdr:nvSpPr>
            <xdr:cNvPr id="1147" name="Object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64</xdr:row>
          <xdr:rowOff>127000</xdr:rowOff>
        </xdr:from>
        <xdr:to>
          <xdr:col>12</xdr:col>
          <xdr:colOff>901700</xdr:colOff>
          <xdr:row>64</xdr:row>
          <xdr:rowOff>304800</xdr:rowOff>
        </xdr:to>
        <xdr:sp macro="" textlink="">
          <xdr:nvSpPr>
            <xdr:cNvPr id="1148" name="Object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546100</xdr:colOff>
          <xdr:row>65</xdr:row>
          <xdr:rowOff>63500</xdr:rowOff>
        </xdr:from>
        <xdr:to>
          <xdr:col>12</xdr:col>
          <xdr:colOff>844550</xdr:colOff>
          <xdr:row>65</xdr:row>
          <xdr:rowOff>387350</xdr:rowOff>
        </xdr:to>
        <xdr:sp macro="" textlink="">
          <xdr:nvSpPr>
            <xdr:cNvPr id="1149" name="Object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425450</xdr:colOff>
          <xdr:row>66</xdr:row>
          <xdr:rowOff>31750</xdr:rowOff>
        </xdr:from>
        <xdr:to>
          <xdr:col>12</xdr:col>
          <xdr:colOff>1003300</xdr:colOff>
          <xdr:row>66</xdr:row>
          <xdr:rowOff>514350</xdr:rowOff>
        </xdr:to>
        <xdr:sp macro="" textlink="">
          <xdr:nvSpPr>
            <xdr:cNvPr id="1150" name="Object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584200</xdr:colOff>
          <xdr:row>67</xdr:row>
          <xdr:rowOff>63500</xdr:rowOff>
        </xdr:from>
        <xdr:to>
          <xdr:col>12</xdr:col>
          <xdr:colOff>882650</xdr:colOff>
          <xdr:row>67</xdr:row>
          <xdr:rowOff>387350</xdr:rowOff>
        </xdr:to>
        <xdr:sp macro="" textlink="">
          <xdr:nvSpPr>
            <xdr:cNvPr id="1151" name="Object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533400</xdr:colOff>
          <xdr:row>62</xdr:row>
          <xdr:rowOff>184150</xdr:rowOff>
        </xdr:from>
        <xdr:to>
          <xdr:col>12</xdr:col>
          <xdr:colOff>946150</xdr:colOff>
          <xdr:row>62</xdr:row>
          <xdr:rowOff>342900</xdr:rowOff>
        </xdr:to>
        <xdr:sp macro="" textlink="">
          <xdr:nvSpPr>
            <xdr:cNvPr id="1152" name="Object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508000</xdr:colOff>
          <xdr:row>68</xdr:row>
          <xdr:rowOff>146050</xdr:rowOff>
        </xdr:from>
        <xdr:to>
          <xdr:col>12</xdr:col>
          <xdr:colOff>920750</xdr:colOff>
          <xdr:row>68</xdr:row>
          <xdr:rowOff>304800</xdr:rowOff>
        </xdr:to>
        <xdr:sp macro="" textlink="">
          <xdr:nvSpPr>
            <xdr:cNvPr id="1153" name="Object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527050</xdr:colOff>
          <xdr:row>69</xdr:row>
          <xdr:rowOff>158750</xdr:rowOff>
        </xdr:from>
        <xdr:to>
          <xdr:col>12</xdr:col>
          <xdr:colOff>971550</xdr:colOff>
          <xdr:row>69</xdr:row>
          <xdr:rowOff>336550</xdr:rowOff>
        </xdr:to>
        <xdr:sp macro="" textlink="">
          <xdr:nvSpPr>
            <xdr:cNvPr id="1155" name="Object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387350</xdr:colOff>
          <xdr:row>70</xdr:row>
          <xdr:rowOff>88900</xdr:rowOff>
        </xdr:from>
        <xdr:to>
          <xdr:col>12</xdr:col>
          <xdr:colOff>1066800</xdr:colOff>
          <xdr:row>70</xdr:row>
          <xdr:rowOff>412750</xdr:rowOff>
        </xdr:to>
        <xdr:sp macro="" textlink="">
          <xdr:nvSpPr>
            <xdr:cNvPr id="1156" name="Object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355600</xdr:colOff>
          <xdr:row>71</xdr:row>
          <xdr:rowOff>82550</xdr:rowOff>
        </xdr:from>
        <xdr:to>
          <xdr:col>12</xdr:col>
          <xdr:colOff>1130300</xdr:colOff>
          <xdr:row>71</xdr:row>
          <xdr:rowOff>508000</xdr:rowOff>
        </xdr:to>
        <xdr:sp macro="" textlink="">
          <xdr:nvSpPr>
            <xdr:cNvPr id="1157" name="Object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482600</xdr:colOff>
          <xdr:row>72</xdr:row>
          <xdr:rowOff>127000</xdr:rowOff>
        </xdr:from>
        <xdr:to>
          <xdr:col>12</xdr:col>
          <xdr:colOff>927100</xdr:colOff>
          <xdr:row>72</xdr:row>
          <xdr:rowOff>304800</xdr:rowOff>
        </xdr:to>
        <xdr:sp macro="" textlink="">
          <xdr:nvSpPr>
            <xdr:cNvPr id="1159" name="Object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596900</xdr:colOff>
          <xdr:row>73</xdr:row>
          <xdr:rowOff>50800</xdr:rowOff>
        </xdr:from>
        <xdr:to>
          <xdr:col>12</xdr:col>
          <xdr:colOff>895350</xdr:colOff>
          <xdr:row>73</xdr:row>
          <xdr:rowOff>374650</xdr:rowOff>
        </xdr:to>
        <xdr:sp macro="" textlink="">
          <xdr:nvSpPr>
            <xdr:cNvPr id="1160" name="Object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349250</xdr:colOff>
          <xdr:row>74</xdr:row>
          <xdr:rowOff>69850</xdr:rowOff>
        </xdr:from>
        <xdr:to>
          <xdr:col>12</xdr:col>
          <xdr:colOff>1123950</xdr:colOff>
          <xdr:row>74</xdr:row>
          <xdr:rowOff>495300</xdr:rowOff>
        </xdr:to>
        <xdr:sp macro="" textlink="">
          <xdr:nvSpPr>
            <xdr:cNvPr id="1161" name="Object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603250</xdr:colOff>
          <xdr:row>75</xdr:row>
          <xdr:rowOff>63500</xdr:rowOff>
        </xdr:from>
        <xdr:to>
          <xdr:col>12</xdr:col>
          <xdr:colOff>901700</xdr:colOff>
          <xdr:row>75</xdr:row>
          <xdr:rowOff>387350</xdr:rowOff>
        </xdr:to>
        <xdr:sp macro="" textlink="">
          <xdr:nvSpPr>
            <xdr:cNvPr id="1162" name="Object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565150</xdr:colOff>
          <xdr:row>78</xdr:row>
          <xdr:rowOff>76200</xdr:rowOff>
        </xdr:from>
        <xdr:to>
          <xdr:col>12</xdr:col>
          <xdr:colOff>863600</xdr:colOff>
          <xdr:row>78</xdr:row>
          <xdr:rowOff>400050</xdr:rowOff>
        </xdr:to>
        <xdr:sp macro="" textlink="">
          <xdr:nvSpPr>
            <xdr:cNvPr id="1163" name="Object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425450</xdr:colOff>
          <xdr:row>79</xdr:row>
          <xdr:rowOff>63500</xdr:rowOff>
        </xdr:from>
        <xdr:to>
          <xdr:col>12</xdr:col>
          <xdr:colOff>908050</xdr:colOff>
          <xdr:row>79</xdr:row>
          <xdr:rowOff>393700</xdr:rowOff>
        </xdr:to>
        <xdr:sp macro="" textlink="">
          <xdr:nvSpPr>
            <xdr:cNvPr id="1165" name="Object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501650</xdr:colOff>
          <xdr:row>80</xdr:row>
          <xdr:rowOff>152400</xdr:rowOff>
        </xdr:from>
        <xdr:to>
          <xdr:col>12</xdr:col>
          <xdr:colOff>946150</xdr:colOff>
          <xdr:row>80</xdr:row>
          <xdr:rowOff>330200</xdr:rowOff>
        </xdr:to>
        <xdr:sp macro="" textlink="">
          <xdr:nvSpPr>
            <xdr:cNvPr id="1166" name="Object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565150</xdr:colOff>
          <xdr:row>81</xdr:row>
          <xdr:rowOff>63500</xdr:rowOff>
        </xdr:from>
        <xdr:to>
          <xdr:col>12</xdr:col>
          <xdr:colOff>863600</xdr:colOff>
          <xdr:row>81</xdr:row>
          <xdr:rowOff>387350</xdr:rowOff>
        </xdr:to>
        <xdr:sp macro="" textlink="">
          <xdr:nvSpPr>
            <xdr:cNvPr id="1167" name="Object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82</xdr:row>
          <xdr:rowOff>158750</xdr:rowOff>
        </xdr:from>
        <xdr:to>
          <xdr:col>12</xdr:col>
          <xdr:colOff>939800</xdr:colOff>
          <xdr:row>82</xdr:row>
          <xdr:rowOff>336550</xdr:rowOff>
        </xdr:to>
        <xdr:sp macro="" textlink="">
          <xdr:nvSpPr>
            <xdr:cNvPr id="1169" name="Object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482600</xdr:colOff>
          <xdr:row>85</xdr:row>
          <xdr:rowOff>127000</xdr:rowOff>
        </xdr:from>
        <xdr:to>
          <xdr:col>12</xdr:col>
          <xdr:colOff>927100</xdr:colOff>
          <xdr:row>85</xdr:row>
          <xdr:rowOff>304800</xdr:rowOff>
        </xdr:to>
        <xdr:sp macro="" textlink="">
          <xdr:nvSpPr>
            <xdr:cNvPr id="1171" name="Object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311150</xdr:colOff>
          <xdr:row>86</xdr:row>
          <xdr:rowOff>38100</xdr:rowOff>
        </xdr:from>
        <xdr:to>
          <xdr:col>12</xdr:col>
          <xdr:colOff>1085850</xdr:colOff>
          <xdr:row>86</xdr:row>
          <xdr:rowOff>463550</xdr:rowOff>
        </xdr:to>
        <xdr:sp macro="" textlink="">
          <xdr:nvSpPr>
            <xdr:cNvPr id="1172" name="Object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87</xdr:row>
          <xdr:rowOff>63500</xdr:rowOff>
        </xdr:from>
        <xdr:to>
          <xdr:col>12</xdr:col>
          <xdr:colOff>1073150</xdr:colOff>
          <xdr:row>87</xdr:row>
          <xdr:rowOff>387350</xdr:rowOff>
        </xdr:to>
        <xdr:sp macro="" textlink="">
          <xdr:nvSpPr>
            <xdr:cNvPr id="1173" name="Object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533400</xdr:colOff>
          <xdr:row>88</xdr:row>
          <xdr:rowOff>139700</xdr:rowOff>
        </xdr:from>
        <xdr:to>
          <xdr:col>12</xdr:col>
          <xdr:colOff>977900</xdr:colOff>
          <xdr:row>88</xdr:row>
          <xdr:rowOff>317500</xdr:rowOff>
        </xdr:to>
        <xdr:sp macro="" textlink="">
          <xdr:nvSpPr>
            <xdr:cNvPr id="1174" name="Object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565150</xdr:colOff>
          <xdr:row>89</xdr:row>
          <xdr:rowOff>76200</xdr:rowOff>
        </xdr:from>
        <xdr:to>
          <xdr:col>12</xdr:col>
          <xdr:colOff>863600</xdr:colOff>
          <xdr:row>89</xdr:row>
          <xdr:rowOff>400050</xdr:rowOff>
        </xdr:to>
        <xdr:sp macro="" textlink="">
          <xdr:nvSpPr>
            <xdr:cNvPr id="1175" name="Object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508000</xdr:colOff>
          <xdr:row>90</xdr:row>
          <xdr:rowOff>139700</xdr:rowOff>
        </xdr:from>
        <xdr:to>
          <xdr:col>12</xdr:col>
          <xdr:colOff>952500</xdr:colOff>
          <xdr:row>90</xdr:row>
          <xdr:rowOff>317500</xdr:rowOff>
        </xdr:to>
        <xdr:sp macro="" textlink="">
          <xdr:nvSpPr>
            <xdr:cNvPr id="1177" name="Object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615950</xdr:colOff>
          <xdr:row>91</xdr:row>
          <xdr:rowOff>50800</xdr:rowOff>
        </xdr:from>
        <xdr:to>
          <xdr:col>12</xdr:col>
          <xdr:colOff>914400</xdr:colOff>
          <xdr:row>91</xdr:row>
          <xdr:rowOff>374650</xdr:rowOff>
        </xdr:to>
        <xdr:sp macro="" textlink="">
          <xdr:nvSpPr>
            <xdr:cNvPr id="1178" name="Object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98</xdr:row>
          <xdr:rowOff>228600</xdr:rowOff>
        </xdr:from>
        <xdr:to>
          <xdr:col>12</xdr:col>
          <xdr:colOff>939800</xdr:colOff>
          <xdr:row>98</xdr:row>
          <xdr:rowOff>406400</xdr:rowOff>
        </xdr:to>
        <xdr:sp macro="" textlink="">
          <xdr:nvSpPr>
            <xdr:cNvPr id="1181" name="Object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527050</xdr:colOff>
          <xdr:row>99</xdr:row>
          <xdr:rowOff>82550</xdr:rowOff>
        </xdr:from>
        <xdr:to>
          <xdr:col>12</xdr:col>
          <xdr:colOff>825500</xdr:colOff>
          <xdr:row>99</xdr:row>
          <xdr:rowOff>406400</xdr:rowOff>
        </xdr:to>
        <xdr:sp macro="" textlink="">
          <xdr:nvSpPr>
            <xdr:cNvPr id="1182" name="Object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584200</xdr:colOff>
          <xdr:row>92</xdr:row>
          <xdr:rowOff>76200</xdr:rowOff>
        </xdr:from>
        <xdr:to>
          <xdr:col>12</xdr:col>
          <xdr:colOff>882650</xdr:colOff>
          <xdr:row>92</xdr:row>
          <xdr:rowOff>400050</xdr:rowOff>
        </xdr:to>
        <xdr:sp macro="" textlink="">
          <xdr:nvSpPr>
            <xdr:cNvPr id="1188" name="Object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596900</xdr:colOff>
          <xdr:row>94</xdr:row>
          <xdr:rowOff>76200</xdr:rowOff>
        </xdr:from>
        <xdr:to>
          <xdr:col>12</xdr:col>
          <xdr:colOff>895350</xdr:colOff>
          <xdr:row>94</xdr:row>
          <xdr:rowOff>400050</xdr:rowOff>
        </xdr:to>
        <xdr:sp macro="" textlink="">
          <xdr:nvSpPr>
            <xdr:cNvPr id="1189" name="Object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95</xdr:row>
          <xdr:rowOff>139700</xdr:rowOff>
        </xdr:from>
        <xdr:to>
          <xdr:col>12</xdr:col>
          <xdr:colOff>939800</xdr:colOff>
          <xdr:row>95</xdr:row>
          <xdr:rowOff>317500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482600</xdr:colOff>
          <xdr:row>100</xdr:row>
          <xdr:rowOff>158750</xdr:rowOff>
        </xdr:from>
        <xdr:to>
          <xdr:col>12</xdr:col>
          <xdr:colOff>927100</xdr:colOff>
          <xdr:row>100</xdr:row>
          <xdr:rowOff>336550</xdr:rowOff>
        </xdr:to>
        <xdr:sp macro="" textlink="">
          <xdr:nvSpPr>
            <xdr:cNvPr id="1191" name="Object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7F7E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101</xdr:row>
          <xdr:rowOff>146050</xdr:rowOff>
        </xdr:from>
        <xdr:to>
          <xdr:col>12</xdr:col>
          <xdr:colOff>908050</xdr:colOff>
          <xdr:row>101</xdr:row>
          <xdr:rowOff>304800</xdr:rowOff>
        </xdr:to>
        <xdr:sp macro="" textlink="">
          <xdr:nvSpPr>
            <xdr:cNvPr id="1193" name="Object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102</xdr:row>
          <xdr:rowOff>165100</xdr:rowOff>
        </xdr:from>
        <xdr:to>
          <xdr:col>12</xdr:col>
          <xdr:colOff>901700</xdr:colOff>
          <xdr:row>102</xdr:row>
          <xdr:rowOff>317500</xdr:rowOff>
        </xdr:to>
        <xdr:sp macro="" textlink="">
          <xdr:nvSpPr>
            <xdr:cNvPr id="1194" name="Object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336550</xdr:colOff>
          <xdr:row>103</xdr:row>
          <xdr:rowOff>50800</xdr:rowOff>
        </xdr:from>
        <xdr:to>
          <xdr:col>12</xdr:col>
          <xdr:colOff>977900</xdr:colOff>
          <xdr:row>103</xdr:row>
          <xdr:rowOff>476250</xdr:rowOff>
        </xdr:to>
        <xdr:sp macro="" textlink="">
          <xdr:nvSpPr>
            <xdr:cNvPr id="1197" name="Object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431800</xdr:colOff>
          <xdr:row>106</xdr:row>
          <xdr:rowOff>412750</xdr:rowOff>
        </xdr:from>
        <xdr:to>
          <xdr:col>2</xdr:col>
          <xdr:colOff>977900</xdr:colOff>
          <xdr:row>107</xdr:row>
          <xdr:rowOff>393700</xdr:rowOff>
        </xdr:to>
        <xdr:sp macro="" textlink="">
          <xdr:nvSpPr>
            <xdr:cNvPr id="1199" name="Object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215900</xdr:colOff>
          <xdr:row>104</xdr:row>
          <xdr:rowOff>152400</xdr:rowOff>
        </xdr:from>
        <xdr:to>
          <xdr:col>12</xdr:col>
          <xdr:colOff>1212850</xdr:colOff>
          <xdr:row>104</xdr:row>
          <xdr:rowOff>393700</xdr:rowOff>
        </xdr:to>
        <xdr:sp macro="" textlink="">
          <xdr:nvSpPr>
            <xdr:cNvPr id="1201" name="Object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355600</xdr:colOff>
          <xdr:row>105</xdr:row>
          <xdr:rowOff>146050</xdr:rowOff>
        </xdr:from>
        <xdr:to>
          <xdr:col>12</xdr:col>
          <xdr:colOff>1162050</xdr:colOff>
          <xdr:row>105</xdr:row>
          <xdr:rowOff>336550</xdr:rowOff>
        </xdr:to>
        <xdr:sp macro="" textlink="">
          <xdr:nvSpPr>
            <xdr:cNvPr id="1202" name="Object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165100</xdr:colOff>
          <xdr:row>106</xdr:row>
          <xdr:rowOff>88900</xdr:rowOff>
        </xdr:from>
        <xdr:to>
          <xdr:col>12</xdr:col>
          <xdr:colOff>1143000</xdr:colOff>
          <xdr:row>106</xdr:row>
          <xdr:rowOff>596900</xdr:rowOff>
        </xdr:to>
        <xdr:sp macro="" textlink="">
          <xdr:nvSpPr>
            <xdr:cNvPr id="1205" name="Object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330200</xdr:colOff>
          <xdr:row>108</xdr:row>
          <xdr:rowOff>146050</xdr:rowOff>
        </xdr:from>
        <xdr:to>
          <xdr:col>12</xdr:col>
          <xdr:colOff>1136650</xdr:colOff>
          <xdr:row>108</xdr:row>
          <xdr:rowOff>336550</xdr:rowOff>
        </xdr:to>
        <xdr:sp macro="" textlink="">
          <xdr:nvSpPr>
            <xdr:cNvPr id="1208" name="Object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107950</xdr:colOff>
          <xdr:row>111</xdr:row>
          <xdr:rowOff>50800</xdr:rowOff>
        </xdr:from>
        <xdr:to>
          <xdr:col>12</xdr:col>
          <xdr:colOff>1289050</xdr:colOff>
          <xdr:row>111</xdr:row>
          <xdr:rowOff>419100</xdr:rowOff>
        </xdr:to>
        <xdr:sp macro="" textlink="">
          <xdr:nvSpPr>
            <xdr:cNvPr id="1209" name="Object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113</xdr:row>
          <xdr:rowOff>177800</xdr:rowOff>
        </xdr:from>
        <xdr:to>
          <xdr:col>12</xdr:col>
          <xdr:colOff>1130300</xdr:colOff>
          <xdr:row>113</xdr:row>
          <xdr:rowOff>355600</xdr:rowOff>
        </xdr:to>
        <xdr:sp macro="" textlink="">
          <xdr:nvSpPr>
            <xdr:cNvPr id="1210" name="Object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115</xdr:row>
          <xdr:rowOff>203200</xdr:rowOff>
        </xdr:from>
        <xdr:to>
          <xdr:col>12</xdr:col>
          <xdr:colOff>1130300</xdr:colOff>
          <xdr:row>115</xdr:row>
          <xdr:rowOff>381000</xdr:rowOff>
        </xdr:to>
        <xdr:sp macro="" textlink="">
          <xdr:nvSpPr>
            <xdr:cNvPr id="1214" name="Object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69850</xdr:colOff>
          <xdr:row>117</xdr:row>
          <xdr:rowOff>177800</xdr:rowOff>
        </xdr:from>
        <xdr:to>
          <xdr:col>12</xdr:col>
          <xdr:colOff>1352550</xdr:colOff>
          <xdr:row>117</xdr:row>
          <xdr:rowOff>393700</xdr:rowOff>
        </xdr:to>
        <xdr:sp macro="" textlink="">
          <xdr:nvSpPr>
            <xdr:cNvPr id="1216" name="Object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119</xdr:row>
          <xdr:rowOff>120650</xdr:rowOff>
        </xdr:from>
        <xdr:to>
          <xdr:col>12</xdr:col>
          <xdr:colOff>1231900</xdr:colOff>
          <xdr:row>119</xdr:row>
          <xdr:rowOff>336550</xdr:rowOff>
        </xdr:to>
        <xdr:sp macro="" textlink="">
          <xdr:nvSpPr>
            <xdr:cNvPr id="1217" name="Object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120</xdr:row>
          <xdr:rowOff>31750</xdr:rowOff>
        </xdr:from>
        <xdr:to>
          <xdr:col>12</xdr:col>
          <xdr:colOff>1416050</xdr:colOff>
          <xdr:row>120</xdr:row>
          <xdr:rowOff>552450</xdr:rowOff>
        </xdr:to>
        <xdr:sp macro="" textlink="">
          <xdr:nvSpPr>
            <xdr:cNvPr id="1219" name="Object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63500</xdr:colOff>
          <xdr:row>121</xdr:row>
          <xdr:rowOff>177800</xdr:rowOff>
        </xdr:from>
        <xdr:to>
          <xdr:col>12</xdr:col>
          <xdr:colOff>1346200</xdr:colOff>
          <xdr:row>121</xdr:row>
          <xdr:rowOff>393700</xdr:rowOff>
        </xdr:to>
        <xdr:sp macro="" textlink="">
          <xdr:nvSpPr>
            <xdr:cNvPr id="1220" name="Object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355600</xdr:colOff>
          <xdr:row>124</xdr:row>
          <xdr:rowOff>25400</xdr:rowOff>
        </xdr:from>
        <xdr:to>
          <xdr:col>12</xdr:col>
          <xdr:colOff>838200</xdr:colOff>
          <xdr:row>124</xdr:row>
          <xdr:rowOff>425450</xdr:rowOff>
        </xdr:to>
        <xdr:sp macro="" textlink="">
          <xdr:nvSpPr>
            <xdr:cNvPr id="1222" name="Object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558800</xdr:colOff>
          <xdr:row>125</xdr:row>
          <xdr:rowOff>69850</xdr:rowOff>
        </xdr:from>
        <xdr:to>
          <xdr:col>12</xdr:col>
          <xdr:colOff>863600</xdr:colOff>
          <xdr:row>125</xdr:row>
          <xdr:rowOff>393700</xdr:rowOff>
        </xdr:to>
        <xdr:sp macro="" textlink="">
          <xdr:nvSpPr>
            <xdr:cNvPr id="1223" name="Object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374650</xdr:colOff>
          <xdr:row>126</xdr:row>
          <xdr:rowOff>25400</xdr:rowOff>
        </xdr:from>
        <xdr:to>
          <xdr:col>12</xdr:col>
          <xdr:colOff>857250</xdr:colOff>
          <xdr:row>126</xdr:row>
          <xdr:rowOff>425450</xdr:rowOff>
        </xdr:to>
        <xdr:sp macro="" textlink="">
          <xdr:nvSpPr>
            <xdr:cNvPr id="1225" name="Object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558800</xdr:colOff>
          <xdr:row>127</xdr:row>
          <xdr:rowOff>69850</xdr:rowOff>
        </xdr:from>
        <xdr:to>
          <xdr:col>12</xdr:col>
          <xdr:colOff>863600</xdr:colOff>
          <xdr:row>127</xdr:row>
          <xdr:rowOff>393700</xdr:rowOff>
        </xdr:to>
        <xdr:sp macro="" textlink="">
          <xdr:nvSpPr>
            <xdr:cNvPr id="1226" name="Object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387350</xdr:colOff>
          <xdr:row>128</xdr:row>
          <xdr:rowOff>25400</xdr:rowOff>
        </xdr:from>
        <xdr:to>
          <xdr:col>12</xdr:col>
          <xdr:colOff>869950</xdr:colOff>
          <xdr:row>128</xdr:row>
          <xdr:rowOff>425450</xdr:rowOff>
        </xdr:to>
        <xdr:sp macro="" textlink="">
          <xdr:nvSpPr>
            <xdr:cNvPr id="1228" name="Object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558800</xdr:colOff>
          <xdr:row>129</xdr:row>
          <xdr:rowOff>69850</xdr:rowOff>
        </xdr:from>
        <xdr:to>
          <xdr:col>12</xdr:col>
          <xdr:colOff>863600</xdr:colOff>
          <xdr:row>129</xdr:row>
          <xdr:rowOff>393700</xdr:rowOff>
        </xdr:to>
        <xdr:sp macro="" textlink="">
          <xdr:nvSpPr>
            <xdr:cNvPr id="1229" name="Object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374650</xdr:colOff>
          <xdr:row>130</xdr:row>
          <xdr:rowOff>25400</xdr:rowOff>
        </xdr:from>
        <xdr:to>
          <xdr:col>12</xdr:col>
          <xdr:colOff>857250</xdr:colOff>
          <xdr:row>130</xdr:row>
          <xdr:rowOff>425450</xdr:rowOff>
        </xdr:to>
        <xdr:sp macro="" textlink="">
          <xdr:nvSpPr>
            <xdr:cNvPr id="1230" name="Object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558800</xdr:colOff>
          <xdr:row>131</xdr:row>
          <xdr:rowOff>69850</xdr:rowOff>
        </xdr:from>
        <xdr:to>
          <xdr:col>12</xdr:col>
          <xdr:colOff>863600</xdr:colOff>
          <xdr:row>131</xdr:row>
          <xdr:rowOff>393700</xdr:rowOff>
        </xdr:to>
        <xdr:sp macro="" textlink="">
          <xdr:nvSpPr>
            <xdr:cNvPr id="1231" name="Object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124</xdr:row>
          <xdr:rowOff>158750</xdr:rowOff>
        </xdr:from>
        <xdr:to>
          <xdr:col>2</xdr:col>
          <xdr:colOff>1041400</xdr:colOff>
          <xdr:row>126</xdr:row>
          <xdr:rowOff>44450</xdr:rowOff>
        </xdr:to>
        <xdr:sp macro="" textlink="">
          <xdr:nvSpPr>
            <xdr:cNvPr id="1235" name="Object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82550</xdr:colOff>
          <xdr:row>134</xdr:row>
          <xdr:rowOff>107950</xdr:rowOff>
        </xdr:from>
        <xdr:to>
          <xdr:col>2</xdr:col>
          <xdr:colOff>863600</xdr:colOff>
          <xdr:row>135</xdr:row>
          <xdr:rowOff>323850</xdr:rowOff>
        </xdr:to>
        <xdr:sp macro="" textlink="">
          <xdr:nvSpPr>
            <xdr:cNvPr id="1237" name="Object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158750</xdr:colOff>
          <xdr:row>132</xdr:row>
          <xdr:rowOff>184150</xdr:rowOff>
        </xdr:from>
        <xdr:to>
          <xdr:col>2</xdr:col>
          <xdr:colOff>939800</xdr:colOff>
          <xdr:row>133</xdr:row>
          <xdr:rowOff>273050</xdr:rowOff>
        </xdr:to>
        <xdr:sp macro="" textlink="">
          <xdr:nvSpPr>
            <xdr:cNvPr id="1238" name="Object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431800</xdr:colOff>
          <xdr:row>113</xdr:row>
          <xdr:rowOff>158750</xdr:rowOff>
        </xdr:from>
        <xdr:to>
          <xdr:col>2</xdr:col>
          <xdr:colOff>1085850</xdr:colOff>
          <xdr:row>114</xdr:row>
          <xdr:rowOff>279400</xdr:rowOff>
        </xdr:to>
        <xdr:sp macro="" textlink="">
          <xdr:nvSpPr>
            <xdr:cNvPr id="1239" name="Object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431800</xdr:colOff>
          <xdr:row>115</xdr:row>
          <xdr:rowOff>120650</xdr:rowOff>
        </xdr:from>
        <xdr:to>
          <xdr:col>2</xdr:col>
          <xdr:colOff>1085850</xdr:colOff>
          <xdr:row>116</xdr:row>
          <xdr:rowOff>349250</xdr:rowOff>
        </xdr:to>
        <xdr:sp macro="" textlink="">
          <xdr:nvSpPr>
            <xdr:cNvPr id="1240" name="Object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117</xdr:row>
          <xdr:rowOff>374650</xdr:rowOff>
        </xdr:from>
        <xdr:to>
          <xdr:col>2</xdr:col>
          <xdr:colOff>1123950</xdr:colOff>
          <xdr:row>119</xdr:row>
          <xdr:rowOff>133350</xdr:rowOff>
        </xdr:to>
        <xdr:sp macro="" textlink="">
          <xdr:nvSpPr>
            <xdr:cNvPr id="1242" name="Object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128</xdr:row>
          <xdr:rowOff>304800</xdr:rowOff>
        </xdr:from>
        <xdr:to>
          <xdr:col>2</xdr:col>
          <xdr:colOff>996950</xdr:colOff>
          <xdr:row>130</xdr:row>
          <xdr:rowOff>184150</xdr:rowOff>
        </xdr:to>
        <xdr:sp macro="" textlink="">
          <xdr:nvSpPr>
            <xdr:cNvPr id="1243" name="Object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565150</xdr:colOff>
          <xdr:row>132</xdr:row>
          <xdr:rowOff>76200</xdr:rowOff>
        </xdr:from>
        <xdr:to>
          <xdr:col>12</xdr:col>
          <xdr:colOff>984250</xdr:colOff>
          <xdr:row>132</xdr:row>
          <xdr:rowOff>628650</xdr:rowOff>
        </xdr:to>
        <xdr:sp macro="" textlink="">
          <xdr:nvSpPr>
            <xdr:cNvPr id="1244" name="Object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482600</xdr:colOff>
          <xdr:row>134</xdr:row>
          <xdr:rowOff>50800</xdr:rowOff>
        </xdr:from>
        <xdr:to>
          <xdr:col>12</xdr:col>
          <xdr:colOff>901700</xdr:colOff>
          <xdr:row>134</xdr:row>
          <xdr:rowOff>603250</xdr:rowOff>
        </xdr:to>
        <xdr:sp macro="" textlink="">
          <xdr:nvSpPr>
            <xdr:cNvPr id="1245" name="Object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34</xdr:row>
          <xdr:rowOff>215900</xdr:rowOff>
        </xdr:from>
        <xdr:to>
          <xdr:col>1</xdr:col>
          <xdr:colOff>1111250</xdr:colOff>
          <xdr:row>34</xdr:row>
          <xdr:rowOff>406400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35</xdr:row>
          <xdr:rowOff>222250</xdr:rowOff>
        </xdr:from>
        <xdr:to>
          <xdr:col>1</xdr:col>
          <xdr:colOff>1219200</xdr:colOff>
          <xdr:row>35</xdr:row>
          <xdr:rowOff>425450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oleObject" Target="../embeddings/oleObject88.bin"/><Relationship Id="rId21" Type="http://schemas.openxmlformats.org/officeDocument/2006/relationships/oleObject" Target="../embeddings/oleObject14.bin"/><Relationship Id="rId42" Type="http://schemas.openxmlformats.org/officeDocument/2006/relationships/oleObject" Target="../embeddings/oleObject33.bin"/><Relationship Id="rId63" Type="http://schemas.openxmlformats.org/officeDocument/2006/relationships/oleObject" Target="../embeddings/oleObject46.bin"/><Relationship Id="rId84" Type="http://schemas.openxmlformats.org/officeDocument/2006/relationships/oleObject" Target="../embeddings/oleObject62.bin"/><Relationship Id="rId138" Type="http://schemas.openxmlformats.org/officeDocument/2006/relationships/oleObject" Target="../embeddings/oleObject102.bin"/><Relationship Id="rId107" Type="http://schemas.openxmlformats.org/officeDocument/2006/relationships/image" Target="../media/image22.emf"/><Relationship Id="rId11" Type="http://schemas.openxmlformats.org/officeDocument/2006/relationships/oleObject" Target="../embeddings/oleObject5.bin"/><Relationship Id="rId32" Type="http://schemas.openxmlformats.org/officeDocument/2006/relationships/oleObject" Target="../embeddings/oleObject23.bin"/><Relationship Id="rId53" Type="http://schemas.openxmlformats.org/officeDocument/2006/relationships/image" Target="../media/image10.emf"/><Relationship Id="rId74" Type="http://schemas.openxmlformats.org/officeDocument/2006/relationships/oleObject" Target="../embeddings/oleObject53.bin"/><Relationship Id="rId128" Type="http://schemas.openxmlformats.org/officeDocument/2006/relationships/oleObject" Target="../embeddings/oleObject94.bin"/><Relationship Id="rId149" Type="http://schemas.openxmlformats.org/officeDocument/2006/relationships/oleObject" Target="../embeddings/oleObject108.bin"/><Relationship Id="rId5" Type="http://schemas.openxmlformats.org/officeDocument/2006/relationships/image" Target="../media/image1.emf"/><Relationship Id="rId95" Type="http://schemas.openxmlformats.org/officeDocument/2006/relationships/oleObject" Target="../embeddings/oleObject73.bin"/><Relationship Id="rId22" Type="http://schemas.openxmlformats.org/officeDocument/2006/relationships/image" Target="../media/image5.emf"/><Relationship Id="rId27" Type="http://schemas.openxmlformats.org/officeDocument/2006/relationships/oleObject" Target="../embeddings/oleObject18.bin"/><Relationship Id="rId43" Type="http://schemas.openxmlformats.org/officeDocument/2006/relationships/oleObject" Target="../embeddings/oleObject34.bin"/><Relationship Id="rId48" Type="http://schemas.openxmlformats.org/officeDocument/2006/relationships/oleObject" Target="../embeddings/oleObject37.bin"/><Relationship Id="rId64" Type="http://schemas.openxmlformats.org/officeDocument/2006/relationships/image" Target="../media/image15.emf"/><Relationship Id="rId69" Type="http://schemas.openxmlformats.org/officeDocument/2006/relationships/oleObject" Target="../embeddings/oleObject49.bin"/><Relationship Id="rId113" Type="http://schemas.openxmlformats.org/officeDocument/2006/relationships/image" Target="../media/image25.emf"/><Relationship Id="rId118" Type="http://schemas.openxmlformats.org/officeDocument/2006/relationships/image" Target="../media/image27.emf"/><Relationship Id="rId134" Type="http://schemas.openxmlformats.org/officeDocument/2006/relationships/oleObject" Target="../embeddings/oleObject98.bin"/><Relationship Id="rId139" Type="http://schemas.openxmlformats.org/officeDocument/2006/relationships/oleObject" Target="../embeddings/oleObject103.bin"/><Relationship Id="rId80" Type="http://schemas.openxmlformats.org/officeDocument/2006/relationships/oleObject" Target="../embeddings/oleObject59.bin"/><Relationship Id="rId85" Type="http://schemas.openxmlformats.org/officeDocument/2006/relationships/oleObject" Target="../embeddings/oleObject63.bin"/><Relationship Id="rId150" Type="http://schemas.openxmlformats.org/officeDocument/2006/relationships/image" Target="../media/image39.emf"/><Relationship Id="rId155" Type="http://schemas.openxmlformats.org/officeDocument/2006/relationships/oleObject" Target="../embeddings/oleObject111.bin"/><Relationship Id="rId12" Type="http://schemas.openxmlformats.org/officeDocument/2006/relationships/oleObject" Target="../embeddings/oleObject6.bin"/><Relationship Id="rId17" Type="http://schemas.openxmlformats.org/officeDocument/2006/relationships/oleObject" Target="../embeddings/oleObject10.bin"/><Relationship Id="rId33" Type="http://schemas.openxmlformats.org/officeDocument/2006/relationships/oleObject" Target="../embeddings/oleObject24.bin"/><Relationship Id="rId38" Type="http://schemas.openxmlformats.org/officeDocument/2006/relationships/oleObject" Target="../embeddings/oleObject29.bin"/><Relationship Id="rId59" Type="http://schemas.openxmlformats.org/officeDocument/2006/relationships/image" Target="../media/image13.emf"/><Relationship Id="rId103" Type="http://schemas.openxmlformats.org/officeDocument/2006/relationships/image" Target="../media/image20.emf"/><Relationship Id="rId108" Type="http://schemas.openxmlformats.org/officeDocument/2006/relationships/oleObject" Target="../embeddings/oleObject83.bin"/><Relationship Id="rId124" Type="http://schemas.openxmlformats.org/officeDocument/2006/relationships/oleObject" Target="../embeddings/oleObject92.bin"/><Relationship Id="rId129" Type="http://schemas.openxmlformats.org/officeDocument/2006/relationships/oleObject" Target="../embeddings/oleObject95.bin"/><Relationship Id="rId54" Type="http://schemas.openxmlformats.org/officeDocument/2006/relationships/oleObject" Target="../embeddings/oleObject41.bin"/><Relationship Id="rId70" Type="http://schemas.openxmlformats.org/officeDocument/2006/relationships/oleObject" Target="../embeddings/oleObject50.bin"/><Relationship Id="rId75" Type="http://schemas.openxmlformats.org/officeDocument/2006/relationships/oleObject" Target="../embeddings/oleObject54.bin"/><Relationship Id="rId91" Type="http://schemas.openxmlformats.org/officeDocument/2006/relationships/oleObject" Target="../embeddings/oleObject69.bin"/><Relationship Id="rId96" Type="http://schemas.openxmlformats.org/officeDocument/2006/relationships/oleObject" Target="../embeddings/oleObject74.bin"/><Relationship Id="rId140" Type="http://schemas.openxmlformats.org/officeDocument/2006/relationships/image" Target="../media/image34.emf"/><Relationship Id="rId145" Type="http://schemas.openxmlformats.org/officeDocument/2006/relationships/oleObject" Target="../embeddings/oleObject106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23" Type="http://schemas.openxmlformats.org/officeDocument/2006/relationships/oleObject" Target="../embeddings/oleObject15.bin"/><Relationship Id="rId28" Type="http://schemas.openxmlformats.org/officeDocument/2006/relationships/oleObject" Target="../embeddings/oleObject19.bin"/><Relationship Id="rId49" Type="http://schemas.openxmlformats.org/officeDocument/2006/relationships/image" Target="../media/image9.emf"/><Relationship Id="rId114" Type="http://schemas.openxmlformats.org/officeDocument/2006/relationships/oleObject" Target="../embeddings/oleObject86.bin"/><Relationship Id="rId119" Type="http://schemas.openxmlformats.org/officeDocument/2006/relationships/oleObject" Target="../embeddings/oleObject89.bin"/><Relationship Id="rId44" Type="http://schemas.openxmlformats.org/officeDocument/2006/relationships/oleObject" Target="../embeddings/oleObject35.bin"/><Relationship Id="rId60" Type="http://schemas.openxmlformats.org/officeDocument/2006/relationships/oleObject" Target="../embeddings/oleObject44.bin"/><Relationship Id="rId65" Type="http://schemas.openxmlformats.org/officeDocument/2006/relationships/oleObject" Target="../embeddings/oleObject47.bin"/><Relationship Id="rId81" Type="http://schemas.openxmlformats.org/officeDocument/2006/relationships/oleObject" Target="../embeddings/oleObject60.bin"/><Relationship Id="rId86" Type="http://schemas.openxmlformats.org/officeDocument/2006/relationships/oleObject" Target="../embeddings/oleObject64.bin"/><Relationship Id="rId130" Type="http://schemas.openxmlformats.org/officeDocument/2006/relationships/image" Target="../media/image32.emf"/><Relationship Id="rId135" Type="http://schemas.openxmlformats.org/officeDocument/2006/relationships/oleObject" Target="../embeddings/oleObject99.bin"/><Relationship Id="rId151" Type="http://schemas.openxmlformats.org/officeDocument/2006/relationships/oleObject" Target="../embeddings/oleObject109.bin"/><Relationship Id="rId13" Type="http://schemas.openxmlformats.org/officeDocument/2006/relationships/image" Target="../media/image4.emf"/><Relationship Id="rId18" Type="http://schemas.openxmlformats.org/officeDocument/2006/relationships/oleObject" Target="../embeddings/oleObject11.bin"/><Relationship Id="rId39" Type="http://schemas.openxmlformats.org/officeDocument/2006/relationships/oleObject" Target="../embeddings/oleObject30.bin"/><Relationship Id="rId109" Type="http://schemas.openxmlformats.org/officeDocument/2006/relationships/image" Target="../media/image23.emf"/><Relationship Id="rId34" Type="http://schemas.openxmlformats.org/officeDocument/2006/relationships/oleObject" Target="../embeddings/oleObject25.bin"/><Relationship Id="rId50" Type="http://schemas.openxmlformats.org/officeDocument/2006/relationships/oleObject" Target="../embeddings/oleObject38.bin"/><Relationship Id="rId55" Type="http://schemas.openxmlformats.org/officeDocument/2006/relationships/image" Target="../media/image11.emf"/><Relationship Id="rId76" Type="http://schemas.openxmlformats.org/officeDocument/2006/relationships/oleObject" Target="../embeddings/oleObject55.bin"/><Relationship Id="rId97" Type="http://schemas.openxmlformats.org/officeDocument/2006/relationships/oleObject" Target="../embeddings/oleObject75.bin"/><Relationship Id="rId104" Type="http://schemas.openxmlformats.org/officeDocument/2006/relationships/oleObject" Target="../embeddings/oleObject81.bin"/><Relationship Id="rId120" Type="http://schemas.openxmlformats.org/officeDocument/2006/relationships/image" Target="../media/image28.emf"/><Relationship Id="rId125" Type="http://schemas.openxmlformats.org/officeDocument/2006/relationships/image" Target="../media/image30.emf"/><Relationship Id="rId141" Type="http://schemas.openxmlformats.org/officeDocument/2006/relationships/oleObject" Target="../embeddings/oleObject104.bin"/><Relationship Id="rId146" Type="http://schemas.openxmlformats.org/officeDocument/2006/relationships/image" Target="../media/image37.emf"/><Relationship Id="rId7" Type="http://schemas.openxmlformats.org/officeDocument/2006/relationships/image" Target="../media/image2.emf"/><Relationship Id="rId71" Type="http://schemas.openxmlformats.org/officeDocument/2006/relationships/oleObject" Target="../embeddings/oleObject51.bin"/><Relationship Id="rId92" Type="http://schemas.openxmlformats.org/officeDocument/2006/relationships/oleObject" Target="../embeddings/oleObject70.bin"/><Relationship Id="rId2" Type="http://schemas.openxmlformats.org/officeDocument/2006/relationships/drawing" Target="../drawings/drawing1.xml"/><Relationship Id="rId29" Type="http://schemas.openxmlformats.org/officeDocument/2006/relationships/oleObject" Target="../embeddings/oleObject20.bin"/><Relationship Id="rId24" Type="http://schemas.openxmlformats.org/officeDocument/2006/relationships/oleObject" Target="../embeddings/oleObject16.bin"/><Relationship Id="rId40" Type="http://schemas.openxmlformats.org/officeDocument/2006/relationships/oleObject" Target="../embeddings/oleObject31.bin"/><Relationship Id="rId45" Type="http://schemas.openxmlformats.org/officeDocument/2006/relationships/image" Target="../media/image7.emf"/><Relationship Id="rId66" Type="http://schemas.openxmlformats.org/officeDocument/2006/relationships/image" Target="../media/image16.emf"/><Relationship Id="rId87" Type="http://schemas.openxmlformats.org/officeDocument/2006/relationships/oleObject" Target="../embeddings/oleObject65.bin"/><Relationship Id="rId110" Type="http://schemas.openxmlformats.org/officeDocument/2006/relationships/oleObject" Target="../embeddings/oleObject84.bin"/><Relationship Id="rId115" Type="http://schemas.openxmlformats.org/officeDocument/2006/relationships/image" Target="../media/image26.emf"/><Relationship Id="rId131" Type="http://schemas.openxmlformats.org/officeDocument/2006/relationships/oleObject" Target="../embeddings/oleObject96.bin"/><Relationship Id="rId136" Type="http://schemas.openxmlformats.org/officeDocument/2006/relationships/oleObject" Target="../embeddings/oleObject100.bin"/><Relationship Id="rId61" Type="http://schemas.openxmlformats.org/officeDocument/2006/relationships/image" Target="../media/image14.emf"/><Relationship Id="rId82" Type="http://schemas.openxmlformats.org/officeDocument/2006/relationships/image" Target="../media/image19.emf"/><Relationship Id="rId152" Type="http://schemas.openxmlformats.org/officeDocument/2006/relationships/image" Target="../media/image40.emf"/><Relationship Id="rId19" Type="http://schemas.openxmlformats.org/officeDocument/2006/relationships/oleObject" Target="../embeddings/oleObject12.bin"/><Relationship Id="rId14" Type="http://schemas.openxmlformats.org/officeDocument/2006/relationships/oleObject" Target="../embeddings/oleObject7.bin"/><Relationship Id="rId30" Type="http://schemas.openxmlformats.org/officeDocument/2006/relationships/oleObject" Target="../embeddings/oleObject21.bin"/><Relationship Id="rId35" Type="http://schemas.openxmlformats.org/officeDocument/2006/relationships/oleObject" Target="../embeddings/oleObject26.bin"/><Relationship Id="rId56" Type="http://schemas.openxmlformats.org/officeDocument/2006/relationships/oleObject" Target="../embeddings/oleObject42.bin"/><Relationship Id="rId77" Type="http://schemas.openxmlformats.org/officeDocument/2006/relationships/oleObject" Target="../embeddings/oleObject56.bin"/><Relationship Id="rId100" Type="http://schemas.openxmlformats.org/officeDocument/2006/relationships/oleObject" Target="../embeddings/oleObject78.bin"/><Relationship Id="rId105" Type="http://schemas.openxmlformats.org/officeDocument/2006/relationships/image" Target="../media/image21.emf"/><Relationship Id="rId126" Type="http://schemas.openxmlformats.org/officeDocument/2006/relationships/oleObject" Target="../embeddings/oleObject93.bin"/><Relationship Id="rId147" Type="http://schemas.openxmlformats.org/officeDocument/2006/relationships/oleObject" Target="../embeddings/oleObject107.bin"/><Relationship Id="rId8" Type="http://schemas.openxmlformats.org/officeDocument/2006/relationships/oleObject" Target="../embeddings/oleObject3.bin"/><Relationship Id="rId51" Type="http://schemas.openxmlformats.org/officeDocument/2006/relationships/oleObject" Target="../embeddings/oleObject39.bin"/><Relationship Id="rId72" Type="http://schemas.openxmlformats.org/officeDocument/2006/relationships/oleObject" Target="../embeddings/oleObject52.bin"/><Relationship Id="rId93" Type="http://schemas.openxmlformats.org/officeDocument/2006/relationships/oleObject" Target="../embeddings/oleObject71.bin"/><Relationship Id="rId98" Type="http://schemas.openxmlformats.org/officeDocument/2006/relationships/oleObject" Target="../embeddings/oleObject76.bin"/><Relationship Id="rId121" Type="http://schemas.openxmlformats.org/officeDocument/2006/relationships/oleObject" Target="../embeddings/oleObject90.bin"/><Relationship Id="rId142" Type="http://schemas.openxmlformats.org/officeDocument/2006/relationships/image" Target="../media/image35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6.emf"/><Relationship Id="rId46" Type="http://schemas.openxmlformats.org/officeDocument/2006/relationships/oleObject" Target="../embeddings/oleObject36.bin"/><Relationship Id="rId67" Type="http://schemas.openxmlformats.org/officeDocument/2006/relationships/oleObject" Target="../embeddings/oleObject48.bin"/><Relationship Id="rId116" Type="http://schemas.openxmlformats.org/officeDocument/2006/relationships/oleObject" Target="../embeddings/oleObject87.bin"/><Relationship Id="rId137" Type="http://schemas.openxmlformats.org/officeDocument/2006/relationships/oleObject" Target="../embeddings/oleObject101.bin"/><Relationship Id="rId20" Type="http://schemas.openxmlformats.org/officeDocument/2006/relationships/oleObject" Target="../embeddings/oleObject13.bin"/><Relationship Id="rId41" Type="http://schemas.openxmlformats.org/officeDocument/2006/relationships/oleObject" Target="../embeddings/oleObject32.bin"/><Relationship Id="rId62" Type="http://schemas.openxmlformats.org/officeDocument/2006/relationships/oleObject" Target="../embeddings/oleObject45.bin"/><Relationship Id="rId83" Type="http://schemas.openxmlformats.org/officeDocument/2006/relationships/oleObject" Target="../embeddings/oleObject61.bin"/><Relationship Id="rId88" Type="http://schemas.openxmlformats.org/officeDocument/2006/relationships/oleObject" Target="../embeddings/oleObject66.bin"/><Relationship Id="rId111" Type="http://schemas.openxmlformats.org/officeDocument/2006/relationships/image" Target="../media/image24.emf"/><Relationship Id="rId132" Type="http://schemas.openxmlformats.org/officeDocument/2006/relationships/image" Target="../media/image33.emf"/><Relationship Id="rId153" Type="http://schemas.openxmlformats.org/officeDocument/2006/relationships/oleObject" Target="../embeddings/oleObject110.bin"/><Relationship Id="rId15" Type="http://schemas.openxmlformats.org/officeDocument/2006/relationships/oleObject" Target="../embeddings/oleObject8.bin"/><Relationship Id="rId36" Type="http://schemas.openxmlformats.org/officeDocument/2006/relationships/oleObject" Target="../embeddings/oleObject27.bin"/><Relationship Id="rId57" Type="http://schemas.openxmlformats.org/officeDocument/2006/relationships/image" Target="../media/image12.emf"/><Relationship Id="rId106" Type="http://schemas.openxmlformats.org/officeDocument/2006/relationships/oleObject" Target="../embeddings/oleObject82.bin"/><Relationship Id="rId127" Type="http://schemas.openxmlformats.org/officeDocument/2006/relationships/image" Target="../media/image31.emf"/><Relationship Id="rId10" Type="http://schemas.openxmlformats.org/officeDocument/2006/relationships/oleObject" Target="../embeddings/oleObject4.bin"/><Relationship Id="rId31" Type="http://schemas.openxmlformats.org/officeDocument/2006/relationships/oleObject" Target="../embeddings/oleObject22.bin"/><Relationship Id="rId52" Type="http://schemas.openxmlformats.org/officeDocument/2006/relationships/oleObject" Target="../embeddings/oleObject40.bin"/><Relationship Id="rId73" Type="http://schemas.openxmlformats.org/officeDocument/2006/relationships/image" Target="../media/image18.emf"/><Relationship Id="rId78" Type="http://schemas.openxmlformats.org/officeDocument/2006/relationships/oleObject" Target="../embeddings/oleObject57.bin"/><Relationship Id="rId94" Type="http://schemas.openxmlformats.org/officeDocument/2006/relationships/oleObject" Target="../embeddings/oleObject72.bin"/><Relationship Id="rId99" Type="http://schemas.openxmlformats.org/officeDocument/2006/relationships/oleObject" Target="../embeddings/oleObject77.bin"/><Relationship Id="rId101" Type="http://schemas.openxmlformats.org/officeDocument/2006/relationships/oleObject" Target="../embeddings/oleObject79.bin"/><Relationship Id="rId122" Type="http://schemas.openxmlformats.org/officeDocument/2006/relationships/oleObject" Target="../embeddings/oleObject91.bin"/><Relationship Id="rId143" Type="http://schemas.openxmlformats.org/officeDocument/2006/relationships/oleObject" Target="../embeddings/oleObject105.bin"/><Relationship Id="rId148" Type="http://schemas.openxmlformats.org/officeDocument/2006/relationships/image" Target="../media/image3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26" Type="http://schemas.openxmlformats.org/officeDocument/2006/relationships/oleObject" Target="../embeddings/oleObject17.bin"/><Relationship Id="rId47" Type="http://schemas.openxmlformats.org/officeDocument/2006/relationships/image" Target="../media/image8.emf"/><Relationship Id="rId68" Type="http://schemas.openxmlformats.org/officeDocument/2006/relationships/image" Target="../media/image17.emf"/><Relationship Id="rId89" Type="http://schemas.openxmlformats.org/officeDocument/2006/relationships/oleObject" Target="../embeddings/oleObject67.bin"/><Relationship Id="rId112" Type="http://schemas.openxmlformats.org/officeDocument/2006/relationships/oleObject" Target="../embeddings/oleObject85.bin"/><Relationship Id="rId133" Type="http://schemas.openxmlformats.org/officeDocument/2006/relationships/oleObject" Target="../embeddings/oleObject97.bin"/><Relationship Id="rId154" Type="http://schemas.openxmlformats.org/officeDocument/2006/relationships/image" Target="../media/image41.emf"/><Relationship Id="rId16" Type="http://schemas.openxmlformats.org/officeDocument/2006/relationships/oleObject" Target="../embeddings/oleObject9.bin"/><Relationship Id="rId37" Type="http://schemas.openxmlformats.org/officeDocument/2006/relationships/oleObject" Target="../embeddings/oleObject28.bin"/><Relationship Id="rId58" Type="http://schemas.openxmlformats.org/officeDocument/2006/relationships/oleObject" Target="../embeddings/oleObject43.bin"/><Relationship Id="rId79" Type="http://schemas.openxmlformats.org/officeDocument/2006/relationships/oleObject" Target="../embeddings/oleObject58.bin"/><Relationship Id="rId102" Type="http://schemas.openxmlformats.org/officeDocument/2006/relationships/oleObject" Target="../embeddings/oleObject80.bin"/><Relationship Id="rId123" Type="http://schemas.openxmlformats.org/officeDocument/2006/relationships/image" Target="../media/image29.emf"/><Relationship Id="rId144" Type="http://schemas.openxmlformats.org/officeDocument/2006/relationships/image" Target="../media/image36.emf"/><Relationship Id="rId90" Type="http://schemas.openxmlformats.org/officeDocument/2006/relationships/oleObject" Target="../embeddings/oleObject6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13.bin"/><Relationship Id="rId5" Type="http://schemas.openxmlformats.org/officeDocument/2006/relationships/image" Target="../media/image25.emf"/><Relationship Id="rId4" Type="http://schemas.openxmlformats.org/officeDocument/2006/relationships/oleObject" Target="../embeddings/oleObject1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423"/>
  <sheetViews>
    <sheetView tabSelected="1" topLeftCell="A112" zoomScale="55" zoomScaleNormal="70" workbookViewId="0">
      <selection activeCell="S122" sqref="S122:S124"/>
    </sheetView>
  </sheetViews>
  <sheetFormatPr defaultColWidth="11.54296875" defaultRowHeight="14.5" x14ac:dyDescent="0.35"/>
  <cols>
    <col min="1" max="1" width="4.6328125" style="1" customWidth="1"/>
    <col min="2" max="2" width="7.54296875" style="1" customWidth="1"/>
    <col min="3" max="3" width="17.81640625" style="1" customWidth="1"/>
    <col min="4" max="4" width="12.81640625" style="1" customWidth="1"/>
    <col min="5" max="5" width="13.08984375" style="1" customWidth="1"/>
    <col min="6" max="6" width="12.54296875" style="1" customWidth="1"/>
    <col min="7" max="7" width="20" style="1" customWidth="1"/>
    <col min="8" max="8" width="12.54296875" style="1" customWidth="1"/>
    <col min="9" max="9" width="10.36328125" style="1" customWidth="1"/>
    <col min="10" max="10" width="10.90625" style="1" customWidth="1"/>
    <col min="11" max="11" width="11.54296875" style="1"/>
    <col min="12" max="12" width="11.1796875" style="1" customWidth="1"/>
    <col min="13" max="13" width="21.6328125" style="1" customWidth="1"/>
    <col min="14" max="15" width="12" style="1" customWidth="1"/>
    <col min="16" max="16" width="11.54296875" style="1"/>
    <col min="17" max="17" width="15.6328125" style="1" customWidth="1"/>
    <col min="18" max="18" width="11.1796875" style="1" customWidth="1"/>
    <col min="19" max="19" width="33.1796875" style="1" customWidth="1"/>
    <col min="20" max="16384" width="11.54296875" style="1"/>
  </cols>
  <sheetData>
    <row r="1" spans="2:19" ht="46.25" customHeight="1" x14ac:dyDescent="0.35"/>
    <row r="2" spans="2:19" ht="71.400000000000006" customHeight="1" x14ac:dyDescent="0.35">
      <c r="B2" s="37" t="s">
        <v>0</v>
      </c>
      <c r="C2" s="27" t="s">
        <v>1</v>
      </c>
      <c r="D2" s="59" t="s">
        <v>238</v>
      </c>
      <c r="E2" s="10" t="s">
        <v>4</v>
      </c>
      <c r="F2" s="10" t="s">
        <v>250</v>
      </c>
      <c r="G2" s="10" t="s">
        <v>9</v>
      </c>
      <c r="H2" s="10" t="s">
        <v>102</v>
      </c>
      <c r="I2" s="10" t="s">
        <v>103</v>
      </c>
      <c r="J2" s="78" t="s">
        <v>104</v>
      </c>
      <c r="K2" s="11" t="s">
        <v>7</v>
      </c>
      <c r="L2" s="11" t="s">
        <v>82</v>
      </c>
      <c r="M2" s="10" t="s">
        <v>5</v>
      </c>
      <c r="N2" s="10" t="s">
        <v>8</v>
      </c>
      <c r="O2" s="12" t="s">
        <v>10</v>
      </c>
      <c r="P2" s="10" t="s">
        <v>6</v>
      </c>
      <c r="Q2" s="10" t="s">
        <v>83</v>
      </c>
      <c r="R2" s="31" t="s">
        <v>2</v>
      </c>
      <c r="S2" s="17" t="s">
        <v>3</v>
      </c>
    </row>
    <row r="3" spans="2:19" ht="39.65" customHeight="1" x14ac:dyDescent="0.35">
      <c r="B3" s="4">
        <v>1</v>
      </c>
      <c r="C3" s="8"/>
      <c r="D3" s="14">
        <v>1</v>
      </c>
      <c r="E3" s="7">
        <v>92.09</v>
      </c>
      <c r="F3" s="7">
        <f>D3*E3</f>
        <v>92.09</v>
      </c>
      <c r="G3" s="1" t="s">
        <v>96</v>
      </c>
      <c r="J3" s="79">
        <v>1.44</v>
      </c>
      <c r="K3" s="7">
        <v>46.03</v>
      </c>
      <c r="L3" s="44">
        <f>D3*J3*K3</f>
        <v>66.283199999999994</v>
      </c>
      <c r="M3" s="8"/>
      <c r="N3" s="8">
        <v>80</v>
      </c>
      <c r="O3" s="44">
        <f>N3*D3/100</f>
        <v>0.8</v>
      </c>
      <c r="P3" s="7">
        <v>58.08</v>
      </c>
      <c r="Q3" s="44">
        <f t="shared" ref="Q3:Q13" si="0">O3*P3</f>
        <v>46.463999999999999</v>
      </c>
      <c r="R3" s="48">
        <f>((F3+L3)-(Q3+Q4))/(Q3+Q4)</f>
        <v>1.7224875645153082</v>
      </c>
      <c r="S3" s="93" t="s">
        <v>94</v>
      </c>
    </row>
    <row r="4" spans="2:19" ht="35" customHeight="1" x14ac:dyDescent="0.35">
      <c r="B4" s="14"/>
      <c r="C4" s="13"/>
      <c r="D4" s="60"/>
      <c r="E4" s="9"/>
      <c r="F4" s="13"/>
      <c r="G4" s="9"/>
      <c r="H4" s="9"/>
      <c r="I4" s="9"/>
      <c r="J4" s="80"/>
      <c r="K4" s="28"/>
      <c r="L4" s="45"/>
      <c r="M4" s="9"/>
      <c r="N4" s="9">
        <v>13.6</v>
      </c>
      <c r="O4" s="45">
        <f>N4*D3/100</f>
        <v>0.13600000000000001</v>
      </c>
      <c r="P4" s="30">
        <v>86.09</v>
      </c>
      <c r="Q4" s="45">
        <f t="shared" si="0"/>
        <v>11.708240000000002</v>
      </c>
      <c r="R4" s="40"/>
      <c r="S4" s="94"/>
    </row>
    <row r="5" spans="2:19" ht="51" customHeight="1" x14ac:dyDescent="0.35">
      <c r="B5" s="14">
        <v>2</v>
      </c>
      <c r="C5" s="13"/>
      <c r="D5" s="37">
        <v>1</v>
      </c>
      <c r="E5" s="26">
        <v>92.09</v>
      </c>
      <c r="F5" s="7">
        <f>D5*E5</f>
        <v>92.09</v>
      </c>
      <c r="G5" s="27" t="s">
        <v>96</v>
      </c>
      <c r="H5" s="27"/>
      <c r="I5" s="27"/>
      <c r="J5" s="81">
        <v>1.8</v>
      </c>
      <c r="K5" s="26">
        <v>46.03</v>
      </c>
      <c r="L5" s="54">
        <f>D5*J5*K5</f>
        <v>82.853999999999999</v>
      </c>
      <c r="M5" s="27"/>
      <c r="N5" s="27">
        <v>99</v>
      </c>
      <c r="O5" s="44">
        <f>N5*D5/100</f>
        <v>0.99</v>
      </c>
      <c r="P5" s="26">
        <v>58.08</v>
      </c>
      <c r="Q5" s="54">
        <f t="shared" si="0"/>
        <v>57.499199999999995</v>
      </c>
      <c r="R5" s="49">
        <f>((F5+L5)-(Q5))/(Q5)</f>
        <v>2.0425466789103157</v>
      </c>
      <c r="S5" s="20" t="s">
        <v>92</v>
      </c>
    </row>
    <row r="6" spans="2:19" ht="35" customHeight="1" x14ac:dyDescent="0.35">
      <c r="B6" s="14">
        <v>3</v>
      </c>
      <c r="D6" s="14">
        <v>1</v>
      </c>
      <c r="E6" s="7">
        <v>92.09</v>
      </c>
      <c r="F6" s="7">
        <f>D6*E6</f>
        <v>92.09</v>
      </c>
      <c r="G6" s="1" t="s">
        <v>96</v>
      </c>
      <c r="J6" s="82">
        <v>2.5</v>
      </c>
      <c r="K6" s="7">
        <v>46.03</v>
      </c>
      <c r="L6" s="44">
        <f>D6*J6*K6</f>
        <v>115.075</v>
      </c>
      <c r="M6" s="8"/>
      <c r="N6" s="8">
        <v>56</v>
      </c>
      <c r="O6" s="44">
        <f>N6*D6/100</f>
        <v>0.56000000000000005</v>
      </c>
      <c r="P6" s="7">
        <v>58.08</v>
      </c>
      <c r="Q6" s="44">
        <f t="shared" si="0"/>
        <v>32.524799999999999</v>
      </c>
      <c r="R6" s="48">
        <f>((F6+L6)-(Q6+Q7))/(Q6+Q7)</f>
        <v>4.4965216422306069</v>
      </c>
      <c r="S6" s="93" t="s">
        <v>91</v>
      </c>
    </row>
    <row r="7" spans="2:19" ht="35" customHeight="1" x14ac:dyDescent="0.35">
      <c r="B7" s="14"/>
      <c r="D7" s="60"/>
      <c r="E7" s="9"/>
      <c r="F7" s="13"/>
      <c r="G7" s="9"/>
      <c r="H7" s="9"/>
      <c r="I7" s="9"/>
      <c r="J7" s="80"/>
      <c r="K7" s="30"/>
      <c r="L7" s="45"/>
      <c r="M7" s="9"/>
      <c r="N7" s="9">
        <v>6</v>
      </c>
      <c r="O7" s="47">
        <f>N7*D6/100</f>
        <v>0.06</v>
      </c>
      <c r="P7" s="30">
        <v>86.09</v>
      </c>
      <c r="Q7" s="45">
        <f t="shared" si="0"/>
        <v>5.1654</v>
      </c>
      <c r="R7" s="40"/>
      <c r="S7" s="94"/>
    </row>
    <row r="8" spans="2:19" ht="35" customHeight="1" x14ac:dyDescent="0.35">
      <c r="B8" s="14">
        <v>4</v>
      </c>
      <c r="D8" s="14">
        <v>1</v>
      </c>
      <c r="E8" s="7">
        <v>92.09</v>
      </c>
      <c r="F8" s="7">
        <f>D8*E8</f>
        <v>92.09</v>
      </c>
      <c r="G8" s="2" t="s">
        <v>45</v>
      </c>
      <c r="J8" s="83">
        <v>1</v>
      </c>
      <c r="K8" s="29">
        <v>148.19999999999999</v>
      </c>
      <c r="L8" s="44">
        <f>D8*J8*K8</f>
        <v>148.19999999999999</v>
      </c>
      <c r="N8" s="29">
        <v>72</v>
      </c>
      <c r="O8" s="44">
        <f>N8*D8/100</f>
        <v>0.72</v>
      </c>
      <c r="P8" s="7">
        <v>58.08</v>
      </c>
      <c r="Q8" s="55">
        <f t="shared" si="0"/>
        <v>41.817599999999999</v>
      </c>
      <c r="R8" s="48">
        <f>((F8+L8)-(Q8+Q9))/(Q8+Q9)</f>
        <v>0.70021962968623519</v>
      </c>
      <c r="S8" s="93" t="s">
        <v>93</v>
      </c>
    </row>
    <row r="9" spans="2:19" ht="35" customHeight="1" x14ac:dyDescent="0.35">
      <c r="B9" s="14"/>
      <c r="D9" s="60"/>
      <c r="E9" s="9"/>
      <c r="F9" s="9"/>
      <c r="G9" s="9"/>
      <c r="H9" s="9"/>
      <c r="I9" s="9"/>
      <c r="J9" s="80"/>
      <c r="K9" s="9"/>
      <c r="L9" s="45"/>
      <c r="M9" s="9"/>
      <c r="N9" s="9"/>
      <c r="O9" s="45">
        <f>O8*3</f>
        <v>2.16</v>
      </c>
      <c r="P9" s="9">
        <v>46.07</v>
      </c>
      <c r="Q9" s="45">
        <f t="shared" si="0"/>
        <v>99.511200000000002</v>
      </c>
      <c r="R9" s="40"/>
      <c r="S9" s="94"/>
    </row>
    <row r="10" spans="2:19" ht="35" customHeight="1" x14ac:dyDescent="0.35">
      <c r="B10" s="14">
        <v>5</v>
      </c>
      <c r="D10" s="14">
        <v>1</v>
      </c>
      <c r="E10" s="7">
        <v>92.09</v>
      </c>
      <c r="F10" s="7">
        <f>D10*E10</f>
        <v>92.09</v>
      </c>
      <c r="G10" s="38" t="s">
        <v>45</v>
      </c>
      <c r="J10" s="83">
        <v>1</v>
      </c>
      <c r="K10" s="7">
        <v>148.19999999999999</v>
      </c>
      <c r="L10" s="44">
        <f>D10*J10*K10</f>
        <v>148.19999999999999</v>
      </c>
      <c r="N10" s="29">
        <v>84</v>
      </c>
      <c r="O10" s="44">
        <f>N10*D10/100</f>
        <v>0.84</v>
      </c>
      <c r="P10" s="7">
        <v>58.08</v>
      </c>
      <c r="Q10" s="55">
        <f t="shared" si="0"/>
        <v>48.787199999999999</v>
      </c>
      <c r="R10" s="48">
        <f>((F10+L10+L11)-(Q10+Q12+Q11))/(Q10+Q12+Q11)</f>
        <v>0.44590882897521145</v>
      </c>
      <c r="S10" s="93" t="s">
        <v>91</v>
      </c>
    </row>
    <row r="11" spans="2:19" ht="35" customHeight="1" x14ac:dyDescent="0.35">
      <c r="B11" s="14"/>
      <c r="D11" s="14"/>
      <c r="F11" s="13"/>
      <c r="G11" s="1" t="s">
        <v>96</v>
      </c>
      <c r="J11" s="84">
        <v>0.1</v>
      </c>
      <c r="K11" s="28">
        <v>46.03</v>
      </c>
      <c r="L11" s="47">
        <f>D10*J11*K11</f>
        <v>4.6030000000000006</v>
      </c>
      <c r="M11" s="13"/>
      <c r="N11" s="13">
        <v>2</v>
      </c>
      <c r="O11" s="47">
        <f>N11*D10/100</f>
        <v>0.02</v>
      </c>
      <c r="P11" s="28">
        <v>86.09</v>
      </c>
      <c r="Q11" s="47">
        <f t="shared" si="0"/>
        <v>1.7218</v>
      </c>
      <c r="R11" s="39"/>
      <c r="S11" s="95"/>
    </row>
    <row r="12" spans="2:19" ht="35" customHeight="1" x14ac:dyDescent="0.35">
      <c r="B12" s="14"/>
      <c r="D12" s="60"/>
      <c r="E12" s="9"/>
      <c r="F12" s="9"/>
      <c r="G12" s="9"/>
      <c r="H12" s="9"/>
      <c r="I12" s="9"/>
      <c r="J12" s="80"/>
      <c r="K12" s="9"/>
      <c r="L12" s="45"/>
      <c r="M12" s="9"/>
      <c r="N12" s="9"/>
      <c r="O12" s="45">
        <f>(O10+O11)*3</f>
        <v>2.58</v>
      </c>
      <c r="P12" s="9">
        <v>46.07</v>
      </c>
      <c r="Q12" s="45">
        <f t="shared" si="0"/>
        <v>118.86060000000001</v>
      </c>
      <c r="R12" s="40"/>
      <c r="S12" s="94"/>
    </row>
    <row r="13" spans="2:19" ht="35" customHeight="1" x14ac:dyDescent="0.35">
      <c r="B13" s="14">
        <v>6</v>
      </c>
      <c r="C13" s="13"/>
      <c r="D13" s="14">
        <v>1</v>
      </c>
      <c r="E13" s="7">
        <v>92.09</v>
      </c>
      <c r="F13" s="7">
        <f>D13*E13</f>
        <v>92.09</v>
      </c>
      <c r="G13" s="1" t="s">
        <v>58</v>
      </c>
      <c r="J13" s="83">
        <v>0.01</v>
      </c>
      <c r="K13" s="1">
        <v>369.43</v>
      </c>
      <c r="L13" s="47">
        <f>D13*J13*K13</f>
        <v>3.6943000000000001</v>
      </c>
      <c r="N13" s="1">
        <v>67</v>
      </c>
      <c r="O13" s="44">
        <f>N13*D13/100</f>
        <v>0.67</v>
      </c>
      <c r="P13" s="7">
        <v>58.08</v>
      </c>
      <c r="Q13" s="47">
        <f t="shared" si="0"/>
        <v>38.913600000000002</v>
      </c>
      <c r="R13" s="50">
        <f>((F13+L13+L14+L15)-(Q13))/(Q13)</f>
        <v>444.88690270042048</v>
      </c>
      <c r="S13" s="93" t="s">
        <v>90</v>
      </c>
    </row>
    <row r="14" spans="2:19" ht="35" customHeight="1" x14ac:dyDescent="0.35">
      <c r="B14" s="14"/>
      <c r="C14" s="13"/>
      <c r="D14" s="14"/>
      <c r="G14" s="1" t="s">
        <v>59</v>
      </c>
      <c r="J14" s="83">
        <v>0.68</v>
      </c>
      <c r="K14" s="1">
        <v>262.29000000000002</v>
      </c>
      <c r="L14" s="47">
        <f>D13*J14*K14</f>
        <v>178.35720000000003</v>
      </c>
      <c r="O14" s="47"/>
      <c r="Q14" s="53"/>
      <c r="R14" s="41"/>
      <c r="S14" s="95"/>
    </row>
    <row r="15" spans="2:19" ht="48.65" customHeight="1" x14ac:dyDescent="0.35">
      <c r="B15" s="43"/>
      <c r="C15" s="13"/>
      <c r="D15" s="60"/>
      <c r="E15" s="9"/>
      <c r="F15" s="9"/>
      <c r="G15" s="32" t="s">
        <v>248</v>
      </c>
      <c r="H15" s="9"/>
      <c r="I15" s="9">
        <v>1.1100000000000001</v>
      </c>
      <c r="J15" s="85">
        <f>1/0.000065*I15/K15</f>
        <v>151.71395768410699</v>
      </c>
      <c r="K15" s="9">
        <v>112.56</v>
      </c>
      <c r="L15" s="45">
        <f>D13*J15*K15</f>
        <v>17076.923076923082</v>
      </c>
      <c r="M15" s="9"/>
      <c r="N15" s="9"/>
      <c r="O15" s="45"/>
      <c r="P15" s="9"/>
      <c r="Q15" s="45"/>
      <c r="R15" s="42"/>
      <c r="S15" s="94"/>
    </row>
    <row r="16" spans="2:19" ht="35" customHeight="1" x14ac:dyDescent="0.35">
      <c r="B16" s="14">
        <v>7</v>
      </c>
      <c r="D16" s="14">
        <v>1</v>
      </c>
      <c r="E16" s="7">
        <v>92.09</v>
      </c>
      <c r="F16" s="7">
        <f>D16*E16</f>
        <v>92.09</v>
      </c>
      <c r="G16" s="1" t="s">
        <v>106</v>
      </c>
      <c r="J16" s="83">
        <v>0.1</v>
      </c>
      <c r="K16" s="1">
        <v>273.19</v>
      </c>
      <c r="L16" s="47">
        <f>D16*J16*K16</f>
        <v>27.319000000000003</v>
      </c>
      <c r="N16" s="1">
        <v>15</v>
      </c>
      <c r="O16" s="44">
        <f>N16*D16/100</f>
        <v>0.15</v>
      </c>
      <c r="P16" s="7">
        <v>58.08</v>
      </c>
      <c r="Q16" s="47">
        <f>O16*P16</f>
        <v>8.7119999999999997</v>
      </c>
      <c r="R16" s="48">
        <f>((F16+L16+L17)-(Q16))/(Q16)</f>
        <v>34.407369146005514</v>
      </c>
      <c r="S16" s="93" t="s">
        <v>89</v>
      </c>
    </row>
    <row r="17" spans="2:19" ht="35" customHeight="1" x14ac:dyDescent="0.35">
      <c r="B17" s="14"/>
      <c r="D17" s="60"/>
      <c r="E17" s="9"/>
      <c r="F17" s="9"/>
      <c r="G17" s="1" t="s">
        <v>107</v>
      </c>
      <c r="H17" s="9"/>
      <c r="I17" s="9"/>
      <c r="J17" s="80">
        <v>1.5</v>
      </c>
      <c r="K17" s="9">
        <v>126.04</v>
      </c>
      <c r="L17" s="45">
        <f>D16*J17*K17</f>
        <v>189.06</v>
      </c>
      <c r="M17" s="9"/>
      <c r="N17" s="9"/>
      <c r="O17" s="47"/>
      <c r="P17" s="9"/>
      <c r="Q17" s="45"/>
      <c r="R17" s="40"/>
      <c r="S17" s="94"/>
    </row>
    <row r="18" spans="2:19" ht="35" customHeight="1" x14ac:dyDescent="0.35">
      <c r="B18" s="14">
        <v>8</v>
      </c>
      <c r="D18" s="14">
        <v>1</v>
      </c>
      <c r="E18" s="7">
        <v>92.09</v>
      </c>
      <c r="F18" s="7">
        <f>D18*E18</f>
        <v>92.09</v>
      </c>
      <c r="G18" s="6" t="s">
        <v>60</v>
      </c>
      <c r="J18" s="82">
        <v>0.02</v>
      </c>
      <c r="K18" s="8">
        <v>249.24</v>
      </c>
      <c r="L18" s="47">
        <f>D18*J18*K18</f>
        <v>4.9847999999999999</v>
      </c>
      <c r="N18" s="1">
        <v>27</v>
      </c>
      <c r="O18" s="44">
        <f>N18*D18/100</f>
        <v>0.27</v>
      </c>
      <c r="P18" s="7">
        <v>58.08</v>
      </c>
      <c r="Q18" s="47">
        <f>O18*P18</f>
        <v>15.681600000000001</v>
      </c>
      <c r="R18" s="48">
        <f>((F18+L18)-(Q18+Q19+Q20))/(Q18+Q19+Q20)</f>
        <v>3.5429138353830889</v>
      </c>
      <c r="S18" s="93" t="s">
        <v>88</v>
      </c>
    </row>
    <row r="19" spans="2:19" ht="35" customHeight="1" x14ac:dyDescent="0.35">
      <c r="B19" s="14"/>
      <c r="D19" s="14"/>
      <c r="J19" s="83"/>
      <c r="L19" s="53"/>
      <c r="N19" s="1">
        <v>6</v>
      </c>
      <c r="O19" s="47">
        <f>N19*D18/100</f>
        <v>0.06</v>
      </c>
      <c r="P19" s="13">
        <v>56.06</v>
      </c>
      <c r="Q19" s="47">
        <f t="shared" ref="Q19:Q20" si="1">O19*P19</f>
        <v>3.3635999999999999</v>
      </c>
      <c r="R19" s="39"/>
      <c r="S19" s="95"/>
    </row>
    <row r="20" spans="2:19" ht="35" customHeight="1" x14ac:dyDescent="0.35">
      <c r="B20" s="14"/>
      <c r="C20" s="13"/>
      <c r="D20" s="60"/>
      <c r="E20" s="9"/>
      <c r="F20" s="9"/>
      <c r="G20" s="9"/>
      <c r="H20" s="9"/>
      <c r="I20" s="9"/>
      <c r="J20" s="80"/>
      <c r="K20" s="9"/>
      <c r="L20" s="45"/>
      <c r="M20" s="9"/>
      <c r="N20" s="9">
        <v>4</v>
      </c>
      <c r="O20" s="47">
        <f>N20*D18/100</f>
        <v>0.04</v>
      </c>
      <c r="P20" s="30">
        <v>58.08</v>
      </c>
      <c r="Q20" s="45">
        <f t="shared" si="1"/>
        <v>2.3231999999999999</v>
      </c>
      <c r="R20" s="40"/>
      <c r="S20" s="94"/>
    </row>
    <row r="21" spans="2:19" ht="35" customHeight="1" x14ac:dyDescent="0.35">
      <c r="B21" s="14">
        <v>9</v>
      </c>
      <c r="C21" s="13"/>
      <c r="D21" s="14">
        <v>1</v>
      </c>
      <c r="E21" s="7">
        <v>92.09</v>
      </c>
      <c r="F21" s="7">
        <f>D21*E21</f>
        <v>92.09</v>
      </c>
      <c r="G21" s="6" t="s">
        <v>60</v>
      </c>
      <c r="J21" s="82">
        <v>2.5000000000000001E-2</v>
      </c>
      <c r="K21" s="8">
        <v>249.24</v>
      </c>
      <c r="L21" s="47">
        <f>D21*J21*K21</f>
        <v>6.2310000000000008</v>
      </c>
      <c r="N21" s="1">
        <v>90</v>
      </c>
      <c r="O21" s="44">
        <f>N21*D21/100</f>
        <v>0.9</v>
      </c>
      <c r="P21" s="7">
        <v>58.08</v>
      </c>
      <c r="Q21" s="47">
        <f>O21*P21</f>
        <v>52.271999999999998</v>
      </c>
      <c r="R21" s="48">
        <f>((F21+L21+L22)-(Q21))/(Q21)</f>
        <v>53.318200948882769</v>
      </c>
      <c r="S21" s="93" t="s">
        <v>87</v>
      </c>
    </row>
    <row r="22" spans="2:19" ht="35" customHeight="1" x14ac:dyDescent="0.35">
      <c r="B22" s="43"/>
      <c r="C22" s="13"/>
      <c r="D22" s="60"/>
      <c r="E22" s="9"/>
      <c r="F22" s="9"/>
      <c r="G22" s="32" t="s">
        <v>62</v>
      </c>
      <c r="H22" s="9">
        <v>0.3</v>
      </c>
      <c r="I22" s="9">
        <v>0.82230000000000003</v>
      </c>
      <c r="J22" s="85">
        <f>1000*I22/K22/H22</f>
        <v>21.047377716348002</v>
      </c>
      <c r="K22" s="9">
        <v>130.22999999999999</v>
      </c>
      <c r="L22" s="45">
        <f>D21*J22*K22</f>
        <v>2741</v>
      </c>
      <c r="M22" s="9"/>
      <c r="N22" s="9"/>
      <c r="O22" s="47"/>
      <c r="P22" s="9"/>
      <c r="Q22" s="45"/>
      <c r="R22" s="40"/>
      <c r="S22" s="94"/>
    </row>
    <row r="23" spans="2:19" ht="35" customHeight="1" x14ac:dyDescent="0.35">
      <c r="B23" s="14">
        <v>10</v>
      </c>
      <c r="C23" s="13"/>
      <c r="D23" s="14">
        <v>1</v>
      </c>
      <c r="E23" s="7">
        <v>92.09</v>
      </c>
      <c r="F23" s="7">
        <f>D23*E23</f>
        <v>92.09</v>
      </c>
      <c r="G23" s="6" t="s">
        <v>60</v>
      </c>
      <c r="J23" s="82">
        <v>0.02</v>
      </c>
      <c r="K23" s="8">
        <v>249.24</v>
      </c>
      <c r="L23" s="47">
        <f>D23*J23*K23</f>
        <v>4.9847999999999999</v>
      </c>
      <c r="N23" s="1">
        <v>87</v>
      </c>
      <c r="O23" s="44">
        <f>N23*D23/100</f>
        <v>0.87</v>
      </c>
      <c r="P23" s="7">
        <v>58.08</v>
      </c>
      <c r="Q23" s="47">
        <f>O23*P23</f>
        <v>50.529599999999995</v>
      </c>
      <c r="R23" s="48">
        <f>((F23+L23+L24)-(Q23+Q24))/(Q23+Q24)</f>
        <v>17.126270791658676</v>
      </c>
      <c r="S23" s="93" t="s">
        <v>86</v>
      </c>
    </row>
    <row r="24" spans="2:19" ht="35" customHeight="1" x14ac:dyDescent="0.35">
      <c r="B24" s="43"/>
      <c r="C24" s="13"/>
      <c r="D24" s="60"/>
      <c r="E24" s="9"/>
      <c r="F24" s="9"/>
      <c r="G24" s="32" t="s">
        <v>95</v>
      </c>
      <c r="H24" s="9">
        <v>1</v>
      </c>
      <c r="I24" s="9">
        <v>0.82899999999999996</v>
      </c>
      <c r="J24" s="85">
        <f>1000*I24/K24/H24</f>
        <v>7.1342512908777964</v>
      </c>
      <c r="K24" s="9">
        <v>116.2</v>
      </c>
      <c r="L24" s="45">
        <f>D23*J24*K24</f>
        <v>829</v>
      </c>
      <c r="M24" s="9"/>
      <c r="N24" s="9">
        <v>1</v>
      </c>
      <c r="O24" s="45">
        <f>N24*D23/100</f>
        <v>0.01</v>
      </c>
      <c r="P24" s="9">
        <v>56.06</v>
      </c>
      <c r="Q24" s="45">
        <f>O24*P24</f>
        <v>0.56059999999999999</v>
      </c>
      <c r="R24" s="40"/>
      <c r="S24" s="94"/>
    </row>
    <row r="25" spans="2:19" ht="35" customHeight="1" x14ac:dyDescent="0.35">
      <c r="B25" s="14">
        <v>11</v>
      </c>
      <c r="C25" s="13"/>
      <c r="D25" s="14">
        <v>1</v>
      </c>
      <c r="E25" s="7">
        <v>92.09</v>
      </c>
      <c r="F25" s="7">
        <f>D25*E25</f>
        <v>92.09</v>
      </c>
      <c r="G25" s="7" t="s">
        <v>153</v>
      </c>
      <c r="J25" s="82">
        <v>0.02</v>
      </c>
      <c r="K25" s="8">
        <v>234.2</v>
      </c>
      <c r="L25" s="47">
        <f>D25*J25*K25</f>
        <v>4.6840000000000002</v>
      </c>
      <c r="N25" s="1">
        <v>91</v>
      </c>
      <c r="O25" s="44">
        <f>N25*D25/100</f>
        <v>0.91</v>
      </c>
      <c r="P25" s="7">
        <v>58.08</v>
      </c>
      <c r="Q25" s="47">
        <f>O25*P25</f>
        <v>52.852800000000002</v>
      </c>
      <c r="R25" s="48">
        <f>((F25+L25+L26)-(Q25+Q26))/(Q25+Q26)</f>
        <v>16.497523099155792</v>
      </c>
      <c r="S25" s="93" t="s">
        <v>86</v>
      </c>
    </row>
    <row r="26" spans="2:19" ht="35" customHeight="1" x14ac:dyDescent="0.35">
      <c r="B26" s="14"/>
      <c r="C26" s="13"/>
      <c r="D26" s="60"/>
      <c r="E26" s="9"/>
      <c r="F26" s="9"/>
      <c r="G26" s="32" t="s">
        <v>95</v>
      </c>
      <c r="H26" s="9">
        <v>1</v>
      </c>
      <c r="I26" s="9">
        <v>0.82899999999999996</v>
      </c>
      <c r="J26" s="85">
        <f>1000*I26/K26/H26</f>
        <v>7.1342512908777964</v>
      </c>
      <c r="K26" s="9">
        <v>116.2</v>
      </c>
      <c r="L26" s="45">
        <f>D25*J26*K26</f>
        <v>829</v>
      </c>
      <c r="M26" s="9"/>
      <c r="N26" s="9">
        <v>0.1</v>
      </c>
      <c r="O26" s="47">
        <f>N26*D25/100</f>
        <v>1E-3</v>
      </c>
      <c r="P26" s="9">
        <v>56.06</v>
      </c>
      <c r="Q26" s="45">
        <f t="shared" ref="Q26" si="2">O26*P26</f>
        <v>5.6060000000000006E-2</v>
      </c>
      <c r="R26" s="40"/>
      <c r="S26" s="94"/>
    </row>
    <row r="27" spans="2:19" ht="35" customHeight="1" x14ac:dyDescent="0.35">
      <c r="B27" s="14">
        <v>12</v>
      </c>
      <c r="C27" s="13"/>
      <c r="D27" s="14">
        <v>1</v>
      </c>
      <c r="E27" s="7">
        <v>92.09</v>
      </c>
      <c r="F27" s="7">
        <f>D27*E27</f>
        <v>92.09</v>
      </c>
      <c r="G27" s="6" t="s">
        <v>60</v>
      </c>
      <c r="J27" s="82">
        <v>2.5000000000000001E-2</v>
      </c>
      <c r="K27" s="8">
        <v>249.24</v>
      </c>
      <c r="L27" s="47">
        <f>D27*J27*K27</f>
        <v>6.2310000000000008</v>
      </c>
      <c r="N27" s="1">
        <v>47</v>
      </c>
      <c r="O27" s="44">
        <f>N27*D27/100</f>
        <v>0.47</v>
      </c>
      <c r="P27" s="7">
        <v>58.08</v>
      </c>
      <c r="Q27" s="47">
        <f>O27*P27</f>
        <v>27.297599999999999</v>
      </c>
      <c r="R27" s="48">
        <f>((F27+L27+L28)-(Q27))/(Q27)</f>
        <v>193.09475558290839</v>
      </c>
      <c r="S27" s="93" t="s">
        <v>138</v>
      </c>
    </row>
    <row r="28" spans="2:19" ht="35" customHeight="1" x14ac:dyDescent="0.35">
      <c r="B28" s="43"/>
      <c r="C28" s="13"/>
      <c r="D28" s="60"/>
      <c r="E28" s="9"/>
      <c r="F28" s="9"/>
      <c r="G28" s="32" t="s">
        <v>61</v>
      </c>
      <c r="H28" s="9">
        <v>0.2</v>
      </c>
      <c r="I28" s="9">
        <v>1.04</v>
      </c>
      <c r="J28" s="85">
        <f>1000*I28/K28/H28</f>
        <v>48.085814684668023</v>
      </c>
      <c r="K28" s="9">
        <v>108.14</v>
      </c>
      <c r="L28" s="45">
        <f>D27*J28*K28</f>
        <v>5200</v>
      </c>
      <c r="M28" s="9"/>
      <c r="N28" s="9"/>
      <c r="O28" s="47"/>
      <c r="P28" s="9"/>
      <c r="Q28" s="45"/>
      <c r="R28" s="40"/>
      <c r="S28" s="94"/>
    </row>
    <row r="29" spans="2:19" ht="35" customHeight="1" x14ac:dyDescent="0.35">
      <c r="B29" s="14">
        <v>13</v>
      </c>
      <c r="C29" s="13"/>
      <c r="D29" s="14">
        <v>1</v>
      </c>
      <c r="E29" s="7">
        <v>92.09</v>
      </c>
      <c r="F29" s="7">
        <f>D29*E29</f>
        <v>92.09</v>
      </c>
      <c r="G29" s="6" t="s">
        <v>60</v>
      </c>
      <c r="J29" s="82">
        <v>0.1</v>
      </c>
      <c r="K29" s="8">
        <v>249.24</v>
      </c>
      <c r="L29" s="47">
        <f>D29*J29*K29</f>
        <v>24.924000000000003</v>
      </c>
      <c r="N29" s="1">
        <v>80</v>
      </c>
      <c r="O29" s="44">
        <f>N29*D29/100</f>
        <v>0.8</v>
      </c>
      <c r="P29" s="7">
        <v>58.08</v>
      </c>
      <c r="Q29" s="47">
        <f>O29*P29</f>
        <v>46.463999999999999</v>
      </c>
      <c r="R29" s="48">
        <f>((F29+L29+L30+L31)-(Q29))/(Q29)</f>
        <v>62.162182908631777</v>
      </c>
      <c r="S29" s="93" t="s">
        <v>85</v>
      </c>
    </row>
    <row r="30" spans="2:19" ht="35" customHeight="1" x14ac:dyDescent="0.35">
      <c r="B30" s="14"/>
      <c r="C30" s="13"/>
      <c r="D30" s="14"/>
      <c r="F30" s="13"/>
      <c r="G30" s="13" t="s">
        <v>63</v>
      </c>
      <c r="J30" s="84">
        <v>1.1000000000000001</v>
      </c>
      <c r="K30" s="13">
        <v>119.17</v>
      </c>
      <c r="L30" s="47">
        <f>D29*J30*K30</f>
        <v>131.08700000000002</v>
      </c>
      <c r="M30" s="13"/>
      <c r="N30" s="13"/>
      <c r="O30" s="47"/>
      <c r="P30" s="13"/>
      <c r="Q30" s="47"/>
      <c r="R30" s="39"/>
      <c r="S30" s="95"/>
    </row>
    <row r="31" spans="2:19" ht="35" customHeight="1" x14ac:dyDescent="0.35">
      <c r="B31" s="43"/>
      <c r="C31" s="13"/>
      <c r="D31" s="60"/>
      <c r="E31" s="9"/>
      <c r="F31" s="9"/>
      <c r="G31" s="32" t="s">
        <v>79</v>
      </c>
      <c r="H31" s="9">
        <v>0.3</v>
      </c>
      <c r="I31" s="9">
        <v>0.80600000000000005</v>
      </c>
      <c r="J31" s="85">
        <f>1000*I31/K31/H31</f>
        <v>36.247526533549198</v>
      </c>
      <c r="K31" s="9">
        <v>74.12</v>
      </c>
      <c r="L31" s="45">
        <f>D29*J31*K31</f>
        <v>2686.6666666666665</v>
      </c>
      <c r="M31" s="9"/>
      <c r="N31" s="9"/>
      <c r="O31" s="47"/>
      <c r="P31" s="9"/>
      <c r="Q31" s="45"/>
      <c r="R31" s="40"/>
      <c r="S31" s="94"/>
    </row>
    <row r="32" spans="2:19" ht="35" customHeight="1" x14ac:dyDescent="0.35">
      <c r="B32" s="14">
        <v>14</v>
      </c>
      <c r="C32" s="13"/>
      <c r="D32" s="14">
        <v>1</v>
      </c>
      <c r="E32" s="7">
        <v>92.09</v>
      </c>
      <c r="F32" s="7">
        <f>D32*E32</f>
        <v>92.09</v>
      </c>
      <c r="G32" s="8" t="s">
        <v>98</v>
      </c>
      <c r="J32" s="82">
        <v>0.02</v>
      </c>
      <c r="K32" s="8">
        <v>467.62</v>
      </c>
      <c r="L32" s="47">
        <f>D32*J32*K32</f>
        <v>9.3524000000000012</v>
      </c>
      <c r="M32" s="8"/>
      <c r="N32" s="8">
        <v>91</v>
      </c>
      <c r="O32" s="44">
        <f>N32*D32/100</f>
        <v>0.91</v>
      </c>
      <c r="P32" s="7">
        <v>58.08</v>
      </c>
      <c r="Q32" s="44">
        <f>O32*P32</f>
        <v>52.852800000000002</v>
      </c>
      <c r="R32" s="48">
        <f>((F32+L32+L33+L34)-(Q32))/(Q32)</f>
        <v>216.39550979323704</v>
      </c>
      <c r="S32" s="93" t="s">
        <v>84</v>
      </c>
    </row>
    <row r="33" spans="2:19" ht="35" customHeight="1" x14ac:dyDescent="0.35">
      <c r="B33" s="14"/>
      <c r="C33" s="13"/>
      <c r="D33" s="14"/>
      <c r="F33" s="13"/>
      <c r="G33" s="13" t="s">
        <v>97</v>
      </c>
      <c r="J33" s="84">
        <v>1.1000000000000001</v>
      </c>
      <c r="K33" s="13">
        <v>262.29000000000002</v>
      </c>
      <c r="L33" s="47">
        <f>D32*J33*K33</f>
        <v>288.51900000000006</v>
      </c>
      <c r="M33" s="13"/>
      <c r="N33" s="13"/>
      <c r="O33" s="47"/>
      <c r="P33" s="13"/>
      <c r="Q33" s="47"/>
      <c r="R33" s="36"/>
      <c r="S33" s="95"/>
    </row>
    <row r="34" spans="2:19" ht="35" customHeight="1" x14ac:dyDescent="0.35">
      <c r="B34" s="43"/>
      <c r="C34" s="13"/>
      <c r="D34" s="60"/>
      <c r="E34" s="9"/>
      <c r="F34" s="9"/>
      <c r="G34" s="9" t="s">
        <v>56</v>
      </c>
      <c r="H34" s="9">
        <v>0.1</v>
      </c>
      <c r="I34" s="9">
        <v>1.1100000000000001</v>
      </c>
      <c r="J34" s="85">
        <f>1000*I34/K34/H34</f>
        <v>98.6140724946695</v>
      </c>
      <c r="K34" s="9">
        <v>112.56</v>
      </c>
      <c r="L34" s="45">
        <f>D32*J34*K34</f>
        <v>11100</v>
      </c>
      <c r="M34" s="9"/>
      <c r="N34" s="9"/>
      <c r="O34" s="45"/>
      <c r="P34" s="9"/>
      <c r="Q34" s="45"/>
      <c r="R34" s="15"/>
      <c r="S34" s="94"/>
    </row>
    <row r="35" spans="2:19" ht="35" customHeight="1" x14ac:dyDescent="0.35">
      <c r="B35" s="14">
        <v>15</v>
      </c>
      <c r="D35" s="14">
        <v>1</v>
      </c>
      <c r="E35" s="7">
        <v>92.09</v>
      </c>
      <c r="F35" s="7">
        <f>D35*E35</f>
        <v>92.09</v>
      </c>
      <c r="G35" s="8" t="s">
        <v>99</v>
      </c>
      <c r="J35" s="82">
        <v>0.02</v>
      </c>
      <c r="K35" s="8">
        <v>411.52</v>
      </c>
      <c r="L35" s="44">
        <f>D35*K35*J35</f>
        <v>8.2303999999999995</v>
      </c>
      <c r="M35" s="8"/>
      <c r="N35" s="8">
        <v>99</v>
      </c>
      <c r="O35" s="44">
        <f>N35*D35/100</f>
        <v>0.99</v>
      </c>
      <c r="P35" s="7">
        <v>58.08</v>
      </c>
      <c r="Q35" s="44">
        <f>O35*P35</f>
        <v>57.499199999999995</v>
      </c>
      <c r="R35" s="48">
        <f>((F35+L35+L36)-(Q35))/(Q35)</f>
        <v>143.75541224921392</v>
      </c>
      <c r="S35" s="93" t="s">
        <v>100</v>
      </c>
    </row>
    <row r="36" spans="2:19" ht="35" customHeight="1" x14ac:dyDescent="0.35">
      <c r="B36" s="43"/>
      <c r="C36" s="13"/>
      <c r="D36" s="60"/>
      <c r="E36" s="9"/>
      <c r="F36" s="9"/>
      <c r="G36" s="32" t="s">
        <v>62</v>
      </c>
      <c r="H36" s="9">
        <v>0.1</v>
      </c>
      <c r="I36" s="9">
        <v>0.82230000000000003</v>
      </c>
      <c r="J36" s="85">
        <f>1000*I36/K36/H36</f>
        <v>63.142133149044007</v>
      </c>
      <c r="K36" s="9">
        <v>130.22999999999999</v>
      </c>
      <c r="L36" s="45">
        <f>D35*J36*K36</f>
        <v>8223</v>
      </c>
      <c r="M36" s="9"/>
      <c r="N36" s="9"/>
      <c r="O36" s="45"/>
      <c r="P36" s="9"/>
      <c r="Q36" s="45"/>
      <c r="R36" s="40"/>
      <c r="S36" s="94"/>
    </row>
    <row r="37" spans="2:19" ht="67.25" customHeight="1" x14ac:dyDescent="0.35">
      <c r="B37" s="14">
        <v>16</v>
      </c>
      <c r="C37" s="13"/>
      <c r="D37" s="37">
        <v>1</v>
      </c>
      <c r="E37" s="26">
        <v>92.09</v>
      </c>
      <c r="F37" s="26">
        <f>D37*E37</f>
        <v>92.09</v>
      </c>
      <c r="G37" s="56" t="s">
        <v>110</v>
      </c>
      <c r="H37" s="27"/>
      <c r="I37" s="27"/>
      <c r="J37" s="86">
        <v>3.2000000000000002E-3</v>
      </c>
      <c r="K37" s="27">
        <v>1235.99</v>
      </c>
      <c r="L37" s="54">
        <f>D37*J37*K37</f>
        <v>3.955168</v>
      </c>
      <c r="M37" s="27"/>
      <c r="N37" s="27">
        <v>9</v>
      </c>
      <c r="O37" s="54">
        <f>N37*D37/100</f>
        <v>0.09</v>
      </c>
      <c r="P37" s="26">
        <v>58.08</v>
      </c>
      <c r="Q37" s="54">
        <f>O37*P37</f>
        <v>5.2271999999999998</v>
      </c>
      <c r="R37" s="49">
        <f>((F37+L37)-(Q37))/(Q37)</f>
        <v>17.374113865932049</v>
      </c>
      <c r="S37" s="20" t="s">
        <v>111</v>
      </c>
    </row>
    <row r="38" spans="2:19" ht="35" customHeight="1" x14ac:dyDescent="0.35">
      <c r="B38" s="43">
        <v>17</v>
      </c>
      <c r="D38" s="4">
        <v>1</v>
      </c>
      <c r="E38" s="7">
        <v>92.09</v>
      </c>
      <c r="F38" s="7">
        <f>D38*E38</f>
        <v>92.09</v>
      </c>
      <c r="G38" s="8" t="s">
        <v>113</v>
      </c>
      <c r="H38" s="8"/>
      <c r="I38" s="8"/>
      <c r="J38" s="82">
        <v>0.01</v>
      </c>
      <c r="K38" s="8">
        <v>116.98</v>
      </c>
      <c r="L38" s="44">
        <f>D38*J38*K38</f>
        <v>1.1698000000000002</v>
      </c>
      <c r="M38" s="8"/>
      <c r="N38" s="8">
        <v>22</v>
      </c>
      <c r="O38" s="44">
        <f>N38*D38/100</f>
        <v>0.22</v>
      </c>
      <c r="P38" s="7">
        <v>58.08</v>
      </c>
      <c r="Q38" s="55">
        <f>O38*P38</f>
        <v>12.7776</v>
      </c>
      <c r="R38" s="48">
        <f>((F38+L38)-(Q38+Q39+Q40))/(Q38+Q39+Q40)</f>
        <v>5.254891045546918</v>
      </c>
      <c r="S38" s="93" t="s">
        <v>112</v>
      </c>
    </row>
    <row r="39" spans="2:19" ht="35" customHeight="1" x14ac:dyDescent="0.35">
      <c r="B39" s="14"/>
      <c r="D39" s="14"/>
      <c r="E39" s="13"/>
      <c r="F39" s="13"/>
      <c r="G39" s="13"/>
      <c r="H39" s="13"/>
      <c r="I39" s="13"/>
      <c r="J39" s="84"/>
      <c r="K39" s="13"/>
      <c r="L39" s="13"/>
      <c r="M39" s="13"/>
      <c r="N39" s="13">
        <v>3.7</v>
      </c>
      <c r="O39" s="47">
        <f>N39*D38/100</f>
        <v>3.7000000000000005E-2</v>
      </c>
      <c r="P39" s="13">
        <v>56.06</v>
      </c>
      <c r="Q39" s="47">
        <f t="shared" ref="Q39:Q40" si="3">O39*P39</f>
        <v>2.0742200000000004</v>
      </c>
      <c r="R39" s="39"/>
      <c r="S39" s="95"/>
    </row>
    <row r="40" spans="2:19" ht="35" customHeight="1" x14ac:dyDescent="0.35">
      <c r="B40" s="14"/>
      <c r="D40" s="60"/>
      <c r="E40" s="9"/>
      <c r="F40" s="9"/>
      <c r="G40" s="9"/>
      <c r="H40" s="9"/>
      <c r="I40" s="9"/>
      <c r="J40" s="80"/>
      <c r="K40" s="9"/>
      <c r="L40" s="9"/>
      <c r="M40" s="9"/>
      <c r="N40" s="9">
        <v>0.1</v>
      </c>
      <c r="O40" s="51">
        <f>N40*D38/100</f>
        <v>1E-3</v>
      </c>
      <c r="P40" s="30">
        <v>58.08</v>
      </c>
      <c r="Q40" s="45">
        <f t="shared" si="3"/>
        <v>5.808E-2</v>
      </c>
      <c r="R40" s="40"/>
      <c r="S40" s="94"/>
    </row>
    <row r="41" spans="2:19" ht="67.25" customHeight="1" x14ac:dyDescent="0.35">
      <c r="B41" s="14">
        <v>18</v>
      </c>
      <c r="D41" s="14">
        <v>1</v>
      </c>
      <c r="E41" s="7">
        <v>92.09</v>
      </c>
      <c r="F41" s="7">
        <f>D41*E41</f>
        <v>92.09</v>
      </c>
      <c r="G41" s="2" t="s">
        <v>141</v>
      </c>
      <c r="I41" s="8"/>
      <c r="J41" s="83"/>
      <c r="L41" s="53">
        <f>D41*0.1/0.001/3</f>
        <v>33.333333333333336</v>
      </c>
      <c r="N41" s="1">
        <v>92</v>
      </c>
      <c r="O41" s="44">
        <f>D41*N41/100</f>
        <v>0.92</v>
      </c>
      <c r="P41" s="7">
        <v>58.08</v>
      </c>
      <c r="Q41" s="44">
        <f>O41*P41</f>
        <v>53.433599999999998</v>
      </c>
      <c r="R41" s="52">
        <f>((F41+L41+L42)-(Q41))/(Q41)</f>
        <v>51.385628261442747</v>
      </c>
      <c r="S41" s="93" t="s">
        <v>105</v>
      </c>
    </row>
    <row r="42" spans="2:19" ht="43.25" customHeight="1" x14ac:dyDescent="0.35">
      <c r="B42" s="14"/>
      <c r="D42" s="60"/>
      <c r="E42" s="9"/>
      <c r="F42" s="9"/>
      <c r="G42" s="9" t="s">
        <v>101</v>
      </c>
      <c r="H42" s="9">
        <v>0.30299999999999999</v>
      </c>
      <c r="I42" s="9">
        <v>0.81013999999999997</v>
      </c>
      <c r="J42" s="85">
        <f>1000*I42/K42/H42</f>
        <v>26.166856262842959</v>
      </c>
      <c r="K42" s="9">
        <v>102.18</v>
      </c>
      <c r="L42" s="45">
        <f>D41*J42*K42</f>
        <v>2673.7293729372936</v>
      </c>
      <c r="M42" s="9"/>
      <c r="N42" s="9"/>
      <c r="O42" s="45"/>
      <c r="P42" s="9"/>
      <c r="Q42" s="45"/>
      <c r="R42" s="40"/>
      <c r="S42" s="94"/>
    </row>
    <row r="43" spans="2:19" ht="39" customHeight="1" x14ac:dyDescent="0.35">
      <c r="B43" s="14">
        <v>19</v>
      </c>
      <c r="D43" s="14">
        <v>1</v>
      </c>
      <c r="E43" s="7">
        <v>92.09</v>
      </c>
      <c r="F43" s="7">
        <f>D43*E43</f>
        <v>92.09</v>
      </c>
      <c r="G43" s="1" t="s">
        <v>140</v>
      </c>
      <c r="J43" s="83"/>
      <c r="L43" s="53">
        <f>F43*1/100</f>
        <v>0.92090000000000005</v>
      </c>
      <c r="N43" s="1">
        <v>76</v>
      </c>
      <c r="O43" s="44">
        <f>N43*D43/100</f>
        <v>0.76</v>
      </c>
      <c r="P43" s="7">
        <v>58.08</v>
      </c>
      <c r="Q43" s="44">
        <f>O43*P43</f>
        <v>44.140799999999999</v>
      </c>
      <c r="R43" s="52">
        <f>((F43+L43+L44)-(Q43+Q44))/(Q43+Q44)</f>
        <v>30.03869251001915</v>
      </c>
      <c r="S43" s="93" t="s">
        <v>108</v>
      </c>
    </row>
    <row r="44" spans="2:19" ht="50.4" customHeight="1" x14ac:dyDescent="0.35">
      <c r="B44" s="14"/>
      <c r="D44" s="60"/>
      <c r="E44" s="9"/>
      <c r="F44" s="9"/>
      <c r="G44" s="32" t="s">
        <v>62</v>
      </c>
      <c r="H44" s="9"/>
      <c r="I44" s="9"/>
      <c r="J44" s="80">
        <v>10</v>
      </c>
      <c r="K44" s="9">
        <v>130.22999999999999</v>
      </c>
      <c r="L44" s="45">
        <f>D43*J44*K44</f>
        <v>1302.3</v>
      </c>
      <c r="M44" s="9"/>
      <c r="N44" s="9">
        <v>1.4</v>
      </c>
      <c r="O44" s="51">
        <f>N44*D43/100</f>
        <v>1.3999999999999999E-2</v>
      </c>
      <c r="P44" s="30">
        <v>58.08</v>
      </c>
      <c r="Q44" s="45">
        <f t="shared" ref="Q44" si="4">O44*P44</f>
        <v>0.81311999999999984</v>
      </c>
      <c r="R44" s="40"/>
      <c r="S44" s="96"/>
    </row>
    <row r="45" spans="2:19" ht="53.4" customHeight="1" x14ac:dyDescent="0.35">
      <c r="B45" s="14">
        <v>20</v>
      </c>
      <c r="D45" s="14">
        <v>1</v>
      </c>
      <c r="E45" s="7">
        <v>92.09</v>
      </c>
      <c r="F45" s="7">
        <f>D45*E45</f>
        <v>92.09</v>
      </c>
      <c r="G45" s="2" t="s">
        <v>142</v>
      </c>
      <c r="I45" s="8"/>
      <c r="J45" s="83"/>
      <c r="L45" s="53">
        <f>D45*0.005/0.0026</f>
        <v>1.9230769230769231</v>
      </c>
      <c r="N45" s="1">
        <v>47</v>
      </c>
      <c r="O45" s="44">
        <f>D45*N45/100</f>
        <v>0.47</v>
      </c>
      <c r="P45" s="7">
        <v>58.08</v>
      </c>
      <c r="Q45" s="44">
        <f>O45*P45</f>
        <v>27.297599999999999</v>
      </c>
      <c r="R45" s="52">
        <f>((F45+L45+L46)-(Q45))/(Q45)</f>
        <v>48.787893441181637</v>
      </c>
      <c r="S45" s="93" t="s">
        <v>109</v>
      </c>
    </row>
    <row r="46" spans="2:19" ht="54.65" customHeight="1" x14ac:dyDescent="0.35">
      <c r="B46" s="14"/>
      <c r="D46" s="60"/>
      <c r="E46" s="9"/>
      <c r="F46" s="9"/>
      <c r="G46" s="32" t="s">
        <v>62</v>
      </c>
      <c r="H46" s="9">
        <v>0.65</v>
      </c>
      <c r="I46" s="9">
        <v>0.82230000000000003</v>
      </c>
      <c r="J46" s="85">
        <f>1000*I46/K46/H46</f>
        <v>9.7141743306221553</v>
      </c>
      <c r="K46" s="9">
        <v>130.22999999999999</v>
      </c>
      <c r="L46" s="45">
        <f>D45*J46*K46</f>
        <v>1265.0769230769231</v>
      </c>
      <c r="M46" s="9"/>
      <c r="N46" s="9"/>
      <c r="O46" s="45"/>
      <c r="P46" s="9"/>
      <c r="Q46" s="45"/>
      <c r="R46" s="40"/>
      <c r="S46" s="94"/>
    </row>
    <row r="47" spans="2:19" ht="51" customHeight="1" x14ac:dyDescent="0.35">
      <c r="B47" s="14">
        <v>21</v>
      </c>
      <c r="D47" s="14">
        <v>1</v>
      </c>
      <c r="E47" s="7">
        <v>92.09</v>
      </c>
      <c r="F47" s="7">
        <f>D47*E47</f>
        <v>92.09</v>
      </c>
      <c r="G47" s="70" t="s">
        <v>139</v>
      </c>
      <c r="H47" s="8"/>
      <c r="I47" s="8"/>
      <c r="J47" s="82"/>
      <c r="K47" s="8"/>
      <c r="L47" s="53">
        <f>E47*0.5/0.3</f>
        <v>153.48333333333335</v>
      </c>
      <c r="M47" s="8"/>
      <c r="N47" s="8">
        <v>91</v>
      </c>
      <c r="O47" s="44">
        <f>N47*D47/100</f>
        <v>0.91</v>
      </c>
      <c r="P47" s="7">
        <v>58.08</v>
      </c>
      <c r="Q47" s="44">
        <f>O47*P47</f>
        <v>52.852800000000002</v>
      </c>
      <c r="R47" s="48">
        <f>((F47+L47+L48)-(Q47+Q48+Q49))/(Q47+Q48+Q49)</f>
        <v>16.404636779320061</v>
      </c>
      <c r="S47" s="97" t="s">
        <v>115</v>
      </c>
    </row>
    <row r="48" spans="2:19" ht="48.65" customHeight="1" x14ac:dyDescent="0.35">
      <c r="B48" s="14"/>
      <c r="D48" s="14"/>
      <c r="E48" s="13"/>
      <c r="F48" s="13"/>
      <c r="G48" s="90" t="s">
        <v>240</v>
      </c>
      <c r="H48" s="13"/>
      <c r="I48" s="13"/>
      <c r="J48" s="87">
        <f>(4/K48)/(0.5/E47)</f>
        <v>8.361366473726024</v>
      </c>
      <c r="K48" s="13">
        <v>88.11</v>
      </c>
      <c r="L48" s="47">
        <f>D47*J48*K48</f>
        <v>736.72</v>
      </c>
      <c r="M48" s="13"/>
      <c r="N48" s="13">
        <v>5</v>
      </c>
      <c r="O48" s="47">
        <f>N48*D47/100</f>
        <v>0.05</v>
      </c>
      <c r="P48" s="13">
        <v>60.1</v>
      </c>
      <c r="Q48" s="47">
        <f t="shared" ref="Q48" si="5">O48*P48</f>
        <v>3.0050000000000003</v>
      </c>
      <c r="R48" s="39"/>
      <c r="S48" s="98"/>
    </row>
    <row r="49" spans="2:19" ht="35" customHeight="1" x14ac:dyDescent="0.35">
      <c r="B49" s="14"/>
      <c r="D49" s="60"/>
      <c r="E49" s="9"/>
      <c r="F49" s="9"/>
      <c r="G49" s="9"/>
      <c r="H49" s="9"/>
      <c r="I49" s="9"/>
      <c r="J49" s="80"/>
      <c r="K49" s="9"/>
      <c r="L49" s="9"/>
      <c r="M49" s="9"/>
      <c r="N49" s="9">
        <v>1</v>
      </c>
      <c r="O49" s="47">
        <f>N49*D47/100</f>
        <v>0.01</v>
      </c>
      <c r="P49" s="28">
        <v>58.08</v>
      </c>
      <c r="Q49" s="47">
        <f>O49*P49</f>
        <v>0.58079999999999998</v>
      </c>
      <c r="R49" s="39"/>
      <c r="S49" s="98"/>
    </row>
    <row r="50" spans="2:19" ht="49.75" customHeight="1" x14ac:dyDescent="0.35">
      <c r="B50" s="14">
        <v>22</v>
      </c>
      <c r="D50" s="14">
        <v>1</v>
      </c>
      <c r="E50" s="28">
        <v>92.09</v>
      </c>
      <c r="F50" s="28">
        <f>D50*E50</f>
        <v>92.09</v>
      </c>
      <c r="G50" s="2" t="s">
        <v>143</v>
      </c>
      <c r="J50" s="83"/>
      <c r="L50" s="53">
        <f>E50*0.05/(20*1.26)</f>
        <v>0.182718253968254</v>
      </c>
      <c r="N50" s="1">
        <v>5.6</v>
      </c>
      <c r="O50" s="44">
        <f>D50*N50/100</f>
        <v>5.5999999999999994E-2</v>
      </c>
      <c r="P50" s="7">
        <v>58.08</v>
      </c>
      <c r="Q50" s="44">
        <f>O50*P50</f>
        <v>3.2524799999999994</v>
      </c>
      <c r="R50" s="48">
        <f>((F50+L50+L51)-(Q50+Q51+Q52))/(Q50+Q51+Q52)</f>
        <v>14.753273296829503</v>
      </c>
      <c r="S50" s="93" t="s">
        <v>116</v>
      </c>
    </row>
    <row r="51" spans="2:19" ht="35" customHeight="1" x14ac:dyDescent="0.35">
      <c r="B51" s="14"/>
      <c r="D51" s="14"/>
      <c r="G51" s="1" t="s">
        <v>114</v>
      </c>
      <c r="J51" s="83">
        <v>0.155</v>
      </c>
      <c r="K51" s="1">
        <v>34.01</v>
      </c>
      <c r="L51" s="47">
        <f>D50*J51*K51</f>
        <v>5.2715499999999995</v>
      </c>
      <c r="N51" s="1">
        <v>2.4</v>
      </c>
      <c r="O51" s="46">
        <f>D50*N51/100</f>
        <v>2.4E-2</v>
      </c>
      <c r="P51" s="28">
        <v>74.08</v>
      </c>
      <c r="Q51" s="47">
        <f>O51*P51</f>
        <v>1.7779199999999999</v>
      </c>
      <c r="R51" s="57"/>
      <c r="S51" s="95"/>
    </row>
    <row r="52" spans="2:19" ht="35" customHeight="1" x14ac:dyDescent="0.35">
      <c r="B52" s="60"/>
      <c r="C52" s="18"/>
      <c r="D52" s="60"/>
      <c r="E52" s="9"/>
      <c r="F52" s="9"/>
      <c r="G52" s="9"/>
      <c r="H52" s="9"/>
      <c r="I52" s="9"/>
      <c r="J52" s="80"/>
      <c r="K52" s="9"/>
      <c r="L52" s="9"/>
      <c r="M52" s="9"/>
      <c r="N52" s="9">
        <v>2</v>
      </c>
      <c r="O52" s="45">
        <f>D50*N52/100</f>
        <v>0.02</v>
      </c>
      <c r="P52" s="30">
        <v>58.08</v>
      </c>
      <c r="Q52" s="45">
        <f>O52*P52</f>
        <v>1.1616</v>
      </c>
      <c r="R52" s="58"/>
      <c r="S52" s="94"/>
    </row>
    <row r="53" spans="2:19" ht="63.65" customHeight="1" x14ac:dyDescent="0.35">
      <c r="B53" s="14">
        <v>23</v>
      </c>
      <c r="D53" s="37">
        <v>1</v>
      </c>
      <c r="E53" s="26">
        <v>122.12</v>
      </c>
      <c r="F53" s="26">
        <f>D53*E53</f>
        <v>122.12</v>
      </c>
      <c r="G53" s="27" t="s">
        <v>96</v>
      </c>
      <c r="H53" s="27"/>
      <c r="I53" s="27"/>
      <c r="J53" s="81">
        <v>2</v>
      </c>
      <c r="K53" s="26">
        <v>46.03</v>
      </c>
      <c r="L53" s="54">
        <f>D53*J53*K53</f>
        <v>92.06</v>
      </c>
      <c r="M53" s="27"/>
      <c r="N53" s="27">
        <v>39</v>
      </c>
      <c r="O53" s="54">
        <f>N53*D53/100</f>
        <v>0.39</v>
      </c>
      <c r="P53" s="26">
        <v>70.09</v>
      </c>
      <c r="Q53" s="54">
        <f t="shared" ref="Q53" si="6">O53*P53</f>
        <v>27.335100000000001</v>
      </c>
      <c r="R53" s="49">
        <f>((F53+L53)-(Q53))/(Q53)</f>
        <v>6.8353472275572429</v>
      </c>
      <c r="S53" s="20" t="s">
        <v>94</v>
      </c>
    </row>
    <row r="54" spans="2:19" ht="35" customHeight="1" x14ac:dyDescent="0.35">
      <c r="B54" s="14">
        <v>24</v>
      </c>
      <c r="D54" s="4">
        <v>1</v>
      </c>
      <c r="E54" s="7">
        <v>122.12</v>
      </c>
      <c r="F54" s="7">
        <f>D54*E54</f>
        <v>122.12</v>
      </c>
      <c r="G54" s="2" t="s">
        <v>118</v>
      </c>
      <c r="J54" s="83">
        <v>4.4000000000000004</v>
      </c>
      <c r="K54" s="1">
        <v>190.64</v>
      </c>
      <c r="L54" s="47">
        <f>D54*J54*K54</f>
        <v>838.81600000000003</v>
      </c>
      <c r="N54" s="1">
        <v>84.63</v>
      </c>
      <c r="O54" s="44">
        <f>N54*D54/100</f>
        <v>0.84629999999999994</v>
      </c>
      <c r="P54" s="7">
        <v>54.09</v>
      </c>
      <c r="Q54" s="44">
        <f t="shared" ref="Q54" si="7">O54*P54</f>
        <v>45.776367</v>
      </c>
      <c r="R54" s="48">
        <f>((F54+L54+L55+L56+L57)-(Q54))/(Q54)</f>
        <v>333.40181043637642</v>
      </c>
      <c r="S54" s="101" t="s">
        <v>121</v>
      </c>
    </row>
    <row r="55" spans="2:19" ht="35" customHeight="1" x14ac:dyDescent="0.35">
      <c r="B55" s="14"/>
      <c r="D55" s="14"/>
      <c r="E55" s="13"/>
      <c r="F55" s="13"/>
      <c r="G55" s="1" t="s">
        <v>117</v>
      </c>
      <c r="J55" s="83">
        <v>30.78</v>
      </c>
      <c r="K55" s="1">
        <v>79.099999999999994</v>
      </c>
      <c r="L55" s="47">
        <f>D54*J55*K55</f>
        <v>2434.6979999999999</v>
      </c>
      <c r="O55" s="53"/>
      <c r="Q55" s="53"/>
      <c r="R55" s="39"/>
      <c r="S55" s="102"/>
    </row>
    <row r="56" spans="2:19" ht="35" customHeight="1" x14ac:dyDescent="0.35">
      <c r="B56" s="14"/>
      <c r="D56" s="14"/>
      <c r="G56" s="1" t="s">
        <v>119</v>
      </c>
      <c r="J56" s="83">
        <v>7.4</v>
      </c>
      <c r="K56" s="1">
        <v>149.88999999999999</v>
      </c>
      <c r="L56" s="47">
        <f>D54*J56*K56</f>
        <v>1109.1859999999999</v>
      </c>
      <c r="O56" s="53"/>
      <c r="Q56" s="53"/>
      <c r="R56" s="39"/>
      <c r="S56" s="102"/>
    </row>
    <row r="57" spans="2:19" ht="35" customHeight="1" x14ac:dyDescent="0.35">
      <c r="B57" s="14"/>
      <c r="D57" s="60"/>
      <c r="E57" s="9"/>
      <c r="F57" s="13"/>
      <c r="G57" s="9" t="s">
        <v>120</v>
      </c>
      <c r="H57" s="9"/>
      <c r="I57" s="9"/>
      <c r="J57" s="80">
        <v>186</v>
      </c>
      <c r="K57" s="30">
        <v>58.08</v>
      </c>
      <c r="L57" s="45">
        <f>D54*J57*K57</f>
        <v>10802.88</v>
      </c>
      <c r="M57" s="9"/>
      <c r="N57" s="9"/>
      <c r="O57" s="9"/>
      <c r="P57" s="9"/>
      <c r="Q57" s="9"/>
      <c r="R57" s="40"/>
      <c r="S57" s="103"/>
    </row>
    <row r="58" spans="2:19" ht="35" customHeight="1" x14ac:dyDescent="0.35">
      <c r="B58" s="14">
        <v>25</v>
      </c>
      <c r="D58" s="4">
        <v>1</v>
      </c>
      <c r="E58" s="7">
        <v>122.12</v>
      </c>
      <c r="F58" s="7">
        <f>D58*E58</f>
        <v>122.12</v>
      </c>
      <c r="G58" s="61" t="s">
        <v>44</v>
      </c>
      <c r="J58" s="83">
        <v>1</v>
      </c>
      <c r="K58" s="7">
        <v>148.19999999999999</v>
      </c>
      <c r="L58" s="44">
        <f>D58*J58*K58</f>
        <v>148.19999999999999</v>
      </c>
      <c r="N58" s="1">
        <v>56</v>
      </c>
      <c r="O58" s="44">
        <f>N58*D58/100</f>
        <v>0.56000000000000005</v>
      </c>
      <c r="P58" s="13">
        <v>88.11</v>
      </c>
      <c r="Q58" s="44">
        <f>O58*P58</f>
        <v>49.341600000000007</v>
      </c>
      <c r="R58" s="48">
        <f>((F58+L58+L59+L60)-(Q58+Q59+Q60+Q61+Q62+Q63))/(Q58+Q59+Q60+Q61+Q62+Q63)</f>
        <v>3.5095047074230536</v>
      </c>
      <c r="S58" s="93" t="s">
        <v>125</v>
      </c>
    </row>
    <row r="59" spans="2:19" ht="42.65" customHeight="1" x14ac:dyDescent="0.35">
      <c r="B59" s="14"/>
      <c r="D59" s="14"/>
      <c r="F59" s="13"/>
      <c r="G59" s="13" t="s">
        <v>47</v>
      </c>
      <c r="J59" s="84">
        <v>0.1</v>
      </c>
      <c r="K59" s="28">
        <v>46.03</v>
      </c>
      <c r="L59" s="47">
        <f>D58*J59*K59</f>
        <v>4.6030000000000006</v>
      </c>
      <c r="N59" s="1">
        <v>8</v>
      </c>
      <c r="O59" s="1">
        <f>N59*D58/100</f>
        <v>0.08</v>
      </c>
      <c r="P59" s="13">
        <v>88.11</v>
      </c>
      <c r="Q59" s="47">
        <f t="shared" ref="Q59:Q63" si="8">O59*P59</f>
        <v>7.0488</v>
      </c>
      <c r="R59" s="39"/>
      <c r="S59" s="95"/>
    </row>
    <row r="60" spans="2:19" ht="35" customHeight="1" x14ac:dyDescent="0.35">
      <c r="B60" s="14"/>
      <c r="D60" s="14"/>
      <c r="F60" s="13"/>
      <c r="G60" s="62" t="s">
        <v>122</v>
      </c>
      <c r="H60" s="13">
        <v>2.4</v>
      </c>
      <c r="I60" s="13">
        <v>1.1000000000000001</v>
      </c>
      <c r="J60" s="87">
        <f>1000*I60/K60/H60</f>
        <v>5.8662912240283296</v>
      </c>
      <c r="K60" s="1">
        <v>78.13</v>
      </c>
      <c r="L60" s="47">
        <f>D58*J60*K60</f>
        <v>458.33333333333337</v>
      </c>
      <c r="M60" s="13"/>
      <c r="N60" s="13">
        <v>9</v>
      </c>
      <c r="O60" s="1">
        <f>N60*D58/100</f>
        <v>0.09</v>
      </c>
      <c r="P60" s="28">
        <v>54.09</v>
      </c>
      <c r="Q60" s="47">
        <f t="shared" si="8"/>
        <v>4.8681000000000001</v>
      </c>
      <c r="R60" s="39"/>
      <c r="S60" s="95"/>
    </row>
    <row r="61" spans="2:19" ht="35" customHeight="1" x14ac:dyDescent="0.35">
      <c r="B61" s="14"/>
      <c r="D61" s="14"/>
      <c r="J61" s="83"/>
      <c r="N61" s="1">
        <v>0.1</v>
      </c>
      <c r="O61" s="1">
        <f>N61*D58/100</f>
        <v>1E-3</v>
      </c>
      <c r="P61" s="28">
        <v>70.09</v>
      </c>
      <c r="Q61" s="63">
        <f t="shared" si="8"/>
        <v>7.009E-2</v>
      </c>
      <c r="R61" s="39"/>
      <c r="S61" s="95"/>
    </row>
    <row r="62" spans="2:19" ht="47.4" customHeight="1" x14ac:dyDescent="0.35">
      <c r="B62" s="14"/>
      <c r="C62" s="13"/>
      <c r="D62" s="14"/>
      <c r="G62" s="13"/>
      <c r="H62" s="13"/>
      <c r="I62" s="13"/>
      <c r="J62" s="84"/>
      <c r="K62" s="13"/>
      <c r="L62" s="13"/>
      <c r="M62" s="13"/>
      <c r="N62" s="13">
        <v>0.1</v>
      </c>
      <c r="O62" s="13">
        <f>N62*D58/100</f>
        <v>1E-3</v>
      </c>
      <c r="P62" s="13">
        <v>104.1</v>
      </c>
      <c r="Q62" s="13">
        <f t="shared" si="8"/>
        <v>0.1041</v>
      </c>
      <c r="R62" s="39"/>
      <c r="S62" s="95"/>
    </row>
    <row r="63" spans="2:19" ht="35" customHeight="1" x14ac:dyDescent="0.35">
      <c r="B63" s="14"/>
      <c r="D63" s="60"/>
      <c r="E63" s="9"/>
      <c r="F63" s="9"/>
      <c r="G63" s="9"/>
      <c r="H63" s="9"/>
      <c r="I63" s="9"/>
      <c r="J63" s="80"/>
      <c r="K63" s="9"/>
      <c r="L63" s="45"/>
      <c r="M63" s="9"/>
      <c r="N63" s="9"/>
      <c r="O63" s="45">
        <f>(O58+O59+O60+O61+O62)*3</f>
        <v>2.1959999999999997</v>
      </c>
      <c r="P63" s="9">
        <v>46.07</v>
      </c>
      <c r="Q63" s="45">
        <f t="shared" si="8"/>
        <v>101.16971999999998</v>
      </c>
      <c r="R63" s="39"/>
      <c r="S63" s="94"/>
    </row>
    <row r="64" spans="2:19" ht="35" customHeight="1" x14ac:dyDescent="0.35">
      <c r="B64" s="14">
        <v>26</v>
      </c>
      <c r="D64" s="4">
        <v>1</v>
      </c>
      <c r="E64" s="7">
        <v>122.12</v>
      </c>
      <c r="F64" s="7">
        <f>D64*E64</f>
        <v>122.12</v>
      </c>
      <c r="G64" s="62" t="s">
        <v>44</v>
      </c>
      <c r="J64" s="83">
        <v>2</v>
      </c>
      <c r="K64" s="28">
        <v>148.19999999999999</v>
      </c>
      <c r="L64" s="47">
        <f>D64*J64*K64</f>
        <v>296.39999999999998</v>
      </c>
      <c r="N64" s="1">
        <v>35</v>
      </c>
      <c r="O64" s="44">
        <f>N64*D64/100</f>
        <v>0.35</v>
      </c>
      <c r="P64" s="28">
        <v>70.09</v>
      </c>
      <c r="Q64" s="47">
        <f>O64*P64</f>
        <v>24.531500000000001</v>
      </c>
      <c r="R64" s="48">
        <f>((F64+L64+L65+L66)-(Q64+Q65+Q66+Q67+Q68+Q69))/(Q64+Q65+Q66+Q67+Q68+Q69)</f>
        <v>4.2976680421167961</v>
      </c>
      <c r="S64" s="93" t="s">
        <v>125</v>
      </c>
    </row>
    <row r="65" spans="2:20" ht="35" customHeight="1" x14ac:dyDescent="0.35">
      <c r="B65" s="14"/>
      <c r="D65" s="14"/>
      <c r="F65" s="13"/>
      <c r="G65" s="13" t="s">
        <v>123</v>
      </c>
      <c r="J65" s="84">
        <v>0.1</v>
      </c>
      <c r="K65" s="28">
        <v>46.03</v>
      </c>
      <c r="L65" s="47">
        <f>D64*J65*K65</f>
        <v>4.6030000000000006</v>
      </c>
      <c r="N65" s="1">
        <v>26</v>
      </c>
      <c r="O65" s="1">
        <f>N65*D64/100</f>
        <v>0.26</v>
      </c>
      <c r="P65" s="28">
        <v>54.09</v>
      </c>
      <c r="Q65" s="47">
        <f>O65*P65</f>
        <v>14.063400000000001</v>
      </c>
      <c r="R65" s="64"/>
      <c r="S65" s="95"/>
    </row>
    <row r="66" spans="2:20" ht="35" customHeight="1" x14ac:dyDescent="0.35">
      <c r="B66" s="14"/>
      <c r="D66" s="14"/>
      <c r="E66" s="13"/>
      <c r="F66" s="13"/>
      <c r="G66" s="62" t="s">
        <v>124</v>
      </c>
      <c r="H66" s="13">
        <v>3.1</v>
      </c>
      <c r="I66" s="13">
        <v>1.24</v>
      </c>
      <c r="J66" s="87">
        <f>1000*I66/K66/H66</f>
        <v>1.6928350755427652</v>
      </c>
      <c r="K66" s="13">
        <v>236.29</v>
      </c>
      <c r="L66" s="47">
        <f>D64*J66*K66</f>
        <v>400</v>
      </c>
      <c r="M66" s="13"/>
      <c r="N66" s="13">
        <v>12</v>
      </c>
      <c r="O66" s="1">
        <f>N66*D64/100</f>
        <v>0.12</v>
      </c>
      <c r="P66" s="28">
        <v>70.09</v>
      </c>
      <c r="Q66" s="47">
        <f>O66*P66</f>
        <v>8.4108000000000001</v>
      </c>
      <c r="R66" s="64"/>
      <c r="S66" s="95"/>
    </row>
    <row r="67" spans="2:20" ht="43.75" customHeight="1" x14ac:dyDescent="0.35">
      <c r="B67" s="14"/>
      <c r="D67" s="14"/>
      <c r="J67" s="83"/>
      <c r="N67" s="1">
        <v>3</v>
      </c>
      <c r="O67" s="1">
        <f>N67*D64/100</f>
        <v>0.03</v>
      </c>
      <c r="P67" s="13">
        <v>104.1</v>
      </c>
      <c r="Q67" s="53">
        <f>O67*P67</f>
        <v>3.1229999999999998</v>
      </c>
      <c r="R67" s="39"/>
      <c r="S67" s="95"/>
    </row>
    <row r="68" spans="2:20" ht="35" customHeight="1" x14ac:dyDescent="0.35">
      <c r="B68" s="14"/>
      <c r="D68" s="14"/>
      <c r="E68" s="13"/>
      <c r="F68" s="13"/>
      <c r="G68" s="13"/>
      <c r="H68" s="13"/>
      <c r="I68" s="13"/>
      <c r="J68" s="84"/>
      <c r="K68" s="13"/>
      <c r="L68" s="13"/>
      <c r="M68" s="13"/>
      <c r="N68" s="13">
        <v>0.1</v>
      </c>
      <c r="O68" s="13">
        <f>N68*D64/100</f>
        <v>1E-3</v>
      </c>
      <c r="P68" s="13">
        <v>68.08</v>
      </c>
      <c r="Q68" s="47">
        <f>O68*P68</f>
        <v>6.8080000000000002E-2</v>
      </c>
      <c r="R68" s="39"/>
      <c r="S68" s="95"/>
    </row>
    <row r="69" spans="2:20" ht="35" customHeight="1" x14ac:dyDescent="0.35">
      <c r="B69" s="14"/>
      <c r="D69" s="60"/>
      <c r="E69" s="9"/>
      <c r="F69" s="9"/>
      <c r="G69" s="9"/>
      <c r="H69" s="9"/>
      <c r="I69" s="9"/>
      <c r="J69" s="80"/>
      <c r="K69" s="9"/>
      <c r="L69" s="9"/>
      <c r="M69" s="9"/>
      <c r="N69" s="9"/>
      <c r="O69" s="45">
        <f>(O64+O65+O66+O67+O68)*3</f>
        <v>2.2829999999999999</v>
      </c>
      <c r="P69" s="9">
        <v>46.07</v>
      </c>
      <c r="Q69" s="45">
        <f t="shared" ref="Q69" si="9">O69*P69</f>
        <v>105.17780999999999</v>
      </c>
      <c r="R69" s="40"/>
      <c r="S69" s="94"/>
    </row>
    <row r="70" spans="2:20" ht="35" customHeight="1" x14ac:dyDescent="0.35">
      <c r="B70" s="14">
        <v>27</v>
      </c>
      <c r="D70" s="4">
        <v>1</v>
      </c>
      <c r="E70" s="7">
        <v>122.12</v>
      </c>
      <c r="F70" s="7">
        <f>D70*E70</f>
        <v>122.12</v>
      </c>
      <c r="G70" s="1" t="s">
        <v>58</v>
      </c>
      <c r="J70" s="83">
        <v>1.4999999999999999E-2</v>
      </c>
      <c r="K70" s="1">
        <v>369.43</v>
      </c>
      <c r="L70" s="47">
        <f>D70*J70*K70</f>
        <v>5.5414500000000002</v>
      </c>
      <c r="N70" s="1">
        <v>49.8</v>
      </c>
      <c r="O70" s="1">
        <f>N70*D70/100</f>
        <v>0.498</v>
      </c>
      <c r="P70" s="28">
        <v>54.09</v>
      </c>
      <c r="Q70" s="55">
        <f>O70*P70</f>
        <v>26.936820000000001</v>
      </c>
      <c r="R70" s="48">
        <f>((F70+L70+L71+L72)-(Q70+Q71+Q72))/(Q70+Q71+Q72)</f>
        <v>783.26548203640664</v>
      </c>
      <c r="S70" s="93" t="s">
        <v>90</v>
      </c>
    </row>
    <row r="71" spans="2:20" ht="35" customHeight="1" x14ac:dyDescent="0.35">
      <c r="B71" s="14"/>
      <c r="D71" s="14"/>
      <c r="G71" s="1" t="s">
        <v>59</v>
      </c>
      <c r="J71" s="83">
        <v>1</v>
      </c>
      <c r="K71" s="1">
        <v>262.29000000000002</v>
      </c>
      <c r="L71" s="47">
        <f>D70*J71*K71</f>
        <v>262.29000000000002</v>
      </c>
      <c r="N71" s="1">
        <v>5.5</v>
      </c>
      <c r="O71" s="47">
        <f>N71*D70/100</f>
        <v>5.5E-2</v>
      </c>
      <c r="P71" s="13">
        <v>88.11</v>
      </c>
      <c r="Q71" s="47">
        <f>O71*P71</f>
        <v>4.84605</v>
      </c>
      <c r="R71" s="41"/>
      <c r="S71" s="95"/>
    </row>
    <row r="72" spans="2:20" ht="49.25" customHeight="1" x14ac:dyDescent="0.35">
      <c r="B72" s="14"/>
      <c r="D72" s="60"/>
      <c r="E72" s="9"/>
      <c r="F72" s="9"/>
      <c r="G72" s="32" t="s">
        <v>246</v>
      </c>
      <c r="H72" s="9"/>
      <c r="I72" s="9">
        <v>1.1100000000000001</v>
      </c>
      <c r="J72" s="85">
        <f>1/0.000044*I72/K72</f>
        <v>224.12289203333984</v>
      </c>
      <c r="K72" s="9">
        <v>112.56</v>
      </c>
      <c r="L72" s="45">
        <f>D70*J72*K72</f>
        <v>25227.272727272732</v>
      </c>
      <c r="M72" s="9"/>
      <c r="N72" s="9">
        <v>1</v>
      </c>
      <c r="O72" s="9">
        <f>N72*D70/100</f>
        <v>0.01</v>
      </c>
      <c r="P72" s="9">
        <v>88.11</v>
      </c>
      <c r="Q72" s="65">
        <f t="shared" ref="Q72" si="10">O72*P72</f>
        <v>0.88109999999999999</v>
      </c>
      <c r="R72" s="42"/>
      <c r="S72" s="94"/>
    </row>
    <row r="73" spans="2:20" ht="35" customHeight="1" x14ac:dyDescent="0.35">
      <c r="B73" s="14">
        <v>28</v>
      </c>
      <c r="D73" s="4">
        <v>1</v>
      </c>
      <c r="E73" s="7">
        <v>122.12</v>
      </c>
      <c r="F73" s="7">
        <f>D73*E73</f>
        <v>122.12</v>
      </c>
      <c r="G73" s="1" t="s">
        <v>126</v>
      </c>
      <c r="J73" s="83">
        <v>0.1</v>
      </c>
      <c r="K73" s="1">
        <v>492.67</v>
      </c>
      <c r="L73" s="47">
        <f>D73*J73*K73</f>
        <v>49.267000000000003</v>
      </c>
      <c r="N73" s="1">
        <v>27</v>
      </c>
      <c r="O73" s="1">
        <f>N73*D73/100</f>
        <v>0.27</v>
      </c>
      <c r="P73" s="28">
        <v>54.09</v>
      </c>
      <c r="Q73" s="55">
        <f>O73*P73</f>
        <v>14.604300000000002</v>
      </c>
      <c r="R73" s="52">
        <f>((F73+L73+L74+L75)-(Q73+Q74+Q75))/(Q73+Q74+Q75)</f>
        <v>239.23640481849387</v>
      </c>
      <c r="S73" s="100" t="s">
        <v>89</v>
      </c>
    </row>
    <row r="74" spans="2:20" ht="35" customHeight="1" x14ac:dyDescent="0.35">
      <c r="B74" s="14"/>
      <c r="D74" s="14"/>
      <c r="E74" s="13"/>
      <c r="F74" s="13"/>
      <c r="G74" s="1" t="s">
        <v>107</v>
      </c>
      <c r="H74" s="13"/>
      <c r="I74" s="13"/>
      <c r="J74" s="84">
        <v>1.5</v>
      </c>
      <c r="K74" s="13">
        <v>126.04</v>
      </c>
      <c r="L74" s="47">
        <f>D73*J74*K74</f>
        <v>189.06</v>
      </c>
      <c r="M74" s="13"/>
      <c r="N74" s="13">
        <v>6</v>
      </c>
      <c r="O74" s="1">
        <f>N74*D73/100</f>
        <v>0.06</v>
      </c>
      <c r="P74" s="28">
        <v>70.09</v>
      </c>
      <c r="Q74" s="47">
        <f>O74*P74</f>
        <v>4.2054</v>
      </c>
      <c r="R74" s="64"/>
      <c r="S74" s="100"/>
      <c r="T74" s="13"/>
    </row>
    <row r="75" spans="2:20" ht="51" customHeight="1" x14ac:dyDescent="0.35">
      <c r="B75" s="14"/>
      <c r="D75" s="60"/>
      <c r="E75" s="9"/>
      <c r="F75" s="9"/>
      <c r="G75" s="32" t="s">
        <v>247</v>
      </c>
      <c r="H75" s="9"/>
      <c r="I75" s="9">
        <v>0.874</v>
      </c>
      <c r="J75" s="85">
        <f>2.5/0.0005*I75/K75</f>
        <v>55.946741774420687</v>
      </c>
      <c r="K75" s="9">
        <v>78.11</v>
      </c>
      <c r="L75" s="45">
        <f>D73*J75*K75</f>
        <v>4370</v>
      </c>
      <c r="M75" s="9"/>
      <c r="N75" s="9">
        <v>1</v>
      </c>
      <c r="O75" s="9">
        <f>N75*D73/100</f>
        <v>0.01</v>
      </c>
      <c r="P75" s="9">
        <v>88.11</v>
      </c>
      <c r="Q75" s="65">
        <f t="shared" ref="Q75" si="11">O75*P75</f>
        <v>0.88109999999999999</v>
      </c>
      <c r="R75" s="66"/>
      <c r="S75" s="100"/>
    </row>
    <row r="76" spans="2:20" ht="35" customHeight="1" x14ac:dyDescent="0.35">
      <c r="B76" s="14">
        <v>29</v>
      </c>
      <c r="D76" s="4">
        <v>1</v>
      </c>
      <c r="E76" s="7">
        <v>122.12</v>
      </c>
      <c r="F76" s="7">
        <f>D76*E76</f>
        <v>122.12</v>
      </c>
      <c r="G76" s="1" t="s">
        <v>128</v>
      </c>
      <c r="I76" s="8"/>
      <c r="J76" s="88">
        <v>1.2500000000000001E-2</v>
      </c>
      <c r="K76" s="8">
        <v>652.51</v>
      </c>
      <c r="L76" s="47">
        <f>D76*J76*K76</f>
        <v>8.1563750000000006</v>
      </c>
      <c r="M76" s="13"/>
      <c r="N76" s="13">
        <v>62</v>
      </c>
      <c r="O76" s="1">
        <f>N76*D76/100</f>
        <v>0.62</v>
      </c>
      <c r="P76" s="28">
        <v>70.09</v>
      </c>
      <c r="Q76" s="47">
        <f>O76*P76</f>
        <v>43.455800000000004</v>
      </c>
      <c r="R76" s="52">
        <f>((F76+L76+L77+L78)-(Q76))/(Q76)</f>
        <v>20.945350793219777</v>
      </c>
      <c r="S76" s="100" t="s">
        <v>127</v>
      </c>
    </row>
    <row r="77" spans="2:20" ht="35" customHeight="1" x14ac:dyDescent="0.35">
      <c r="B77" s="14"/>
      <c r="D77" s="14"/>
      <c r="G77" s="3" t="s">
        <v>129</v>
      </c>
      <c r="J77" s="83">
        <v>1.7000000000000001E-2</v>
      </c>
      <c r="K77" s="1">
        <v>172.2</v>
      </c>
      <c r="L77" s="47">
        <f>D76*J77*K77</f>
        <v>2.9274</v>
      </c>
      <c r="O77" s="53"/>
      <c r="R77" s="64"/>
      <c r="S77" s="100"/>
    </row>
    <row r="78" spans="2:20" ht="35" customHeight="1" x14ac:dyDescent="0.35">
      <c r="B78" s="14"/>
      <c r="D78" s="60"/>
      <c r="E78" s="9"/>
      <c r="F78" s="9"/>
      <c r="G78" s="32" t="s">
        <v>62</v>
      </c>
      <c r="H78" s="9"/>
      <c r="I78" s="9"/>
      <c r="J78" s="80">
        <v>6.3</v>
      </c>
      <c r="K78" s="9">
        <v>130.22999999999999</v>
      </c>
      <c r="L78" s="45">
        <f>D76*J78*K78</f>
        <v>820.44899999999996</v>
      </c>
      <c r="M78" s="9"/>
      <c r="N78" s="9"/>
      <c r="O78" s="45"/>
      <c r="P78" s="9"/>
      <c r="Q78" s="9"/>
      <c r="R78" s="40"/>
      <c r="S78" s="100"/>
    </row>
    <row r="79" spans="2:20" ht="35" customHeight="1" x14ac:dyDescent="0.35">
      <c r="B79" s="14">
        <v>30</v>
      </c>
      <c r="D79" s="4">
        <v>1</v>
      </c>
      <c r="E79" s="7">
        <v>122.12</v>
      </c>
      <c r="F79" s="7">
        <f>D79*E79</f>
        <v>122.12</v>
      </c>
      <c r="G79" s="3" t="s">
        <v>130</v>
      </c>
      <c r="J79" s="82">
        <v>0.02</v>
      </c>
      <c r="K79" s="8">
        <v>249.24</v>
      </c>
      <c r="L79" s="47">
        <f>D79*J79*K79</f>
        <v>4.9847999999999999</v>
      </c>
      <c r="M79" s="13"/>
      <c r="N79" s="13">
        <v>45</v>
      </c>
      <c r="O79" s="1">
        <f>N79*D79/100</f>
        <v>0.45</v>
      </c>
      <c r="P79" s="28">
        <v>70.09</v>
      </c>
      <c r="Q79" s="47">
        <f>O79*P79</f>
        <v>31.540500000000002</v>
      </c>
      <c r="R79" s="52">
        <f>((F79+L79+L80)-(Q79+Q80))/(Q79+Q80)</f>
        <v>6.4142309641298629</v>
      </c>
      <c r="S79" s="100" t="s">
        <v>88</v>
      </c>
    </row>
    <row r="80" spans="2:20" ht="35" customHeight="1" x14ac:dyDescent="0.35">
      <c r="B80" s="14"/>
      <c r="D80" s="60"/>
      <c r="E80" s="9"/>
      <c r="F80" s="9"/>
      <c r="G80" s="9" t="s">
        <v>131</v>
      </c>
      <c r="H80" s="9"/>
      <c r="I80" s="9"/>
      <c r="J80" s="80">
        <v>1.5</v>
      </c>
      <c r="K80" s="9">
        <v>116.2</v>
      </c>
      <c r="L80" s="45">
        <f>D79*J80*K80</f>
        <v>174.3</v>
      </c>
      <c r="M80" s="9"/>
      <c r="N80" s="9">
        <v>13</v>
      </c>
      <c r="O80" s="45">
        <f>N80*D79/100</f>
        <v>0.13</v>
      </c>
      <c r="P80" s="30">
        <v>70.09</v>
      </c>
      <c r="Q80" s="45">
        <f>O80*P80</f>
        <v>9.1117000000000008</v>
      </c>
      <c r="R80" s="66"/>
      <c r="S80" s="100"/>
    </row>
    <row r="81" spans="2:19" ht="35" customHeight="1" x14ac:dyDescent="0.35">
      <c r="B81" s="14">
        <v>31</v>
      </c>
      <c r="D81" s="14">
        <v>1</v>
      </c>
      <c r="E81" s="28">
        <v>122.12</v>
      </c>
      <c r="F81" s="28">
        <f>D81*E81</f>
        <v>122.12</v>
      </c>
      <c r="G81" s="3" t="s">
        <v>130</v>
      </c>
      <c r="I81" s="8"/>
      <c r="J81" s="84">
        <v>2.5000000000000001E-2</v>
      </c>
      <c r="K81" s="13">
        <v>249.24</v>
      </c>
      <c r="L81" s="47">
        <f>D81*J81*K81</f>
        <v>6.2310000000000008</v>
      </c>
      <c r="N81" s="1">
        <v>89</v>
      </c>
      <c r="O81" s="1">
        <f>N81*D81/100</f>
        <v>0.89</v>
      </c>
      <c r="P81" s="28">
        <v>54.09</v>
      </c>
      <c r="Q81" s="55">
        <f>O81*P81</f>
        <v>48.140100000000004</v>
      </c>
      <c r="R81" s="48">
        <f>((F81+L81+L82)-(Q81+Q82))/(Q81+Q82)</f>
        <v>50.376025067144141</v>
      </c>
      <c r="S81" s="93" t="s">
        <v>87</v>
      </c>
    </row>
    <row r="82" spans="2:19" ht="35" customHeight="1" x14ac:dyDescent="0.35">
      <c r="B82" s="14"/>
      <c r="D82" s="60"/>
      <c r="E82" s="9"/>
      <c r="F82" s="9"/>
      <c r="G82" s="32" t="s">
        <v>62</v>
      </c>
      <c r="H82" s="9">
        <v>0.3</v>
      </c>
      <c r="I82" s="9">
        <v>0.82230000000000003</v>
      </c>
      <c r="J82" s="85">
        <f>1000*I82/K82/H82</f>
        <v>21.047377716348002</v>
      </c>
      <c r="K82" s="9">
        <v>130.22999999999999</v>
      </c>
      <c r="L82" s="45">
        <f>D81*J82*K82</f>
        <v>2741</v>
      </c>
      <c r="M82" s="9"/>
      <c r="N82" s="9">
        <v>11</v>
      </c>
      <c r="O82" s="45">
        <f>N82*D81/100</f>
        <v>0.11</v>
      </c>
      <c r="P82" s="30">
        <v>70.09</v>
      </c>
      <c r="Q82" s="45">
        <f>O82*P82</f>
        <v>7.7099000000000002</v>
      </c>
      <c r="R82" s="58"/>
      <c r="S82" s="94"/>
    </row>
    <row r="83" spans="2:19" ht="35" customHeight="1" x14ac:dyDescent="0.35">
      <c r="B83" s="14">
        <v>32</v>
      </c>
      <c r="D83" s="14">
        <v>1</v>
      </c>
      <c r="E83" s="28">
        <v>122.12</v>
      </c>
      <c r="F83" s="28">
        <f>D83*E83</f>
        <v>122.12</v>
      </c>
      <c r="G83" s="6" t="s">
        <v>60</v>
      </c>
      <c r="J83" s="82">
        <v>0.1</v>
      </c>
      <c r="K83" s="8">
        <v>249.24</v>
      </c>
      <c r="L83" s="47">
        <f>D83*J83*K83</f>
        <v>24.924000000000003</v>
      </c>
      <c r="N83" s="1">
        <v>43</v>
      </c>
      <c r="O83" s="1">
        <f>N83*D83/100</f>
        <v>0.43</v>
      </c>
      <c r="P83" s="28">
        <v>54.09</v>
      </c>
      <c r="Q83" s="55">
        <f>O83*P83</f>
        <v>23.258700000000001</v>
      </c>
      <c r="R83" s="48">
        <f>((F83+L83+L84+L85)-(Q83))/(Q83)</f>
        <v>132.10652214726821</v>
      </c>
      <c r="S83" s="93" t="s">
        <v>85</v>
      </c>
    </row>
    <row r="84" spans="2:19" ht="35" customHeight="1" x14ac:dyDescent="0.35">
      <c r="B84" s="14"/>
      <c r="D84" s="14"/>
      <c r="F84" s="13"/>
      <c r="G84" s="13" t="s">
        <v>63</v>
      </c>
      <c r="J84" s="84">
        <v>2.2000000000000002</v>
      </c>
      <c r="K84" s="13">
        <v>119.17</v>
      </c>
      <c r="L84" s="47">
        <f>D83*J84*K84</f>
        <v>262.17400000000004</v>
      </c>
      <c r="M84" s="13"/>
      <c r="N84" s="13"/>
      <c r="O84" s="47"/>
      <c r="P84" s="13"/>
      <c r="Q84" s="47"/>
      <c r="R84" s="39"/>
      <c r="S84" s="95"/>
    </row>
    <row r="85" spans="2:19" ht="35" customHeight="1" x14ac:dyDescent="0.35">
      <c r="B85" s="14"/>
      <c r="D85" s="60"/>
      <c r="E85" s="9"/>
      <c r="F85" s="9"/>
      <c r="G85" s="32" t="s">
        <v>79</v>
      </c>
      <c r="H85" s="9">
        <v>0.3</v>
      </c>
      <c r="I85" s="9">
        <v>0.80600000000000005</v>
      </c>
      <c r="J85" s="85">
        <f>1000*I85/K85/H85</f>
        <v>36.247526533549198</v>
      </c>
      <c r="K85" s="9">
        <v>74.12</v>
      </c>
      <c r="L85" s="45">
        <f>D83*J85*K85</f>
        <v>2686.6666666666665</v>
      </c>
      <c r="M85" s="9"/>
      <c r="N85" s="9"/>
      <c r="O85" s="45"/>
      <c r="P85" s="9"/>
      <c r="Q85" s="45"/>
      <c r="R85" s="40"/>
      <c r="S85" s="94"/>
    </row>
    <row r="86" spans="2:19" ht="35" customHeight="1" x14ac:dyDescent="0.35">
      <c r="B86" s="14">
        <v>33</v>
      </c>
      <c r="D86" s="14">
        <v>1</v>
      </c>
      <c r="E86" s="28">
        <v>122.12</v>
      </c>
      <c r="F86" s="28">
        <f>D86*E86</f>
        <v>122.12</v>
      </c>
      <c r="G86" s="8" t="s">
        <v>98</v>
      </c>
      <c r="J86" s="82">
        <v>0.02</v>
      </c>
      <c r="K86" s="8">
        <v>467.62</v>
      </c>
      <c r="L86" s="47">
        <f>D86*J86*K86</f>
        <v>9.3524000000000012</v>
      </c>
      <c r="N86" s="1">
        <v>30</v>
      </c>
      <c r="O86" s="1">
        <f>N86*D86/100</f>
        <v>0.3</v>
      </c>
      <c r="P86" s="28">
        <v>54.09</v>
      </c>
      <c r="Q86" s="55">
        <f>O86*P86</f>
        <v>16.227</v>
      </c>
      <c r="R86" s="48">
        <f>((F86+L86+L87+L88)-(Q86+Q87+Q88))/(Q86+Q87+Q88)</f>
        <v>386.53713439693945</v>
      </c>
      <c r="S86" s="93" t="s">
        <v>84</v>
      </c>
    </row>
    <row r="87" spans="2:19" ht="41.4" customHeight="1" x14ac:dyDescent="0.35">
      <c r="B87" s="14"/>
      <c r="D87" s="14"/>
      <c r="F87" s="13"/>
      <c r="G87" s="13" t="s">
        <v>97</v>
      </c>
      <c r="J87" s="84">
        <v>2.2000000000000002</v>
      </c>
      <c r="K87" s="13">
        <v>262.29000000000002</v>
      </c>
      <c r="L87" s="47">
        <f>D86*J87*K87</f>
        <v>577.03800000000012</v>
      </c>
      <c r="M87" s="13"/>
      <c r="N87" s="13">
        <v>8</v>
      </c>
      <c r="O87" s="13">
        <f>N87*D86/100</f>
        <v>0.08</v>
      </c>
      <c r="P87" s="13">
        <v>88.11</v>
      </c>
      <c r="Q87" s="63">
        <f t="shared" ref="Q87" si="12">O87*P87</f>
        <v>7.0488</v>
      </c>
      <c r="R87" s="36"/>
      <c r="S87" s="95"/>
    </row>
    <row r="88" spans="2:19" ht="35" customHeight="1" x14ac:dyDescent="0.35">
      <c r="B88" s="14"/>
      <c r="D88" s="60"/>
      <c r="E88" s="9"/>
      <c r="F88" s="9"/>
      <c r="G88" s="9" t="s">
        <v>117</v>
      </c>
      <c r="H88" s="9">
        <v>0.1</v>
      </c>
      <c r="I88" s="9">
        <v>0.97799999999999998</v>
      </c>
      <c r="J88" s="85">
        <f>1000*I88/K88/H88</f>
        <v>123.6409608091024</v>
      </c>
      <c r="K88" s="9">
        <v>79.099999999999994</v>
      </c>
      <c r="L88" s="45">
        <f>D86*J88*K88</f>
        <v>9779.9999999999982</v>
      </c>
      <c r="M88" s="9"/>
      <c r="N88" s="9">
        <v>4.3</v>
      </c>
      <c r="O88" s="45">
        <f>N88*D86/100</f>
        <v>4.2999999999999997E-2</v>
      </c>
      <c r="P88" s="9">
        <v>88.11</v>
      </c>
      <c r="Q88" s="65">
        <f t="shared" ref="Q88:Q93" si="13">O88*P88</f>
        <v>3.7887299999999997</v>
      </c>
      <c r="R88" s="15"/>
      <c r="S88" s="94"/>
    </row>
    <row r="89" spans="2:19" ht="35" customHeight="1" x14ac:dyDescent="0.35">
      <c r="B89" s="14">
        <v>34</v>
      </c>
      <c r="D89" s="14">
        <v>1</v>
      </c>
      <c r="E89" s="28">
        <v>122.12</v>
      </c>
      <c r="F89" s="28">
        <f>D89*E89</f>
        <v>122.12</v>
      </c>
      <c r="G89" s="8" t="s">
        <v>98</v>
      </c>
      <c r="J89" s="82">
        <v>2.5000000000000001E-2</v>
      </c>
      <c r="K89" s="8">
        <v>467.62</v>
      </c>
      <c r="L89" s="47">
        <f>D89*J89*K89</f>
        <v>11.6905</v>
      </c>
      <c r="N89" s="1">
        <v>67</v>
      </c>
      <c r="O89" s="1">
        <f>N89*D89/100</f>
        <v>0.67</v>
      </c>
      <c r="P89" s="28">
        <v>54.09</v>
      </c>
      <c r="Q89" s="55">
        <f t="shared" si="13"/>
        <v>36.240300000000005</v>
      </c>
      <c r="R89" s="48">
        <f>((F89+L89+L90)-(Q89+Q90))/(Q89+Q90)</f>
        <v>68.867510316769781</v>
      </c>
      <c r="S89" s="93" t="s">
        <v>84</v>
      </c>
    </row>
    <row r="90" spans="2:19" ht="42.65" customHeight="1" x14ac:dyDescent="0.35">
      <c r="B90" s="14"/>
      <c r="D90" s="60"/>
      <c r="E90" s="9"/>
      <c r="F90" s="9"/>
      <c r="G90" s="32" t="s">
        <v>62</v>
      </c>
      <c r="H90" s="9">
        <v>0.3</v>
      </c>
      <c r="I90" s="9">
        <v>0.82230000000000003</v>
      </c>
      <c r="J90" s="85">
        <f>1000*I90/K90/H90</f>
        <v>21.047377716348002</v>
      </c>
      <c r="K90" s="9">
        <v>130.22999999999999</v>
      </c>
      <c r="L90" s="45">
        <f>D89*J90*K90</f>
        <v>2741</v>
      </c>
      <c r="M90" s="9"/>
      <c r="N90" s="9">
        <v>7</v>
      </c>
      <c r="O90" s="45">
        <f>N90*D89/100</f>
        <v>7.0000000000000007E-2</v>
      </c>
      <c r="P90" s="30">
        <v>70.09</v>
      </c>
      <c r="Q90" s="45">
        <f t="shared" si="13"/>
        <v>4.9063000000000008</v>
      </c>
      <c r="R90" s="40"/>
      <c r="S90" s="95"/>
    </row>
    <row r="91" spans="2:19" ht="35" customHeight="1" x14ac:dyDescent="0.35">
      <c r="B91" s="14">
        <v>35</v>
      </c>
      <c r="D91" s="14">
        <v>1</v>
      </c>
      <c r="E91" s="28">
        <v>122.12</v>
      </c>
      <c r="F91" s="28">
        <f>D91*E91</f>
        <v>122.12</v>
      </c>
      <c r="G91" s="8" t="s">
        <v>99</v>
      </c>
      <c r="J91" s="82">
        <v>0.02</v>
      </c>
      <c r="K91" s="8">
        <v>411.52</v>
      </c>
      <c r="L91" s="44">
        <f>D91*K91*J91</f>
        <v>8.2303999999999995</v>
      </c>
      <c r="N91" s="1">
        <v>87</v>
      </c>
      <c r="O91" s="1">
        <f>N91*D91/100</f>
        <v>0.87</v>
      </c>
      <c r="P91" s="28">
        <v>54.09</v>
      </c>
      <c r="Q91" s="55">
        <f t="shared" si="13"/>
        <v>47.058300000000003</v>
      </c>
      <c r="R91" s="48">
        <f>((F91+L91+L92)-(Q91+Q92))/(Q91+Q92)</f>
        <v>159.75078803647096</v>
      </c>
      <c r="S91" s="93" t="s">
        <v>100</v>
      </c>
    </row>
    <row r="92" spans="2:19" ht="35" customHeight="1" x14ac:dyDescent="0.35">
      <c r="B92" s="14"/>
      <c r="D92" s="60"/>
      <c r="E92" s="9"/>
      <c r="F92" s="9"/>
      <c r="G92" s="32" t="s">
        <v>62</v>
      </c>
      <c r="H92" s="9">
        <v>0.1</v>
      </c>
      <c r="I92" s="9">
        <v>0.82230000000000003</v>
      </c>
      <c r="J92" s="85">
        <f>1000*I92/K92/H92</f>
        <v>63.142133149044007</v>
      </c>
      <c r="K92" s="9">
        <v>130.22999999999999</v>
      </c>
      <c r="L92" s="45">
        <f>D91*J92*K92</f>
        <v>8223</v>
      </c>
      <c r="M92" s="9"/>
      <c r="N92" s="9">
        <v>7</v>
      </c>
      <c r="O92" s="45">
        <f>N92*D91/100</f>
        <v>7.0000000000000007E-2</v>
      </c>
      <c r="P92" s="30">
        <v>70.09</v>
      </c>
      <c r="Q92" s="45">
        <f t="shared" si="13"/>
        <v>4.9063000000000008</v>
      </c>
      <c r="R92" s="40"/>
      <c r="S92" s="94"/>
    </row>
    <row r="93" spans="2:19" ht="35" customHeight="1" x14ac:dyDescent="0.35">
      <c r="B93" s="14">
        <v>36</v>
      </c>
      <c r="D93" s="14">
        <v>1</v>
      </c>
      <c r="E93" s="28">
        <v>122.12</v>
      </c>
      <c r="F93" s="28">
        <f>D93*E93</f>
        <v>122.12</v>
      </c>
      <c r="G93" s="2" t="s">
        <v>152</v>
      </c>
      <c r="H93" s="8"/>
      <c r="I93" s="8"/>
      <c r="J93" s="82">
        <v>0.05</v>
      </c>
      <c r="K93" s="8">
        <v>1235.99</v>
      </c>
      <c r="L93" s="44">
        <f>D93*J93*K93</f>
        <v>61.799500000000002</v>
      </c>
      <c r="M93" s="8"/>
      <c r="N93" s="8">
        <v>39</v>
      </c>
      <c r="O93" s="44">
        <f>N93*D93/100</f>
        <v>0.39</v>
      </c>
      <c r="P93" s="7">
        <v>70.09</v>
      </c>
      <c r="Q93" s="44">
        <f t="shared" si="13"/>
        <v>27.335100000000001</v>
      </c>
      <c r="R93" s="48">
        <f>((F93+L93+L94)-(Q93))/(Q93)</f>
        <v>77.156637436848598</v>
      </c>
      <c r="S93" s="93" t="s">
        <v>133</v>
      </c>
    </row>
    <row r="94" spans="2:19" ht="42.65" customHeight="1" x14ac:dyDescent="0.35">
      <c r="B94" s="14"/>
      <c r="D94" s="60"/>
      <c r="E94" s="9"/>
      <c r="F94" s="9"/>
      <c r="G94" s="32" t="s">
        <v>132</v>
      </c>
      <c r="H94" s="9">
        <v>0.4</v>
      </c>
      <c r="I94" s="9">
        <v>0.78100000000000003</v>
      </c>
      <c r="J94" s="85">
        <f>1000*I94/K94/H94</f>
        <v>32.487520798668882</v>
      </c>
      <c r="K94" s="9">
        <v>60.1</v>
      </c>
      <c r="L94" s="45">
        <f>D93*J94*K94</f>
        <v>1952.4999999999998</v>
      </c>
      <c r="M94" s="9"/>
      <c r="N94" s="9"/>
      <c r="O94" s="45"/>
      <c r="P94" s="30"/>
      <c r="Q94" s="45"/>
      <c r="R94" s="40"/>
      <c r="S94" s="94"/>
    </row>
    <row r="95" spans="2:19" ht="35" customHeight="1" x14ac:dyDescent="0.35">
      <c r="B95" s="14">
        <v>37</v>
      </c>
      <c r="D95" s="14">
        <v>1</v>
      </c>
      <c r="E95" s="28">
        <v>122.12</v>
      </c>
      <c r="F95" s="28">
        <f>D95*E95</f>
        <v>122.12</v>
      </c>
      <c r="G95" s="1" t="s">
        <v>135</v>
      </c>
      <c r="H95" s="13"/>
      <c r="I95" s="13"/>
      <c r="J95" s="87">
        <v>0.1</v>
      </c>
      <c r="K95" s="8">
        <v>326.14999999999998</v>
      </c>
      <c r="L95" s="44">
        <f>D95*J95*K95</f>
        <v>32.615000000000002</v>
      </c>
      <c r="M95" s="8"/>
      <c r="N95" s="8">
        <v>15</v>
      </c>
      <c r="O95" s="44">
        <f>N95*D95/100</f>
        <v>0.15</v>
      </c>
      <c r="P95" s="7">
        <v>70.09</v>
      </c>
      <c r="Q95" s="44">
        <f>O95*P95</f>
        <v>10.513500000000001</v>
      </c>
      <c r="R95" s="48">
        <f>((F95+L95+L96+L97+L98)-(Q95+Q96))/(Q95+Q96)</f>
        <v>335.00978889603005</v>
      </c>
      <c r="S95" s="93" t="s">
        <v>134</v>
      </c>
    </row>
    <row r="96" spans="2:19" ht="38.4" customHeight="1" x14ac:dyDescent="0.35">
      <c r="B96" s="14"/>
      <c r="D96" s="14"/>
      <c r="E96" s="13"/>
      <c r="F96" s="13"/>
      <c r="G96" s="2" t="s">
        <v>249</v>
      </c>
      <c r="H96" s="13"/>
      <c r="I96" s="13"/>
      <c r="J96" s="87">
        <v>0.4</v>
      </c>
      <c r="K96" s="13">
        <v>184.28</v>
      </c>
      <c r="L96" s="47">
        <f>D95*J96*K96</f>
        <v>73.712000000000003</v>
      </c>
      <c r="N96" s="1">
        <v>3</v>
      </c>
      <c r="O96" s="1">
        <f>N96*D95/100</f>
        <v>0.03</v>
      </c>
      <c r="P96" s="28">
        <v>54.09</v>
      </c>
      <c r="Q96" s="47">
        <f>O96*P96</f>
        <v>1.6227</v>
      </c>
      <c r="R96" s="39"/>
      <c r="S96" s="95"/>
    </row>
    <row r="97" spans="2:22" ht="35" customHeight="1" x14ac:dyDescent="0.35">
      <c r="B97" s="14"/>
      <c r="D97" s="14"/>
      <c r="E97" s="13"/>
      <c r="F97" s="13"/>
      <c r="G97" s="13" t="s">
        <v>97</v>
      </c>
      <c r="I97" s="13"/>
      <c r="J97" s="84">
        <v>1.5</v>
      </c>
      <c r="K97" s="13">
        <v>262.29000000000002</v>
      </c>
      <c r="L97" s="47">
        <f>D95*J97*K97</f>
        <v>393.43500000000006</v>
      </c>
      <c r="M97" s="13"/>
      <c r="N97" s="13"/>
      <c r="O97" s="47"/>
      <c r="P97" s="28"/>
      <c r="Q97" s="47"/>
      <c r="R97" s="39"/>
      <c r="S97" s="95"/>
      <c r="V97" s="13"/>
    </row>
    <row r="98" spans="2:22" ht="35" customHeight="1" x14ac:dyDescent="0.35">
      <c r="B98" s="14"/>
      <c r="D98" s="60"/>
      <c r="E98" s="9"/>
      <c r="F98" s="9"/>
      <c r="G98" s="32" t="s">
        <v>137</v>
      </c>
      <c r="H98" s="9">
        <v>0.25</v>
      </c>
      <c r="I98" s="9">
        <v>0.86399999999999999</v>
      </c>
      <c r="J98" s="85">
        <f>1000*I98/K98/H98</f>
        <v>28.754472085864048</v>
      </c>
      <c r="K98" s="9">
        <v>120.19</v>
      </c>
      <c r="L98" s="45">
        <f>D95*J98*K98</f>
        <v>3456</v>
      </c>
      <c r="M98" s="9"/>
      <c r="N98" s="9"/>
      <c r="O98" s="45"/>
      <c r="P98" s="30"/>
      <c r="Q98" s="45"/>
      <c r="R98" s="40"/>
      <c r="S98" s="94"/>
    </row>
    <row r="99" spans="2:22" ht="51" customHeight="1" x14ac:dyDescent="0.35">
      <c r="B99" s="14">
        <v>38</v>
      </c>
      <c r="D99" s="14">
        <v>1</v>
      </c>
      <c r="E99" s="28">
        <v>122.12</v>
      </c>
      <c r="F99" s="28">
        <f>D99*E99</f>
        <v>122.12</v>
      </c>
      <c r="G99" s="1" t="s">
        <v>140</v>
      </c>
      <c r="J99" s="83"/>
      <c r="L99" s="53">
        <f>F99*1/100</f>
        <v>1.2212000000000001</v>
      </c>
      <c r="N99" s="1">
        <v>34</v>
      </c>
      <c r="O99" s="1">
        <f>N99*D99/100</f>
        <v>0.34</v>
      </c>
      <c r="P99" s="28">
        <v>54.09</v>
      </c>
      <c r="Q99" s="55">
        <f t="shared" ref="Q99:Q107" si="14">O99*P99</f>
        <v>18.390600000000003</v>
      </c>
      <c r="R99" s="48">
        <f>((F99+L99+L100)-(Q99+Q100))/(Q99+Q100)</f>
        <v>60.194459348668694</v>
      </c>
      <c r="S99" s="93" t="s">
        <v>108</v>
      </c>
    </row>
    <row r="100" spans="2:22" ht="46.25" customHeight="1" x14ac:dyDescent="0.35">
      <c r="B100" s="14"/>
      <c r="D100" s="60"/>
      <c r="E100" s="9"/>
      <c r="F100" s="9"/>
      <c r="G100" s="32" t="s">
        <v>62</v>
      </c>
      <c r="H100" s="9"/>
      <c r="I100" s="9"/>
      <c r="J100" s="80">
        <v>10</v>
      </c>
      <c r="K100" s="9">
        <v>130.22999999999999</v>
      </c>
      <c r="L100" s="45">
        <f>D99*J100*K100</f>
        <v>1302.3</v>
      </c>
      <c r="M100" s="9"/>
      <c r="N100" s="9">
        <v>7</v>
      </c>
      <c r="O100" s="45">
        <f>N100*D99/100</f>
        <v>7.0000000000000007E-2</v>
      </c>
      <c r="P100" s="30">
        <v>70.09</v>
      </c>
      <c r="Q100" s="45">
        <f t="shared" si="14"/>
        <v>4.9063000000000008</v>
      </c>
      <c r="R100" s="40"/>
      <c r="S100" s="96"/>
    </row>
    <row r="101" spans="2:22" ht="53.4" customHeight="1" x14ac:dyDescent="0.35">
      <c r="B101" s="14">
        <v>39</v>
      </c>
      <c r="D101" s="4">
        <v>1</v>
      </c>
      <c r="E101" s="7">
        <v>122.12</v>
      </c>
      <c r="F101" s="7">
        <f>D101*E101</f>
        <v>122.12</v>
      </c>
      <c r="G101" s="70" t="s">
        <v>139</v>
      </c>
      <c r="H101" s="8"/>
      <c r="I101" s="8"/>
      <c r="J101" s="82"/>
      <c r="K101" s="8"/>
      <c r="L101" s="44">
        <f>E101*0.5/0.3</f>
        <v>203.53333333333336</v>
      </c>
      <c r="M101" s="8"/>
      <c r="N101" s="8">
        <v>81</v>
      </c>
      <c r="O101" s="8">
        <f>N101*D101/100</f>
        <v>0.81</v>
      </c>
      <c r="P101" s="7">
        <v>54.09</v>
      </c>
      <c r="Q101" s="55">
        <f t="shared" si="14"/>
        <v>43.812900000000006</v>
      </c>
      <c r="R101" s="48">
        <f>((F101+L101+L102)-(Q101+Q102+Q103+Q104))/(Q101+Q102+Q103+Q104)</f>
        <v>27.574654267625313</v>
      </c>
      <c r="S101" s="97" t="s">
        <v>115</v>
      </c>
    </row>
    <row r="102" spans="2:22" ht="47.4" customHeight="1" x14ac:dyDescent="0.35">
      <c r="B102" s="14"/>
      <c r="D102" s="14"/>
      <c r="E102" s="13"/>
      <c r="F102" s="13"/>
      <c r="G102" s="90" t="s">
        <v>240</v>
      </c>
      <c r="H102" s="13"/>
      <c r="I102" s="13"/>
      <c r="J102" s="87">
        <f>(4/K102)/(0.5/E101)</f>
        <v>11.087958234025651</v>
      </c>
      <c r="K102" s="13">
        <v>88.11</v>
      </c>
      <c r="L102" s="47">
        <f>D101*J102*K102</f>
        <v>976.96</v>
      </c>
      <c r="M102" s="13"/>
      <c r="N102" s="13">
        <v>2</v>
      </c>
      <c r="O102" s="47">
        <f>N102*D101/100</f>
        <v>0.02</v>
      </c>
      <c r="P102" s="28">
        <v>56.11</v>
      </c>
      <c r="Q102" s="47">
        <f t="shared" si="14"/>
        <v>1.1222000000000001</v>
      </c>
      <c r="R102" s="39"/>
      <c r="S102" s="98"/>
    </row>
    <row r="103" spans="2:22" ht="35" customHeight="1" x14ac:dyDescent="0.35">
      <c r="B103" s="14"/>
      <c r="D103" s="14"/>
      <c r="E103" s="13"/>
      <c r="F103" s="13"/>
      <c r="G103" s="13"/>
      <c r="H103" s="13"/>
      <c r="I103" s="13"/>
      <c r="J103" s="84"/>
      <c r="K103" s="13"/>
      <c r="L103" s="13"/>
      <c r="M103" s="13"/>
      <c r="N103" s="13">
        <v>1</v>
      </c>
      <c r="O103" s="46">
        <f>N103*D101/100</f>
        <v>0.01</v>
      </c>
      <c r="P103" s="13">
        <v>56.11</v>
      </c>
      <c r="Q103" s="47">
        <f t="shared" si="14"/>
        <v>0.56110000000000004</v>
      </c>
      <c r="R103" s="39"/>
      <c r="S103" s="98"/>
    </row>
    <row r="104" spans="2:22" ht="42.65" customHeight="1" x14ac:dyDescent="0.35">
      <c r="B104" s="60"/>
      <c r="C104" s="18"/>
      <c r="D104" s="60"/>
      <c r="E104" s="9"/>
      <c r="F104" s="9"/>
      <c r="G104" s="9"/>
      <c r="H104" s="9"/>
      <c r="I104" s="9"/>
      <c r="J104" s="80"/>
      <c r="K104" s="9"/>
      <c r="L104" s="9"/>
      <c r="M104" s="9"/>
      <c r="N104" s="9">
        <v>0.1</v>
      </c>
      <c r="O104" s="51">
        <f>N104*D101/100</f>
        <v>1E-3</v>
      </c>
      <c r="P104" s="9">
        <v>90.12</v>
      </c>
      <c r="Q104" s="51">
        <f t="shared" si="14"/>
        <v>9.0120000000000006E-2</v>
      </c>
      <c r="R104" s="40"/>
      <c r="S104" s="99"/>
    </row>
    <row r="105" spans="2:22" ht="35" customHeight="1" x14ac:dyDescent="0.35">
      <c r="B105" s="14">
        <v>40</v>
      </c>
      <c r="D105" s="4">
        <v>1</v>
      </c>
      <c r="E105" s="8">
        <v>152.15</v>
      </c>
      <c r="F105" s="8">
        <f>D105*E105</f>
        <v>152.15</v>
      </c>
      <c r="G105" s="8" t="s">
        <v>96</v>
      </c>
      <c r="H105" s="8"/>
      <c r="I105" s="8"/>
      <c r="J105" s="79">
        <v>12</v>
      </c>
      <c r="K105" s="7">
        <v>46.03</v>
      </c>
      <c r="L105" s="44">
        <f>D105*J105*K105</f>
        <v>552.36</v>
      </c>
      <c r="M105" s="8"/>
      <c r="N105" s="8">
        <v>62.9</v>
      </c>
      <c r="O105" s="8">
        <f>N105*D105/100</f>
        <v>0.629</v>
      </c>
      <c r="P105" s="8">
        <v>112.13</v>
      </c>
      <c r="Q105" s="55">
        <f t="shared" si="14"/>
        <v>70.529769999999999</v>
      </c>
      <c r="R105" s="48">
        <f>((F105+L105+L106)-(Q105+Q106))/(Q105+Q106)</f>
        <v>8.9966498918592368</v>
      </c>
      <c r="S105" s="93" t="s">
        <v>144</v>
      </c>
    </row>
    <row r="106" spans="2:22" ht="35" customHeight="1" x14ac:dyDescent="0.35">
      <c r="B106" s="14"/>
      <c r="D106" s="60"/>
      <c r="E106" s="9"/>
      <c r="F106" s="9"/>
      <c r="G106" s="9" t="s">
        <v>146</v>
      </c>
      <c r="H106" s="9"/>
      <c r="I106" s="9"/>
      <c r="J106" s="85">
        <v>0.28999999999999998</v>
      </c>
      <c r="K106" s="9">
        <v>222.28</v>
      </c>
      <c r="L106" s="9">
        <f>D105*J106*K106</f>
        <v>64.461199999999991</v>
      </c>
      <c r="M106" s="9"/>
      <c r="N106" s="9">
        <v>7.6</v>
      </c>
      <c r="O106" s="45">
        <f>N106*D105/100</f>
        <v>7.5999999999999998E-2</v>
      </c>
      <c r="P106" s="9">
        <v>84.12</v>
      </c>
      <c r="Q106" s="45">
        <f t="shared" si="14"/>
        <v>6.3931200000000006</v>
      </c>
      <c r="R106" s="40"/>
      <c r="S106" s="94"/>
    </row>
    <row r="107" spans="2:22" ht="50.4" customHeight="1" x14ac:dyDescent="0.35">
      <c r="B107" s="14">
        <v>41</v>
      </c>
      <c r="D107" s="4">
        <v>1</v>
      </c>
      <c r="E107" s="8">
        <v>152.15</v>
      </c>
      <c r="F107" s="8">
        <f>D107*E107</f>
        <v>152.15</v>
      </c>
      <c r="G107" s="3" t="s">
        <v>130</v>
      </c>
      <c r="I107" s="8"/>
      <c r="J107" s="84">
        <v>2.5000000000000001E-2</v>
      </c>
      <c r="K107" s="13">
        <v>249.24</v>
      </c>
      <c r="L107" s="47">
        <f>D107*J107*K107</f>
        <v>6.2310000000000008</v>
      </c>
      <c r="M107" s="13"/>
      <c r="N107" s="8">
        <v>61</v>
      </c>
      <c r="O107" s="8">
        <f>N107*D107/100</f>
        <v>0.61</v>
      </c>
      <c r="P107" s="8">
        <v>154.25</v>
      </c>
      <c r="Q107" s="55">
        <f t="shared" si="14"/>
        <v>94.092500000000001</v>
      </c>
      <c r="R107" s="48">
        <f>((F107+L107+L108)-(Q107))/(Q107)</f>
        <v>173.91703376996037</v>
      </c>
      <c r="S107" s="93" t="s">
        <v>87</v>
      </c>
    </row>
    <row r="108" spans="2:22" ht="42.65" customHeight="1" x14ac:dyDescent="0.35">
      <c r="B108" s="14"/>
      <c r="D108" s="60"/>
      <c r="E108" s="9"/>
      <c r="F108" s="9"/>
      <c r="G108" s="9" t="s">
        <v>145</v>
      </c>
      <c r="H108" s="9">
        <v>0.05</v>
      </c>
      <c r="I108" s="9">
        <v>0.81499999999999995</v>
      </c>
      <c r="J108" s="85">
        <f>1000*I108/K108/H108</f>
        <v>184.9120816789563</v>
      </c>
      <c r="K108" s="9">
        <v>88.15</v>
      </c>
      <c r="L108" s="45">
        <f>D107*J108*K108</f>
        <v>16299.999999999998</v>
      </c>
      <c r="M108" s="13"/>
      <c r="N108" s="13"/>
      <c r="O108" s="13"/>
      <c r="P108" s="13"/>
      <c r="Q108" s="69"/>
      <c r="R108" s="40"/>
      <c r="S108" s="94"/>
    </row>
    <row r="109" spans="2:22" ht="35" customHeight="1" x14ac:dyDescent="0.35">
      <c r="B109" s="14">
        <v>42</v>
      </c>
      <c r="D109" s="4">
        <v>1</v>
      </c>
      <c r="E109" s="8">
        <v>152.15</v>
      </c>
      <c r="F109" s="8">
        <f>D109*E109</f>
        <v>152.15</v>
      </c>
      <c r="G109" s="6" t="s">
        <v>60</v>
      </c>
      <c r="J109" s="82">
        <v>0.1</v>
      </c>
      <c r="K109" s="8">
        <v>249.24</v>
      </c>
      <c r="L109" s="47">
        <f>D109*J109*K109</f>
        <v>24.924000000000003</v>
      </c>
      <c r="M109" s="8"/>
      <c r="N109" s="8">
        <v>56</v>
      </c>
      <c r="O109" s="44">
        <f>N109*D109/100</f>
        <v>0.56000000000000005</v>
      </c>
      <c r="P109" s="8">
        <v>84.12</v>
      </c>
      <c r="Q109" s="55">
        <f>O109*P109</f>
        <v>47.107200000000006</v>
      </c>
      <c r="R109" s="48">
        <f>((F109+L109+L110+L111)-(Q109))/(Q109)</f>
        <v>65.357471186287157</v>
      </c>
      <c r="S109" s="93" t="s">
        <v>85</v>
      </c>
      <c r="U109" s="13"/>
    </row>
    <row r="110" spans="2:22" ht="35" customHeight="1" x14ac:dyDescent="0.35">
      <c r="B110" s="14"/>
      <c r="D110" s="14"/>
      <c r="F110" s="13"/>
      <c r="G110" s="13" t="s">
        <v>63</v>
      </c>
      <c r="J110" s="84">
        <v>2.2000000000000002</v>
      </c>
      <c r="K110" s="13">
        <v>119.17</v>
      </c>
      <c r="L110" s="47">
        <f>D109*J110*K110</f>
        <v>262.17400000000004</v>
      </c>
      <c r="M110" s="13"/>
      <c r="N110" s="13"/>
      <c r="O110" s="47"/>
      <c r="P110" s="13"/>
      <c r="Q110" s="63"/>
      <c r="R110" s="39"/>
      <c r="S110" s="95"/>
    </row>
    <row r="111" spans="2:22" ht="35" customHeight="1" x14ac:dyDescent="0.35">
      <c r="B111" s="14"/>
      <c r="D111" s="60"/>
      <c r="E111" s="9"/>
      <c r="F111" s="9"/>
      <c r="G111" s="32" t="s">
        <v>79</v>
      </c>
      <c r="H111" s="9">
        <v>0.3</v>
      </c>
      <c r="I111" s="9">
        <v>0.80600000000000005</v>
      </c>
      <c r="J111" s="85">
        <f>1000*I111/K111/H111</f>
        <v>36.247526533549198</v>
      </c>
      <c r="K111" s="9">
        <v>74.12</v>
      </c>
      <c r="L111" s="45">
        <f>D109*J111*K111</f>
        <v>2686.6666666666665</v>
      </c>
      <c r="M111" s="9"/>
      <c r="N111" s="9"/>
      <c r="O111" s="45"/>
      <c r="P111" s="9"/>
      <c r="Q111" s="65"/>
      <c r="R111" s="40"/>
      <c r="S111" s="94"/>
    </row>
    <row r="112" spans="2:22" ht="35" customHeight="1" x14ac:dyDescent="0.35">
      <c r="B112" s="14">
        <v>43</v>
      </c>
      <c r="D112" s="4">
        <v>1</v>
      </c>
      <c r="E112" s="8">
        <v>152.15</v>
      </c>
      <c r="F112" s="8">
        <f>D112*E112</f>
        <v>152.15</v>
      </c>
      <c r="G112" s="8" t="s">
        <v>99</v>
      </c>
      <c r="J112" s="82">
        <v>0.02</v>
      </c>
      <c r="K112" s="8">
        <v>411.52</v>
      </c>
      <c r="L112" s="44">
        <f>D112*K112*J112</f>
        <v>8.2303999999999995</v>
      </c>
      <c r="N112" s="8">
        <v>46</v>
      </c>
      <c r="O112" s="44">
        <f>N112*D112/100</f>
        <v>0.46</v>
      </c>
      <c r="P112" s="8">
        <v>196.33</v>
      </c>
      <c r="Q112" s="55">
        <f>O112*P112</f>
        <v>90.311800000000005</v>
      </c>
      <c r="R112" s="48">
        <f>((F112+L112+L113)-(Q112))/(Q112)</f>
        <v>91.827076860388118</v>
      </c>
      <c r="S112" s="93" t="s">
        <v>100</v>
      </c>
    </row>
    <row r="113" spans="2:19" ht="35" customHeight="1" x14ac:dyDescent="0.35">
      <c r="B113" s="60"/>
      <c r="C113" s="18"/>
      <c r="D113" s="60"/>
      <c r="E113" s="9"/>
      <c r="F113" s="9"/>
      <c r="G113" s="32" t="s">
        <v>62</v>
      </c>
      <c r="H113" s="9">
        <v>0.1</v>
      </c>
      <c r="I113" s="9">
        <v>0.82230000000000003</v>
      </c>
      <c r="J113" s="85">
        <f>1000*I113/K113/H113</f>
        <v>63.142133149044007</v>
      </c>
      <c r="K113" s="9">
        <v>130.22999999999999</v>
      </c>
      <c r="L113" s="45">
        <f>D112*J113*K113</f>
        <v>8223</v>
      </c>
      <c r="M113" s="9"/>
      <c r="N113" s="9"/>
      <c r="O113" s="9"/>
      <c r="P113" s="9"/>
      <c r="Q113" s="9"/>
      <c r="R113" s="40"/>
      <c r="S113" s="94"/>
    </row>
    <row r="114" spans="2:19" ht="42" customHeight="1" x14ac:dyDescent="0.35">
      <c r="B114" s="14">
        <v>44</v>
      </c>
      <c r="C114"/>
      <c r="D114" s="4">
        <v>1</v>
      </c>
      <c r="E114" s="8">
        <v>182.17</v>
      </c>
      <c r="F114" s="8">
        <f>D114*E114</f>
        <v>182.17</v>
      </c>
      <c r="G114" s="3" t="s">
        <v>130</v>
      </c>
      <c r="I114" s="8"/>
      <c r="J114" s="84">
        <v>2.5000000000000001E-2</v>
      </c>
      <c r="K114" s="13">
        <v>249.24</v>
      </c>
      <c r="L114" s="47">
        <f>D114*J114*K114</f>
        <v>6.2310000000000008</v>
      </c>
      <c r="M114" s="13"/>
      <c r="N114" s="8">
        <v>54</v>
      </c>
      <c r="O114" s="8">
        <f>N114*D114/100</f>
        <v>0.54</v>
      </c>
      <c r="P114" s="8">
        <v>80.13</v>
      </c>
      <c r="Q114" s="55">
        <f t="shared" ref="Q114" si="15">O114*P114</f>
        <v>43.270200000000003</v>
      </c>
      <c r="R114" s="48">
        <f>((F114+L114+L115)-(Q114))/(Q114)</f>
        <v>380.05673188476129</v>
      </c>
      <c r="S114" s="93" t="s">
        <v>87</v>
      </c>
    </row>
    <row r="115" spans="2:19" ht="35" customHeight="1" x14ac:dyDescent="0.35">
      <c r="B115" s="60"/>
      <c r="C115" s="18"/>
      <c r="D115" s="60"/>
      <c r="E115" s="9"/>
      <c r="F115" s="9"/>
      <c r="G115" s="9" t="s">
        <v>145</v>
      </c>
      <c r="H115" s="9">
        <v>0.05</v>
      </c>
      <c r="I115" s="9">
        <v>0.81499999999999995</v>
      </c>
      <c r="J115" s="85">
        <f>1000*I115/K115/H115</f>
        <v>184.9120816789563</v>
      </c>
      <c r="K115" s="9">
        <v>88.15</v>
      </c>
      <c r="L115" s="45">
        <f>D114*J115*K115</f>
        <v>16299.999999999998</v>
      </c>
      <c r="M115" s="9"/>
      <c r="N115" s="9"/>
      <c r="O115" s="9"/>
      <c r="P115" s="9"/>
      <c r="Q115" s="18"/>
      <c r="R115" s="40"/>
      <c r="S115" s="94"/>
    </row>
    <row r="116" spans="2:19" ht="35" customHeight="1" x14ac:dyDescent="0.35">
      <c r="B116" s="14">
        <v>45</v>
      </c>
      <c r="D116" s="4">
        <v>1</v>
      </c>
      <c r="E116" s="8">
        <v>182.17</v>
      </c>
      <c r="F116" s="8">
        <f>D116*E116</f>
        <v>182.17</v>
      </c>
      <c r="G116" s="8" t="s">
        <v>99</v>
      </c>
      <c r="J116" s="82">
        <v>0.02</v>
      </c>
      <c r="K116" s="8">
        <v>411.52</v>
      </c>
      <c r="L116" s="44">
        <f>D116*K116*J116</f>
        <v>8.2303999999999995</v>
      </c>
      <c r="M116" s="13"/>
      <c r="N116" s="8">
        <v>35</v>
      </c>
      <c r="O116" s="8">
        <f>N116*D116/100</f>
        <v>0.35</v>
      </c>
      <c r="P116" s="8">
        <v>80.13</v>
      </c>
      <c r="Q116" s="55">
        <f t="shared" ref="Q116" si="16">O116*P116</f>
        <v>28.045499999999997</v>
      </c>
      <c r="R116" s="48">
        <f>((F116+L116+L117)-(Q116))/(Q116)</f>
        <v>298.99110017649895</v>
      </c>
      <c r="S116" s="93" t="s">
        <v>100</v>
      </c>
    </row>
    <row r="117" spans="2:19" ht="35" customHeight="1" x14ac:dyDescent="0.35">
      <c r="B117" s="60"/>
      <c r="C117" s="9"/>
      <c r="D117" s="60"/>
      <c r="E117" s="9"/>
      <c r="F117" s="9"/>
      <c r="G117" s="32" t="s">
        <v>62</v>
      </c>
      <c r="H117" s="9">
        <v>0.1</v>
      </c>
      <c r="I117" s="9">
        <v>0.82230000000000003</v>
      </c>
      <c r="J117" s="85">
        <f>1000*I117/K117/H117</f>
        <v>63.142133149044007</v>
      </c>
      <c r="K117" s="9">
        <v>130.22999999999999</v>
      </c>
      <c r="L117" s="45">
        <f>D116*J117*K117</f>
        <v>8223</v>
      </c>
      <c r="M117" s="9"/>
      <c r="N117" s="9"/>
      <c r="O117" s="9"/>
      <c r="P117" s="9"/>
      <c r="Q117" s="9"/>
      <c r="R117" s="40"/>
      <c r="S117" s="94"/>
    </row>
    <row r="118" spans="2:19" ht="35" customHeight="1" x14ac:dyDescent="0.35">
      <c r="B118" s="4">
        <v>46</v>
      </c>
      <c r="C118" s="5"/>
      <c r="D118" s="4">
        <v>1</v>
      </c>
      <c r="E118" s="8">
        <v>210.14</v>
      </c>
      <c r="F118" s="8">
        <f>D118*E118</f>
        <v>210.14</v>
      </c>
      <c r="G118" s="7" t="s">
        <v>147</v>
      </c>
      <c r="H118" s="8"/>
      <c r="I118" s="8"/>
      <c r="J118" s="82">
        <v>7.0000000000000007E-2</v>
      </c>
      <c r="K118" s="8">
        <v>251.21</v>
      </c>
      <c r="L118" s="44">
        <f>D118*J118*K118</f>
        <v>17.584700000000002</v>
      </c>
      <c r="M118" s="8"/>
      <c r="N118" s="8">
        <v>71</v>
      </c>
      <c r="O118" s="8">
        <f>N118*D118/100</f>
        <v>0.71</v>
      </c>
      <c r="P118" s="8">
        <v>254.33</v>
      </c>
      <c r="Q118" s="55">
        <f t="shared" ref="Q118" si="17">O118*P118</f>
        <v>180.57429999999999</v>
      </c>
      <c r="R118" s="48">
        <f>((F118+L118+L119)-(Q118))/(Q118)</f>
        <v>89.531845893906265</v>
      </c>
      <c r="S118" s="93" t="s">
        <v>148</v>
      </c>
    </row>
    <row r="119" spans="2:19" ht="35" customHeight="1" x14ac:dyDescent="0.35">
      <c r="B119" s="14"/>
      <c r="C119" s="13"/>
      <c r="D119" s="60"/>
      <c r="E119" s="9"/>
      <c r="F119" s="9"/>
      <c r="G119" s="32" t="s">
        <v>79</v>
      </c>
      <c r="H119" s="9">
        <v>0.05</v>
      </c>
      <c r="I119" s="9">
        <v>0.80600000000000005</v>
      </c>
      <c r="J119" s="85">
        <f>1000*I119/K119/H119</f>
        <v>217.48515920129515</v>
      </c>
      <c r="K119" s="9">
        <v>74.12</v>
      </c>
      <c r="L119" s="45">
        <f>D118*J119*K119</f>
        <v>16119.999999999998</v>
      </c>
      <c r="M119" s="9"/>
      <c r="N119" s="9"/>
      <c r="O119" s="9"/>
      <c r="P119" s="9"/>
      <c r="Q119" s="9"/>
      <c r="R119" s="40"/>
      <c r="S119" s="94"/>
    </row>
    <row r="120" spans="2:19" ht="35.4" customHeight="1" x14ac:dyDescent="0.35">
      <c r="B120" s="14">
        <v>47</v>
      </c>
      <c r="C120" s="13"/>
      <c r="D120" s="4">
        <v>1</v>
      </c>
      <c r="E120" s="8">
        <v>210.14</v>
      </c>
      <c r="F120" s="8">
        <f>D120*E120</f>
        <v>210.14</v>
      </c>
      <c r="G120" s="8" t="s">
        <v>149</v>
      </c>
      <c r="H120" s="8"/>
      <c r="I120" s="8"/>
      <c r="J120" s="82">
        <v>0.05</v>
      </c>
      <c r="K120" s="8">
        <v>268.24</v>
      </c>
      <c r="L120" s="8"/>
      <c r="M120" s="8"/>
      <c r="N120" s="8">
        <v>82</v>
      </c>
      <c r="O120" s="8">
        <f>N120*D120/100</f>
        <v>0.82</v>
      </c>
      <c r="P120" s="8">
        <v>142.11000000000001</v>
      </c>
      <c r="Q120" s="55">
        <f t="shared" ref="Q120:Q122" si="18">O120*P120</f>
        <v>116.53020000000001</v>
      </c>
      <c r="R120" s="48">
        <f>((F120+L120+L121)-(Q120))/(Q120)</f>
        <v>140.68121225227449</v>
      </c>
      <c r="S120" s="93" t="s">
        <v>150</v>
      </c>
    </row>
    <row r="121" spans="2:19" ht="60.65" customHeight="1" x14ac:dyDescent="0.35">
      <c r="B121" s="14"/>
      <c r="D121" s="71"/>
      <c r="E121" s="9"/>
      <c r="F121" s="9"/>
      <c r="G121" s="9" t="s">
        <v>145</v>
      </c>
      <c r="H121" s="9">
        <v>0.05</v>
      </c>
      <c r="I121" s="9">
        <v>0.81499999999999995</v>
      </c>
      <c r="J121" s="85">
        <f>1000*I121/K121/H121</f>
        <v>184.9120816789563</v>
      </c>
      <c r="K121" s="9">
        <v>88.15</v>
      </c>
      <c r="L121" s="45">
        <f>D120*J121*K121</f>
        <v>16299.999999999998</v>
      </c>
      <c r="M121" s="9"/>
      <c r="N121" s="9">
        <v>16</v>
      </c>
      <c r="O121" s="45">
        <f>N121*D120/100</f>
        <v>0.16</v>
      </c>
      <c r="P121" s="9">
        <v>212.25</v>
      </c>
      <c r="Q121" s="45">
        <f t="shared" si="18"/>
        <v>33.96</v>
      </c>
      <c r="R121" s="40"/>
      <c r="S121" s="94"/>
    </row>
    <row r="122" spans="2:19" ht="35" customHeight="1" x14ac:dyDescent="0.35">
      <c r="B122" s="14">
        <v>48</v>
      </c>
      <c r="D122" s="4">
        <v>1</v>
      </c>
      <c r="E122" s="8">
        <v>210.14</v>
      </c>
      <c r="F122" s="8">
        <f>D122*E122</f>
        <v>210.14</v>
      </c>
      <c r="G122" s="6" t="s">
        <v>60</v>
      </c>
      <c r="H122" s="8"/>
      <c r="I122" s="8"/>
      <c r="J122" s="82">
        <v>0.1</v>
      </c>
      <c r="K122" s="8">
        <v>249.24</v>
      </c>
      <c r="L122" s="44">
        <f>D122*J122*K122</f>
        <v>24.924000000000003</v>
      </c>
      <c r="M122" s="8"/>
      <c r="N122" s="8">
        <v>57</v>
      </c>
      <c r="O122" s="8">
        <f>N122*D122/100</f>
        <v>0.56999999999999995</v>
      </c>
      <c r="P122" s="8">
        <v>254.33</v>
      </c>
      <c r="Q122" s="55">
        <f t="shared" si="18"/>
        <v>144.96809999999999</v>
      </c>
      <c r="R122" s="48">
        <f>((F122+L122+L123+L124)-(Q122))/(Q122)</f>
        <v>20.962795033298129</v>
      </c>
      <c r="S122" s="93" t="s">
        <v>85</v>
      </c>
    </row>
    <row r="123" spans="2:19" ht="35" customHeight="1" x14ac:dyDescent="0.35">
      <c r="B123" s="14"/>
      <c r="D123" s="14"/>
      <c r="E123" s="13"/>
      <c r="F123" s="13"/>
      <c r="G123" s="13" t="s">
        <v>63</v>
      </c>
      <c r="J123" s="84">
        <v>2.2000000000000002</v>
      </c>
      <c r="K123" s="13">
        <v>119.17</v>
      </c>
      <c r="L123" s="47">
        <f>D122*J123*K123</f>
        <v>262.17400000000004</v>
      </c>
      <c r="M123" s="13"/>
      <c r="N123" s="13"/>
      <c r="O123" s="13"/>
      <c r="P123" s="13"/>
      <c r="Q123" s="47"/>
      <c r="R123" s="57"/>
      <c r="S123" s="95"/>
    </row>
    <row r="124" spans="2:19" ht="35" customHeight="1" x14ac:dyDescent="0.35">
      <c r="B124" s="60"/>
      <c r="C124" s="18"/>
      <c r="D124" s="60"/>
      <c r="E124" s="9"/>
      <c r="F124" s="9"/>
      <c r="G124" s="32" t="s">
        <v>79</v>
      </c>
      <c r="H124" s="9">
        <v>0.3</v>
      </c>
      <c r="I124" s="9">
        <v>0.80600000000000005</v>
      </c>
      <c r="J124" s="85">
        <f>1000*I124/K124/H124</f>
        <v>36.247526533549198</v>
      </c>
      <c r="K124" s="9">
        <v>74.12</v>
      </c>
      <c r="L124" s="45">
        <f>D122*J124*K124</f>
        <v>2686.6666666666665</v>
      </c>
      <c r="M124" s="9"/>
      <c r="N124" s="9"/>
      <c r="O124" s="9"/>
      <c r="P124" s="9"/>
      <c r="Q124" s="9"/>
      <c r="R124" s="40"/>
      <c r="S124" s="94"/>
    </row>
    <row r="125" spans="2:19" ht="35" customHeight="1" x14ac:dyDescent="0.35">
      <c r="B125" s="14">
        <v>49</v>
      </c>
      <c r="C125"/>
      <c r="D125" s="4">
        <v>1</v>
      </c>
      <c r="E125" s="1">
        <v>180.16</v>
      </c>
      <c r="F125" s="8">
        <f>D125*E125</f>
        <v>180.16</v>
      </c>
      <c r="G125" s="6" t="s">
        <v>60</v>
      </c>
      <c r="H125" s="8"/>
      <c r="I125" s="8"/>
      <c r="J125" s="82">
        <v>2.5000000000000001E-2</v>
      </c>
      <c r="K125" s="8">
        <v>249.24</v>
      </c>
      <c r="L125" s="44">
        <f>D125*J125*K125</f>
        <v>6.2310000000000008</v>
      </c>
      <c r="N125" s="8">
        <v>9</v>
      </c>
      <c r="O125" s="8">
        <f>N125*D125/100</f>
        <v>0.09</v>
      </c>
      <c r="P125" s="8">
        <v>94.11</v>
      </c>
      <c r="Q125" s="55">
        <f t="shared" ref="Q125:Q126" si="19">O125*P125</f>
        <v>8.4698999999999991</v>
      </c>
      <c r="R125" s="48">
        <f>((F125+L125+L126)-(Q125+Q126))/(Q125+Q126)</f>
        <v>850.45103730368191</v>
      </c>
      <c r="S125" s="93" t="s">
        <v>87</v>
      </c>
    </row>
    <row r="126" spans="2:19" ht="34.75" customHeight="1" x14ac:dyDescent="0.35">
      <c r="B126" s="14"/>
      <c r="C126"/>
      <c r="D126" s="71"/>
      <c r="E126" s="9"/>
      <c r="F126" s="9"/>
      <c r="G126" s="9" t="s">
        <v>145</v>
      </c>
      <c r="H126" s="9">
        <v>0.05</v>
      </c>
      <c r="I126" s="9">
        <v>0.81499999999999995</v>
      </c>
      <c r="J126" s="85">
        <f>1000*I126/K126/H126</f>
        <v>184.9120816789563</v>
      </c>
      <c r="K126" s="9">
        <v>88.15</v>
      </c>
      <c r="L126" s="45">
        <f>D125*J126*K126</f>
        <v>16299.999999999998</v>
      </c>
      <c r="M126" s="9"/>
      <c r="N126" s="9">
        <v>16</v>
      </c>
      <c r="O126" s="45">
        <f>N126*D125/100</f>
        <v>0.16</v>
      </c>
      <c r="P126" s="9">
        <v>68.08</v>
      </c>
      <c r="Q126" s="45">
        <f t="shared" si="19"/>
        <v>10.892799999999999</v>
      </c>
      <c r="R126" s="40"/>
      <c r="S126" s="94"/>
    </row>
    <row r="127" spans="2:19" ht="35" customHeight="1" x14ac:dyDescent="0.35">
      <c r="B127" s="14">
        <v>50</v>
      </c>
      <c r="D127" s="4">
        <v>1</v>
      </c>
      <c r="E127" s="8">
        <v>180.16</v>
      </c>
      <c r="F127" s="8">
        <f>D127*E127</f>
        <v>180.16</v>
      </c>
      <c r="G127" s="8" t="s">
        <v>99</v>
      </c>
      <c r="J127" s="82">
        <v>0.02</v>
      </c>
      <c r="K127" s="8">
        <v>411.52</v>
      </c>
      <c r="L127" s="44">
        <f>D127*K127*J127</f>
        <v>8.2303999999999995</v>
      </c>
      <c r="N127" s="8">
        <v>5</v>
      </c>
      <c r="O127" s="8">
        <f>N127*D127/100</f>
        <v>0.05</v>
      </c>
      <c r="P127" s="8">
        <v>94.11</v>
      </c>
      <c r="Q127" s="55">
        <f t="shared" ref="Q127:Q130" si="20">O127*P127</f>
        <v>4.7054999999999998</v>
      </c>
      <c r="R127" s="48">
        <f>((F127+L127+L128)-(Q127+Q128))/(Q127+Q128)</f>
        <v>1245.5197172453652</v>
      </c>
      <c r="S127" s="93" t="s">
        <v>100</v>
      </c>
    </row>
    <row r="128" spans="2:19" ht="35" customHeight="1" x14ac:dyDescent="0.35">
      <c r="B128" s="60"/>
      <c r="C128" s="18"/>
      <c r="D128" s="60"/>
      <c r="E128" s="9"/>
      <c r="F128" s="9"/>
      <c r="G128" s="32" t="s">
        <v>62</v>
      </c>
      <c r="H128" s="9">
        <v>0.1</v>
      </c>
      <c r="I128" s="9">
        <v>0.82230000000000003</v>
      </c>
      <c r="J128" s="85">
        <f>1000*I128/K128/H128</f>
        <v>63.142133149044007</v>
      </c>
      <c r="K128" s="9">
        <v>130.22999999999999</v>
      </c>
      <c r="L128" s="45">
        <f>D127*J128*K128</f>
        <v>8223</v>
      </c>
      <c r="M128" s="9"/>
      <c r="N128" s="9">
        <v>3</v>
      </c>
      <c r="O128" s="45">
        <f>N128*D127/100</f>
        <v>0.03</v>
      </c>
      <c r="P128" s="9">
        <v>68.08</v>
      </c>
      <c r="Q128" s="45">
        <f t="shared" si="20"/>
        <v>2.0423999999999998</v>
      </c>
      <c r="R128" s="40"/>
      <c r="S128" s="94"/>
    </row>
    <row r="129" spans="2:19" ht="34.75" customHeight="1" x14ac:dyDescent="0.35">
      <c r="B129" s="14">
        <v>51</v>
      </c>
      <c r="C129"/>
      <c r="D129" s="14">
        <v>1</v>
      </c>
      <c r="E129" s="1">
        <v>180.16</v>
      </c>
      <c r="F129" s="13">
        <f>D129*E129</f>
        <v>180.16</v>
      </c>
      <c r="G129" s="6" t="s">
        <v>60</v>
      </c>
      <c r="H129" s="8"/>
      <c r="I129" s="8"/>
      <c r="J129" s="82">
        <v>2.5000000000000001E-2</v>
      </c>
      <c r="K129" s="8">
        <v>249.24</v>
      </c>
      <c r="L129" s="44">
        <f>D129*J129*K129</f>
        <v>6.2310000000000008</v>
      </c>
      <c r="N129" s="8">
        <v>9</v>
      </c>
      <c r="O129" s="8">
        <f>N129*D129/100</f>
        <v>0.09</v>
      </c>
      <c r="P129" s="8">
        <v>94.11</v>
      </c>
      <c r="Q129" s="55">
        <f t="shared" si="20"/>
        <v>8.4698999999999991</v>
      </c>
      <c r="R129" s="48">
        <f>((F129+L129+L130)-(Q129+Q130))/(Q129+Q130)</f>
        <v>723.14495732802732</v>
      </c>
      <c r="S129" s="93" t="s">
        <v>87</v>
      </c>
    </row>
    <row r="130" spans="2:19" ht="36" customHeight="1" x14ac:dyDescent="0.35">
      <c r="B130" s="14"/>
      <c r="D130" s="60"/>
      <c r="G130" s="9" t="s">
        <v>145</v>
      </c>
      <c r="H130" s="9">
        <v>0.05</v>
      </c>
      <c r="I130" s="9">
        <v>0.81499999999999995</v>
      </c>
      <c r="J130" s="85">
        <f>1000*I130/K130/H130</f>
        <v>184.9120816789563</v>
      </c>
      <c r="K130" s="9">
        <v>88.15</v>
      </c>
      <c r="L130" s="45">
        <f>D129*J130*K130</f>
        <v>16299.999999999998</v>
      </c>
      <c r="M130" s="9"/>
      <c r="N130" s="9">
        <v>21</v>
      </c>
      <c r="O130" s="45">
        <f>N130*D129/100</f>
        <v>0.21</v>
      </c>
      <c r="P130" s="9">
        <v>68.08</v>
      </c>
      <c r="Q130" s="45">
        <f t="shared" si="20"/>
        <v>14.296799999999999</v>
      </c>
      <c r="R130" s="40"/>
      <c r="S130" s="94"/>
    </row>
    <row r="131" spans="2:19" ht="35" customHeight="1" x14ac:dyDescent="0.35">
      <c r="B131" s="14">
        <v>52</v>
      </c>
      <c r="D131" s="4">
        <v>1</v>
      </c>
      <c r="E131" s="8">
        <v>180.16</v>
      </c>
      <c r="F131" s="8">
        <f>D131*E131</f>
        <v>180.16</v>
      </c>
      <c r="G131" s="8" t="s">
        <v>99</v>
      </c>
      <c r="J131" s="82">
        <v>0.02</v>
      </c>
      <c r="K131" s="8">
        <v>411.52</v>
      </c>
      <c r="L131" s="44">
        <f>D131*K131*J131</f>
        <v>8.2303999999999995</v>
      </c>
      <c r="N131" s="8">
        <v>27</v>
      </c>
      <c r="O131" s="8">
        <f>N131*D131/100</f>
        <v>0.27</v>
      </c>
      <c r="P131" s="8">
        <v>94.11</v>
      </c>
      <c r="Q131" s="55">
        <f t="shared" ref="Q131:Q132" si="21">O131*P131</f>
        <v>25.409700000000001</v>
      </c>
      <c r="R131" s="48">
        <f>((F131+L131+L132)-(Q131+Q132))/(Q131+Q132)</f>
        <v>247.31936341734337</v>
      </c>
      <c r="S131" s="93" t="s">
        <v>100</v>
      </c>
    </row>
    <row r="132" spans="2:19" ht="35" customHeight="1" x14ac:dyDescent="0.35">
      <c r="B132" s="60"/>
      <c r="C132" s="18"/>
      <c r="D132" s="60"/>
      <c r="E132" s="9"/>
      <c r="F132" s="9"/>
      <c r="G132" s="9" t="s">
        <v>145</v>
      </c>
      <c r="H132" s="9">
        <v>0.1</v>
      </c>
      <c r="I132" s="9">
        <v>0.81499999999999995</v>
      </c>
      <c r="J132" s="85">
        <f>1000*I132/K132/H132</f>
        <v>92.456040839478149</v>
      </c>
      <c r="K132" s="9">
        <v>88.15</v>
      </c>
      <c r="L132" s="45">
        <f>D131*J132*K132</f>
        <v>8149.9999999999991</v>
      </c>
      <c r="M132" s="9"/>
      <c r="N132" s="9">
        <v>12</v>
      </c>
      <c r="O132" s="45">
        <f>N132*D131/100</f>
        <v>0.12</v>
      </c>
      <c r="P132" s="9">
        <v>68.08</v>
      </c>
      <c r="Q132" s="45">
        <f t="shared" si="21"/>
        <v>8.1695999999999991</v>
      </c>
      <c r="R132" s="40"/>
      <c r="S132" s="94"/>
    </row>
    <row r="133" spans="2:19" ht="55.75" customHeight="1" x14ac:dyDescent="0.35">
      <c r="B133" s="4">
        <v>53</v>
      </c>
      <c r="C133" s="72"/>
      <c r="D133" s="4">
        <v>1</v>
      </c>
      <c r="E133" s="8">
        <v>192.17</v>
      </c>
      <c r="F133" s="8">
        <f>D133*E133</f>
        <v>192.17</v>
      </c>
      <c r="G133" s="8" t="s">
        <v>96</v>
      </c>
      <c r="H133" s="8"/>
      <c r="I133" s="8"/>
      <c r="J133" s="89">
        <v>4</v>
      </c>
      <c r="K133" s="7">
        <v>46.03</v>
      </c>
      <c r="L133" s="44">
        <f>D133*J133*K133</f>
        <v>184.12</v>
      </c>
      <c r="M133" s="5"/>
      <c r="N133" s="8">
        <v>92</v>
      </c>
      <c r="O133" s="8">
        <f>N133*D133/100</f>
        <v>0.92</v>
      </c>
      <c r="P133" s="8">
        <v>122.12</v>
      </c>
      <c r="Q133" s="55">
        <f t="shared" ref="Q133" si="22">O133*P133</f>
        <v>112.35040000000001</v>
      </c>
      <c r="R133" s="48">
        <f>((F133+L133+L134)-(Q133))/(Q133)</f>
        <v>13.573067830644126</v>
      </c>
      <c r="S133" s="93" t="s">
        <v>151</v>
      </c>
    </row>
    <row r="134" spans="2:19" ht="35" customHeight="1" x14ac:dyDescent="0.35">
      <c r="B134" s="60"/>
      <c r="C134" s="73"/>
      <c r="D134" s="60"/>
      <c r="E134" s="9"/>
      <c r="F134" s="9"/>
      <c r="G134" s="1" t="s">
        <v>14</v>
      </c>
      <c r="H134" s="9">
        <v>1</v>
      </c>
      <c r="I134" s="9">
        <v>1.2609999999999999</v>
      </c>
      <c r="J134" s="85">
        <f>1000*I134/K134/H134</f>
        <v>10.493467587584256</v>
      </c>
      <c r="K134" s="9">
        <v>120.17</v>
      </c>
      <c r="L134" s="45">
        <f>D133*J134*K134</f>
        <v>1261</v>
      </c>
      <c r="M134" s="74"/>
      <c r="N134" s="9"/>
      <c r="O134" s="9"/>
      <c r="P134" s="9"/>
      <c r="Q134" s="45"/>
      <c r="R134" s="58"/>
      <c r="S134" s="94"/>
    </row>
    <row r="135" spans="2:19" ht="51.65" customHeight="1" x14ac:dyDescent="0.35">
      <c r="B135" s="4">
        <v>54</v>
      </c>
      <c r="C135" s="69"/>
      <c r="D135" s="4">
        <v>1</v>
      </c>
      <c r="E135" s="8">
        <v>174.15</v>
      </c>
      <c r="F135" s="8">
        <f>D135*E135</f>
        <v>174.15</v>
      </c>
      <c r="G135" s="8" t="s">
        <v>96</v>
      </c>
      <c r="H135" s="8"/>
      <c r="I135" s="8"/>
      <c r="J135" s="89">
        <v>4</v>
      </c>
      <c r="K135" s="7">
        <v>46.03</v>
      </c>
      <c r="L135" s="44">
        <f>D135*J135*K135</f>
        <v>184.12</v>
      </c>
      <c r="M135" s="8"/>
      <c r="N135" s="8">
        <v>89</v>
      </c>
      <c r="O135" s="44">
        <f>N135*D135/100</f>
        <v>0.89</v>
      </c>
      <c r="P135" s="8">
        <v>122.12</v>
      </c>
      <c r="Q135" s="44">
        <f>O135*P135</f>
        <v>108.68680000000001</v>
      </c>
      <c r="R135" s="48">
        <f>((F135+L135+L136)-(Q135))/(Q135)</f>
        <v>13.898497333622849</v>
      </c>
      <c r="S135" s="93" t="s">
        <v>151</v>
      </c>
    </row>
    <row r="136" spans="2:19" ht="35" customHeight="1" x14ac:dyDescent="0.35">
      <c r="B136" s="60"/>
      <c r="C136" s="73"/>
      <c r="D136" s="9"/>
      <c r="E136" s="9"/>
      <c r="F136" s="9"/>
      <c r="G136" s="9" t="s">
        <v>14</v>
      </c>
      <c r="H136" s="9">
        <v>1</v>
      </c>
      <c r="I136" s="9">
        <v>1.2609999999999999</v>
      </c>
      <c r="J136" s="85">
        <f>1000*I136/K136/H136</f>
        <v>10.493467587584256</v>
      </c>
      <c r="K136" s="9">
        <v>120.17</v>
      </c>
      <c r="L136" s="45">
        <f>D135*J136*K136</f>
        <v>1261</v>
      </c>
      <c r="M136" s="9"/>
      <c r="N136" s="9"/>
      <c r="O136" s="9"/>
      <c r="P136" s="9"/>
      <c r="Q136" s="9"/>
      <c r="R136" s="58"/>
      <c r="S136" s="94"/>
    </row>
    <row r="137" spans="2:19" ht="35" customHeight="1" x14ac:dyDescent="0.35">
      <c r="B137" s="14"/>
    </row>
    <row r="138" spans="2:19" ht="34.75" customHeight="1" x14ac:dyDescent="0.35">
      <c r="B138" s="14"/>
    </row>
    <row r="139" spans="2:19" ht="35" customHeight="1" x14ac:dyDescent="0.35">
      <c r="B139" s="14"/>
    </row>
    <row r="140" spans="2:19" ht="35" customHeight="1" x14ac:dyDescent="0.35">
      <c r="B140" s="14"/>
    </row>
    <row r="141" spans="2:19" ht="35" customHeight="1" x14ac:dyDescent="0.35">
      <c r="B141" s="14"/>
      <c r="S141" s="13"/>
    </row>
    <row r="142" spans="2:19" ht="35" customHeight="1" x14ac:dyDescent="0.35">
      <c r="B142" s="14"/>
    </row>
    <row r="143" spans="2:19" ht="35" customHeight="1" x14ac:dyDescent="0.35">
      <c r="B143" s="14"/>
    </row>
    <row r="144" spans="2:19" ht="35" customHeight="1" x14ac:dyDescent="0.35">
      <c r="B144" s="14"/>
    </row>
    <row r="145" spans="2:2" ht="35" customHeight="1" x14ac:dyDescent="0.35">
      <c r="B145" s="14"/>
    </row>
    <row r="146" spans="2:2" ht="35" customHeight="1" x14ac:dyDescent="0.35">
      <c r="B146" s="14"/>
    </row>
    <row r="147" spans="2:2" ht="35" customHeight="1" x14ac:dyDescent="0.35">
      <c r="B147" s="14"/>
    </row>
    <row r="148" spans="2:2" ht="35" customHeight="1" x14ac:dyDescent="0.35">
      <c r="B148" s="14"/>
    </row>
    <row r="149" spans="2:2" ht="35" customHeight="1" x14ac:dyDescent="0.35">
      <c r="B149" s="14"/>
    </row>
    <row r="150" spans="2:2" ht="35" customHeight="1" x14ac:dyDescent="0.35">
      <c r="B150" s="14"/>
    </row>
    <row r="151" spans="2:2" ht="35" customHeight="1" x14ac:dyDescent="0.35">
      <c r="B151" s="14"/>
    </row>
    <row r="152" spans="2:2" ht="35" customHeight="1" x14ac:dyDescent="0.35">
      <c r="B152" s="14"/>
    </row>
    <row r="153" spans="2:2" ht="35" customHeight="1" x14ac:dyDescent="0.35">
      <c r="B153" s="14"/>
    </row>
    <row r="154" spans="2:2" ht="35" customHeight="1" x14ac:dyDescent="0.35">
      <c r="B154" s="14"/>
    </row>
    <row r="155" spans="2:2" ht="35" customHeight="1" x14ac:dyDescent="0.35">
      <c r="B155" s="14"/>
    </row>
    <row r="156" spans="2:2" ht="35" customHeight="1" x14ac:dyDescent="0.35">
      <c r="B156" s="14"/>
    </row>
    <row r="157" spans="2:2" ht="35" customHeight="1" x14ac:dyDescent="0.35">
      <c r="B157" s="14"/>
    </row>
    <row r="158" spans="2:2" ht="35" customHeight="1" x14ac:dyDescent="0.35">
      <c r="B158" s="14"/>
    </row>
    <row r="159" spans="2:2" ht="35" customHeight="1" x14ac:dyDescent="0.35">
      <c r="B159" s="14"/>
    </row>
    <row r="160" spans="2:2" x14ac:dyDescent="0.35">
      <c r="B160" s="14"/>
    </row>
    <row r="161" spans="2:2" x14ac:dyDescent="0.35">
      <c r="B161" s="14"/>
    </row>
    <row r="162" spans="2:2" x14ac:dyDescent="0.35">
      <c r="B162" s="14"/>
    </row>
    <row r="163" spans="2:2" x14ac:dyDescent="0.35">
      <c r="B163" s="14"/>
    </row>
    <row r="164" spans="2:2" x14ac:dyDescent="0.35">
      <c r="B164" s="14"/>
    </row>
    <row r="165" spans="2:2" x14ac:dyDescent="0.35">
      <c r="B165" s="14"/>
    </row>
    <row r="166" spans="2:2" x14ac:dyDescent="0.35">
      <c r="B166" s="14"/>
    </row>
    <row r="167" spans="2:2" x14ac:dyDescent="0.35">
      <c r="B167" s="14"/>
    </row>
    <row r="168" spans="2:2" x14ac:dyDescent="0.35">
      <c r="B168" s="14"/>
    </row>
    <row r="169" spans="2:2" x14ac:dyDescent="0.35">
      <c r="B169" s="14"/>
    </row>
    <row r="170" spans="2:2" x14ac:dyDescent="0.35">
      <c r="B170" s="14"/>
    </row>
    <row r="171" spans="2:2" x14ac:dyDescent="0.35">
      <c r="B171" s="14"/>
    </row>
    <row r="172" spans="2:2" x14ac:dyDescent="0.35">
      <c r="B172" s="14"/>
    </row>
    <row r="173" spans="2:2" x14ac:dyDescent="0.35">
      <c r="B173" s="14"/>
    </row>
    <row r="174" spans="2:2" x14ac:dyDescent="0.35">
      <c r="B174" s="14"/>
    </row>
    <row r="175" spans="2:2" x14ac:dyDescent="0.35">
      <c r="B175" s="14"/>
    </row>
    <row r="176" spans="2:2" x14ac:dyDescent="0.35">
      <c r="B176" s="14"/>
    </row>
    <row r="177" spans="2:2" x14ac:dyDescent="0.35">
      <c r="B177" s="14"/>
    </row>
    <row r="178" spans="2:2" x14ac:dyDescent="0.35">
      <c r="B178" s="14"/>
    </row>
    <row r="179" spans="2:2" x14ac:dyDescent="0.35">
      <c r="B179" s="14"/>
    </row>
    <row r="180" spans="2:2" x14ac:dyDescent="0.35">
      <c r="B180" s="14"/>
    </row>
    <row r="181" spans="2:2" x14ac:dyDescent="0.35">
      <c r="B181" s="14"/>
    </row>
    <row r="182" spans="2:2" x14ac:dyDescent="0.35">
      <c r="B182" s="14"/>
    </row>
    <row r="183" spans="2:2" x14ac:dyDescent="0.35">
      <c r="B183" s="14"/>
    </row>
    <row r="184" spans="2:2" x14ac:dyDescent="0.35">
      <c r="B184" s="14"/>
    </row>
    <row r="185" spans="2:2" x14ac:dyDescent="0.35">
      <c r="B185" s="14"/>
    </row>
    <row r="186" spans="2:2" x14ac:dyDescent="0.35">
      <c r="B186" s="14"/>
    </row>
    <row r="187" spans="2:2" x14ac:dyDescent="0.35">
      <c r="B187" s="14"/>
    </row>
    <row r="188" spans="2:2" x14ac:dyDescent="0.35">
      <c r="B188" s="14"/>
    </row>
    <row r="189" spans="2:2" x14ac:dyDescent="0.35">
      <c r="B189" s="14"/>
    </row>
    <row r="190" spans="2:2" x14ac:dyDescent="0.35">
      <c r="B190" s="14"/>
    </row>
    <row r="191" spans="2:2" x14ac:dyDescent="0.35">
      <c r="B191" s="14"/>
    </row>
    <row r="192" spans="2:2" x14ac:dyDescent="0.35">
      <c r="B192" s="14"/>
    </row>
    <row r="193" spans="2:2" x14ac:dyDescent="0.35">
      <c r="B193" s="14"/>
    </row>
    <row r="194" spans="2:2" x14ac:dyDescent="0.35">
      <c r="B194" s="14"/>
    </row>
    <row r="195" spans="2:2" x14ac:dyDescent="0.35">
      <c r="B195" s="14"/>
    </row>
    <row r="196" spans="2:2" x14ac:dyDescent="0.35">
      <c r="B196" s="14"/>
    </row>
    <row r="197" spans="2:2" x14ac:dyDescent="0.35">
      <c r="B197" s="14"/>
    </row>
    <row r="198" spans="2:2" x14ac:dyDescent="0.35">
      <c r="B198" s="14"/>
    </row>
    <row r="199" spans="2:2" x14ac:dyDescent="0.35">
      <c r="B199" s="14"/>
    </row>
    <row r="200" spans="2:2" x14ac:dyDescent="0.35">
      <c r="B200" s="14"/>
    </row>
    <row r="201" spans="2:2" x14ac:dyDescent="0.35">
      <c r="B201" s="14"/>
    </row>
    <row r="202" spans="2:2" x14ac:dyDescent="0.35">
      <c r="B202" s="14"/>
    </row>
    <row r="203" spans="2:2" x14ac:dyDescent="0.35">
      <c r="B203" s="14"/>
    </row>
    <row r="204" spans="2:2" x14ac:dyDescent="0.35">
      <c r="B204" s="14"/>
    </row>
    <row r="205" spans="2:2" x14ac:dyDescent="0.35">
      <c r="B205" s="14"/>
    </row>
    <row r="206" spans="2:2" x14ac:dyDescent="0.35">
      <c r="B206" s="14"/>
    </row>
    <row r="207" spans="2:2" x14ac:dyDescent="0.35">
      <c r="B207" s="14"/>
    </row>
    <row r="208" spans="2:2" x14ac:dyDescent="0.35">
      <c r="B208" s="14"/>
    </row>
    <row r="209" spans="2:2" x14ac:dyDescent="0.35">
      <c r="B209" s="14"/>
    </row>
    <row r="210" spans="2:2" x14ac:dyDescent="0.35">
      <c r="B210" s="14"/>
    </row>
    <row r="211" spans="2:2" x14ac:dyDescent="0.35">
      <c r="B211" s="14"/>
    </row>
    <row r="212" spans="2:2" x14ac:dyDescent="0.35">
      <c r="B212" s="14"/>
    </row>
    <row r="213" spans="2:2" x14ac:dyDescent="0.35">
      <c r="B213" s="14"/>
    </row>
    <row r="214" spans="2:2" x14ac:dyDescent="0.35">
      <c r="B214" s="14"/>
    </row>
    <row r="215" spans="2:2" x14ac:dyDescent="0.35">
      <c r="B215" s="14"/>
    </row>
    <row r="216" spans="2:2" x14ac:dyDescent="0.35">
      <c r="B216" s="14"/>
    </row>
    <row r="217" spans="2:2" x14ac:dyDescent="0.35">
      <c r="B217" s="14"/>
    </row>
    <row r="218" spans="2:2" x14ac:dyDescent="0.35">
      <c r="B218" s="14"/>
    </row>
    <row r="219" spans="2:2" x14ac:dyDescent="0.35">
      <c r="B219" s="14"/>
    </row>
    <row r="220" spans="2:2" x14ac:dyDescent="0.35">
      <c r="B220" s="14"/>
    </row>
    <row r="221" spans="2:2" x14ac:dyDescent="0.35">
      <c r="B221" s="14"/>
    </row>
    <row r="222" spans="2:2" x14ac:dyDescent="0.35">
      <c r="B222" s="14"/>
    </row>
    <row r="223" spans="2:2" x14ac:dyDescent="0.35">
      <c r="B223" s="14"/>
    </row>
    <row r="224" spans="2:2" x14ac:dyDescent="0.35">
      <c r="B224" s="14"/>
    </row>
    <row r="225" spans="2:2" x14ac:dyDescent="0.35">
      <c r="B225" s="14"/>
    </row>
    <row r="226" spans="2:2" x14ac:dyDescent="0.35">
      <c r="B226" s="14"/>
    </row>
    <row r="227" spans="2:2" x14ac:dyDescent="0.35">
      <c r="B227" s="14"/>
    </row>
    <row r="228" spans="2:2" x14ac:dyDescent="0.35">
      <c r="B228" s="14"/>
    </row>
    <row r="229" spans="2:2" x14ac:dyDescent="0.35">
      <c r="B229" s="14"/>
    </row>
    <row r="230" spans="2:2" x14ac:dyDescent="0.35">
      <c r="B230" s="14"/>
    </row>
    <row r="231" spans="2:2" x14ac:dyDescent="0.35">
      <c r="B231" s="14"/>
    </row>
    <row r="232" spans="2:2" x14ac:dyDescent="0.35">
      <c r="B232" s="14"/>
    </row>
    <row r="233" spans="2:2" x14ac:dyDescent="0.35">
      <c r="B233" s="14"/>
    </row>
    <row r="234" spans="2:2" x14ac:dyDescent="0.35">
      <c r="B234" s="14"/>
    </row>
    <row r="235" spans="2:2" x14ac:dyDescent="0.35">
      <c r="B235" s="14"/>
    </row>
    <row r="236" spans="2:2" x14ac:dyDescent="0.35">
      <c r="B236" s="14"/>
    </row>
    <row r="237" spans="2:2" x14ac:dyDescent="0.35">
      <c r="B237" s="14"/>
    </row>
    <row r="238" spans="2:2" x14ac:dyDescent="0.35">
      <c r="B238" s="14"/>
    </row>
    <row r="239" spans="2:2" x14ac:dyDescent="0.35">
      <c r="B239" s="14"/>
    </row>
    <row r="240" spans="2:2" x14ac:dyDescent="0.35">
      <c r="B240" s="14"/>
    </row>
    <row r="241" spans="2:2" x14ac:dyDescent="0.35">
      <c r="B241" s="14"/>
    </row>
    <row r="242" spans="2:2" x14ac:dyDescent="0.35">
      <c r="B242" s="14"/>
    </row>
    <row r="243" spans="2:2" x14ac:dyDescent="0.35">
      <c r="B243" s="14"/>
    </row>
    <row r="244" spans="2:2" x14ac:dyDescent="0.35">
      <c r="B244" s="14"/>
    </row>
    <row r="245" spans="2:2" x14ac:dyDescent="0.35">
      <c r="B245" s="14"/>
    </row>
    <row r="246" spans="2:2" x14ac:dyDescent="0.35">
      <c r="B246" s="14"/>
    </row>
    <row r="247" spans="2:2" x14ac:dyDescent="0.35">
      <c r="B247" s="14"/>
    </row>
    <row r="248" spans="2:2" x14ac:dyDescent="0.35">
      <c r="B248" s="14"/>
    </row>
    <row r="249" spans="2:2" x14ac:dyDescent="0.35">
      <c r="B249" s="14"/>
    </row>
    <row r="250" spans="2:2" x14ac:dyDescent="0.35">
      <c r="B250" s="14"/>
    </row>
    <row r="251" spans="2:2" x14ac:dyDescent="0.35">
      <c r="B251" s="14"/>
    </row>
    <row r="252" spans="2:2" x14ac:dyDescent="0.35">
      <c r="B252" s="14"/>
    </row>
    <row r="253" spans="2:2" x14ac:dyDescent="0.35">
      <c r="B253" s="14"/>
    </row>
    <row r="254" spans="2:2" x14ac:dyDescent="0.35">
      <c r="B254" s="14"/>
    </row>
    <row r="255" spans="2:2" x14ac:dyDescent="0.35">
      <c r="B255" s="14"/>
    </row>
    <row r="256" spans="2:2" x14ac:dyDescent="0.35">
      <c r="B256" s="14"/>
    </row>
    <row r="257" spans="2:2" x14ac:dyDescent="0.35">
      <c r="B257" s="14"/>
    </row>
    <row r="258" spans="2:2" x14ac:dyDescent="0.35">
      <c r="B258" s="14"/>
    </row>
    <row r="259" spans="2:2" x14ac:dyDescent="0.35">
      <c r="B259" s="14"/>
    </row>
    <row r="260" spans="2:2" x14ac:dyDescent="0.35">
      <c r="B260" s="14"/>
    </row>
    <row r="261" spans="2:2" x14ac:dyDescent="0.35">
      <c r="B261" s="14"/>
    </row>
    <row r="262" spans="2:2" x14ac:dyDescent="0.35">
      <c r="B262" s="14"/>
    </row>
    <row r="263" spans="2:2" x14ac:dyDescent="0.35">
      <c r="B263" s="14"/>
    </row>
    <row r="264" spans="2:2" x14ac:dyDescent="0.35">
      <c r="B264" s="14"/>
    </row>
    <row r="265" spans="2:2" x14ac:dyDescent="0.35">
      <c r="B265" s="14"/>
    </row>
    <row r="266" spans="2:2" x14ac:dyDescent="0.35">
      <c r="B266" s="14"/>
    </row>
    <row r="267" spans="2:2" x14ac:dyDescent="0.35">
      <c r="B267" s="14"/>
    </row>
    <row r="268" spans="2:2" x14ac:dyDescent="0.35">
      <c r="B268" s="14"/>
    </row>
    <row r="269" spans="2:2" x14ac:dyDescent="0.35">
      <c r="B269" s="14"/>
    </row>
    <row r="270" spans="2:2" x14ac:dyDescent="0.35">
      <c r="B270" s="14"/>
    </row>
    <row r="271" spans="2:2" x14ac:dyDescent="0.35">
      <c r="B271" s="14"/>
    </row>
    <row r="272" spans="2:2" x14ac:dyDescent="0.35">
      <c r="B272" s="14"/>
    </row>
    <row r="273" spans="2:2" x14ac:dyDescent="0.35">
      <c r="B273" s="14"/>
    </row>
    <row r="274" spans="2:2" x14ac:dyDescent="0.35">
      <c r="B274" s="14"/>
    </row>
    <row r="275" spans="2:2" x14ac:dyDescent="0.35">
      <c r="B275" s="14"/>
    </row>
    <row r="276" spans="2:2" x14ac:dyDescent="0.35">
      <c r="B276" s="14"/>
    </row>
    <row r="277" spans="2:2" x14ac:dyDescent="0.35">
      <c r="B277" s="14"/>
    </row>
    <row r="278" spans="2:2" x14ac:dyDescent="0.35">
      <c r="B278" s="14"/>
    </row>
    <row r="279" spans="2:2" x14ac:dyDescent="0.35">
      <c r="B279" s="14"/>
    </row>
    <row r="280" spans="2:2" x14ac:dyDescent="0.35">
      <c r="B280" s="14"/>
    </row>
    <row r="281" spans="2:2" x14ac:dyDescent="0.35">
      <c r="B281" s="14"/>
    </row>
    <row r="282" spans="2:2" x14ac:dyDescent="0.35">
      <c r="B282" s="14"/>
    </row>
    <row r="283" spans="2:2" x14ac:dyDescent="0.35">
      <c r="B283" s="14"/>
    </row>
    <row r="284" spans="2:2" x14ac:dyDescent="0.35">
      <c r="B284" s="14"/>
    </row>
    <row r="285" spans="2:2" x14ac:dyDescent="0.35">
      <c r="B285" s="14"/>
    </row>
    <row r="286" spans="2:2" x14ac:dyDescent="0.35">
      <c r="B286" s="14"/>
    </row>
    <row r="287" spans="2:2" x14ac:dyDescent="0.35">
      <c r="B287" s="14"/>
    </row>
    <row r="288" spans="2:2" x14ac:dyDescent="0.35">
      <c r="B288" s="14"/>
    </row>
    <row r="289" spans="2:2" x14ac:dyDescent="0.35">
      <c r="B289" s="14"/>
    </row>
    <row r="290" spans="2:2" x14ac:dyDescent="0.35">
      <c r="B290" s="14"/>
    </row>
    <row r="291" spans="2:2" x14ac:dyDescent="0.35">
      <c r="B291" s="14"/>
    </row>
    <row r="292" spans="2:2" x14ac:dyDescent="0.35">
      <c r="B292" s="14"/>
    </row>
    <row r="293" spans="2:2" x14ac:dyDescent="0.35">
      <c r="B293" s="14"/>
    </row>
    <row r="294" spans="2:2" x14ac:dyDescent="0.35">
      <c r="B294" s="14"/>
    </row>
    <row r="295" spans="2:2" x14ac:dyDescent="0.35">
      <c r="B295" s="14"/>
    </row>
    <row r="296" spans="2:2" x14ac:dyDescent="0.35">
      <c r="B296" s="14"/>
    </row>
    <row r="297" spans="2:2" x14ac:dyDescent="0.35">
      <c r="B297" s="14"/>
    </row>
    <row r="298" spans="2:2" x14ac:dyDescent="0.35">
      <c r="B298" s="14"/>
    </row>
    <row r="299" spans="2:2" x14ac:dyDescent="0.35">
      <c r="B299" s="14"/>
    </row>
    <row r="300" spans="2:2" x14ac:dyDescent="0.35">
      <c r="B300" s="14"/>
    </row>
    <row r="301" spans="2:2" x14ac:dyDescent="0.35">
      <c r="B301" s="14"/>
    </row>
    <row r="302" spans="2:2" x14ac:dyDescent="0.35">
      <c r="B302" s="14"/>
    </row>
    <row r="303" spans="2:2" x14ac:dyDescent="0.35">
      <c r="B303" s="14"/>
    </row>
    <row r="304" spans="2:2" x14ac:dyDescent="0.35">
      <c r="B304" s="14"/>
    </row>
    <row r="305" spans="2:2" x14ac:dyDescent="0.35">
      <c r="B305" s="14"/>
    </row>
    <row r="306" spans="2:2" x14ac:dyDescent="0.35">
      <c r="B306" s="14"/>
    </row>
    <row r="307" spans="2:2" x14ac:dyDescent="0.35">
      <c r="B307" s="14"/>
    </row>
    <row r="308" spans="2:2" x14ac:dyDescent="0.35">
      <c r="B308" s="14"/>
    </row>
    <row r="309" spans="2:2" x14ac:dyDescent="0.35">
      <c r="B309" s="14"/>
    </row>
    <row r="310" spans="2:2" x14ac:dyDescent="0.35">
      <c r="B310" s="14"/>
    </row>
    <row r="311" spans="2:2" x14ac:dyDescent="0.35">
      <c r="B311" s="14"/>
    </row>
    <row r="312" spans="2:2" x14ac:dyDescent="0.35">
      <c r="B312" s="14"/>
    </row>
    <row r="313" spans="2:2" x14ac:dyDescent="0.35">
      <c r="B313" s="14"/>
    </row>
    <row r="314" spans="2:2" x14ac:dyDescent="0.35">
      <c r="B314" s="14"/>
    </row>
    <row r="315" spans="2:2" x14ac:dyDescent="0.35">
      <c r="B315" s="14"/>
    </row>
    <row r="316" spans="2:2" x14ac:dyDescent="0.35">
      <c r="B316" s="14"/>
    </row>
    <row r="317" spans="2:2" x14ac:dyDescent="0.35">
      <c r="B317" s="14"/>
    </row>
    <row r="318" spans="2:2" x14ac:dyDescent="0.35">
      <c r="B318" s="14"/>
    </row>
    <row r="319" spans="2:2" x14ac:dyDescent="0.35">
      <c r="B319" s="14"/>
    </row>
    <row r="320" spans="2:2" x14ac:dyDescent="0.35">
      <c r="B320" s="14"/>
    </row>
    <row r="321" spans="2:2" x14ac:dyDescent="0.35">
      <c r="B321" s="14"/>
    </row>
    <row r="322" spans="2:2" x14ac:dyDescent="0.35">
      <c r="B322" s="14"/>
    </row>
    <row r="323" spans="2:2" x14ac:dyDescent="0.35">
      <c r="B323" s="14"/>
    </row>
    <row r="324" spans="2:2" x14ac:dyDescent="0.35">
      <c r="B324" s="14"/>
    </row>
    <row r="325" spans="2:2" x14ac:dyDescent="0.35">
      <c r="B325" s="14"/>
    </row>
    <row r="326" spans="2:2" x14ac:dyDescent="0.35">
      <c r="B326" s="14"/>
    </row>
    <row r="327" spans="2:2" x14ac:dyDescent="0.35">
      <c r="B327" s="14"/>
    </row>
    <row r="328" spans="2:2" x14ac:dyDescent="0.35">
      <c r="B328" s="14"/>
    </row>
    <row r="329" spans="2:2" x14ac:dyDescent="0.35">
      <c r="B329" s="14"/>
    </row>
    <row r="330" spans="2:2" x14ac:dyDescent="0.35">
      <c r="B330" s="14"/>
    </row>
    <row r="331" spans="2:2" x14ac:dyDescent="0.35">
      <c r="B331" s="14"/>
    </row>
    <row r="332" spans="2:2" x14ac:dyDescent="0.35">
      <c r="B332" s="14"/>
    </row>
    <row r="333" spans="2:2" x14ac:dyDescent="0.35">
      <c r="B333" s="14"/>
    </row>
    <row r="334" spans="2:2" x14ac:dyDescent="0.35">
      <c r="B334" s="14"/>
    </row>
    <row r="335" spans="2:2" x14ac:dyDescent="0.35">
      <c r="B335" s="14"/>
    </row>
    <row r="336" spans="2:2" x14ac:dyDescent="0.35">
      <c r="B336" s="14"/>
    </row>
    <row r="337" spans="2:2" x14ac:dyDescent="0.35">
      <c r="B337" s="14"/>
    </row>
    <row r="338" spans="2:2" x14ac:dyDescent="0.35">
      <c r="B338" s="14"/>
    </row>
    <row r="339" spans="2:2" x14ac:dyDescent="0.35">
      <c r="B339" s="14"/>
    </row>
    <row r="340" spans="2:2" x14ac:dyDescent="0.35">
      <c r="B340" s="14"/>
    </row>
    <row r="341" spans="2:2" x14ac:dyDescent="0.35">
      <c r="B341" s="14"/>
    </row>
    <row r="342" spans="2:2" x14ac:dyDescent="0.35">
      <c r="B342" s="14"/>
    </row>
    <row r="343" spans="2:2" x14ac:dyDescent="0.35">
      <c r="B343" s="14"/>
    </row>
    <row r="344" spans="2:2" x14ac:dyDescent="0.35">
      <c r="B344" s="14"/>
    </row>
    <row r="345" spans="2:2" x14ac:dyDescent="0.35">
      <c r="B345" s="14"/>
    </row>
    <row r="346" spans="2:2" x14ac:dyDescent="0.35">
      <c r="B346" s="14"/>
    </row>
    <row r="347" spans="2:2" x14ac:dyDescent="0.35">
      <c r="B347" s="14"/>
    </row>
    <row r="348" spans="2:2" x14ac:dyDescent="0.35">
      <c r="B348" s="14"/>
    </row>
    <row r="349" spans="2:2" x14ac:dyDescent="0.35">
      <c r="B349" s="14"/>
    </row>
    <row r="350" spans="2:2" x14ac:dyDescent="0.35">
      <c r="B350" s="14"/>
    </row>
    <row r="351" spans="2:2" x14ac:dyDescent="0.35">
      <c r="B351" s="14"/>
    </row>
    <row r="352" spans="2:2" x14ac:dyDescent="0.35">
      <c r="B352" s="14"/>
    </row>
    <row r="353" spans="2:2" x14ac:dyDescent="0.35">
      <c r="B353" s="14"/>
    </row>
    <row r="354" spans="2:2" x14ac:dyDescent="0.35">
      <c r="B354" s="14"/>
    </row>
    <row r="355" spans="2:2" x14ac:dyDescent="0.35">
      <c r="B355" s="14"/>
    </row>
    <row r="356" spans="2:2" x14ac:dyDescent="0.35">
      <c r="B356" s="14"/>
    </row>
    <row r="357" spans="2:2" x14ac:dyDescent="0.35">
      <c r="B357" s="14"/>
    </row>
    <row r="358" spans="2:2" x14ac:dyDescent="0.35">
      <c r="B358" s="14"/>
    </row>
    <row r="359" spans="2:2" x14ac:dyDescent="0.35">
      <c r="B359" s="14"/>
    </row>
    <row r="360" spans="2:2" x14ac:dyDescent="0.35">
      <c r="B360" s="14"/>
    </row>
    <row r="361" spans="2:2" x14ac:dyDescent="0.35">
      <c r="B361" s="14"/>
    </row>
    <row r="362" spans="2:2" x14ac:dyDescent="0.35">
      <c r="B362" s="14"/>
    </row>
    <row r="363" spans="2:2" x14ac:dyDescent="0.35">
      <c r="B363" s="14"/>
    </row>
    <row r="364" spans="2:2" x14ac:dyDescent="0.35">
      <c r="B364" s="14"/>
    </row>
    <row r="365" spans="2:2" x14ac:dyDescent="0.35">
      <c r="B365" s="14"/>
    </row>
    <row r="366" spans="2:2" x14ac:dyDescent="0.35">
      <c r="B366" s="14"/>
    </row>
    <row r="367" spans="2:2" x14ac:dyDescent="0.35">
      <c r="B367" s="14"/>
    </row>
    <row r="368" spans="2:2" x14ac:dyDescent="0.35">
      <c r="B368" s="14"/>
    </row>
    <row r="369" spans="2:2" x14ac:dyDescent="0.35">
      <c r="B369" s="14"/>
    </row>
    <row r="370" spans="2:2" x14ac:dyDescent="0.35">
      <c r="B370" s="14"/>
    </row>
    <row r="371" spans="2:2" x14ac:dyDescent="0.35">
      <c r="B371" s="14"/>
    </row>
    <row r="372" spans="2:2" x14ac:dyDescent="0.35">
      <c r="B372" s="14"/>
    </row>
    <row r="373" spans="2:2" x14ac:dyDescent="0.35">
      <c r="B373" s="14"/>
    </row>
    <row r="374" spans="2:2" x14ac:dyDescent="0.35">
      <c r="B374" s="14"/>
    </row>
    <row r="375" spans="2:2" x14ac:dyDescent="0.35">
      <c r="B375" s="14"/>
    </row>
    <row r="376" spans="2:2" x14ac:dyDescent="0.35">
      <c r="B376" s="14"/>
    </row>
    <row r="377" spans="2:2" x14ac:dyDescent="0.35">
      <c r="B377" s="14"/>
    </row>
    <row r="378" spans="2:2" x14ac:dyDescent="0.35">
      <c r="B378" s="14"/>
    </row>
    <row r="379" spans="2:2" x14ac:dyDescent="0.35">
      <c r="B379" s="14"/>
    </row>
    <row r="380" spans="2:2" x14ac:dyDescent="0.35">
      <c r="B380" s="14"/>
    </row>
    <row r="381" spans="2:2" x14ac:dyDescent="0.35">
      <c r="B381" s="14"/>
    </row>
    <row r="382" spans="2:2" x14ac:dyDescent="0.35">
      <c r="B382" s="14"/>
    </row>
    <row r="383" spans="2:2" x14ac:dyDescent="0.35">
      <c r="B383" s="14"/>
    </row>
    <row r="384" spans="2:2" x14ac:dyDescent="0.35">
      <c r="B384" s="14"/>
    </row>
    <row r="385" spans="2:2" x14ac:dyDescent="0.35">
      <c r="B385" s="14"/>
    </row>
    <row r="386" spans="2:2" x14ac:dyDescent="0.35">
      <c r="B386" s="14"/>
    </row>
    <row r="387" spans="2:2" x14ac:dyDescent="0.35">
      <c r="B387" s="14"/>
    </row>
    <row r="388" spans="2:2" x14ac:dyDescent="0.35">
      <c r="B388" s="14"/>
    </row>
    <row r="389" spans="2:2" x14ac:dyDescent="0.35">
      <c r="B389" s="14"/>
    </row>
    <row r="390" spans="2:2" x14ac:dyDescent="0.35">
      <c r="B390" s="14"/>
    </row>
    <row r="391" spans="2:2" x14ac:dyDescent="0.35">
      <c r="B391" s="14"/>
    </row>
    <row r="392" spans="2:2" x14ac:dyDescent="0.35">
      <c r="B392" s="14"/>
    </row>
    <row r="393" spans="2:2" x14ac:dyDescent="0.35">
      <c r="B393" s="14"/>
    </row>
    <row r="394" spans="2:2" x14ac:dyDescent="0.35">
      <c r="B394" s="14"/>
    </row>
    <row r="395" spans="2:2" x14ac:dyDescent="0.35">
      <c r="B395" s="14"/>
    </row>
    <row r="396" spans="2:2" x14ac:dyDescent="0.35">
      <c r="B396" s="14"/>
    </row>
    <row r="397" spans="2:2" x14ac:dyDescent="0.35">
      <c r="B397" s="14"/>
    </row>
    <row r="398" spans="2:2" x14ac:dyDescent="0.35">
      <c r="B398" s="14"/>
    </row>
    <row r="399" spans="2:2" x14ac:dyDescent="0.35">
      <c r="B399" s="14"/>
    </row>
    <row r="400" spans="2:2" x14ac:dyDescent="0.35">
      <c r="B400" s="14"/>
    </row>
    <row r="401" spans="2:2" x14ac:dyDescent="0.35">
      <c r="B401" s="14"/>
    </row>
    <row r="402" spans="2:2" x14ac:dyDescent="0.35">
      <c r="B402" s="14"/>
    </row>
    <row r="403" spans="2:2" x14ac:dyDescent="0.35">
      <c r="B403" s="14"/>
    </row>
    <row r="404" spans="2:2" x14ac:dyDescent="0.35">
      <c r="B404" s="14"/>
    </row>
    <row r="405" spans="2:2" x14ac:dyDescent="0.35">
      <c r="B405" s="14"/>
    </row>
    <row r="406" spans="2:2" x14ac:dyDescent="0.35">
      <c r="B406" s="14"/>
    </row>
    <row r="407" spans="2:2" x14ac:dyDescent="0.35">
      <c r="B407" s="14"/>
    </row>
    <row r="408" spans="2:2" x14ac:dyDescent="0.35">
      <c r="B408" s="14"/>
    </row>
    <row r="409" spans="2:2" x14ac:dyDescent="0.35">
      <c r="B409" s="14"/>
    </row>
    <row r="410" spans="2:2" x14ac:dyDescent="0.35">
      <c r="B410" s="14"/>
    </row>
    <row r="411" spans="2:2" x14ac:dyDescent="0.35">
      <c r="B411" s="14"/>
    </row>
    <row r="412" spans="2:2" x14ac:dyDescent="0.35">
      <c r="B412" s="14"/>
    </row>
    <row r="413" spans="2:2" x14ac:dyDescent="0.35">
      <c r="B413" s="14"/>
    </row>
    <row r="414" spans="2:2" x14ac:dyDescent="0.35">
      <c r="B414" s="14"/>
    </row>
    <row r="415" spans="2:2" x14ac:dyDescent="0.35">
      <c r="B415" s="14"/>
    </row>
    <row r="416" spans="2:2" x14ac:dyDescent="0.35">
      <c r="B416" s="14"/>
    </row>
    <row r="417" spans="2:2" x14ac:dyDescent="0.35">
      <c r="B417" s="14"/>
    </row>
    <row r="418" spans="2:2" x14ac:dyDescent="0.35">
      <c r="B418" s="14"/>
    </row>
    <row r="419" spans="2:2" x14ac:dyDescent="0.35">
      <c r="B419" s="14"/>
    </row>
    <row r="420" spans="2:2" x14ac:dyDescent="0.35">
      <c r="B420" s="14"/>
    </row>
    <row r="421" spans="2:2" x14ac:dyDescent="0.35">
      <c r="B421" s="14"/>
    </row>
    <row r="422" spans="2:2" x14ac:dyDescent="0.35">
      <c r="B422" s="14"/>
    </row>
    <row r="423" spans="2:2" x14ac:dyDescent="0.35">
      <c r="B423" s="14"/>
    </row>
  </sheetData>
  <mergeCells count="51">
    <mergeCell ref="S38:S40"/>
    <mergeCell ref="S54:S57"/>
    <mergeCell ref="S47:S49"/>
    <mergeCell ref="S50:S52"/>
    <mergeCell ref="S18:S20"/>
    <mergeCell ref="S21:S22"/>
    <mergeCell ref="S23:S24"/>
    <mergeCell ref="S25:S26"/>
    <mergeCell ref="S27:S28"/>
    <mergeCell ref="S29:S31"/>
    <mergeCell ref="S32:S34"/>
    <mergeCell ref="S35:S36"/>
    <mergeCell ref="S16:S17"/>
    <mergeCell ref="S3:S4"/>
    <mergeCell ref="S6:S7"/>
    <mergeCell ref="S8:S9"/>
    <mergeCell ref="S10:S12"/>
    <mergeCell ref="S13:S15"/>
    <mergeCell ref="S86:S88"/>
    <mergeCell ref="S58:S63"/>
    <mergeCell ref="S64:S69"/>
    <mergeCell ref="S41:S42"/>
    <mergeCell ref="S43:S44"/>
    <mergeCell ref="S45:S46"/>
    <mergeCell ref="S79:S80"/>
    <mergeCell ref="S81:S82"/>
    <mergeCell ref="S83:S85"/>
    <mergeCell ref="S70:S72"/>
    <mergeCell ref="S73:S75"/>
    <mergeCell ref="S76:S78"/>
    <mergeCell ref="S89:S90"/>
    <mergeCell ref="S91:S92"/>
    <mergeCell ref="S114:S115"/>
    <mergeCell ref="S116:S117"/>
    <mergeCell ref="S118:S119"/>
    <mergeCell ref="S93:S94"/>
    <mergeCell ref="S95:S98"/>
    <mergeCell ref="S105:S106"/>
    <mergeCell ref="S107:S108"/>
    <mergeCell ref="S109:S111"/>
    <mergeCell ref="S112:S113"/>
    <mergeCell ref="S99:S100"/>
    <mergeCell ref="S101:S104"/>
    <mergeCell ref="S131:S132"/>
    <mergeCell ref="S133:S134"/>
    <mergeCell ref="S135:S136"/>
    <mergeCell ref="S120:S121"/>
    <mergeCell ref="S125:S126"/>
    <mergeCell ref="S129:S130"/>
    <mergeCell ref="S127:S128"/>
    <mergeCell ref="S122:S124"/>
  </mergeCells>
  <phoneticPr fontId="7" type="noConversion"/>
  <pageMargins left="0.7" right="0.7" top="0.75" bottom="0.75" header="0.3" footer="0.3"/>
  <pageSetup paperSize="9" scale="5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ChemDraw.Document.6.0" shapeId="1088" r:id="rId4">
          <objectPr defaultSize="0" r:id="rId5">
            <anchor moveWithCells="1">
              <from>
                <xdr:col>2</xdr:col>
                <xdr:colOff>228600</xdr:colOff>
                <xdr:row>3</xdr:row>
                <xdr:rowOff>292100</xdr:rowOff>
              </from>
              <to>
                <xdr:col>2</xdr:col>
                <xdr:colOff>1003300</xdr:colOff>
                <xdr:row>4</xdr:row>
                <xdr:rowOff>292100</xdr:rowOff>
              </to>
            </anchor>
          </objectPr>
        </oleObject>
      </mc:Choice>
      <mc:Fallback>
        <oleObject progId="ChemDraw.Document.6.0" shapeId="1088" r:id="rId4"/>
      </mc:Fallback>
    </mc:AlternateContent>
    <mc:AlternateContent xmlns:mc="http://schemas.openxmlformats.org/markup-compatibility/2006">
      <mc:Choice Requires="x14">
        <oleObject progId="ChemDraw.Document.6.0" shapeId="1090" r:id="rId6">
          <objectPr defaultSize="0" r:id="rId7">
            <anchor moveWithCells="1">
              <from>
                <xdr:col>12</xdr:col>
                <xdr:colOff>419100</xdr:colOff>
                <xdr:row>3</xdr:row>
                <xdr:rowOff>31750</xdr:rowOff>
              </from>
              <to>
                <xdr:col>12</xdr:col>
                <xdr:colOff>1016000</xdr:colOff>
                <xdr:row>3</xdr:row>
                <xdr:rowOff>381000</xdr:rowOff>
              </to>
            </anchor>
          </objectPr>
        </oleObject>
      </mc:Choice>
      <mc:Fallback>
        <oleObject progId="ChemDraw.Document.6.0" shapeId="1090" r:id="rId6"/>
      </mc:Fallback>
    </mc:AlternateContent>
    <mc:AlternateContent xmlns:mc="http://schemas.openxmlformats.org/markup-compatibility/2006">
      <mc:Choice Requires="x14">
        <oleObject progId="ChemDraw.Document.6.0" shapeId="1092" r:id="rId8">
          <objectPr defaultSize="0" r:id="rId9">
            <anchor moveWithCells="1">
              <from>
                <xdr:col>12</xdr:col>
                <xdr:colOff>482600</xdr:colOff>
                <xdr:row>2</xdr:row>
                <xdr:rowOff>158750</xdr:rowOff>
              </from>
              <to>
                <xdr:col>12</xdr:col>
                <xdr:colOff>1028700</xdr:colOff>
                <xdr:row>2</xdr:row>
                <xdr:rowOff>342900</xdr:rowOff>
              </to>
            </anchor>
          </objectPr>
        </oleObject>
      </mc:Choice>
      <mc:Fallback>
        <oleObject progId="ChemDraw.Document.6.0" shapeId="1092" r:id="rId8"/>
      </mc:Fallback>
    </mc:AlternateContent>
    <mc:AlternateContent xmlns:mc="http://schemas.openxmlformats.org/markup-compatibility/2006">
      <mc:Choice Requires="x14">
        <oleObject progId="ChemDraw.Document.6.0" shapeId="1093" r:id="rId10">
          <objectPr defaultSize="0" r:id="rId9">
            <anchor moveWithCells="1">
              <from>
                <xdr:col>12</xdr:col>
                <xdr:colOff>457200</xdr:colOff>
                <xdr:row>4</xdr:row>
                <xdr:rowOff>203200</xdr:rowOff>
              </from>
              <to>
                <xdr:col>12</xdr:col>
                <xdr:colOff>1003300</xdr:colOff>
                <xdr:row>4</xdr:row>
                <xdr:rowOff>387350</xdr:rowOff>
              </to>
            </anchor>
          </objectPr>
        </oleObject>
      </mc:Choice>
      <mc:Fallback>
        <oleObject progId="ChemDraw.Document.6.0" shapeId="1093" r:id="rId10"/>
      </mc:Fallback>
    </mc:AlternateContent>
    <mc:AlternateContent xmlns:mc="http://schemas.openxmlformats.org/markup-compatibility/2006">
      <mc:Choice Requires="x14">
        <oleObject progId="ChemDraw.Document.6.0" shapeId="1094" r:id="rId11">
          <objectPr defaultSize="0" r:id="rId9">
            <anchor moveWithCells="1">
              <from>
                <xdr:col>12</xdr:col>
                <xdr:colOff>469900</xdr:colOff>
                <xdr:row>7</xdr:row>
                <xdr:rowOff>139700</xdr:rowOff>
              </from>
              <to>
                <xdr:col>12</xdr:col>
                <xdr:colOff>1016000</xdr:colOff>
                <xdr:row>7</xdr:row>
                <xdr:rowOff>323850</xdr:rowOff>
              </to>
            </anchor>
          </objectPr>
        </oleObject>
      </mc:Choice>
      <mc:Fallback>
        <oleObject progId="ChemDraw.Document.6.0" shapeId="1094" r:id="rId11"/>
      </mc:Fallback>
    </mc:AlternateContent>
    <mc:AlternateContent xmlns:mc="http://schemas.openxmlformats.org/markup-compatibility/2006">
      <mc:Choice Requires="x14">
        <oleObject progId="ChemDraw.Document.6.0" shapeId="1095" r:id="rId12">
          <objectPr defaultSize="0" r:id="rId13">
            <anchor moveWithCells="1">
              <from>
                <xdr:col>12</xdr:col>
                <xdr:colOff>533400</xdr:colOff>
                <xdr:row>8</xdr:row>
                <xdr:rowOff>139700</xdr:rowOff>
              </from>
              <to>
                <xdr:col>12</xdr:col>
                <xdr:colOff>946150</xdr:colOff>
                <xdr:row>8</xdr:row>
                <xdr:rowOff>298450</xdr:rowOff>
              </to>
            </anchor>
          </objectPr>
        </oleObject>
      </mc:Choice>
      <mc:Fallback>
        <oleObject progId="ChemDraw.Document.6.0" shapeId="1095" r:id="rId12"/>
      </mc:Fallback>
    </mc:AlternateContent>
    <mc:AlternateContent xmlns:mc="http://schemas.openxmlformats.org/markup-compatibility/2006">
      <mc:Choice Requires="x14">
        <oleObject progId="ChemDraw.Document.6.0" shapeId="1096" r:id="rId14">
          <objectPr defaultSize="0" r:id="rId9">
            <anchor moveWithCells="1">
              <from>
                <xdr:col>12</xdr:col>
                <xdr:colOff>419100</xdr:colOff>
                <xdr:row>12</xdr:row>
                <xdr:rowOff>158750</xdr:rowOff>
              </from>
              <to>
                <xdr:col>12</xdr:col>
                <xdr:colOff>965200</xdr:colOff>
                <xdr:row>12</xdr:row>
                <xdr:rowOff>342900</xdr:rowOff>
              </to>
            </anchor>
          </objectPr>
        </oleObject>
      </mc:Choice>
      <mc:Fallback>
        <oleObject progId="ChemDraw.Document.6.0" shapeId="1096" r:id="rId14"/>
      </mc:Fallback>
    </mc:AlternateContent>
    <mc:AlternateContent xmlns:mc="http://schemas.openxmlformats.org/markup-compatibility/2006">
      <mc:Choice Requires="x14">
        <oleObject progId="ChemDraw.Document.6.0" shapeId="1097" r:id="rId15">
          <objectPr defaultSize="0" r:id="rId7">
            <anchor moveWithCells="1">
              <from>
                <xdr:col>12</xdr:col>
                <xdr:colOff>425450</xdr:colOff>
                <xdr:row>6</xdr:row>
                <xdr:rowOff>31750</xdr:rowOff>
              </from>
              <to>
                <xdr:col>12</xdr:col>
                <xdr:colOff>1022350</xdr:colOff>
                <xdr:row>6</xdr:row>
                <xdr:rowOff>381000</xdr:rowOff>
              </to>
            </anchor>
          </objectPr>
        </oleObject>
      </mc:Choice>
      <mc:Fallback>
        <oleObject progId="ChemDraw.Document.6.0" shapeId="1097" r:id="rId15"/>
      </mc:Fallback>
    </mc:AlternateContent>
    <mc:AlternateContent xmlns:mc="http://schemas.openxmlformats.org/markup-compatibility/2006">
      <mc:Choice Requires="x14">
        <oleObject progId="ChemDraw.Document.6.0" shapeId="1098" r:id="rId16">
          <objectPr defaultSize="0" r:id="rId9">
            <anchor moveWithCells="1">
              <from>
                <xdr:col>12</xdr:col>
                <xdr:colOff>469900</xdr:colOff>
                <xdr:row>5</xdr:row>
                <xdr:rowOff>127000</xdr:rowOff>
              </from>
              <to>
                <xdr:col>12</xdr:col>
                <xdr:colOff>1016000</xdr:colOff>
                <xdr:row>5</xdr:row>
                <xdr:rowOff>311150</xdr:rowOff>
              </to>
            </anchor>
          </objectPr>
        </oleObject>
      </mc:Choice>
      <mc:Fallback>
        <oleObject progId="ChemDraw.Document.6.0" shapeId="1098" r:id="rId16"/>
      </mc:Fallback>
    </mc:AlternateContent>
    <mc:AlternateContent xmlns:mc="http://schemas.openxmlformats.org/markup-compatibility/2006">
      <mc:Choice Requires="x14">
        <oleObject progId="ChemDraw.Document.6.0" shapeId="1099" r:id="rId17">
          <objectPr defaultSize="0" r:id="rId9">
            <anchor moveWithCells="1">
              <from>
                <xdr:col>12</xdr:col>
                <xdr:colOff>469900</xdr:colOff>
                <xdr:row>9</xdr:row>
                <xdr:rowOff>146050</xdr:rowOff>
              </from>
              <to>
                <xdr:col>12</xdr:col>
                <xdr:colOff>1016000</xdr:colOff>
                <xdr:row>9</xdr:row>
                <xdr:rowOff>330200</xdr:rowOff>
              </to>
            </anchor>
          </objectPr>
        </oleObject>
      </mc:Choice>
      <mc:Fallback>
        <oleObject progId="ChemDraw.Document.6.0" shapeId="1099" r:id="rId17"/>
      </mc:Fallback>
    </mc:AlternateContent>
    <mc:AlternateContent xmlns:mc="http://schemas.openxmlformats.org/markup-compatibility/2006">
      <mc:Choice Requires="x14">
        <oleObject progId="ChemDraw.Document.6.0" shapeId="1100" r:id="rId18">
          <objectPr defaultSize="0" r:id="rId13">
            <anchor moveWithCells="1">
              <from>
                <xdr:col>12</xdr:col>
                <xdr:colOff>482600</xdr:colOff>
                <xdr:row>11</xdr:row>
                <xdr:rowOff>127000</xdr:rowOff>
              </from>
              <to>
                <xdr:col>12</xdr:col>
                <xdr:colOff>895350</xdr:colOff>
                <xdr:row>11</xdr:row>
                <xdr:rowOff>285750</xdr:rowOff>
              </to>
            </anchor>
          </objectPr>
        </oleObject>
      </mc:Choice>
      <mc:Fallback>
        <oleObject progId="ChemDraw.Document.6.0" shapeId="1100" r:id="rId18"/>
      </mc:Fallback>
    </mc:AlternateContent>
    <mc:AlternateContent xmlns:mc="http://schemas.openxmlformats.org/markup-compatibility/2006">
      <mc:Choice Requires="x14">
        <oleObject progId="ChemDraw.Document.6.0" shapeId="1101" r:id="rId19">
          <objectPr defaultSize="0" r:id="rId7">
            <anchor moveWithCells="1">
              <from>
                <xdr:col>12</xdr:col>
                <xdr:colOff>431800</xdr:colOff>
                <xdr:row>10</xdr:row>
                <xdr:rowOff>69850</xdr:rowOff>
              </from>
              <to>
                <xdr:col>12</xdr:col>
                <xdr:colOff>1028700</xdr:colOff>
                <xdr:row>10</xdr:row>
                <xdr:rowOff>419100</xdr:rowOff>
              </to>
            </anchor>
          </objectPr>
        </oleObject>
      </mc:Choice>
      <mc:Fallback>
        <oleObject progId="ChemDraw.Document.6.0" shapeId="1101" r:id="rId19"/>
      </mc:Fallback>
    </mc:AlternateContent>
    <mc:AlternateContent xmlns:mc="http://schemas.openxmlformats.org/markup-compatibility/2006">
      <mc:Choice Requires="x14">
        <oleObject progId="ChemDraw.Document.6.0" shapeId="1102" r:id="rId20">
          <objectPr defaultSize="0" r:id="rId9">
            <anchor moveWithCells="1">
              <from>
                <xdr:col>12</xdr:col>
                <xdr:colOff>457200</xdr:colOff>
                <xdr:row>15</xdr:row>
                <xdr:rowOff>146050</xdr:rowOff>
              </from>
              <to>
                <xdr:col>12</xdr:col>
                <xdr:colOff>1003300</xdr:colOff>
                <xdr:row>15</xdr:row>
                <xdr:rowOff>330200</xdr:rowOff>
              </to>
            </anchor>
          </objectPr>
        </oleObject>
      </mc:Choice>
      <mc:Fallback>
        <oleObject progId="ChemDraw.Document.6.0" shapeId="1102" r:id="rId20"/>
      </mc:Fallback>
    </mc:AlternateContent>
    <mc:AlternateContent xmlns:mc="http://schemas.openxmlformats.org/markup-compatibility/2006">
      <mc:Choice Requires="x14">
        <oleObject progId="ChemDraw.Document.6.0" shapeId="1103" r:id="rId21">
          <objectPr defaultSize="0" r:id="rId22">
            <anchor moveWithCells="1">
              <from>
                <xdr:col>12</xdr:col>
                <xdr:colOff>450850</xdr:colOff>
                <xdr:row>18</xdr:row>
                <xdr:rowOff>114300</xdr:rowOff>
              </from>
              <to>
                <xdr:col>12</xdr:col>
                <xdr:colOff>927100</xdr:colOff>
                <xdr:row>18</xdr:row>
                <xdr:rowOff>317500</xdr:rowOff>
              </to>
            </anchor>
          </objectPr>
        </oleObject>
      </mc:Choice>
      <mc:Fallback>
        <oleObject progId="ChemDraw.Document.6.0" shapeId="1103" r:id="rId21"/>
      </mc:Fallback>
    </mc:AlternateContent>
    <mc:AlternateContent xmlns:mc="http://schemas.openxmlformats.org/markup-compatibility/2006">
      <mc:Choice Requires="x14">
        <oleObject progId="ChemDraw.Document.6.0" shapeId="1104" r:id="rId23">
          <objectPr defaultSize="0" r:id="rId9">
            <anchor moveWithCells="1">
              <from>
                <xdr:col>12</xdr:col>
                <xdr:colOff>393700</xdr:colOff>
                <xdr:row>17</xdr:row>
                <xdr:rowOff>120650</xdr:rowOff>
              </from>
              <to>
                <xdr:col>12</xdr:col>
                <xdr:colOff>939800</xdr:colOff>
                <xdr:row>17</xdr:row>
                <xdr:rowOff>304800</xdr:rowOff>
              </to>
            </anchor>
          </objectPr>
        </oleObject>
      </mc:Choice>
      <mc:Fallback>
        <oleObject progId="ChemDraw.Document.6.0" shapeId="1104" r:id="rId23"/>
      </mc:Fallback>
    </mc:AlternateContent>
    <mc:AlternateContent xmlns:mc="http://schemas.openxmlformats.org/markup-compatibility/2006">
      <mc:Choice Requires="x14">
        <oleObject progId="ChemDraw.Document.6.0" shapeId="1105" r:id="rId24">
          <objectPr defaultSize="0" r:id="rId25">
            <anchor moveWithCells="1">
              <from>
                <xdr:col>12</xdr:col>
                <xdr:colOff>425450</xdr:colOff>
                <xdr:row>19</xdr:row>
                <xdr:rowOff>101600</xdr:rowOff>
              </from>
              <to>
                <xdr:col>12</xdr:col>
                <xdr:colOff>901700</xdr:colOff>
                <xdr:row>19</xdr:row>
                <xdr:rowOff>279400</xdr:rowOff>
              </to>
            </anchor>
          </objectPr>
        </oleObject>
      </mc:Choice>
      <mc:Fallback>
        <oleObject progId="ChemDraw.Document.6.0" shapeId="1105" r:id="rId24"/>
      </mc:Fallback>
    </mc:AlternateContent>
    <mc:AlternateContent xmlns:mc="http://schemas.openxmlformats.org/markup-compatibility/2006">
      <mc:Choice Requires="x14">
        <oleObject progId="ChemDraw.Document.6.0" shapeId="1106" r:id="rId26">
          <objectPr defaultSize="0" r:id="rId9">
            <anchor moveWithCells="1">
              <from>
                <xdr:col>12</xdr:col>
                <xdr:colOff>431800</xdr:colOff>
                <xdr:row>22</xdr:row>
                <xdr:rowOff>152400</xdr:rowOff>
              </from>
              <to>
                <xdr:col>12</xdr:col>
                <xdr:colOff>977900</xdr:colOff>
                <xdr:row>22</xdr:row>
                <xdr:rowOff>336550</xdr:rowOff>
              </to>
            </anchor>
          </objectPr>
        </oleObject>
      </mc:Choice>
      <mc:Fallback>
        <oleObject progId="ChemDraw.Document.6.0" shapeId="1106" r:id="rId26"/>
      </mc:Fallback>
    </mc:AlternateContent>
    <mc:AlternateContent xmlns:mc="http://schemas.openxmlformats.org/markup-compatibility/2006">
      <mc:Choice Requires="x14">
        <oleObject progId="ChemDraw.Document.6.0" shapeId="1107" r:id="rId27">
          <objectPr defaultSize="0" r:id="rId22">
            <anchor moveWithCells="1">
              <from>
                <xdr:col>12</xdr:col>
                <xdr:colOff>508000</xdr:colOff>
                <xdr:row>23</xdr:row>
                <xdr:rowOff>107950</xdr:rowOff>
              </from>
              <to>
                <xdr:col>12</xdr:col>
                <xdr:colOff>984250</xdr:colOff>
                <xdr:row>23</xdr:row>
                <xdr:rowOff>311150</xdr:rowOff>
              </to>
            </anchor>
          </objectPr>
        </oleObject>
      </mc:Choice>
      <mc:Fallback>
        <oleObject progId="ChemDraw.Document.6.0" shapeId="1107" r:id="rId27"/>
      </mc:Fallback>
    </mc:AlternateContent>
    <mc:AlternateContent xmlns:mc="http://schemas.openxmlformats.org/markup-compatibility/2006">
      <mc:Choice Requires="x14">
        <oleObject progId="ChemDraw.Document.6.0" shapeId="1108" r:id="rId28">
          <objectPr defaultSize="0" r:id="rId9">
            <anchor moveWithCells="1">
              <from>
                <xdr:col>12</xdr:col>
                <xdr:colOff>469900</xdr:colOff>
                <xdr:row>24</xdr:row>
                <xdr:rowOff>139700</xdr:rowOff>
              </from>
              <to>
                <xdr:col>12</xdr:col>
                <xdr:colOff>1016000</xdr:colOff>
                <xdr:row>24</xdr:row>
                <xdr:rowOff>323850</xdr:rowOff>
              </to>
            </anchor>
          </objectPr>
        </oleObject>
      </mc:Choice>
      <mc:Fallback>
        <oleObject progId="ChemDraw.Document.6.0" shapeId="1108" r:id="rId28"/>
      </mc:Fallback>
    </mc:AlternateContent>
    <mc:AlternateContent xmlns:mc="http://schemas.openxmlformats.org/markup-compatibility/2006">
      <mc:Choice Requires="x14">
        <oleObject progId="ChemDraw.Document.6.0" shapeId="1110" r:id="rId29">
          <objectPr defaultSize="0" r:id="rId22">
            <anchor moveWithCells="1">
              <from>
                <xdr:col>12</xdr:col>
                <xdr:colOff>488950</xdr:colOff>
                <xdr:row>25</xdr:row>
                <xdr:rowOff>88900</xdr:rowOff>
              </from>
              <to>
                <xdr:col>12</xdr:col>
                <xdr:colOff>965200</xdr:colOff>
                <xdr:row>25</xdr:row>
                <xdr:rowOff>292100</xdr:rowOff>
              </to>
            </anchor>
          </objectPr>
        </oleObject>
      </mc:Choice>
      <mc:Fallback>
        <oleObject progId="ChemDraw.Document.6.0" shapeId="1110" r:id="rId29"/>
      </mc:Fallback>
    </mc:AlternateContent>
    <mc:AlternateContent xmlns:mc="http://schemas.openxmlformats.org/markup-compatibility/2006">
      <mc:Choice Requires="x14">
        <oleObject progId="ChemDraw.Document.6.0" shapeId="1111" r:id="rId30">
          <objectPr defaultSize="0" r:id="rId9">
            <anchor moveWithCells="1">
              <from>
                <xdr:col>12</xdr:col>
                <xdr:colOff>431800</xdr:colOff>
                <xdr:row>26</xdr:row>
                <xdr:rowOff>158750</xdr:rowOff>
              </from>
              <to>
                <xdr:col>12</xdr:col>
                <xdr:colOff>977900</xdr:colOff>
                <xdr:row>26</xdr:row>
                <xdr:rowOff>342900</xdr:rowOff>
              </to>
            </anchor>
          </objectPr>
        </oleObject>
      </mc:Choice>
      <mc:Fallback>
        <oleObject progId="ChemDraw.Document.6.0" shapeId="1111" r:id="rId30"/>
      </mc:Fallback>
    </mc:AlternateContent>
    <mc:AlternateContent xmlns:mc="http://schemas.openxmlformats.org/markup-compatibility/2006">
      <mc:Choice Requires="x14">
        <oleObject progId="ChemDraw.Document.6.0" shapeId="1113" r:id="rId31">
          <objectPr defaultSize="0" r:id="rId9">
            <anchor moveWithCells="1">
              <from>
                <xdr:col>12</xdr:col>
                <xdr:colOff>406400</xdr:colOff>
                <xdr:row>20</xdr:row>
                <xdr:rowOff>184150</xdr:rowOff>
              </from>
              <to>
                <xdr:col>12</xdr:col>
                <xdr:colOff>952500</xdr:colOff>
                <xdr:row>20</xdr:row>
                <xdr:rowOff>368300</xdr:rowOff>
              </to>
            </anchor>
          </objectPr>
        </oleObject>
      </mc:Choice>
      <mc:Fallback>
        <oleObject progId="ChemDraw.Document.6.0" shapeId="1113" r:id="rId31"/>
      </mc:Fallback>
    </mc:AlternateContent>
    <mc:AlternateContent xmlns:mc="http://schemas.openxmlformats.org/markup-compatibility/2006">
      <mc:Choice Requires="x14">
        <oleObject progId="ChemDraw.Document.6.0" shapeId="1115" r:id="rId32">
          <objectPr defaultSize="0" r:id="rId9">
            <anchor moveWithCells="1">
              <from>
                <xdr:col>12</xdr:col>
                <xdr:colOff>450850</xdr:colOff>
                <xdr:row>28</xdr:row>
                <xdr:rowOff>152400</xdr:rowOff>
              </from>
              <to>
                <xdr:col>12</xdr:col>
                <xdr:colOff>996950</xdr:colOff>
                <xdr:row>28</xdr:row>
                <xdr:rowOff>336550</xdr:rowOff>
              </to>
            </anchor>
          </objectPr>
        </oleObject>
      </mc:Choice>
      <mc:Fallback>
        <oleObject progId="ChemDraw.Document.6.0" shapeId="1115" r:id="rId32"/>
      </mc:Fallback>
    </mc:AlternateContent>
    <mc:AlternateContent xmlns:mc="http://schemas.openxmlformats.org/markup-compatibility/2006">
      <mc:Choice Requires="x14">
        <oleObject progId="ChemDraw.Document.6.0" shapeId="1116" r:id="rId33">
          <objectPr defaultSize="0" r:id="rId9">
            <anchor moveWithCells="1">
              <from>
                <xdr:col>12</xdr:col>
                <xdr:colOff>431800</xdr:colOff>
                <xdr:row>31</xdr:row>
                <xdr:rowOff>152400</xdr:rowOff>
              </from>
              <to>
                <xdr:col>12</xdr:col>
                <xdr:colOff>977900</xdr:colOff>
                <xdr:row>31</xdr:row>
                <xdr:rowOff>336550</xdr:rowOff>
              </to>
            </anchor>
          </objectPr>
        </oleObject>
      </mc:Choice>
      <mc:Fallback>
        <oleObject progId="ChemDraw.Document.6.0" shapeId="1116" r:id="rId33"/>
      </mc:Fallback>
    </mc:AlternateContent>
    <mc:AlternateContent xmlns:mc="http://schemas.openxmlformats.org/markup-compatibility/2006">
      <mc:Choice Requires="x14">
        <oleObject progId="ChemDraw.Document.6.0" shapeId="1117" r:id="rId34">
          <objectPr defaultSize="0" r:id="rId9">
            <anchor moveWithCells="1">
              <from>
                <xdr:col>12</xdr:col>
                <xdr:colOff>431800</xdr:colOff>
                <xdr:row>34</xdr:row>
                <xdr:rowOff>127000</xdr:rowOff>
              </from>
              <to>
                <xdr:col>12</xdr:col>
                <xdr:colOff>977900</xdr:colOff>
                <xdr:row>34</xdr:row>
                <xdr:rowOff>311150</xdr:rowOff>
              </to>
            </anchor>
          </objectPr>
        </oleObject>
      </mc:Choice>
      <mc:Fallback>
        <oleObject progId="ChemDraw.Document.6.0" shapeId="1117" r:id="rId34"/>
      </mc:Fallback>
    </mc:AlternateContent>
    <mc:AlternateContent xmlns:mc="http://schemas.openxmlformats.org/markup-compatibility/2006">
      <mc:Choice Requires="x14">
        <oleObject progId="ChemDraw.Document.6.0" shapeId="1118" r:id="rId35">
          <objectPr defaultSize="0" r:id="rId9">
            <anchor moveWithCells="1">
              <from>
                <xdr:col>12</xdr:col>
                <xdr:colOff>419100</xdr:colOff>
                <xdr:row>40</xdr:row>
                <xdr:rowOff>355600</xdr:rowOff>
              </from>
              <to>
                <xdr:col>12</xdr:col>
                <xdr:colOff>965200</xdr:colOff>
                <xdr:row>40</xdr:row>
                <xdr:rowOff>539750</xdr:rowOff>
              </to>
            </anchor>
          </objectPr>
        </oleObject>
      </mc:Choice>
      <mc:Fallback>
        <oleObject progId="ChemDraw.Document.6.0" shapeId="1118" r:id="rId35"/>
      </mc:Fallback>
    </mc:AlternateContent>
    <mc:AlternateContent xmlns:mc="http://schemas.openxmlformats.org/markup-compatibility/2006">
      <mc:Choice Requires="x14">
        <oleObject progId="ChemDraw.Document.6.0" shapeId="1119" r:id="rId36">
          <objectPr defaultSize="0" r:id="rId9">
            <anchor moveWithCells="1">
              <from>
                <xdr:col>12</xdr:col>
                <xdr:colOff>450850</xdr:colOff>
                <xdr:row>42</xdr:row>
                <xdr:rowOff>158750</xdr:rowOff>
              </from>
              <to>
                <xdr:col>12</xdr:col>
                <xdr:colOff>996950</xdr:colOff>
                <xdr:row>42</xdr:row>
                <xdr:rowOff>342900</xdr:rowOff>
              </to>
            </anchor>
          </objectPr>
        </oleObject>
      </mc:Choice>
      <mc:Fallback>
        <oleObject progId="ChemDraw.Document.6.0" shapeId="1119" r:id="rId36"/>
      </mc:Fallback>
    </mc:AlternateContent>
    <mc:AlternateContent xmlns:mc="http://schemas.openxmlformats.org/markup-compatibility/2006">
      <mc:Choice Requires="x14">
        <oleObject progId="ChemDraw.Document.6.0" shapeId="1120" r:id="rId37">
          <objectPr defaultSize="0" r:id="rId25">
            <anchor moveWithCells="1">
              <from>
                <xdr:col>12</xdr:col>
                <xdr:colOff>508000</xdr:colOff>
                <xdr:row>43</xdr:row>
                <xdr:rowOff>190500</xdr:rowOff>
              </from>
              <to>
                <xdr:col>12</xdr:col>
                <xdr:colOff>984250</xdr:colOff>
                <xdr:row>43</xdr:row>
                <xdr:rowOff>368300</xdr:rowOff>
              </to>
            </anchor>
          </objectPr>
        </oleObject>
      </mc:Choice>
      <mc:Fallback>
        <oleObject progId="ChemDraw.Document.6.0" shapeId="1120" r:id="rId37"/>
      </mc:Fallback>
    </mc:AlternateContent>
    <mc:AlternateContent xmlns:mc="http://schemas.openxmlformats.org/markup-compatibility/2006">
      <mc:Choice Requires="x14">
        <oleObject progId="ChemDraw.Document.6.0" shapeId="1121" r:id="rId38">
          <objectPr defaultSize="0" r:id="rId9">
            <anchor moveWithCells="1">
              <from>
                <xdr:col>12</xdr:col>
                <xdr:colOff>482600</xdr:colOff>
                <xdr:row>44</xdr:row>
                <xdr:rowOff>215900</xdr:rowOff>
              </from>
              <to>
                <xdr:col>12</xdr:col>
                <xdr:colOff>1028700</xdr:colOff>
                <xdr:row>44</xdr:row>
                <xdr:rowOff>400050</xdr:rowOff>
              </to>
            </anchor>
          </objectPr>
        </oleObject>
      </mc:Choice>
      <mc:Fallback>
        <oleObject progId="ChemDraw.Document.6.0" shapeId="1121" r:id="rId38"/>
      </mc:Fallback>
    </mc:AlternateContent>
    <mc:AlternateContent xmlns:mc="http://schemas.openxmlformats.org/markup-compatibility/2006">
      <mc:Choice Requires="x14">
        <oleObject progId="ChemDraw.Document.6.0" shapeId="1122" r:id="rId39">
          <objectPr defaultSize="0" r:id="rId9">
            <anchor moveWithCells="1">
              <from>
                <xdr:col>12</xdr:col>
                <xdr:colOff>444500</xdr:colOff>
                <xdr:row>36</xdr:row>
                <xdr:rowOff>279400</xdr:rowOff>
              </from>
              <to>
                <xdr:col>12</xdr:col>
                <xdr:colOff>990600</xdr:colOff>
                <xdr:row>36</xdr:row>
                <xdr:rowOff>463550</xdr:rowOff>
              </to>
            </anchor>
          </objectPr>
        </oleObject>
      </mc:Choice>
      <mc:Fallback>
        <oleObject progId="ChemDraw.Document.6.0" shapeId="1122" r:id="rId39"/>
      </mc:Fallback>
    </mc:AlternateContent>
    <mc:AlternateContent xmlns:mc="http://schemas.openxmlformats.org/markup-compatibility/2006">
      <mc:Choice Requires="x14">
        <oleObject progId="ChemDraw.Document.6.0" shapeId="1123" r:id="rId40">
          <objectPr defaultSize="0" r:id="rId9">
            <anchor moveWithCells="1">
              <from>
                <xdr:col>12</xdr:col>
                <xdr:colOff>444500</xdr:colOff>
                <xdr:row>37</xdr:row>
                <xdr:rowOff>120650</xdr:rowOff>
              </from>
              <to>
                <xdr:col>12</xdr:col>
                <xdr:colOff>990600</xdr:colOff>
                <xdr:row>37</xdr:row>
                <xdr:rowOff>304800</xdr:rowOff>
              </to>
            </anchor>
          </objectPr>
        </oleObject>
      </mc:Choice>
      <mc:Fallback>
        <oleObject progId="ChemDraw.Document.6.0" shapeId="1123" r:id="rId40"/>
      </mc:Fallback>
    </mc:AlternateContent>
    <mc:AlternateContent xmlns:mc="http://schemas.openxmlformats.org/markup-compatibility/2006">
      <mc:Choice Requires="x14">
        <oleObject progId="ChemDraw.Document.6.0" shapeId="1124" r:id="rId41">
          <objectPr defaultSize="0" r:id="rId22">
            <anchor moveWithCells="1">
              <from>
                <xdr:col>12</xdr:col>
                <xdr:colOff>469900</xdr:colOff>
                <xdr:row>38</xdr:row>
                <xdr:rowOff>107950</xdr:rowOff>
              </from>
              <to>
                <xdr:col>12</xdr:col>
                <xdr:colOff>946150</xdr:colOff>
                <xdr:row>38</xdr:row>
                <xdr:rowOff>311150</xdr:rowOff>
              </to>
            </anchor>
          </objectPr>
        </oleObject>
      </mc:Choice>
      <mc:Fallback>
        <oleObject progId="ChemDraw.Document.6.0" shapeId="1124" r:id="rId41"/>
      </mc:Fallback>
    </mc:AlternateContent>
    <mc:AlternateContent xmlns:mc="http://schemas.openxmlformats.org/markup-compatibility/2006">
      <mc:Choice Requires="x14">
        <oleObject progId="ChemDraw.Document.6.0" shapeId="1125" r:id="rId42">
          <objectPr defaultSize="0" r:id="rId25">
            <anchor moveWithCells="1">
              <from>
                <xdr:col>12</xdr:col>
                <xdr:colOff>469900</xdr:colOff>
                <xdr:row>39</xdr:row>
                <xdr:rowOff>107950</xdr:rowOff>
              </from>
              <to>
                <xdr:col>12</xdr:col>
                <xdr:colOff>946150</xdr:colOff>
                <xdr:row>39</xdr:row>
                <xdr:rowOff>285750</xdr:rowOff>
              </to>
            </anchor>
          </objectPr>
        </oleObject>
      </mc:Choice>
      <mc:Fallback>
        <oleObject progId="ChemDraw.Document.6.0" shapeId="1125" r:id="rId42"/>
      </mc:Fallback>
    </mc:AlternateContent>
    <mc:AlternateContent xmlns:mc="http://schemas.openxmlformats.org/markup-compatibility/2006">
      <mc:Choice Requires="x14">
        <oleObject progId="ChemDraw.Document.6.0" shapeId="1127" r:id="rId43">
          <objectPr defaultSize="0" r:id="rId9">
            <anchor moveWithCells="1">
              <from>
                <xdr:col>12</xdr:col>
                <xdr:colOff>463550</xdr:colOff>
                <xdr:row>49</xdr:row>
                <xdr:rowOff>260350</xdr:rowOff>
              </from>
              <to>
                <xdr:col>12</xdr:col>
                <xdr:colOff>1009650</xdr:colOff>
                <xdr:row>49</xdr:row>
                <xdr:rowOff>444500</xdr:rowOff>
              </to>
            </anchor>
          </objectPr>
        </oleObject>
      </mc:Choice>
      <mc:Fallback>
        <oleObject progId="ChemDraw.Document.6.0" shapeId="1127" r:id="rId43"/>
      </mc:Fallback>
    </mc:AlternateContent>
    <mc:AlternateContent xmlns:mc="http://schemas.openxmlformats.org/markup-compatibility/2006">
      <mc:Choice Requires="x14">
        <oleObject progId="ChemDraw.Document.6.0" shapeId="1128" r:id="rId44">
          <objectPr defaultSize="0" r:id="rId45">
            <anchor moveWithCells="1">
              <from>
                <xdr:col>12</xdr:col>
                <xdr:colOff>444500</xdr:colOff>
                <xdr:row>50</xdr:row>
                <xdr:rowOff>69850</xdr:rowOff>
              </from>
              <to>
                <xdr:col>12</xdr:col>
                <xdr:colOff>990600</xdr:colOff>
                <xdr:row>50</xdr:row>
                <xdr:rowOff>387350</xdr:rowOff>
              </to>
            </anchor>
          </objectPr>
        </oleObject>
      </mc:Choice>
      <mc:Fallback>
        <oleObject progId="ChemDraw.Document.6.0" shapeId="1128" r:id="rId44"/>
      </mc:Fallback>
    </mc:AlternateContent>
    <mc:AlternateContent xmlns:mc="http://schemas.openxmlformats.org/markup-compatibility/2006">
      <mc:Choice Requires="x14">
        <oleObject progId="ChemDraw.Document.6.0" shapeId="1129" r:id="rId46">
          <objectPr defaultSize="0" r:id="rId47">
            <anchor moveWithCells="1">
              <from>
                <xdr:col>12</xdr:col>
                <xdr:colOff>533400</xdr:colOff>
                <xdr:row>51</xdr:row>
                <xdr:rowOff>63500</xdr:rowOff>
              </from>
              <to>
                <xdr:col>12</xdr:col>
                <xdr:colOff>850900</xdr:colOff>
                <xdr:row>51</xdr:row>
                <xdr:rowOff>381000</xdr:rowOff>
              </to>
            </anchor>
          </objectPr>
        </oleObject>
      </mc:Choice>
      <mc:Fallback>
        <oleObject progId="ChemDraw.Document.6.0" shapeId="1129" r:id="rId46"/>
      </mc:Fallback>
    </mc:AlternateContent>
    <mc:AlternateContent xmlns:mc="http://schemas.openxmlformats.org/markup-compatibility/2006">
      <mc:Choice Requires="x14">
        <oleObject progId="ChemDraw.Document.6.0" shapeId="1133" r:id="rId48">
          <objectPr defaultSize="0" r:id="rId49">
            <anchor moveWithCells="1">
              <from>
                <xdr:col>12</xdr:col>
                <xdr:colOff>431800</xdr:colOff>
                <xdr:row>47</xdr:row>
                <xdr:rowOff>203200</xdr:rowOff>
              </from>
              <to>
                <xdr:col>12</xdr:col>
                <xdr:colOff>977900</xdr:colOff>
                <xdr:row>47</xdr:row>
                <xdr:rowOff>368300</xdr:rowOff>
              </to>
            </anchor>
          </objectPr>
        </oleObject>
      </mc:Choice>
      <mc:Fallback>
        <oleObject progId="ChemDraw.Document.6.0" shapeId="1133" r:id="rId48"/>
      </mc:Fallback>
    </mc:AlternateContent>
    <mc:AlternateContent xmlns:mc="http://schemas.openxmlformats.org/markup-compatibility/2006">
      <mc:Choice Requires="x14">
        <oleObject progId="ChemDraw.Document.6.0" shapeId="1134" r:id="rId50">
          <objectPr defaultSize="0" r:id="rId9">
            <anchor moveWithCells="1">
              <from>
                <xdr:col>12</xdr:col>
                <xdr:colOff>431800</xdr:colOff>
                <xdr:row>46</xdr:row>
                <xdr:rowOff>279400</xdr:rowOff>
              </from>
              <to>
                <xdr:col>12</xdr:col>
                <xdr:colOff>977900</xdr:colOff>
                <xdr:row>46</xdr:row>
                <xdr:rowOff>463550</xdr:rowOff>
              </to>
            </anchor>
          </objectPr>
        </oleObject>
      </mc:Choice>
      <mc:Fallback>
        <oleObject progId="ChemDraw.Document.6.0" shapeId="1134" r:id="rId50"/>
      </mc:Fallback>
    </mc:AlternateContent>
    <mc:AlternateContent xmlns:mc="http://schemas.openxmlformats.org/markup-compatibility/2006">
      <mc:Choice Requires="x14">
        <oleObject progId="ChemDraw.Document.6.0" shapeId="1135" r:id="rId51">
          <objectPr defaultSize="0" r:id="rId25">
            <anchor moveWithCells="1">
              <from>
                <xdr:col>12</xdr:col>
                <xdr:colOff>488950</xdr:colOff>
                <xdr:row>48</xdr:row>
                <xdr:rowOff>88900</xdr:rowOff>
              </from>
              <to>
                <xdr:col>12</xdr:col>
                <xdr:colOff>965200</xdr:colOff>
                <xdr:row>48</xdr:row>
                <xdr:rowOff>266700</xdr:rowOff>
              </to>
            </anchor>
          </objectPr>
        </oleObject>
      </mc:Choice>
      <mc:Fallback>
        <oleObject progId="ChemDraw.Document.6.0" shapeId="1135" r:id="rId51"/>
      </mc:Fallback>
    </mc:AlternateContent>
    <mc:AlternateContent xmlns:mc="http://schemas.openxmlformats.org/markup-compatibility/2006">
      <mc:Choice Requires="x14">
        <oleObject progId="ChemDraw.Document.6.0" shapeId="1138" r:id="rId52">
          <objectPr defaultSize="0" r:id="rId53">
            <anchor moveWithCells="1">
              <from>
                <xdr:col>2</xdr:col>
                <xdr:colOff>139700</xdr:colOff>
                <xdr:row>52</xdr:row>
                <xdr:rowOff>622300</xdr:rowOff>
              </from>
              <to>
                <xdr:col>2</xdr:col>
                <xdr:colOff>1047750</xdr:colOff>
                <xdr:row>54</xdr:row>
                <xdr:rowOff>6350</xdr:rowOff>
              </to>
            </anchor>
          </objectPr>
        </oleObject>
      </mc:Choice>
      <mc:Fallback>
        <oleObject progId="ChemDraw.Document.6.0" shapeId="1138" r:id="rId52"/>
      </mc:Fallback>
    </mc:AlternateContent>
    <mc:AlternateContent xmlns:mc="http://schemas.openxmlformats.org/markup-compatibility/2006">
      <mc:Choice Requires="x14">
        <oleObject progId="ChemDraw.Document.6.0" shapeId="1140" r:id="rId54">
          <objectPr defaultSize="0" r:id="rId55">
            <anchor moveWithCells="1">
              <from>
                <xdr:col>12</xdr:col>
                <xdr:colOff>565150</xdr:colOff>
                <xdr:row>52</xdr:row>
                <xdr:rowOff>203200</xdr:rowOff>
              </from>
              <to>
                <xdr:col>12</xdr:col>
                <xdr:colOff>863600</xdr:colOff>
                <xdr:row>52</xdr:row>
                <xdr:rowOff>527050</xdr:rowOff>
              </to>
            </anchor>
          </objectPr>
        </oleObject>
      </mc:Choice>
      <mc:Fallback>
        <oleObject progId="ChemDraw.Document.6.0" shapeId="1140" r:id="rId54"/>
      </mc:Fallback>
    </mc:AlternateContent>
    <mc:AlternateContent xmlns:mc="http://schemas.openxmlformats.org/markup-compatibility/2006">
      <mc:Choice Requires="x14">
        <oleObject progId="ChemDraw.Document.6.0" shapeId="1141" r:id="rId56">
          <objectPr defaultSize="0" r:id="rId57">
            <anchor moveWithCells="1">
              <from>
                <xdr:col>12</xdr:col>
                <xdr:colOff>444500</xdr:colOff>
                <xdr:row>53</xdr:row>
                <xdr:rowOff>127000</xdr:rowOff>
              </from>
              <to>
                <xdr:col>12</xdr:col>
                <xdr:colOff>889000</xdr:colOff>
                <xdr:row>53</xdr:row>
                <xdr:rowOff>304800</xdr:rowOff>
              </to>
            </anchor>
          </objectPr>
        </oleObject>
      </mc:Choice>
      <mc:Fallback>
        <oleObject progId="ChemDraw.Document.6.0" shapeId="1141" r:id="rId56"/>
      </mc:Fallback>
    </mc:AlternateContent>
    <mc:AlternateContent xmlns:mc="http://schemas.openxmlformats.org/markup-compatibility/2006">
      <mc:Choice Requires="x14">
        <oleObject progId="ChemDraw.Document.6.0" shapeId="1142" r:id="rId58">
          <objectPr defaultSize="0" r:id="rId59">
            <anchor moveWithCells="1">
              <from>
                <xdr:col>12</xdr:col>
                <xdr:colOff>444500</xdr:colOff>
                <xdr:row>57</xdr:row>
                <xdr:rowOff>88900</xdr:rowOff>
              </from>
              <to>
                <xdr:col>12</xdr:col>
                <xdr:colOff>1123950</xdr:colOff>
                <xdr:row>57</xdr:row>
                <xdr:rowOff>412750</xdr:rowOff>
              </to>
            </anchor>
          </objectPr>
        </oleObject>
      </mc:Choice>
      <mc:Fallback>
        <oleObject progId="ChemDraw.Document.6.0" shapeId="1142" r:id="rId58"/>
      </mc:Fallback>
    </mc:AlternateContent>
    <mc:AlternateContent xmlns:mc="http://schemas.openxmlformats.org/markup-compatibility/2006">
      <mc:Choice Requires="x14">
        <oleObject progId="ChemDraw.Document.6.0" shapeId="1143" r:id="rId60">
          <objectPr defaultSize="0" r:id="rId61">
            <anchor moveWithCells="1">
              <from>
                <xdr:col>12</xdr:col>
                <xdr:colOff>368300</xdr:colOff>
                <xdr:row>58</xdr:row>
                <xdr:rowOff>69850</xdr:rowOff>
              </from>
              <to>
                <xdr:col>12</xdr:col>
                <xdr:colOff>1143000</xdr:colOff>
                <xdr:row>58</xdr:row>
                <xdr:rowOff>495300</xdr:rowOff>
              </to>
            </anchor>
          </objectPr>
        </oleObject>
      </mc:Choice>
      <mc:Fallback>
        <oleObject progId="ChemDraw.Document.6.0" shapeId="1143" r:id="rId60"/>
      </mc:Fallback>
    </mc:AlternateContent>
    <mc:AlternateContent xmlns:mc="http://schemas.openxmlformats.org/markup-compatibility/2006">
      <mc:Choice Requires="x14">
        <oleObject progId="ChemDraw.Document.6.0" shapeId="1144" r:id="rId62">
          <objectPr defaultSize="0" r:id="rId57">
            <anchor moveWithCells="1">
              <from>
                <xdr:col>12</xdr:col>
                <xdr:colOff>495300</xdr:colOff>
                <xdr:row>59</xdr:row>
                <xdr:rowOff>139700</xdr:rowOff>
              </from>
              <to>
                <xdr:col>12</xdr:col>
                <xdr:colOff>939800</xdr:colOff>
                <xdr:row>59</xdr:row>
                <xdr:rowOff>317500</xdr:rowOff>
              </to>
            </anchor>
          </objectPr>
        </oleObject>
      </mc:Choice>
      <mc:Fallback>
        <oleObject progId="ChemDraw.Document.6.0" shapeId="1144" r:id="rId62"/>
      </mc:Fallback>
    </mc:AlternateContent>
    <mc:AlternateContent xmlns:mc="http://schemas.openxmlformats.org/markup-compatibility/2006">
      <mc:Choice Requires="x14">
        <oleObject progId="ChemDraw.Document.6.0" shapeId="1145" r:id="rId63">
          <objectPr defaultSize="0" r:id="rId64">
            <anchor moveWithCells="1">
              <from>
                <xdr:col>12</xdr:col>
                <xdr:colOff>565150</xdr:colOff>
                <xdr:row>60</xdr:row>
                <xdr:rowOff>63500</xdr:rowOff>
              </from>
              <to>
                <xdr:col>12</xdr:col>
                <xdr:colOff>863600</xdr:colOff>
                <xdr:row>60</xdr:row>
                <xdr:rowOff>387350</xdr:rowOff>
              </to>
            </anchor>
          </objectPr>
        </oleObject>
      </mc:Choice>
      <mc:Fallback>
        <oleObject progId="ChemDraw.Document.6.0" shapeId="1145" r:id="rId63"/>
      </mc:Fallback>
    </mc:AlternateContent>
    <mc:AlternateContent xmlns:mc="http://schemas.openxmlformats.org/markup-compatibility/2006">
      <mc:Choice Requires="x14">
        <oleObject progId="ChemDraw.Document.6.0" shapeId="1146" r:id="rId65">
          <objectPr defaultSize="0" r:id="rId66">
            <anchor moveWithCells="1">
              <from>
                <xdr:col>12</xdr:col>
                <xdr:colOff>425450</xdr:colOff>
                <xdr:row>61</xdr:row>
                <xdr:rowOff>69850</xdr:rowOff>
              </from>
              <to>
                <xdr:col>12</xdr:col>
                <xdr:colOff>1003300</xdr:colOff>
                <xdr:row>61</xdr:row>
                <xdr:rowOff>552450</xdr:rowOff>
              </to>
            </anchor>
          </objectPr>
        </oleObject>
      </mc:Choice>
      <mc:Fallback>
        <oleObject progId="ChemDraw.Document.6.0" shapeId="1146" r:id="rId65"/>
      </mc:Fallback>
    </mc:AlternateContent>
    <mc:AlternateContent xmlns:mc="http://schemas.openxmlformats.org/markup-compatibility/2006">
      <mc:Choice Requires="x14">
        <oleObject progId="ChemDraw.Document.6.0" shapeId="1147" r:id="rId67">
          <objectPr defaultSize="0" r:id="rId68">
            <anchor moveWithCells="1">
              <from>
                <xdr:col>12</xdr:col>
                <xdr:colOff>444500</xdr:colOff>
                <xdr:row>63</xdr:row>
                <xdr:rowOff>101600</xdr:rowOff>
              </from>
              <to>
                <xdr:col>12</xdr:col>
                <xdr:colOff>927100</xdr:colOff>
                <xdr:row>63</xdr:row>
                <xdr:rowOff>431800</xdr:rowOff>
              </to>
            </anchor>
          </objectPr>
        </oleObject>
      </mc:Choice>
      <mc:Fallback>
        <oleObject progId="ChemDraw.Document.6.0" shapeId="1147" r:id="rId67"/>
      </mc:Fallback>
    </mc:AlternateContent>
    <mc:AlternateContent xmlns:mc="http://schemas.openxmlformats.org/markup-compatibility/2006">
      <mc:Choice Requires="x14">
        <oleObject progId="ChemDraw.Document.6.0" shapeId="1148" r:id="rId69">
          <objectPr defaultSize="0" r:id="rId57">
            <anchor moveWithCells="1">
              <from>
                <xdr:col>12</xdr:col>
                <xdr:colOff>457200</xdr:colOff>
                <xdr:row>64</xdr:row>
                <xdr:rowOff>127000</xdr:rowOff>
              </from>
              <to>
                <xdr:col>12</xdr:col>
                <xdr:colOff>901700</xdr:colOff>
                <xdr:row>64</xdr:row>
                <xdr:rowOff>304800</xdr:rowOff>
              </to>
            </anchor>
          </objectPr>
        </oleObject>
      </mc:Choice>
      <mc:Fallback>
        <oleObject progId="ChemDraw.Document.6.0" shapeId="1148" r:id="rId69"/>
      </mc:Fallback>
    </mc:AlternateContent>
    <mc:AlternateContent xmlns:mc="http://schemas.openxmlformats.org/markup-compatibility/2006">
      <mc:Choice Requires="x14">
        <oleObject progId="ChemDraw.Document.6.0" shapeId="1149" r:id="rId70">
          <objectPr defaultSize="0" r:id="rId64">
            <anchor moveWithCells="1">
              <from>
                <xdr:col>12</xdr:col>
                <xdr:colOff>546100</xdr:colOff>
                <xdr:row>65</xdr:row>
                <xdr:rowOff>63500</xdr:rowOff>
              </from>
              <to>
                <xdr:col>12</xdr:col>
                <xdr:colOff>844550</xdr:colOff>
                <xdr:row>65</xdr:row>
                <xdr:rowOff>387350</xdr:rowOff>
              </to>
            </anchor>
          </objectPr>
        </oleObject>
      </mc:Choice>
      <mc:Fallback>
        <oleObject progId="ChemDraw.Document.6.0" shapeId="1149" r:id="rId70"/>
      </mc:Fallback>
    </mc:AlternateContent>
    <mc:AlternateContent xmlns:mc="http://schemas.openxmlformats.org/markup-compatibility/2006">
      <mc:Choice Requires="x14">
        <oleObject progId="ChemDraw.Document.6.0" shapeId="1150" r:id="rId71">
          <objectPr defaultSize="0" r:id="rId66">
            <anchor moveWithCells="1">
              <from>
                <xdr:col>12</xdr:col>
                <xdr:colOff>425450</xdr:colOff>
                <xdr:row>66</xdr:row>
                <xdr:rowOff>31750</xdr:rowOff>
              </from>
              <to>
                <xdr:col>12</xdr:col>
                <xdr:colOff>1003300</xdr:colOff>
                <xdr:row>66</xdr:row>
                <xdr:rowOff>514350</xdr:rowOff>
              </to>
            </anchor>
          </objectPr>
        </oleObject>
      </mc:Choice>
      <mc:Fallback>
        <oleObject progId="ChemDraw.Document.6.0" shapeId="1150" r:id="rId71"/>
      </mc:Fallback>
    </mc:AlternateContent>
    <mc:AlternateContent xmlns:mc="http://schemas.openxmlformats.org/markup-compatibility/2006">
      <mc:Choice Requires="x14">
        <oleObject progId="ChemDraw.Document.6.0" shapeId="1151" r:id="rId72">
          <objectPr defaultSize="0" r:id="rId73">
            <anchor moveWithCells="1">
              <from>
                <xdr:col>12</xdr:col>
                <xdr:colOff>584200</xdr:colOff>
                <xdr:row>67</xdr:row>
                <xdr:rowOff>63500</xdr:rowOff>
              </from>
              <to>
                <xdr:col>12</xdr:col>
                <xdr:colOff>882650</xdr:colOff>
                <xdr:row>67</xdr:row>
                <xdr:rowOff>387350</xdr:rowOff>
              </to>
            </anchor>
          </objectPr>
        </oleObject>
      </mc:Choice>
      <mc:Fallback>
        <oleObject progId="ChemDraw.Document.6.0" shapeId="1151" r:id="rId72"/>
      </mc:Fallback>
    </mc:AlternateContent>
    <mc:AlternateContent xmlns:mc="http://schemas.openxmlformats.org/markup-compatibility/2006">
      <mc:Choice Requires="x14">
        <oleObject progId="ChemDraw.Document.6.0" shapeId="1152" r:id="rId74">
          <objectPr defaultSize="0" r:id="rId13">
            <anchor moveWithCells="1">
              <from>
                <xdr:col>12</xdr:col>
                <xdr:colOff>533400</xdr:colOff>
                <xdr:row>62</xdr:row>
                <xdr:rowOff>184150</xdr:rowOff>
              </from>
              <to>
                <xdr:col>12</xdr:col>
                <xdr:colOff>946150</xdr:colOff>
                <xdr:row>62</xdr:row>
                <xdr:rowOff>342900</xdr:rowOff>
              </to>
            </anchor>
          </objectPr>
        </oleObject>
      </mc:Choice>
      <mc:Fallback>
        <oleObject progId="ChemDraw.Document.6.0" shapeId="1152" r:id="rId74"/>
      </mc:Fallback>
    </mc:AlternateContent>
    <mc:AlternateContent xmlns:mc="http://schemas.openxmlformats.org/markup-compatibility/2006">
      <mc:Choice Requires="x14">
        <oleObject progId="ChemDraw.Document.6.0" shapeId="1153" r:id="rId75">
          <objectPr defaultSize="0" r:id="rId13">
            <anchor moveWithCells="1">
              <from>
                <xdr:col>12</xdr:col>
                <xdr:colOff>508000</xdr:colOff>
                <xdr:row>68</xdr:row>
                <xdr:rowOff>146050</xdr:rowOff>
              </from>
              <to>
                <xdr:col>12</xdr:col>
                <xdr:colOff>920750</xdr:colOff>
                <xdr:row>68</xdr:row>
                <xdr:rowOff>304800</xdr:rowOff>
              </to>
            </anchor>
          </objectPr>
        </oleObject>
      </mc:Choice>
      <mc:Fallback>
        <oleObject progId="ChemDraw.Document.6.0" shapeId="1153" r:id="rId75"/>
      </mc:Fallback>
    </mc:AlternateContent>
    <mc:AlternateContent xmlns:mc="http://schemas.openxmlformats.org/markup-compatibility/2006">
      <mc:Choice Requires="x14">
        <oleObject progId="ChemDraw.Document.6.0" shapeId="1155" r:id="rId76">
          <objectPr defaultSize="0" r:id="rId57">
            <anchor moveWithCells="1">
              <from>
                <xdr:col>12</xdr:col>
                <xdr:colOff>527050</xdr:colOff>
                <xdr:row>69</xdr:row>
                <xdr:rowOff>158750</xdr:rowOff>
              </from>
              <to>
                <xdr:col>12</xdr:col>
                <xdr:colOff>971550</xdr:colOff>
                <xdr:row>69</xdr:row>
                <xdr:rowOff>336550</xdr:rowOff>
              </to>
            </anchor>
          </objectPr>
        </oleObject>
      </mc:Choice>
      <mc:Fallback>
        <oleObject progId="ChemDraw.Document.6.0" shapeId="1155" r:id="rId76"/>
      </mc:Fallback>
    </mc:AlternateContent>
    <mc:AlternateContent xmlns:mc="http://schemas.openxmlformats.org/markup-compatibility/2006">
      <mc:Choice Requires="x14">
        <oleObject progId="ChemDraw.Document.6.0" shapeId="1156" r:id="rId77">
          <objectPr defaultSize="0" r:id="rId59">
            <anchor moveWithCells="1">
              <from>
                <xdr:col>12</xdr:col>
                <xdr:colOff>387350</xdr:colOff>
                <xdr:row>70</xdr:row>
                <xdr:rowOff>88900</xdr:rowOff>
              </from>
              <to>
                <xdr:col>12</xdr:col>
                <xdr:colOff>1066800</xdr:colOff>
                <xdr:row>70</xdr:row>
                <xdr:rowOff>412750</xdr:rowOff>
              </to>
            </anchor>
          </objectPr>
        </oleObject>
      </mc:Choice>
      <mc:Fallback>
        <oleObject progId="ChemDraw.Document.6.0" shapeId="1156" r:id="rId77"/>
      </mc:Fallback>
    </mc:AlternateContent>
    <mc:AlternateContent xmlns:mc="http://schemas.openxmlformats.org/markup-compatibility/2006">
      <mc:Choice Requires="x14">
        <oleObject progId="ChemDraw.Document.6.0" shapeId="1157" r:id="rId78">
          <objectPr defaultSize="0" r:id="rId61">
            <anchor moveWithCells="1">
              <from>
                <xdr:col>12</xdr:col>
                <xdr:colOff>355600</xdr:colOff>
                <xdr:row>71</xdr:row>
                <xdr:rowOff>82550</xdr:rowOff>
              </from>
              <to>
                <xdr:col>12</xdr:col>
                <xdr:colOff>1130300</xdr:colOff>
                <xdr:row>71</xdr:row>
                <xdr:rowOff>508000</xdr:rowOff>
              </to>
            </anchor>
          </objectPr>
        </oleObject>
      </mc:Choice>
      <mc:Fallback>
        <oleObject progId="ChemDraw.Document.6.0" shapeId="1157" r:id="rId78"/>
      </mc:Fallback>
    </mc:AlternateContent>
    <mc:AlternateContent xmlns:mc="http://schemas.openxmlformats.org/markup-compatibility/2006">
      <mc:Choice Requires="x14">
        <oleObject progId="ChemDraw.Document.6.0" shapeId="1159" r:id="rId79">
          <objectPr defaultSize="0" r:id="rId57">
            <anchor moveWithCells="1">
              <from>
                <xdr:col>12</xdr:col>
                <xdr:colOff>482600</xdr:colOff>
                <xdr:row>72</xdr:row>
                <xdr:rowOff>127000</xdr:rowOff>
              </from>
              <to>
                <xdr:col>12</xdr:col>
                <xdr:colOff>927100</xdr:colOff>
                <xdr:row>72</xdr:row>
                <xdr:rowOff>304800</xdr:rowOff>
              </to>
            </anchor>
          </objectPr>
        </oleObject>
      </mc:Choice>
      <mc:Fallback>
        <oleObject progId="ChemDraw.Document.6.0" shapeId="1159" r:id="rId79"/>
      </mc:Fallback>
    </mc:AlternateContent>
    <mc:AlternateContent xmlns:mc="http://schemas.openxmlformats.org/markup-compatibility/2006">
      <mc:Choice Requires="x14">
        <oleObject progId="ChemDraw.Document.6.0" shapeId="1160" r:id="rId80">
          <objectPr defaultSize="0" r:id="rId64">
            <anchor moveWithCells="1">
              <from>
                <xdr:col>12</xdr:col>
                <xdr:colOff>596900</xdr:colOff>
                <xdr:row>73</xdr:row>
                <xdr:rowOff>50800</xdr:rowOff>
              </from>
              <to>
                <xdr:col>12</xdr:col>
                <xdr:colOff>895350</xdr:colOff>
                <xdr:row>73</xdr:row>
                <xdr:rowOff>374650</xdr:rowOff>
              </to>
            </anchor>
          </objectPr>
        </oleObject>
      </mc:Choice>
      <mc:Fallback>
        <oleObject progId="ChemDraw.Document.6.0" shapeId="1160" r:id="rId80"/>
      </mc:Fallback>
    </mc:AlternateContent>
    <mc:AlternateContent xmlns:mc="http://schemas.openxmlformats.org/markup-compatibility/2006">
      <mc:Choice Requires="x14">
        <oleObject progId="ChemDraw.Document.6.0" shapeId="1161" r:id="rId81">
          <objectPr defaultSize="0" r:id="rId82">
            <anchor moveWithCells="1">
              <from>
                <xdr:col>12</xdr:col>
                <xdr:colOff>349250</xdr:colOff>
                <xdr:row>74</xdr:row>
                <xdr:rowOff>69850</xdr:rowOff>
              </from>
              <to>
                <xdr:col>12</xdr:col>
                <xdr:colOff>1123950</xdr:colOff>
                <xdr:row>74</xdr:row>
                <xdr:rowOff>495300</xdr:rowOff>
              </to>
            </anchor>
          </objectPr>
        </oleObject>
      </mc:Choice>
      <mc:Fallback>
        <oleObject progId="ChemDraw.Document.6.0" shapeId="1161" r:id="rId81"/>
      </mc:Fallback>
    </mc:AlternateContent>
    <mc:AlternateContent xmlns:mc="http://schemas.openxmlformats.org/markup-compatibility/2006">
      <mc:Choice Requires="x14">
        <oleObject progId="ChemDraw.Document.6.0" shapeId="1162" r:id="rId83">
          <objectPr defaultSize="0" r:id="rId64">
            <anchor moveWithCells="1">
              <from>
                <xdr:col>12</xdr:col>
                <xdr:colOff>603250</xdr:colOff>
                <xdr:row>75</xdr:row>
                <xdr:rowOff>63500</xdr:rowOff>
              </from>
              <to>
                <xdr:col>12</xdr:col>
                <xdr:colOff>901700</xdr:colOff>
                <xdr:row>75</xdr:row>
                <xdr:rowOff>387350</xdr:rowOff>
              </to>
            </anchor>
          </objectPr>
        </oleObject>
      </mc:Choice>
      <mc:Fallback>
        <oleObject progId="ChemDraw.Document.6.0" shapeId="1162" r:id="rId83"/>
      </mc:Fallback>
    </mc:AlternateContent>
    <mc:AlternateContent xmlns:mc="http://schemas.openxmlformats.org/markup-compatibility/2006">
      <mc:Choice Requires="x14">
        <oleObject progId="ChemDraw.Document.6.0" shapeId="1163" r:id="rId84">
          <objectPr defaultSize="0" r:id="rId64">
            <anchor moveWithCells="1">
              <from>
                <xdr:col>12</xdr:col>
                <xdr:colOff>565150</xdr:colOff>
                <xdr:row>78</xdr:row>
                <xdr:rowOff>76200</xdr:rowOff>
              </from>
              <to>
                <xdr:col>12</xdr:col>
                <xdr:colOff>863600</xdr:colOff>
                <xdr:row>78</xdr:row>
                <xdr:rowOff>400050</xdr:rowOff>
              </to>
            </anchor>
          </objectPr>
        </oleObject>
      </mc:Choice>
      <mc:Fallback>
        <oleObject progId="ChemDraw.Document.6.0" shapeId="1163" r:id="rId84"/>
      </mc:Fallback>
    </mc:AlternateContent>
    <mc:AlternateContent xmlns:mc="http://schemas.openxmlformats.org/markup-compatibility/2006">
      <mc:Choice Requires="x14">
        <oleObject progId="ChemDraw.Document.6.0" shapeId="1165" r:id="rId85">
          <objectPr defaultSize="0" r:id="rId68">
            <anchor moveWithCells="1">
              <from>
                <xdr:col>12</xdr:col>
                <xdr:colOff>425450</xdr:colOff>
                <xdr:row>79</xdr:row>
                <xdr:rowOff>63500</xdr:rowOff>
              </from>
              <to>
                <xdr:col>12</xdr:col>
                <xdr:colOff>908050</xdr:colOff>
                <xdr:row>79</xdr:row>
                <xdr:rowOff>393700</xdr:rowOff>
              </to>
            </anchor>
          </objectPr>
        </oleObject>
      </mc:Choice>
      <mc:Fallback>
        <oleObject progId="ChemDraw.Document.6.0" shapeId="1165" r:id="rId85"/>
      </mc:Fallback>
    </mc:AlternateContent>
    <mc:AlternateContent xmlns:mc="http://schemas.openxmlformats.org/markup-compatibility/2006">
      <mc:Choice Requires="x14">
        <oleObject progId="ChemDraw.Document.6.0" shapeId="1166" r:id="rId86">
          <objectPr defaultSize="0" r:id="rId57">
            <anchor moveWithCells="1">
              <from>
                <xdr:col>12</xdr:col>
                <xdr:colOff>501650</xdr:colOff>
                <xdr:row>80</xdr:row>
                <xdr:rowOff>152400</xdr:rowOff>
              </from>
              <to>
                <xdr:col>12</xdr:col>
                <xdr:colOff>946150</xdr:colOff>
                <xdr:row>80</xdr:row>
                <xdr:rowOff>330200</xdr:rowOff>
              </to>
            </anchor>
          </objectPr>
        </oleObject>
      </mc:Choice>
      <mc:Fallback>
        <oleObject progId="ChemDraw.Document.6.0" shapeId="1166" r:id="rId86"/>
      </mc:Fallback>
    </mc:AlternateContent>
    <mc:AlternateContent xmlns:mc="http://schemas.openxmlformats.org/markup-compatibility/2006">
      <mc:Choice Requires="x14">
        <oleObject progId="ChemDraw.Document.6.0" shapeId="1167" r:id="rId87">
          <objectPr defaultSize="0" r:id="rId64">
            <anchor moveWithCells="1">
              <from>
                <xdr:col>12</xdr:col>
                <xdr:colOff>565150</xdr:colOff>
                <xdr:row>81</xdr:row>
                <xdr:rowOff>63500</xdr:rowOff>
              </from>
              <to>
                <xdr:col>12</xdr:col>
                <xdr:colOff>863600</xdr:colOff>
                <xdr:row>81</xdr:row>
                <xdr:rowOff>387350</xdr:rowOff>
              </to>
            </anchor>
          </objectPr>
        </oleObject>
      </mc:Choice>
      <mc:Fallback>
        <oleObject progId="ChemDraw.Document.6.0" shapeId="1167" r:id="rId87"/>
      </mc:Fallback>
    </mc:AlternateContent>
    <mc:AlternateContent xmlns:mc="http://schemas.openxmlformats.org/markup-compatibility/2006">
      <mc:Choice Requires="x14">
        <oleObject progId="ChemDraw.Document.6.0" shapeId="1169" r:id="rId88">
          <objectPr defaultSize="0" r:id="rId57">
            <anchor moveWithCells="1">
              <from>
                <xdr:col>12</xdr:col>
                <xdr:colOff>495300</xdr:colOff>
                <xdr:row>82</xdr:row>
                <xdr:rowOff>158750</xdr:rowOff>
              </from>
              <to>
                <xdr:col>12</xdr:col>
                <xdr:colOff>939800</xdr:colOff>
                <xdr:row>82</xdr:row>
                <xdr:rowOff>336550</xdr:rowOff>
              </to>
            </anchor>
          </objectPr>
        </oleObject>
      </mc:Choice>
      <mc:Fallback>
        <oleObject progId="ChemDraw.Document.6.0" shapeId="1169" r:id="rId88"/>
      </mc:Fallback>
    </mc:AlternateContent>
    <mc:AlternateContent xmlns:mc="http://schemas.openxmlformats.org/markup-compatibility/2006">
      <mc:Choice Requires="x14">
        <oleObject progId="ChemDraw.Document.6.0" shapeId="1171" r:id="rId89">
          <objectPr defaultSize="0" r:id="rId57">
            <anchor moveWithCells="1">
              <from>
                <xdr:col>12</xdr:col>
                <xdr:colOff>482600</xdr:colOff>
                <xdr:row>85</xdr:row>
                <xdr:rowOff>127000</xdr:rowOff>
              </from>
              <to>
                <xdr:col>12</xdr:col>
                <xdr:colOff>927100</xdr:colOff>
                <xdr:row>85</xdr:row>
                <xdr:rowOff>304800</xdr:rowOff>
              </to>
            </anchor>
          </objectPr>
        </oleObject>
      </mc:Choice>
      <mc:Fallback>
        <oleObject progId="ChemDraw.Document.6.0" shapeId="1171" r:id="rId89"/>
      </mc:Fallback>
    </mc:AlternateContent>
    <mc:AlternateContent xmlns:mc="http://schemas.openxmlformats.org/markup-compatibility/2006">
      <mc:Choice Requires="x14">
        <oleObject progId="ChemDraw.Document.6.0" shapeId="1172" r:id="rId90">
          <objectPr defaultSize="0" r:id="rId61">
            <anchor moveWithCells="1">
              <from>
                <xdr:col>12</xdr:col>
                <xdr:colOff>311150</xdr:colOff>
                <xdr:row>86</xdr:row>
                <xdr:rowOff>38100</xdr:rowOff>
              </from>
              <to>
                <xdr:col>12</xdr:col>
                <xdr:colOff>1085850</xdr:colOff>
                <xdr:row>86</xdr:row>
                <xdr:rowOff>463550</xdr:rowOff>
              </to>
            </anchor>
          </objectPr>
        </oleObject>
      </mc:Choice>
      <mc:Fallback>
        <oleObject progId="ChemDraw.Document.6.0" shapeId="1172" r:id="rId90"/>
      </mc:Fallback>
    </mc:AlternateContent>
    <mc:AlternateContent xmlns:mc="http://schemas.openxmlformats.org/markup-compatibility/2006">
      <mc:Choice Requires="x14">
        <oleObject progId="ChemDraw.Document.6.0" shapeId="1173" r:id="rId91">
          <objectPr defaultSize="0" r:id="rId59">
            <anchor moveWithCells="1">
              <from>
                <xdr:col>12</xdr:col>
                <xdr:colOff>393700</xdr:colOff>
                <xdr:row>87</xdr:row>
                <xdr:rowOff>63500</xdr:rowOff>
              </from>
              <to>
                <xdr:col>12</xdr:col>
                <xdr:colOff>1073150</xdr:colOff>
                <xdr:row>87</xdr:row>
                <xdr:rowOff>387350</xdr:rowOff>
              </to>
            </anchor>
          </objectPr>
        </oleObject>
      </mc:Choice>
      <mc:Fallback>
        <oleObject progId="ChemDraw.Document.6.0" shapeId="1173" r:id="rId91"/>
      </mc:Fallback>
    </mc:AlternateContent>
    <mc:AlternateContent xmlns:mc="http://schemas.openxmlformats.org/markup-compatibility/2006">
      <mc:Choice Requires="x14">
        <oleObject progId="ChemDraw.Document.6.0" shapeId="1174" r:id="rId92">
          <objectPr defaultSize="0" r:id="rId57">
            <anchor moveWithCells="1">
              <from>
                <xdr:col>12</xdr:col>
                <xdr:colOff>533400</xdr:colOff>
                <xdr:row>88</xdr:row>
                <xdr:rowOff>139700</xdr:rowOff>
              </from>
              <to>
                <xdr:col>12</xdr:col>
                <xdr:colOff>977900</xdr:colOff>
                <xdr:row>88</xdr:row>
                <xdr:rowOff>317500</xdr:rowOff>
              </to>
            </anchor>
          </objectPr>
        </oleObject>
      </mc:Choice>
      <mc:Fallback>
        <oleObject progId="ChemDraw.Document.6.0" shapeId="1174" r:id="rId92"/>
      </mc:Fallback>
    </mc:AlternateContent>
    <mc:AlternateContent xmlns:mc="http://schemas.openxmlformats.org/markup-compatibility/2006">
      <mc:Choice Requires="x14">
        <oleObject progId="ChemDraw.Document.6.0" shapeId="1175" r:id="rId93">
          <objectPr defaultSize="0" r:id="rId64">
            <anchor moveWithCells="1">
              <from>
                <xdr:col>12</xdr:col>
                <xdr:colOff>565150</xdr:colOff>
                <xdr:row>89</xdr:row>
                <xdr:rowOff>76200</xdr:rowOff>
              </from>
              <to>
                <xdr:col>12</xdr:col>
                <xdr:colOff>863600</xdr:colOff>
                <xdr:row>89</xdr:row>
                <xdr:rowOff>400050</xdr:rowOff>
              </to>
            </anchor>
          </objectPr>
        </oleObject>
      </mc:Choice>
      <mc:Fallback>
        <oleObject progId="ChemDraw.Document.6.0" shapeId="1175" r:id="rId93"/>
      </mc:Fallback>
    </mc:AlternateContent>
    <mc:AlternateContent xmlns:mc="http://schemas.openxmlformats.org/markup-compatibility/2006">
      <mc:Choice Requires="x14">
        <oleObject progId="ChemDraw.Document.6.0" shapeId="1177" r:id="rId94">
          <objectPr defaultSize="0" r:id="rId57">
            <anchor moveWithCells="1">
              <from>
                <xdr:col>12</xdr:col>
                <xdr:colOff>508000</xdr:colOff>
                <xdr:row>90</xdr:row>
                <xdr:rowOff>139700</xdr:rowOff>
              </from>
              <to>
                <xdr:col>12</xdr:col>
                <xdr:colOff>952500</xdr:colOff>
                <xdr:row>90</xdr:row>
                <xdr:rowOff>317500</xdr:rowOff>
              </to>
            </anchor>
          </objectPr>
        </oleObject>
      </mc:Choice>
      <mc:Fallback>
        <oleObject progId="ChemDraw.Document.6.0" shapeId="1177" r:id="rId94"/>
      </mc:Fallback>
    </mc:AlternateContent>
    <mc:AlternateContent xmlns:mc="http://schemas.openxmlformats.org/markup-compatibility/2006">
      <mc:Choice Requires="x14">
        <oleObject progId="ChemDraw.Document.6.0" shapeId="1178" r:id="rId95">
          <objectPr defaultSize="0" r:id="rId64">
            <anchor moveWithCells="1">
              <from>
                <xdr:col>12</xdr:col>
                <xdr:colOff>615950</xdr:colOff>
                <xdr:row>91</xdr:row>
                <xdr:rowOff>50800</xdr:rowOff>
              </from>
              <to>
                <xdr:col>12</xdr:col>
                <xdr:colOff>914400</xdr:colOff>
                <xdr:row>91</xdr:row>
                <xdr:rowOff>374650</xdr:rowOff>
              </to>
            </anchor>
          </objectPr>
        </oleObject>
      </mc:Choice>
      <mc:Fallback>
        <oleObject progId="ChemDraw.Document.6.0" shapeId="1178" r:id="rId95"/>
      </mc:Fallback>
    </mc:AlternateContent>
    <mc:AlternateContent xmlns:mc="http://schemas.openxmlformats.org/markup-compatibility/2006">
      <mc:Choice Requires="x14">
        <oleObject progId="ChemDraw.Document.6.0" shapeId="1181" r:id="rId96">
          <objectPr defaultSize="0" r:id="rId57">
            <anchor moveWithCells="1">
              <from>
                <xdr:col>12</xdr:col>
                <xdr:colOff>495300</xdr:colOff>
                <xdr:row>98</xdr:row>
                <xdr:rowOff>228600</xdr:rowOff>
              </from>
              <to>
                <xdr:col>12</xdr:col>
                <xdr:colOff>939800</xdr:colOff>
                <xdr:row>98</xdr:row>
                <xdr:rowOff>406400</xdr:rowOff>
              </to>
            </anchor>
          </objectPr>
        </oleObject>
      </mc:Choice>
      <mc:Fallback>
        <oleObject progId="ChemDraw.Document.6.0" shapeId="1181" r:id="rId96"/>
      </mc:Fallback>
    </mc:AlternateContent>
    <mc:AlternateContent xmlns:mc="http://schemas.openxmlformats.org/markup-compatibility/2006">
      <mc:Choice Requires="x14">
        <oleObject progId="ChemDraw.Document.6.0" shapeId="1182" r:id="rId97">
          <objectPr defaultSize="0" r:id="rId64">
            <anchor moveWithCells="1">
              <from>
                <xdr:col>12</xdr:col>
                <xdr:colOff>527050</xdr:colOff>
                <xdr:row>99</xdr:row>
                <xdr:rowOff>82550</xdr:rowOff>
              </from>
              <to>
                <xdr:col>12</xdr:col>
                <xdr:colOff>825500</xdr:colOff>
                <xdr:row>99</xdr:row>
                <xdr:rowOff>406400</xdr:rowOff>
              </to>
            </anchor>
          </objectPr>
        </oleObject>
      </mc:Choice>
      <mc:Fallback>
        <oleObject progId="ChemDraw.Document.6.0" shapeId="1182" r:id="rId97"/>
      </mc:Fallback>
    </mc:AlternateContent>
    <mc:AlternateContent xmlns:mc="http://schemas.openxmlformats.org/markup-compatibility/2006">
      <mc:Choice Requires="x14">
        <oleObject progId="ChemDraw.Document.6.0" shapeId="1188" r:id="rId98">
          <objectPr defaultSize="0" r:id="rId64">
            <anchor moveWithCells="1">
              <from>
                <xdr:col>12</xdr:col>
                <xdr:colOff>584200</xdr:colOff>
                <xdr:row>92</xdr:row>
                <xdr:rowOff>76200</xdr:rowOff>
              </from>
              <to>
                <xdr:col>12</xdr:col>
                <xdr:colOff>882650</xdr:colOff>
                <xdr:row>92</xdr:row>
                <xdr:rowOff>400050</xdr:rowOff>
              </to>
            </anchor>
          </objectPr>
        </oleObject>
      </mc:Choice>
      <mc:Fallback>
        <oleObject progId="ChemDraw.Document.6.0" shapeId="1188" r:id="rId98"/>
      </mc:Fallback>
    </mc:AlternateContent>
    <mc:AlternateContent xmlns:mc="http://schemas.openxmlformats.org/markup-compatibility/2006">
      <mc:Choice Requires="x14">
        <oleObject progId="ChemDraw.Document.6.0" shapeId="1189" r:id="rId99">
          <objectPr defaultSize="0" r:id="rId64">
            <anchor moveWithCells="1">
              <from>
                <xdr:col>12</xdr:col>
                <xdr:colOff>596900</xdr:colOff>
                <xdr:row>94</xdr:row>
                <xdr:rowOff>76200</xdr:rowOff>
              </from>
              <to>
                <xdr:col>12</xdr:col>
                <xdr:colOff>895350</xdr:colOff>
                <xdr:row>94</xdr:row>
                <xdr:rowOff>400050</xdr:rowOff>
              </to>
            </anchor>
          </objectPr>
        </oleObject>
      </mc:Choice>
      <mc:Fallback>
        <oleObject progId="ChemDraw.Document.6.0" shapeId="1189" r:id="rId99"/>
      </mc:Fallback>
    </mc:AlternateContent>
    <mc:AlternateContent xmlns:mc="http://schemas.openxmlformats.org/markup-compatibility/2006">
      <mc:Choice Requires="x14">
        <oleObject progId="ChemDraw.Document.6.0" shapeId="1190" r:id="rId100">
          <objectPr defaultSize="0" r:id="rId57">
            <anchor moveWithCells="1">
              <from>
                <xdr:col>12</xdr:col>
                <xdr:colOff>495300</xdr:colOff>
                <xdr:row>95</xdr:row>
                <xdr:rowOff>139700</xdr:rowOff>
              </from>
              <to>
                <xdr:col>12</xdr:col>
                <xdr:colOff>939800</xdr:colOff>
                <xdr:row>95</xdr:row>
                <xdr:rowOff>317500</xdr:rowOff>
              </to>
            </anchor>
          </objectPr>
        </oleObject>
      </mc:Choice>
      <mc:Fallback>
        <oleObject progId="ChemDraw.Document.6.0" shapeId="1190" r:id="rId100"/>
      </mc:Fallback>
    </mc:AlternateContent>
    <mc:AlternateContent xmlns:mc="http://schemas.openxmlformats.org/markup-compatibility/2006">
      <mc:Choice Requires="x14">
        <oleObject progId="ChemDraw.Document.6.0" shapeId="1191" r:id="rId101">
          <objectPr defaultSize="0" r:id="rId57">
            <anchor moveWithCells="1">
              <from>
                <xdr:col>12</xdr:col>
                <xdr:colOff>482600</xdr:colOff>
                <xdr:row>100</xdr:row>
                <xdr:rowOff>158750</xdr:rowOff>
              </from>
              <to>
                <xdr:col>12</xdr:col>
                <xdr:colOff>927100</xdr:colOff>
                <xdr:row>100</xdr:row>
                <xdr:rowOff>336550</xdr:rowOff>
              </to>
            </anchor>
          </objectPr>
        </oleObject>
      </mc:Choice>
      <mc:Fallback>
        <oleObject progId="ChemDraw.Document.6.0" shapeId="1191" r:id="rId101"/>
      </mc:Fallback>
    </mc:AlternateContent>
    <mc:AlternateContent xmlns:mc="http://schemas.openxmlformats.org/markup-compatibility/2006">
      <mc:Choice Requires="x14">
        <oleObject progId="ChemDraw.Document.6.0" shapeId="1193" r:id="rId102">
          <objectPr defaultSize="0" r:id="rId103">
            <anchor moveWithCells="1">
              <from>
                <xdr:col>12</xdr:col>
                <xdr:colOff>457200</xdr:colOff>
                <xdr:row>101</xdr:row>
                <xdr:rowOff>146050</xdr:rowOff>
              </from>
              <to>
                <xdr:col>12</xdr:col>
                <xdr:colOff>908050</xdr:colOff>
                <xdr:row>101</xdr:row>
                <xdr:rowOff>304800</xdr:rowOff>
              </to>
            </anchor>
          </objectPr>
        </oleObject>
      </mc:Choice>
      <mc:Fallback>
        <oleObject progId="ChemDraw.Document.6.0" shapeId="1193" r:id="rId102"/>
      </mc:Fallback>
    </mc:AlternateContent>
    <mc:AlternateContent xmlns:mc="http://schemas.openxmlformats.org/markup-compatibility/2006">
      <mc:Choice Requires="x14">
        <oleObject progId="ChemDraw.Document.6.0" shapeId="1194" r:id="rId104">
          <objectPr defaultSize="0" r:id="rId105">
            <anchor moveWithCells="1">
              <from>
                <xdr:col>12</xdr:col>
                <xdr:colOff>457200</xdr:colOff>
                <xdr:row>102</xdr:row>
                <xdr:rowOff>165100</xdr:rowOff>
              </from>
              <to>
                <xdr:col>12</xdr:col>
                <xdr:colOff>901700</xdr:colOff>
                <xdr:row>102</xdr:row>
                <xdr:rowOff>317500</xdr:rowOff>
              </to>
            </anchor>
          </objectPr>
        </oleObject>
      </mc:Choice>
      <mc:Fallback>
        <oleObject progId="ChemDraw.Document.6.0" shapeId="1194" r:id="rId104"/>
      </mc:Fallback>
    </mc:AlternateContent>
    <mc:AlternateContent xmlns:mc="http://schemas.openxmlformats.org/markup-compatibility/2006">
      <mc:Choice Requires="x14">
        <oleObject progId="ChemDraw.Document.6.0" shapeId="1197" r:id="rId106">
          <objectPr defaultSize="0" r:id="rId107">
            <anchor moveWithCells="1">
              <from>
                <xdr:col>12</xdr:col>
                <xdr:colOff>336550</xdr:colOff>
                <xdr:row>103</xdr:row>
                <xdr:rowOff>50800</xdr:rowOff>
              </from>
              <to>
                <xdr:col>12</xdr:col>
                <xdr:colOff>977900</xdr:colOff>
                <xdr:row>103</xdr:row>
                <xdr:rowOff>476250</xdr:rowOff>
              </to>
            </anchor>
          </objectPr>
        </oleObject>
      </mc:Choice>
      <mc:Fallback>
        <oleObject progId="ChemDraw.Document.6.0" shapeId="1197" r:id="rId106"/>
      </mc:Fallback>
    </mc:AlternateContent>
    <mc:AlternateContent xmlns:mc="http://schemas.openxmlformats.org/markup-compatibility/2006">
      <mc:Choice Requires="x14">
        <oleObject progId="ChemDraw.Document.6.0" shapeId="1199" r:id="rId108">
          <objectPr defaultSize="0" autoPict="0" r:id="rId109">
            <anchor moveWithCells="1">
              <from>
                <xdr:col>1</xdr:col>
                <xdr:colOff>431800</xdr:colOff>
                <xdr:row>106</xdr:row>
                <xdr:rowOff>412750</xdr:rowOff>
              </from>
              <to>
                <xdr:col>2</xdr:col>
                <xdr:colOff>977900</xdr:colOff>
                <xdr:row>107</xdr:row>
                <xdr:rowOff>393700</xdr:rowOff>
              </to>
            </anchor>
          </objectPr>
        </oleObject>
      </mc:Choice>
      <mc:Fallback>
        <oleObject progId="ChemDraw.Document.6.0" shapeId="1199" r:id="rId108"/>
      </mc:Fallback>
    </mc:AlternateContent>
    <mc:AlternateContent xmlns:mc="http://schemas.openxmlformats.org/markup-compatibility/2006">
      <mc:Choice Requires="x14">
        <oleObject progId="ChemDraw.Document.6.0" shapeId="1201" r:id="rId110">
          <objectPr defaultSize="0" autoPict="0" r:id="rId111">
            <anchor moveWithCells="1">
              <from>
                <xdr:col>12</xdr:col>
                <xdr:colOff>215900</xdr:colOff>
                <xdr:row>104</xdr:row>
                <xdr:rowOff>152400</xdr:rowOff>
              </from>
              <to>
                <xdr:col>12</xdr:col>
                <xdr:colOff>1212850</xdr:colOff>
                <xdr:row>104</xdr:row>
                <xdr:rowOff>393700</xdr:rowOff>
              </to>
            </anchor>
          </objectPr>
        </oleObject>
      </mc:Choice>
      <mc:Fallback>
        <oleObject progId="ChemDraw.Document.6.0" shapeId="1201" r:id="rId110"/>
      </mc:Fallback>
    </mc:AlternateContent>
    <mc:AlternateContent xmlns:mc="http://schemas.openxmlformats.org/markup-compatibility/2006">
      <mc:Choice Requires="x14">
        <oleObject progId="ChemDraw.Document.6.0" shapeId="1202" r:id="rId112">
          <objectPr defaultSize="0" r:id="rId113">
            <anchor moveWithCells="1">
              <from>
                <xdr:col>12</xdr:col>
                <xdr:colOff>355600</xdr:colOff>
                <xdr:row>105</xdr:row>
                <xdr:rowOff>146050</xdr:rowOff>
              </from>
              <to>
                <xdr:col>12</xdr:col>
                <xdr:colOff>1162050</xdr:colOff>
                <xdr:row>105</xdr:row>
                <xdr:rowOff>336550</xdr:rowOff>
              </to>
            </anchor>
          </objectPr>
        </oleObject>
      </mc:Choice>
      <mc:Fallback>
        <oleObject progId="ChemDraw.Document.6.0" shapeId="1202" r:id="rId112"/>
      </mc:Fallback>
    </mc:AlternateContent>
    <mc:AlternateContent xmlns:mc="http://schemas.openxmlformats.org/markup-compatibility/2006">
      <mc:Choice Requires="x14">
        <oleObject progId="ChemDraw.Document.6.0" shapeId="1205" r:id="rId114">
          <objectPr defaultSize="0" r:id="rId115">
            <anchor moveWithCells="1">
              <from>
                <xdr:col>12</xdr:col>
                <xdr:colOff>165100</xdr:colOff>
                <xdr:row>106</xdr:row>
                <xdr:rowOff>88900</xdr:rowOff>
              </from>
              <to>
                <xdr:col>12</xdr:col>
                <xdr:colOff>1143000</xdr:colOff>
                <xdr:row>106</xdr:row>
                <xdr:rowOff>596900</xdr:rowOff>
              </to>
            </anchor>
          </objectPr>
        </oleObject>
      </mc:Choice>
      <mc:Fallback>
        <oleObject progId="ChemDraw.Document.6.0" shapeId="1205" r:id="rId114"/>
      </mc:Fallback>
    </mc:AlternateContent>
    <mc:AlternateContent xmlns:mc="http://schemas.openxmlformats.org/markup-compatibility/2006">
      <mc:Choice Requires="x14">
        <oleObject progId="ChemDraw.Document.6.0" shapeId="1208" r:id="rId116">
          <objectPr defaultSize="0" r:id="rId113">
            <anchor moveWithCells="1">
              <from>
                <xdr:col>12</xdr:col>
                <xdr:colOff>330200</xdr:colOff>
                <xdr:row>108</xdr:row>
                <xdr:rowOff>146050</xdr:rowOff>
              </from>
              <to>
                <xdr:col>12</xdr:col>
                <xdr:colOff>1136650</xdr:colOff>
                <xdr:row>108</xdr:row>
                <xdr:rowOff>336550</xdr:rowOff>
              </to>
            </anchor>
          </objectPr>
        </oleObject>
      </mc:Choice>
      <mc:Fallback>
        <oleObject progId="ChemDraw.Document.6.0" shapeId="1208" r:id="rId116"/>
      </mc:Fallback>
    </mc:AlternateContent>
    <mc:AlternateContent xmlns:mc="http://schemas.openxmlformats.org/markup-compatibility/2006">
      <mc:Choice Requires="x14">
        <oleObject progId="ChemDraw.Document.6.0" shapeId="1209" r:id="rId117">
          <objectPr defaultSize="0" r:id="rId118">
            <anchor moveWithCells="1">
              <from>
                <xdr:col>12</xdr:col>
                <xdr:colOff>107950</xdr:colOff>
                <xdr:row>111</xdr:row>
                <xdr:rowOff>50800</xdr:rowOff>
              </from>
              <to>
                <xdr:col>12</xdr:col>
                <xdr:colOff>1289050</xdr:colOff>
                <xdr:row>111</xdr:row>
                <xdr:rowOff>419100</xdr:rowOff>
              </to>
            </anchor>
          </objectPr>
        </oleObject>
      </mc:Choice>
      <mc:Fallback>
        <oleObject progId="ChemDraw.Document.6.0" shapeId="1209" r:id="rId117"/>
      </mc:Fallback>
    </mc:AlternateContent>
    <mc:AlternateContent xmlns:mc="http://schemas.openxmlformats.org/markup-compatibility/2006">
      <mc:Choice Requires="x14">
        <oleObject progId="ChemDraw.Document.6.0" shapeId="1210" r:id="rId119">
          <objectPr defaultSize="0" r:id="rId120">
            <anchor moveWithCells="1">
              <from>
                <xdr:col>12</xdr:col>
                <xdr:colOff>419100</xdr:colOff>
                <xdr:row>113</xdr:row>
                <xdr:rowOff>177800</xdr:rowOff>
              </from>
              <to>
                <xdr:col>12</xdr:col>
                <xdr:colOff>1130300</xdr:colOff>
                <xdr:row>113</xdr:row>
                <xdr:rowOff>355600</xdr:rowOff>
              </to>
            </anchor>
          </objectPr>
        </oleObject>
      </mc:Choice>
      <mc:Fallback>
        <oleObject progId="ChemDraw.Document.6.0" shapeId="1210" r:id="rId119"/>
      </mc:Fallback>
    </mc:AlternateContent>
    <mc:AlternateContent xmlns:mc="http://schemas.openxmlformats.org/markup-compatibility/2006">
      <mc:Choice Requires="x14">
        <oleObject progId="ChemDraw.Document.6.0" shapeId="1214" r:id="rId121">
          <objectPr defaultSize="0" r:id="rId120">
            <anchor moveWithCells="1">
              <from>
                <xdr:col>12</xdr:col>
                <xdr:colOff>419100</xdr:colOff>
                <xdr:row>115</xdr:row>
                <xdr:rowOff>203200</xdr:rowOff>
              </from>
              <to>
                <xdr:col>12</xdr:col>
                <xdr:colOff>1130300</xdr:colOff>
                <xdr:row>115</xdr:row>
                <xdr:rowOff>381000</xdr:rowOff>
              </to>
            </anchor>
          </objectPr>
        </oleObject>
      </mc:Choice>
      <mc:Fallback>
        <oleObject progId="ChemDraw.Document.6.0" shapeId="1214" r:id="rId121"/>
      </mc:Fallback>
    </mc:AlternateContent>
    <mc:AlternateContent xmlns:mc="http://schemas.openxmlformats.org/markup-compatibility/2006">
      <mc:Choice Requires="x14">
        <oleObject progId="ChemDraw.Document.6.0" shapeId="1216" r:id="rId122">
          <objectPr defaultSize="0" r:id="rId123">
            <anchor moveWithCells="1">
              <from>
                <xdr:col>12</xdr:col>
                <xdr:colOff>69850</xdr:colOff>
                <xdr:row>117</xdr:row>
                <xdr:rowOff>177800</xdr:rowOff>
              </from>
              <to>
                <xdr:col>12</xdr:col>
                <xdr:colOff>1352550</xdr:colOff>
                <xdr:row>117</xdr:row>
                <xdr:rowOff>393700</xdr:rowOff>
              </to>
            </anchor>
          </objectPr>
        </oleObject>
      </mc:Choice>
      <mc:Fallback>
        <oleObject progId="ChemDraw.Document.6.0" shapeId="1216" r:id="rId122"/>
      </mc:Fallback>
    </mc:AlternateContent>
    <mc:AlternateContent xmlns:mc="http://schemas.openxmlformats.org/markup-compatibility/2006">
      <mc:Choice Requires="x14">
        <oleObject progId="ChemDraw.Document.6.0" shapeId="1217" r:id="rId124">
          <objectPr defaultSize="0" r:id="rId125">
            <anchor moveWithCells="1">
              <from>
                <xdr:col>12</xdr:col>
                <xdr:colOff>114300</xdr:colOff>
                <xdr:row>119</xdr:row>
                <xdr:rowOff>120650</xdr:rowOff>
              </from>
              <to>
                <xdr:col>12</xdr:col>
                <xdr:colOff>1231900</xdr:colOff>
                <xdr:row>119</xdr:row>
                <xdr:rowOff>336550</xdr:rowOff>
              </to>
            </anchor>
          </objectPr>
        </oleObject>
      </mc:Choice>
      <mc:Fallback>
        <oleObject progId="ChemDraw.Document.6.0" shapeId="1217" r:id="rId124"/>
      </mc:Fallback>
    </mc:AlternateContent>
    <mc:AlternateContent xmlns:mc="http://schemas.openxmlformats.org/markup-compatibility/2006">
      <mc:Choice Requires="x14">
        <oleObject progId="ChemDraw.Document.6.0" shapeId="1219" r:id="rId126">
          <objectPr defaultSize="0" r:id="rId127">
            <anchor moveWithCells="1">
              <from>
                <xdr:col>12</xdr:col>
                <xdr:colOff>50800</xdr:colOff>
                <xdr:row>120</xdr:row>
                <xdr:rowOff>31750</xdr:rowOff>
              </from>
              <to>
                <xdr:col>12</xdr:col>
                <xdr:colOff>1416050</xdr:colOff>
                <xdr:row>120</xdr:row>
                <xdr:rowOff>552450</xdr:rowOff>
              </to>
            </anchor>
          </objectPr>
        </oleObject>
      </mc:Choice>
      <mc:Fallback>
        <oleObject progId="ChemDraw.Document.6.0" shapeId="1219" r:id="rId126"/>
      </mc:Fallback>
    </mc:AlternateContent>
    <mc:AlternateContent xmlns:mc="http://schemas.openxmlformats.org/markup-compatibility/2006">
      <mc:Choice Requires="x14">
        <oleObject progId="ChemDraw.Document.6.0" shapeId="1220" r:id="rId128">
          <objectPr defaultSize="0" r:id="rId123">
            <anchor moveWithCells="1">
              <from>
                <xdr:col>12</xdr:col>
                <xdr:colOff>63500</xdr:colOff>
                <xdr:row>121</xdr:row>
                <xdr:rowOff>177800</xdr:rowOff>
              </from>
              <to>
                <xdr:col>12</xdr:col>
                <xdr:colOff>1346200</xdr:colOff>
                <xdr:row>121</xdr:row>
                <xdr:rowOff>393700</xdr:rowOff>
              </to>
            </anchor>
          </objectPr>
        </oleObject>
      </mc:Choice>
      <mc:Fallback>
        <oleObject progId="ChemDraw.Document.6.0" shapeId="1220" r:id="rId128"/>
      </mc:Fallback>
    </mc:AlternateContent>
    <mc:AlternateContent xmlns:mc="http://schemas.openxmlformats.org/markup-compatibility/2006">
      <mc:Choice Requires="x14">
        <oleObject progId="ChemDraw.Document.6.0" shapeId="1222" r:id="rId129">
          <objectPr defaultSize="0" r:id="rId130">
            <anchor moveWithCells="1">
              <from>
                <xdr:col>12</xdr:col>
                <xdr:colOff>355600</xdr:colOff>
                <xdr:row>124</xdr:row>
                <xdr:rowOff>25400</xdr:rowOff>
              </from>
              <to>
                <xdr:col>12</xdr:col>
                <xdr:colOff>838200</xdr:colOff>
                <xdr:row>124</xdr:row>
                <xdr:rowOff>425450</xdr:rowOff>
              </to>
            </anchor>
          </objectPr>
        </oleObject>
      </mc:Choice>
      <mc:Fallback>
        <oleObject progId="ChemDraw.Document.6.0" shapeId="1222" r:id="rId129"/>
      </mc:Fallback>
    </mc:AlternateContent>
    <mc:AlternateContent xmlns:mc="http://schemas.openxmlformats.org/markup-compatibility/2006">
      <mc:Choice Requires="x14">
        <oleObject progId="ChemDraw.Document.6.0" shapeId="1223" r:id="rId131">
          <objectPr defaultSize="0" r:id="rId132">
            <anchor moveWithCells="1">
              <from>
                <xdr:col>12</xdr:col>
                <xdr:colOff>558800</xdr:colOff>
                <xdr:row>125</xdr:row>
                <xdr:rowOff>69850</xdr:rowOff>
              </from>
              <to>
                <xdr:col>12</xdr:col>
                <xdr:colOff>863600</xdr:colOff>
                <xdr:row>125</xdr:row>
                <xdr:rowOff>393700</xdr:rowOff>
              </to>
            </anchor>
          </objectPr>
        </oleObject>
      </mc:Choice>
      <mc:Fallback>
        <oleObject progId="ChemDraw.Document.6.0" shapeId="1223" r:id="rId131"/>
      </mc:Fallback>
    </mc:AlternateContent>
    <mc:AlternateContent xmlns:mc="http://schemas.openxmlformats.org/markup-compatibility/2006">
      <mc:Choice Requires="x14">
        <oleObject progId="ChemDraw.Document.6.0" shapeId="1225" r:id="rId133">
          <objectPr defaultSize="0" r:id="rId130">
            <anchor moveWithCells="1">
              <from>
                <xdr:col>12</xdr:col>
                <xdr:colOff>374650</xdr:colOff>
                <xdr:row>126</xdr:row>
                <xdr:rowOff>25400</xdr:rowOff>
              </from>
              <to>
                <xdr:col>12</xdr:col>
                <xdr:colOff>857250</xdr:colOff>
                <xdr:row>126</xdr:row>
                <xdr:rowOff>425450</xdr:rowOff>
              </to>
            </anchor>
          </objectPr>
        </oleObject>
      </mc:Choice>
      <mc:Fallback>
        <oleObject progId="ChemDraw.Document.6.0" shapeId="1225" r:id="rId133"/>
      </mc:Fallback>
    </mc:AlternateContent>
    <mc:AlternateContent xmlns:mc="http://schemas.openxmlformats.org/markup-compatibility/2006">
      <mc:Choice Requires="x14">
        <oleObject progId="ChemDraw.Document.6.0" shapeId="1226" r:id="rId134">
          <objectPr defaultSize="0" r:id="rId132">
            <anchor moveWithCells="1">
              <from>
                <xdr:col>12</xdr:col>
                <xdr:colOff>558800</xdr:colOff>
                <xdr:row>127</xdr:row>
                <xdr:rowOff>69850</xdr:rowOff>
              </from>
              <to>
                <xdr:col>12</xdr:col>
                <xdr:colOff>863600</xdr:colOff>
                <xdr:row>127</xdr:row>
                <xdr:rowOff>393700</xdr:rowOff>
              </to>
            </anchor>
          </objectPr>
        </oleObject>
      </mc:Choice>
      <mc:Fallback>
        <oleObject progId="ChemDraw.Document.6.0" shapeId="1226" r:id="rId134"/>
      </mc:Fallback>
    </mc:AlternateContent>
    <mc:AlternateContent xmlns:mc="http://schemas.openxmlformats.org/markup-compatibility/2006">
      <mc:Choice Requires="x14">
        <oleObject progId="ChemDraw.Document.6.0" shapeId="1228" r:id="rId135">
          <objectPr defaultSize="0" r:id="rId130">
            <anchor moveWithCells="1">
              <from>
                <xdr:col>12</xdr:col>
                <xdr:colOff>387350</xdr:colOff>
                <xdr:row>128</xdr:row>
                <xdr:rowOff>25400</xdr:rowOff>
              </from>
              <to>
                <xdr:col>12</xdr:col>
                <xdr:colOff>869950</xdr:colOff>
                <xdr:row>128</xdr:row>
                <xdr:rowOff>425450</xdr:rowOff>
              </to>
            </anchor>
          </objectPr>
        </oleObject>
      </mc:Choice>
      <mc:Fallback>
        <oleObject progId="ChemDraw.Document.6.0" shapeId="1228" r:id="rId135"/>
      </mc:Fallback>
    </mc:AlternateContent>
    <mc:AlternateContent xmlns:mc="http://schemas.openxmlformats.org/markup-compatibility/2006">
      <mc:Choice Requires="x14">
        <oleObject progId="ChemDraw.Document.6.0" shapeId="1229" r:id="rId136">
          <objectPr defaultSize="0" r:id="rId132">
            <anchor moveWithCells="1">
              <from>
                <xdr:col>12</xdr:col>
                <xdr:colOff>558800</xdr:colOff>
                <xdr:row>129</xdr:row>
                <xdr:rowOff>69850</xdr:rowOff>
              </from>
              <to>
                <xdr:col>12</xdr:col>
                <xdr:colOff>863600</xdr:colOff>
                <xdr:row>129</xdr:row>
                <xdr:rowOff>393700</xdr:rowOff>
              </to>
            </anchor>
          </objectPr>
        </oleObject>
      </mc:Choice>
      <mc:Fallback>
        <oleObject progId="ChemDraw.Document.6.0" shapeId="1229" r:id="rId136"/>
      </mc:Fallback>
    </mc:AlternateContent>
    <mc:AlternateContent xmlns:mc="http://schemas.openxmlformats.org/markup-compatibility/2006">
      <mc:Choice Requires="x14">
        <oleObject progId="ChemDraw.Document.6.0" shapeId="1230" r:id="rId137">
          <objectPr defaultSize="0" r:id="rId130">
            <anchor moveWithCells="1">
              <from>
                <xdr:col>12</xdr:col>
                <xdr:colOff>374650</xdr:colOff>
                <xdr:row>130</xdr:row>
                <xdr:rowOff>25400</xdr:rowOff>
              </from>
              <to>
                <xdr:col>12</xdr:col>
                <xdr:colOff>857250</xdr:colOff>
                <xdr:row>130</xdr:row>
                <xdr:rowOff>425450</xdr:rowOff>
              </to>
            </anchor>
          </objectPr>
        </oleObject>
      </mc:Choice>
      <mc:Fallback>
        <oleObject progId="ChemDraw.Document.6.0" shapeId="1230" r:id="rId137"/>
      </mc:Fallback>
    </mc:AlternateContent>
    <mc:AlternateContent xmlns:mc="http://schemas.openxmlformats.org/markup-compatibility/2006">
      <mc:Choice Requires="x14">
        <oleObject progId="ChemDraw.Document.6.0" shapeId="1231" r:id="rId138">
          <objectPr defaultSize="0" r:id="rId132">
            <anchor moveWithCells="1">
              <from>
                <xdr:col>12</xdr:col>
                <xdr:colOff>558800</xdr:colOff>
                <xdr:row>131</xdr:row>
                <xdr:rowOff>69850</xdr:rowOff>
              </from>
              <to>
                <xdr:col>12</xdr:col>
                <xdr:colOff>863600</xdr:colOff>
                <xdr:row>131</xdr:row>
                <xdr:rowOff>393700</xdr:rowOff>
              </to>
            </anchor>
          </objectPr>
        </oleObject>
      </mc:Choice>
      <mc:Fallback>
        <oleObject progId="ChemDraw.Document.6.0" shapeId="1231" r:id="rId138"/>
      </mc:Fallback>
    </mc:AlternateContent>
    <mc:AlternateContent xmlns:mc="http://schemas.openxmlformats.org/markup-compatibility/2006">
      <mc:Choice Requires="x14">
        <oleObject progId="ChemDraw.Document.6.0" shapeId="1235" r:id="rId139">
          <objectPr defaultSize="0" r:id="rId140">
            <anchor moveWithCells="1">
              <from>
                <xdr:col>2</xdr:col>
                <xdr:colOff>76200</xdr:colOff>
                <xdr:row>124</xdr:row>
                <xdr:rowOff>158750</xdr:rowOff>
              </from>
              <to>
                <xdr:col>2</xdr:col>
                <xdr:colOff>1041400</xdr:colOff>
                <xdr:row>126</xdr:row>
                <xdr:rowOff>44450</xdr:rowOff>
              </to>
            </anchor>
          </objectPr>
        </oleObject>
      </mc:Choice>
      <mc:Fallback>
        <oleObject progId="ChemDraw.Document.6.0" shapeId="1235" r:id="rId139"/>
      </mc:Fallback>
    </mc:AlternateContent>
    <mc:AlternateContent xmlns:mc="http://schemas.openxmlformats.org/markup-compatibility/2006">
      <mc:Choice Requires="x14">
        <oleObject progId="ChemDraw.Document.6.0" shapeId="1237" r:id="rId141">
          <objectPr defaultSize="0" r:id="rId142">
            <anchor moveWithCells="1">
              <from>
                <xdr:col>2</xdr:col>
                <xdr:colOff>82550</xdr:colOff>
                <xdr:row>134</xdr:row>
                <xdr:rowOff>107950</xdr:rowOff>
              </from>
              <to>
                <xdr:col>2</xdr:col>
                <xdr:colOff>863600</xdr:colOff>
                <xdr:row>135</xdr:row>
                <xdr:rowOff>323850</xdr:rowOff>
              </to>
            </anchor>
          </objectPr>
        </oleObject>
      </mc:Choice>
      <mc:Fallback>
        <oleObject progId="ChemDraw.Document.6.0" shapeId="1237" r:id="rId141"/>
      </mc:Fallback>
    </mc:AlternateContent>
    <mc:AlternateContent xmlns:mc="http://schemas.openxmlformats.org/markup-compatibility/2006">
      <mc:Choice Requires="x14">
        <oleObject progId="ChemDraw.Document.6.0" shapeId="1238" r:id="rId143">
          <objectPr defaultSize="0" r:id="rId144">
            <anchor moveWithCells="1">
              <from>
                <xdr:col>2</xdr:col>
                <xdr:colOff>158750</xdr:colOff>
                <xdr:row>132</xdr:row>
                <xdr:rowOff>184150</xdr:rowOff>
              </from>
              <to>
                <xdr:col>2</xdr:col>
                <xdr:colOff>939800</xdr:colOff>
                <xdr:row>133</xdr:row>
                <xdr:rowOff>273050</xdr:rowOff>
              </to>
            </anchor>
          </objectPr>
        </oleObject>
      </mc:Choice>
      <mc:Fallback>
        <oleObject progId="ChemDraw.Document.6.0" shapeId="1238" r:id="rId143"/>
      </mc:Fallback>
    </mc:AlternateContent>
    <mc:AlternateContent xmlns:mc="http://schemas.openxmlformats.org/markup-compatibility/2006">
      <mc:Choice Requires="x14">
        <oleObject progId="ChemDraw.Document.6.0" shapeId="1239" r:id="rId145">
          <objectPr defaultSize="0" r:id="rId146">
            <anchor moveWithCells="1">
              <from>
                <xdr:col>1</xdr:col>
                <xdr:colOff>431800</xdr:colOff>
                <xdr:row>113</xdr:row>
                <xdr:rowOff>158750</xdr:rowOff>
              </from>
              <to>
                <xdr:col>2</xdr:col>
                <xdr:colOff>1085850</xdr:colOff>
                <xdr:row>114</xdr:row>
                <xdr:rowOff>279400</xdr:rowOff>
              </to>
            </anchor>
          </objectPr>
        </oleObject>
      </mc:Choice>
      <mc:Fallback>
        <oleObject progId="ChemDraw.Document.6.0" shapeId="1239" r:id="rId145"/>
      </mc:Fallback>
    </mc:AlternateContent>
    <mc:AlternateContent xmlns:mc="http://schemas.openxmlformats.org/markup-compatibility/2006">
      <mc:Choice Requires="x14">
        <oleObject progId="ChemDraw.Document.6.0" shapeId="1240" r:id="rId147">
          <objectPr defaultSize="0" r:id="rId148">
            <anchor moveWithCells="1">
              <from>
                <xdr:col>1</xdr:col>
                <xdr:colOff>431800</xdr:colOff>
                <xdr:row>115</xdr:row>
                <xdr:rowOff>120650</xdr:rowOff>
              </from>
              <to>
                <xdr:col>2</xdr:col>
                <xdr:colOff>1085850</xdr:colOff>
                <xdr:row>116</xdr:row>
                <xdr:rowOff>349250</xdr:rowOff>
              </to>
            </anchor>
          </objectPr>
        </oleObject>
      </mc:Choice>
      <mc:Fallback>
        <oleObject progId="ChemDraw.Document.6.0" shapeId="1240" r:id="rId147"/>
      </mc:Fallback>
    </mc:AlternateContent>
    <mc:AlternateContent xmlns:mc="http://schemas.openxmlformats.org/markup-compatibility/2006">
      <mc:Choice Requires="x14">
        <oleObject progId="ChemDraw.Document.6.0" shapeId="1242" r:id="rId149">
          <objectPr defaultSize="0" r:id="rId150">
            <anchor moveWithCells="1">
              <from>
                <xdr:col>2</xdr:col>
                <xdr:colOff>6350</xdr:colOff>
                <xdr:row>117</xdr:row>
                <xdr:rowOff>374650</xdr:rowOff>
              </from>
              <to>
                <xdr:col>2</xdr:col>
                <xdr:colOff>1123950</xdr:colOff>
                <xdr:row>119</xdr:row>
                <xdr:rowOff>133350</xdr:rowOff>
              </to>
            </anchor>
          </objectPr>
        </oleObject>
      </mc:Choice>
      <mc:Fallback>
        <oleObject progId="ChemDraw.Document.6.0" shapeId="1242" r:id="rId149"/>
      </mc:Fallback>
    </mc:AlternateContent>
    <mc:AlternateContent xmlns:mc="http://schemas.openxmlformats.org/markup-compatibility/2006">
      <mc:Choice Requires="x14">
        <oleObject progId="ChemDraw.Document.6.0" shapeId="1243" r:id="rId151">
          <objectPr defaultSize="0" r:id="rId152">
            <anchor moveWithCells="1">
              <from>
                <xdr:col>2</xdr:col>
                <xdr:colOff>31750</xdr:colOff>
                <xdr:row>128</xdr:row>
                <xdr:rowOff>304800</xdr:rowOff>
              </from>
              <to>
                <xdr:col>2</xdr:col>
                <xdr:colOff>996950</xdr:colOff>
                <xdr:row>130</xdr:row>
                <xdr:rowOff>184150</xdr:rowOff>
              </to>
            </anchor>
          </objectPr>
        </oleObject>
      </mc:Choice>
      <mc:Fallback>
        <oleObject progId="ChemDraw.Document.6.0" shapeId="1243" r:id="rId151"/>
      </mc:Fallback>
    </mc:AlternateContent>
    <mc:AlternateContent xmlns:mc="http://schemas.openxmlformats.org/markup-compatibility/2006">
      <mc:Choice Requires="x14">
        <oleObject progId="ChemDraw.Document.6.0" shapeId="1244" r:id="rId153">
          <objectPr defaultSize="0" r:id="rId154">
            <anchor moveWithCells="1">
              <from>
                <xdr:col>12</xdr:col>
                <xdr:colOff>565150</xdr:colOff>
                <xdr:row>132</xdr:row>
                <xdr:rowOff>76200</xdr:rowOff>
              </from>
              <to>
                <xdr:col>12</xdr:col>
                <xdr:colOff>984250</xdr:colOff>
                <xdr:row>132</xdr:row>
                <xdr:rowOff>628650</xdr:rowOff>
              </to>
            </anchor>
          </objectPr>
        </oleObject>
      </mc:Choice>
      <mc:Fallback>
        <oleObject progId="ChemDraw.Document.6.0" shapeId="1244" r:id="rId153"/>
      </mc:Fallback>
    </mc:AlternateContent>
    <mc:AlternateContent xmlns:mc="http://schemas.openxmlformats.org/markup-compatibility/2006">
      <mc:Choice Requires="x14">
        <oleObject progId="ChemDraw.Document.6.0" shapeId="1245" r:id="rId155">
          <objectPr defaultSize="0" r:id="rId154">
            <anchor moveWithCells="1">
              <from>
                <xdr:col>12</xdr:col>
                <xdr:colOff>482600</xdr:colOff>
                <xdr:row>134</xdr:row>
                <xdr:rowOff>50800</xdr:rowOff>
              </from>
              <to>
                <xdr:col>12</xdr:col>
                <xdr:colOff>901700</xdr:colOff>
                <xdr:row>134</xdr:row>
                <xdr:rowOff>603250</xdr:rowOff>
              </to>
            </anchor>
          </objectPr>
        </oleObject>
      </mc:Choice>
      <mc:Fallback>
        <oleObject progId="ChemDraw.Document.6.0" shapeId="1245" r:id="rId15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70"/>
  <sheetViews>
    <sheetView topLeftCell="A13" workbookViewId="0">
      <selection activeCell="D10" sqref="D10"/>
    </sheetView>
  </sheetViews>
  <sheetFormatPr defaultColWidth="10.90625" defaultRowHeight="14.5" x14ac:dyDescent="0.35"/>
  <cols>
    <col min="2" max="2" width="32.81640625" customWidth="1"/>
    <col min="4" max="4" width="15.81640625" customWidth="1"/>
    <col min="5" max="5" width="25.36328125" customWidth="1"/>
  </cols>
  <sheetData>
    <row r="3" spans="2:12" ht="43.5" x14ac:dyDescent="0.35">
      <c r="B3" s="19" t="s">
        <v>231</v>
      </c>
      <c r="C3" s="68" t="s">
        <v>239</v>
      </c>
      <c r="D3" s="68" t="s">
        <v>81</v>
      </c>
      <c r="E3" s="21" t="s">
        <v>11</v>
      </c>
      <c r="F3" s="21" t="s">
        <v>12</v>
      </c>
      <c r="G3" s="21" t="s">
        <v>13</v>
      </c>
    </row>
    <row r="4" spans="2:12" ht="30" customHeight="1" x14ac:dyDescent="0.35">
      <c r="B4" s="22" t="s">
        <v>186</v>
      </c>
      <c r="C4" s="21">
        <v>236.29</v>
      </c>
      <c r="D4" s="21" t="s">
        <v>185</v>
      </c>
      <c r="E4" s="35"/>
      <c r="F4" s="35"/>
      <c r="G4" s="21" t="s">
        <v>184</v>
      </c>
    </row>
    <row r="5" spans="2:12" ht="30" customHeight="1" x14ac:dyDescent="0.35">
      <c r="B5" s="22" t="s">
        <v>227</v>
      </c>
      <c r="C5" s="21">
        <v>42.08</v>
      </c>
      <c r="D5" s="21">
        <v>0.5</v>
      </c>
      <c r="E5" s="21">
        <v>-48</v>
      </c>
      <c r="F5" s="35"/>
      <c r="G5" s="21" t="s">
        <v>226</v>
      </c>
    </row>
    <row r="6" spans="2:12" ht="30" customHeight="1" x14ac:dyDescent="0.35">
      <c r="B6" s="22" t="s">
        <v>221</v>
      </c>
      <c r="C6" s="21">
        <v>76.099999999999994</v>
      </c>
      <c r="D6" s="21">
        <v>1.036</v>
      </c>
      <c r="E6" s="21">
        <v>187</v>
      </c>
      <c r="F6" s="21"/>
      <c r="G6" s="21" t="s">
        <v>220</v>
      </c>
    </row>
    <row r="7" spans="2:12" ht="30" customHeight="1" x14ac:dyDescent="0.35">
      <c r="B7" s="22" t="s">
        <v>28</v>
      </c>
      <c r="C7" s="21">
        <v>54.09</v>
      </c>
      <c r="D7" s="68">
        <v>0.6149</v>
      </c>
      <c r="E7" s="77" t="s">
        <v>232</v>
      </c>
      <c r="F7" s="23" t="s">
        <v>201</v>
      </c>
      <c r="G7" s="21" t="s">
        <v>29</v>
      </c>
    </row>
    <row r="8" spans="2:12" ht="30" customHeight="1" x14ac:dyDescent="0.35">
      <c r="B8" s="22" t="s">
        <v>37</v>
      </c>
      <c r="C8" s="21">
        <v>104.1</v>
      </c>
      <c r="D8" s="21" t="s">
        <v>189</v>
      </c>
      <c r="E8" s="68" t="s">
        <v>188</v>
      </c>
      <c r="F8" s="21" t="s">
        <v>187</v>
      </c>
      <c r="G8" s="21" t="s">
        <v>38</v>
      </c>
      <c r="K8" s="33"/>
      <c r="L8" s="34"/>
    </row>
    <row r="9" spans="2:12" ht="30" customHeight="1" x14ac:dyDescent="0.35">
      <c r="B9" s="22" t="s">
        <v>219</v>
      </c>
      <c r="C9" s="21">
        <v>88.11</v>
      </c>
      <c r="D9" s="21">
        <v>1.034</v>
      </c>
      <c r="E9" s="21" t="s">
        <v>218</v>
      </c>
      <c r="F9" s="21"/>
      <c r="G9" s="21" t="s">
        <v>217</v>
      </c>
    </row>
    <row r="10" spans="2:12" ht="30" customHeight="1" x14ac:dyDescent="0.35">
      <c r="B10" s="22" t="s">
        <v>79</v>
      </c>
      <c r="C10" s="21">
        <v>74.12</v>
      </c>
      <c r="D10" s="21">
        <v>0.80600000000000005</v>
      </c>
      <c r="E10" s="21">
        <v>117.7</v>
      </c>
      <c r="F10" s="35"/>
      <c r="G10" s="21" t="s">
        <v>80</v>
      </c>
    </row>
    <row r="11" spans="2:12" ht="30" customHeight="1" x14ac:dyDescent="0.35">
      <c r="B11" s="22" t="s">
        <v>131</v>
      </c>
      <c r="C11" s="21">
        <v>116.2</v>
      </c>
      <c r="D11" s="21">
        <v>0.82</v>
      </c>
      <c r="E11" s="21">
        <v>175.8</v>
      </c>
      <c r="F11" s="21"/>
      <c r="G11" s="21" t="s">
        <v>175</v>
      </c>
    </row>
    <row r="12" spans="2:12" ht="30" customHeight="1" x14ac:dyDescent="0.35">
      <c r="B12" s="22" t="s">
        <v>223</v>
      </c>
      <c r="C12" s="21">
        <v>60.1</v>
      </c>
      <c r="D12" s="21">
        <v>0.80400000000000005</v>
      </c>
      <c r="E12" s="21">
        <v>97</v>
      </c>
      <c r="F12" s="35"/>
      <c r="G12" s="21" t="s">
        <v>222</v>
      </c>
    </row>
    <row r="13" spans="2:12" ht="30" customHeight="1" x14ac:dyDescent="0.35">
      <c r="B13" s="22" t="s">
        <v>136</v>
      </c>
      <c r="C13" s="21">
        <v>184.28</v>
      </c>
      <c r="D13" s="21">
        <v>0.88300000000000001</v>
      </c>
      <c r="E13" s="21" t="s">
        <v>173</v>
      </c>
      <c r="F13" s="21"/>
      <c r="G13" s="21" t="s">
        <v>172</v>
      </c>
    </row>
    <row r="14" spans="2:12" ht="30" customHeight="1" x14ac:dyDescent="0.35">
      <c r="B14" s="22" t="s">
        <v>71</v>
      </c>
      <c r="C14" s="21">
        <v>116.2</v>
      </c>
      <c r="D14" s="21">
        <v>0.82899999999999996</v>
      </c>
      <c r="E14" s="21" t="s">
        <v>72</v>
      </c>
      <c r="F14" s="35"/>
      <c r="G14" s="21" t="s">
        <v>73</v>
      </c>
    </row>
    <row r="15" spans="2:12" ht="30" customHeight="1" x14ac:dyDescent="0.35">
      <c r="B15" s="22" t="s">
        <v>30</v>
      </c>
      <c r="C15" s="21">
        <v>70.09</v>
      </c>
      <c r="D15" s="68" t="s">
        <v>202</v>
      </c>
      <c r="E15" s="21">
        <v>66.5</v>
      </c>
      <c r="F15" s="21"/>
      <c r="G15" s="21" t="s">
        <v>31</v>
      </c>
    </row>
    <row r="16" spans="2:12" ht="30" customHeight="1" x14ac:dyDescent="0.35">
      <c r="B16" s="22" t="s">
        <v>101</v>
      </c>
      <c r="C16" s="21">
        <v>102.18</v>
      </c>
      <c r="D16" s="21">
        <v>0.81013999999999997</v>
      </c>
      <c r="E16" s="21">
        <v>140</v>
      </c>
      <c r="F16" s="35"/>
      <c r="G16" s="21" t="s">
        <v>228</v>
      </c>
    </row>
    <row r="17" spans="2:7" ht="30" customHeight="1" x14ac:dyDescent="0.35">
      <c r="B17" s="22" t="s">
        <v>34</v>
      </c>
      <c r="C17" s="13">
        <v>88.11</v>
      </c>
      <c r="D17" s="68" t="s">
        <v>200</v>
      </c>
      <c r="E17" s="21" t="s">
        <v>199</v>
      </c>
      <c r="F17" s="21"/>
      <c r="G17" s="21" t="s">
        <v>35</v>
      </c>
    </row>
    <row r="18" spans="2:7" ht="30" customHeight="1" x14ac:dyDescent="0.35">
      <c r="B18" s="22" t="s">
        <v>74</v>
      </c>
      <c r="C18" s="21">
        <v>130.22999999999999</v>
      </c>
      <c r="D18" s="21">
        <v>0.82230000000000003</v>
      </c>
      <c r="E18" s="21" t="s">
        <v>75</v>
      </c>
      <c r="F18" s="35"/>
      <c r="G18" s="21" t="s">
        <v>76</v>
      </c>
    </row>
    <row r="19" spans="2:7" ht="30" customHeight="1" x14ac:dyDescent="0.35">
      <c r="B19" s="22" t="s">
        <v>145</v>
      </c>
      <c r="C19" s="21">
        <v>88.15</v>
      </c>
      <c r="D19" s="21">
        <v>0.81499999999999995</v>
      </c>
      <c r="E19" s="21">
        <v>116</v>
      </c>
      <c r="F19" s="21"/>
      <c r="G19" s="21" t="s">
        <v>160</v>
      </c>
    </row>
    <row r="20" spans="2:7" ht="30" customHeight="1" x14ac:dyDescent="0.35">
      <c r="B20" s="22" t="s">
        <v>120</v>
      </c>
      <c r="C20" s="21">
        <v>58.08</v>
      </c>
      <c r="D20" s="21">
        <v>0.78400000000000003</v>
      </c>
      <c r="E20" s="21">
        <v>56</v>
      </c>
      <c r="F20" s="35"/>
      <c r="G20" s="21" t="s">
        <v>213</v>
      </c>
    </row>
    <row r="21" spans="2:7" ht="30" customHeight="1" x14ac:dyDescent="0.35">
      <c r="B21" s="22" t="s">
        <v>64</v>
      </c>
      <c r="C21" s="21">
        <v>56.06</v>
      </c>
      <c r="D21" s="21">
        <v>0.83899999999999997</v>
      </c>
      <c r="E21" s="21">
        <v>53</v>
      </c>
      <c r="F21" s="35"/>
      <c r="G21" s="21" t="s">
        <v>65</v>
      </c>
    </row>
    <row r="22" spans="2:7" ht="30" customHeight="1" x14ac:dyDescent="0.35">
      <c r="B22" s="24" t="s">
        <v>40</v>
      </c>
      <c r="C22" s="21">
        <v>58.08</v>
      </c>
      <c r="D22" s="21">
        <v>0.85399999999999998</v>
      </c>
      <c r="E22" s="21">
        <v>97</v>
      </c>
      <c r="F22" s="21">
        <v>8.4</v>
      </c>
      <c r="G22" s="21" t="s">
        <v>52</v>
      </c>
    </row>
    <row r="23" spans="2:7" ht="30" customHeight="1" x14ac:dyDescent="0.35">
      <c r="B23" s="24" t="s">
        <v>49</v>
      </c>
      <c r="C23" s="21">
        <v>86.09</v>
      </c>
      <c r="D23" s="21" t="s">
        <v>230</v>
      </c>
      <c r="E23" s="21">
        <v>83.6</v>
      </c>
      <c r="F23" s="21"/>
      <c r="G23" s="21" t="s">
        <v>51</v>
      </c>
    </row>
    <row r="24" spans="2:7" ht="30" customHeight="1" x14ac:dyDescent="0.35">
      <c r="B24" s="22" t="s">
        <v>179</v>
      </c>
      <c r="C24" s="21">
        <v>78.11</v>
      </c>
      <c r="D24" s="21">
        <v>0.874</v>
      </c>
      <c r="E24" s="21">
        <v>80.099999999999994</v>
      </c>
      <c r="F24" s="35"/>
      <c r="G24" s="21" t="s">
        <v>178</v>
      </c>
    </row>
    <row r="25" spans="2:7" ht="30" customHeight="1" x14ac:dyDescent="0.35">
      <c r="B25" s="22" t="s">
        <v>77</v>
      </c>
      <c r="C25" s="21">
        <v>108.14</v>
      </c>
      <c r="D25" s="21">
        <v>1.04</v>
      </c>
      <c r="E25" s="21">
        <v>205.3</v>
      </c>
      <c r="F25" s="35"/>
      <c r="G25" s="21" t="s">
        <v>78</v>
      </c>
    </row>
    <row r="26" spans="2:7" ht="30" customHeight="1" x14ac:dyDescent="0.35">
      <c r="B26" s="22" t="s">
        <v>191</v>
      </c>
      <c r="C26" s="76">
        <v>90.120999999999995</v>
      </c>
      <c r="D26" s="35"/>
      <c r="E26" s="21">
        <v>194</v>
      </c>
      <c r="F26" s="35"/>
      <c r="G26" s="21" t="s">
        <v>190</v>
      </c>
    </row>
    <row r="27" spans="2:7" ht="30" customHeight="1" x14ac:dyDescent="0.35">
      <c r="B27" s="22" t="s">
        <v>193</v>
      </c>
      <c r="C27" s="16"/>
      <c r="D27" s="92"/>
      <c r="E27" s="21">
        <v>235</v>
      </c>
      <c r="F27" s="21"/>
      <c r="G27" s="16" t="s">
        <v>192</v>
      </c>
    </row>
    <row r="28" spans="2:7" ht="30" customHeight="1" x14ac:dyDescent="0.35">
      <c r="B28" s="22" t="s">
        <v>195</v>
      </c>
      <c r="C28" s="21"/>
      <c r="D28" s="21"/>
      <c r="E28" s="21">
        <v>183.55</v>
      </c>
      <c r="F28" s="21"/>
      <c r="G28" s="21" t="s">
        <v>194</v>
      </c>
    </row>
    <row r="29" spans="2:7" ht="30" customHeight="1" x14ac:dyDescent="0.35">
      <c r="B29" s="22" t="s">
        <v>56</v>
      </c>
      <c r="C29" s="21">
        <v>112.56</v>
      </c>
      <c r="D29" s="21">
        <v>1.1100000000000001</v>
      </c>
      <c r="E29" s="21">
        <v>132</v>
      </c>
      <c r="F29" s="35"/>
      <c r="G29" s="21" t="s">
        <v>57</v>
      </c>
    </row>
    <row r="30" spans="2:7" ht="30" customHeight="1" x14ac:dyDescent="0.35">
      <c r="B30" s="22" t="s">
        <v>242</v>
      </c>
      <c r="C30" s="21">
        <v>88.11</v>
      </c>
      <c r="D30" s="68" t="s">
        <v>198</v>
      </c>
      <c r="E30" s="21">
        <v>235</v>
      </c>
      <c r="F30" s="23" t="s">
        <v>197</v>
      </c>
      <c r="G30" s="21" t="s">
        <v>36</v>
      </c>
    </row>
    <row r="31" spans="2:7" ht="30" customHeight="1" x14ac:dyDescent="0.35">
      <c r="B31" s="22" t="s">
        <v>183</v>
      </c>
      <c r="C31" s="21">
        <v>70.09</v>
      </c>
      <c r="D31" s="21">
        <v>0.84599999999999997</v>
      </c>
      <c r="E31" s="21" t="s">
        <v>182</v>
      </c>
      <c r="F31" s="21"/>
      <c r="G31" s="21" t="s">
        <v>181</v>
      </c>
    </row>
    <row r="32" spans="2:7" ht="30" customHeight="1" x14ac:dyDescent="0.35">
      <c r="B32" s="22" t="s">
        <v>25</v>
      </c>
      <c r="C32" s="21">
        <v>192.17</v>
      </c>
      <c r="D32" s="21">
        <v>1.35</v>
      </c>
      <c r="E32" s="21"/>
      <c r="F32" s="21" t="s">
        <v>26</v>
      </c>
      <c r="G32" s="21" t="s">
        <v>27</v>
      </c>
    </row>
    <row r="33" spans="2:7" ht="30" customHeight="1" x14ac:dyDescent="0.35">
      <c r="B33" s="22" t="s">
        <v>68</v>
      </c>
      <c r="C33" s="21">
        <v>90.08</v>
      </c>
      <c r="D33" s="68" t="s">
        <v>233</v>
      </c>
      <c r="E33" s="21" t="s">
        <v>69</v>
      </c>
      <c r="F33" s="21">
        <v>90</v>
      </c>
      <c r="G33" s="21" t="s">
        <v>70</v>
      </c>
    </row>
    <row r="34" spans="2:7" ht="30" customHeight="1" x14ac:dyDescent="0.35">
      <c r="B34" s="22" t="s">
        <v>16</v>
      </c>
      <c r="C34" s="21">
        <v>78.13</v>
      </c>
      <c r="D34" s="21">
        <v>1.1000000000000001</v>
      </c>
      <c r="E34" s="21">
        <v>190.85</v>
      </c>
      <c r="F34" s="21">
        <v>18.5</v>
      </c>
      <c r="G34" s="21" t="s">
        <v>17</v>
      </c>
    </row>
    <row r="35" spans="2:7" ht="39.65" customHeight="1" x14ac:dyDescent="0.35">
      <c r="B35" s="25" t="s">
        <v>243</v>
      </c>
      <c r="C35" s="21">
        <v>84.12</v>
      </c>
      <c r="D35" s="68" t="s">
        <v>165</v>
      </c>
      <c r="E35" s="68" t="s">
        <v>237</v>
      </c>
      <c r="F35" s="21"/>
      <c r="G35" s="21" t="s">
        <v>42</v>
      </c>
    </row>
    <row r="36" spans="2:7" ht="40.25" customHeight="1" x14ac:dyDescent="0.35">
      <c r="B36" s="25" t="s">
        <v>244</v>
      </c>
      <c r="C36" s="21">
        <v>112.13</v>
      </c>
      <c r="D36" s="68" t="s">
        <v>166</v>
      </c>
      <c r="E36" s="21" t="s">
        <v>236</v>
      </c>
      <c r="F36" s="21"/>
      <c r="G36" s="21" t="s">
        <v>43</v>
      </c>
    </row>
    <row r="37" spans="2:7" ht="30" customHeight="1" x14ac:dyDescent="0.35">
      <c r="B37" s="22" t="s">
        <v>245</v>
      </c>
      <c r="C37" s="21">
        <v>80.13</v>
      </c>
      <c r="D37" s="21">
        <v>0.73699999999999999</v>
      </c>
      <c r="E37" s="21" t="s">
        <v>159</v>
      </c>
      <c r="F37" s="35"/>
      <c r="G37" s="91" t="s">
        <v>158</v>
      </c>
    </row>
    <row r="38" spans="2:7" ht="30" customHeight="1" x14ac:dyDescent="0.35">
      <c r="B38" s="22" t="s">
        <v>212</v>
      </c>
      <c r="C38" s="75">
        <v>122.12</v>
      </c>
      <c r="D38" s="13" t="s">
        <v>211</v>
      </c>
      <c r="E38" s="67" t="s">
        <v>235</v>
      </c>
      <c r="F38" s="67" t="s">
        <v>210</v>
      </c>
      <c r="G38" s="75" t="s">
        <v>18</v>
      </c>
    </row>
    <row r="39" spans="2:7" ht="30" customHeight="1" x14ac:dyDescent="0.35">
      <c r="B39" s="24" t="s">
        <v>54</v>
      </c>
      <c r="C39" s="21">
        <v>46.07</v>
      </c>
      <c r="D39" s="21">
        <v>0.78</v>
      </c>
      <c r="E39" s="21">
        <v>79</v>
      </c>
      <c r="F39" s="21"/>
      <c r="G39" s="21" t="s">
        <v>55</v>
      </c>
    </row>
    <row r="40" spans="2:7" ht="30" customHeight="1" x14ac:dyDescent="0.35">
      <c r="B40" s="24" t="s">
        <v>47</v>
      </c>
      <c r="C40" s="21">
        <v>46.03</v>
      </c>
      <c r="D40" s="21">
        <v>1.22</v>
      </c>
      <c r="E40" s="21">
        <v>100.8</v>
      </c>
      <c r="F40" s="21"/>
      <c r="G40" s="21" t="s">
        <v>48</v>
      </c>
    </row>
    <row r="41" spans="2:7" ht="30" customHeight="1" x14ac:dyDescent="0.35">
      <c r="B41" s="22" t="s">
        <v>32</v>
      </c>
      <c r="C41" s="21">
        <v>68.069999999999993</v>
      </c>
      <c r="D41" s="68" t="s">
        <v>204</v>
      </c>
      <c r="E41" s="68">
        <v>31.36</v>
      </c>
      <c r="F41" s="23" t="s">
        <v>203</v>
      </c>
      <c r="G41" s="21" t="s">
        <v>33</v>
      </c>
    </row>
    <row r="42" spans="2:7" ht="30" customHeight="1" x14ac:dyDescent="0.35">
      <c r="B42" s="22" t="s">
        <v>32</v>
      </c>
      <c r="C42" s="21">
        <v>68.08</v>
      </c>
      <c r="D42" s="21" t="s">
        <v>180</v>
      </c>
      <c r="E42" s="21">
        <v>31.36</v>
      </c>
      <c r="F42" s="35"/>
      <c r="G42" s="21" t="s">
        <v>33</v>
      </c>
    </row>
    <row r="43" spans="2:7" ht="30" customHeight="1" x14ac:dyDescent="0.35">
      <c r="B43" s="22" t="s">
        <v>41</v>
      </c>
      <c r="C43" s="21">
        <v>92.09</v>
      </c>
      <c r="D43" s="68" t="s">
        <v>50</v>
      </c>
      <c r="E43" s="21">
        <v>290</v>
      </c>
      <c r="F43" s="21">
        <v>18.2</v>
      </c>
      <c r="G43" s="21" t="s">
        <v>46</v>
      </c>
    </row>
    <row r="44" spans="2:7" ht="30" customHeight="1" x14ac:dyDescent="0.35">
      <c r="B44" s="22" t="s">
        <v>225</v>
      </c>
      <c r="C44" s="21">
        <v>34.01</v>
      </c>
      <c r="D44" s="21">
        <v>1.44</v>
      </c>
      <c r="E44" s="21">
        <v>152</v>
      </c>
      <c r="F44" s="35"/>
      <c r="G44" s="21" t="s">
        <v>224</v>
      </c>
    </row>
    <row r="45" spans="2:7" ht="30" customHeight="1" x14ac:dyDescent="0.35">
      <c r="B45" s="22" t="s">
        <v>216</v>
      </c>
      <c r="C45" s="21">
        <v>74.08</v>
      </c>
      <c r="D45" s="21">
        <v>1.0589999999999999</v>
      </c>
      <c r="E45" s="21">
        <v>145.5</v>
      </c>
      <c r="F45" s="35"/>
      <c r="G45" s="21" t="s">
        <v>214</v>
      </c>
    </row>
    <row r="46" spans="2:7" ht="30" customHeight="1" x14ac:dyDescent="0.35">
      <c r="B46" s="22" t="s">
        <v>216</v>
      </c>
      <c r="C46" s="21">
        <v>74.08</v>
      </c>
      <c r="D46" s="21">
        <v>1.0589999999999999</v>
      </c>
      <c r="E46" s="21" t="s">
        <v>215</v>
      </c>
      <c r="F46" s="35"/>
      <c r="G46" s="21" t="s">
        <v>214</v>
      </c>
    </row>
    <row r="47" spans="2:7" ht="30" customHeight="1" x14ac:dyDescent="0.35">
      <c r="B47" s="22" t="s">
        <v>229</v>
      </c>
      <c r="C47" s="21">
        <v>119.17</v>
      </c>
      <c r="D47" s="21"/>
      <c r="E47" s="21"/>
      <c r="F47" s="35"/>
      <c r="G47" s="21" t="s">
        <v>234</v>
      </c>
    </row>
    <row r="48" spans="2:7" ht="30" customHeight="1" x14ac:dyDescent="0.35">
      <c r="B48" s="22" t="s">
        <v>132</v>
      </c>
      <c r="C48" s="21">
        <v>60.1</v>
      </c>
      <c r="D48" s="21">
        <v>0.78100000000000003</v>
      </c>
      <c r="E48" s="21">
        <v>82.5</v>
      </c>
      <c r="F48" s="21"/>
      <c r="G48" s="21" t="s">
        <v>174</v>
      </c>
    </row>
    <row r="49" spans="2:7" ht="30" customHeight="1" x14ac:dyDescent="0.35">
      <c r="B49" s="22" t="s">
        <v>137</v>
      </c>
      <c r="C49" s="21">
        <v>120.19</v>
      </c>
      <c r="D49" s="21">
        <v>0.86399999999999999</v>
      </c>
      <c r="E49" s="21" t="s">
        <v>168</v>
      </c>
      <c r="F49" s="21"/>
      <c r="G49" s="21" t="s">
        <v>167</v>
      </c>
    </row>
    <row r="50" spans="2:7" ht="30" customHeight="1" x14ac:dyDescent="0.35">
      <c r="B50" s="22" t="s">
        <v>171</v>
      </c>
      <c r="C50" s="13">
        <v>326.14999999999998</v>
      </c>
      <c r="D50" s="21"/>
      <c r="E50" s="21"/>
      <c r="F50" s="21" t="s">
        <v>170</v>
      </c>
      <c r="G50" s="21" t="s">
        <v>169</v>
      </c>
    </row>
    <row r="51" spans="2:7" ht="30" customHeight="1" x14ac:dyDescent="0.35">
      <c r="B51" s="22" t="s">
        <v>157</v>
      </c>
      <c r="C51" s="21">
        <v>210.14</v>
      </c>
      <c r="D51" s="35"/>
      <c r="E51" s="35"/>
      <c r="F51" s="21" t="s">
        <v>156</v>
      </c>
      <c r="G51" s="21" t="s">
        <v>155</v>
      </c>
    </row>
    <row r="52" spans="2:7" ht="30" customHeight="1" x14ac:dyDescent="0.35">
      <c r="B52" s="22" t="s">
        <v>119</v>
      </c>
      <c r="C52" s="21">
        <v>149.88999999999999</v>
      </c>
      <c r="D52" s="35"/>
      <c r="E52" s="35"/>
      <c r="F52" s="35"/>
      <c r="G52" s="21" t="s">
        <v>205</v>
      </c>
    </row>
    <row r="53" spans="2:7" ht="30" customHeight="1" x14ac:dyDescent="0.35">
      <c r="B53" s="22" t="s">
        <v>66</v>
      </c>
      <c r="C53" s="21">
        <v>58.08</v>
      </c>
      <c r="D53" s="21">
        <v>0.8</v>
      </c>
      <c r="E53" s="21">
        <v>48.8</v>
      </c>
      <c r="F53" s="35"/>
      <c r="G53" s="21" t="s">
        <v>67</v>
      </c>
    </row>
    <row r="54" spans="2:7" ht="30" customHeight="1" x14ac:dyDescent="0.35">
      <c r="B54" s="22" t="s">
        <v>209</v>
      </c>
      <c r="C54" s="21">
        <v>190.64</v>
      </c>
      <c r="D54" s="35"/>
      <c r="E54" s="35"/>
      <c r="F54" s="35"/>
      <c r="G54" s="21" t="s">
        <v>208</v>
      </c>
    </row>
    <row r="55" spans="2:7" ht="30" customHeight="1" x14ac:dyDescent="0.35">
      <c r="B55" s="22" t="s">
        <v>177</v>
      </c>
      <c r="C55" s="21">
        <v>172.2</v>
      </c>
      <c r="D55" s="21"/>
      <c r="E55" s="21"/>
      <c r="F55" s="21"/>
      <c r="G55" s="21" t="s">
        <v>176</v>
      </c>
    </row>
    <row r="56" spans="2:7" ht="30" customHeight="1" x14ac:dyDescent="0.35">
      <c r="B56" s="22" t="s">
        <v>207</v>
      </c>
      <c r="C56" s="21">
        <v>79.099999999999994</v>
      </c>
      <c r="D56" s="21">
        <v>0.97799999999999998</v>
      </c>
      <c r="E56" s="21">
        <v>115</v>
      </c>
      <c r="F56" s="35"/>
      <c r="G56" s="16" t="s">
        <v>206</v>
      </c>
    </row>
    <row r="57" spans="2:7" ht="30" customHeight="1" x14ac:dyDescent="0.35">
      <c r="B57" s="22" t="s">
        <v>23</v>
      </c>
      <c r="C57" s="21">
        <v>174.15</v>
      </c>
      <c r="D57" s="68">
        <v>1.7250000000000001</v>
      </c>
      <c r="E57" s="21"/>
      <c r="F57" s="21" t="s">
        <v>154</v>
      </c>
      <c r="G57" s="21" t="s">
        <v>24</v>
      </c>
    </row>
    <row r="58" spans="2:7" ht="30" customHeight="1" x14ac:dyDescent="0.35">
      <c r="B58" s="22" t="s">
        <v>21</v>
      </c>
      <c r="C58" s="21">
        <v>182.17</v>
      </c>
      <c r="D58" s="21">
        <v>1.49</v>
      </c>
      <c r="E58" s="21">
        <v>296</v>
      </c>
      <c r="F58" s="68"/>
      <c r="G58" s="21" t="s">
        <v>22</v>
      </c>
    </row>
    <row r="59" spans="2:7" ht="30" customHeight="1" x14ac:dyDescent="0.35">
      <c r="B59" s="22" t="s">
        <v>14</v>
      </c>
      <c r="C59" s="16">
        <v>120.17</v>
      </c>
      <c r="D59" s="75">
        <v>1.2609999999999999</v>
      </c>
      <c r="E59" s="75">
        <v>285</v>
      </c>
      <c r="F59" s="75">
        <v>27.4</v>
      </c>
      <c r="G59" s="75" t="s">
        <v>15</v>
      </c>
    </row>
    <row r="60" spans="2:7" ht="30" customHeight="1" x14ac:dyDescent="0.35">
      <c r="B60" s="22" t="s">
        <v>164</v>
      </c>
      <c r="C60" s="21">
        <v>222.28</v>
      </c>
      <c r="D60" s="21" t="s">
        <v>163</v>
      </c>
      <c r="E60" s="21" t="s">
        <v>162</v>
      </c>
      <c r="F60" s="35"/>
      <c r="G60" s="21" t="s">
        <v>161</v>
      </c>
    </row>
    <row r="61" spans="2:7" ht="30" customHeight="1" x14ac:dyDescent="0.35">
      <c r="B61" s="22" t="s">
        <v>241</v>
      </c>
      <c r="C61" s="21">
        <v>88.11</v>
      </c>
      <c r="D61" s="21" t="s">
        <v>196</v>
      </c>
      <c r="E61" s="21">
        <v>131</v>
      </c>
      <c r="F61" s="21">
        <v>25</v>
      </c>
      <c r="G61" s="21" t="s">
        <v>39</v>
      </c>
    </row>
    <row r="62" spans="2:7" ht="30" customHeight="1" x14ac:dyDescent="0.35">
      <c r="B62" s="24" t="s">
        <v>44</v>
      </c>
      <c r="C62" s="21">
        <v>148.19999999999999</v>
      </c>
      <c r="D62" s="21">
        <v>0.89100000000000001</v>
      </c>
      <c r="E62" s="21">
        <v>146</v>
      </c>
      <c r="F62" s="21"/>
      <c r="G62" s="21" t="s">
        <v>53</v>
      </c>
    </row>
    <row r="63" spans="2:7" ht="30" customHeight="1" x14ac:dyDescent="0.35">
      <c r="B63" s="22" t="s">
        <v>19</v>
      </c>
      <c r="C63" s="21">
        <v>152.15</v>
      </c>
      <c r="D63" s="21">
        <v>1.52</v>
      </c>
      <c r="E63" s="21">
        <v>216</v>
      </c>
      <c r="F63" s="21">
        <v>93.5</v>
      </c>
      <c r="G63" s="21" t="s">
        <v>20</v>
      </c>
    </row>
    <row r="64" spans="2:7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</sheetData>
  <sortState ref="B4:G63">
    <sortCondition ref="B4:B63"/>
  </sortState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hemDraw.Document.6.0" shapeId="5121" r:id="rId4">
          <objectPr defaultSize="0" r:id="rId5">
            <anchor moveWithCells="1">
              <from>
                <xdr:col>1</xdr:col>
                <xdr:colOff>304800</xdr:colOff>
                <xdr:row>34</xdr:row>
                <xdr:rowOff>215900</xdr:rowOff>
              </from>
              <to>
                <xdr:col>1</xdr:col>
                <xdr:colOff>1111250</xdr:colOff>
                <xdr:row>34</xdr:row>
                <xdr:rowOff>406400</xdr:rowOff>
              </to>
            </anchor>
          </objectPr>
        </oleObject>
      </mc:Choice>
      <mc:Fallback>
        <oleObject progId="ChemDraw.Document.6.0" shapeId="5121" r:id="rId4"/>
      </mc:Fallback>
    </mc:AlternateContent>
    <mc:AlternateContent xmlns:mc="http://schemas.openxmlformats.org/markup-compatibility/2006">
      <mc:Choice Requires="x14">
        <oleObject progId="ChemDraw.Document.6.0" shapeId="5122" r:id="rId6">
          <objectPr defaultSize="0" r:id="rId7">
            <anchor moveWithCells="1">
              <from>
                <xdr:col>1</xdr:col>
                <xdr:colOff>215900</xdr:colOff>
                <xdr:row>35</xdr:row>
                <xdr:rowOff>222250</xdr:rowOff>
              </from>
              <to>
                <xdr:col>1</xdr:col>
                <xdr:colOff>1219200</xdr:colOff>
                <xdr:row>35</xdr:row>
                <xdr:rowOff>425450</xdr:rowOff>
              </to>
            </anchor>
          </objectPr>
        </oleObject>
      </mc:Choice>
      <mc:Fallback>
        <oleObject progId="ChemDraw.Document.6.0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E-factor calculation</vt:lpstr>
      <vt:lpstr>MM-density-Reactants-Solvents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Ts</dc:creator>
  <cp:lastModifiedBy>jc.monbaliu@gmail.com</cp:lastModifiedBy>
  <cp:lastPrinted>2020-04-16T16:27:49Z</cp:lastPrinted>
  <dcterms:created xsi:type="dcterms:W3CDTF">2019-02-03T00:21:13Z</dcterms:created>
  <dcterms:modified xsi:type="dcterms:W3CDTF">2020-05-24T22:26:12Z</dcterms:modified>
</cp:coreProperties>
</file>