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earch\Papers\MS-0110 - PNP Co C-S\DFT\"/>
    </mc:Choice>
  </mc:AlternateContent>
  <bookViews>
    <workbookView xWindow="5000" yWindow="2360" windowWidth="23810" windowHeight="118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7" i="1" l="1"/>
  <c r="B7" i="1"/>
  <c r="C18" i="1" l="1"/>
  <c r="B18" i="1"/>
  <c r="C19" i="1"/>
  <c r="B19" i="1"/>
  <c r="C16" i="1"/>
  <c r="B16" i="1"/>
  <c r="C15" i="1"/>
  <c r="B15" i="1"/>
  <c r="E40" i="1" l="1"/>
  <c r="F40" i="1"/>
  <c r="B3" i="1"/>
  <c r="B4" i="1"/>
  <c r="B13" i="1"/>
  <c r="B9" i="1"/>
  <c r="B8" i="1"/>
  <c r="B11" i="1"/>
  <c r="B10" i="1"/>
  <c r="B6" i="1"/>
  <c r="B5" i="1"/>
  <c r="C3" i="1"/>
  <c r="C4" i="1"/>
  <c r="C13" i="1"/>
  <c r="C9" i="1"/>
  <c r="C8" i="1"/>
  <c r="C11" i="1"/>
  <c r="C10" i="1"/>
  <c r="C6" i="1"/>
  <c r="C5" i="1"/>
  <c r="F27" i="1" l="1"/>
  <c r="E26" i="1"/>
  <c r="E27" i="1"/>
  <c r="E30" i="1"/>
  <c r="E42" i="1"/>
  <c r="F28" i="1"/>
  <c r="F32" i="1"/>
  <c r="F44" i="1"/>
  <c r="F43" i="1"/>
  <c r="E31" i="1"/>
  <c r="F29" i="1"/>
  <c r="F38" i="1"/>
  <c r="E28" i="1"/>
  <c r="E44" i="1"/>
  <c r="E43" i="1"/>
  <c r="E32" i="1"/>
  <c r="F26" i="1"/>
  <c r="F30" i="1"/>
  <c r="F42" i="1"/>
  <c r="F31" i="1"/>
  <c r="E29" i="1"/>
  <c r="E38" i="1"/>
  <c r="F33" i="1"/>
  <c r="E37" i="1"/>
  <c r="E35" i="1"/>
  <c r="F35" i="1"/>
  <c r="E34" i="1"/>
  <c r="E33" i="1"/>
  <c r="E36" i="1"/>
  <c r="F37" i="1"/>
  <c r="F34" i="1"/>
  <c r="F36" i="1"/>
</calcChain>
</file>

<file path=xl/sharedStrings.xml><?xml version="1.0" encoding="utf-8"?>
<sst xmlns="http://schemas.openxmlformats.org/spreadsheetml/2006/main" count="41" uniqueCount="41">
  <si>
    <t>G_M06</t>
  </si>
  <si>
    <t>H_M06</t>
  </si>
  <si>
    <t>Co(Ph)(SPh) --&gt; TS</t>
  </si>
  <si>
    <t>Co(Ph)(SPh) --&gt; Co(SPh2) singlet</t>
  </si>
  <si>
    <t>Co(Ph)(SPh) --&gt; Co(SPh2) triplet</t>
  </si>
  <si>
    <t>Co(Ph)(SPh) --&gt; Co singlet + SPh2</t>
  </si>
  <si>
    <t>Co(Ph)(SPh) --&gt; Co triplet + SPh2</t>
  </si>
  <si>
    <t>Co singlet --&gt; Co triplet</t>
  </si>
  <si>
    <t>Co(SPh2) singlet --&gt; Co(SPh2) triplet</t>
  </si>
  <si>
    <t>Co(SPh2) singlet --&gt; Co singlet + SPh2</t>
  </si>
  <si>
    <t>Co(SPh2) singlet --&gt; Co triplet + SPh2</t>
  </si>
  <si>
    <t>Co(SPh2) triplet --&gt; Co triplet + SPh2</t>
  </si>
  <si>
    <t>2Co(Ph)(SPh) --&gt; CoPh + CoSPh + SPh2</t>
  </si>
  <si>
    <t>Co(Ph)(SPh) + Co(SPh2) triplet --&gt; CoPh + CoSPh + SPh2</t>
  </si>
  <si>
    <t>Co(Ph)(SPh) + Co triplet --&gt; CoPh + CoSPh</t>
  </si>
  <si>
    <t>E_M06</t>
  </si>
  <si>
    <t>FC6H4 + SC6H4iPr  --&gt;  FC6H4S + C6H4iPr</t>
  </si>
  <si>
    <t>2 Co triplet --&gt; Co dimer</t>
  </si>
  <si>
    <t>1/2 Co dimer + Co(Ph)(SPh) --&gt; CoPh + CoSPh</t>
  </si>
  <si>
    <t>1/2 Co dimer + Ph2S --&gt; 1/2 CoPh + 1/2 CoSPh</t>
  </si>
  <si>
    <t>ΔH, kcal/mol</t>
  </si>
  <si>
    <t>ΔG, kcal/mol</t>
  </si>
  <si>
    <r>
      <t>Co(Ph)(SPh) (</t>
    </r>
    <r>
      <rPr>
        <b/>
        <sz val="11"/>
        <color theme="1"/>
        <rFont val="Calibri"/>
        <family val="2"/>
        <scheme val="minor"/>
      </rPr>
      <t>6a</t>
    </r>
    <r>
      <rPr>
        <sz val="11"/>
        <color theme="1"/>
        <rFont val="Calibri"/>
        <charset val="134"/>
        <scheme val="minor"/>
      </rPr>
      <t>)</t>
    </r>
  </si>
  <si>
    <r>
      <t>Co(Ph)(SPh)-TS (</t>
    </r>
    <r>
      <rPr>
        <b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charset val="134"/>
        <scheme val="minor"/>
      </rPr>
      <t>)</t>
    </r>
  </si>
  <si>
    <r>
      <t>Co(SPh2) singlet (</t>
    </r>
    <r>
      <rPr>
        <b/>
        <sz val="11"/>
        <color theme="1"/>
        <rFont val="Calibri"/>
        <family val="2"/>
        <scheme val="minor"/>
      </rPr>
      <t>13s</t>
    </r>
    <r>
      <rPr>
        <sz val="11"/>
        <color theme="1"/>
        <rFont val="Calibri"/>
        <charset val="134"/>
        <scheme val="minor"/>
      </rPr>
      <t>)</t>
    </r>
  </si>
  <si>
    <r>
      <t>Co(SPh2) triplet (</t>
    </r>
    <r>
      <rPr>
        <b/>
        <sz val="11"/>
        <color theme="1"/>
        <rFont val="Calibri"/>
        <family val="2"/>
        <scheme val="minor"/>
      </rPr>
      <t>13t</t>
    </r>
    <r>
      <rPr>
        <sz val="11"/>
        <color theme="1"/>
        <rFont val="Calibri"/>
        <charset val="134"/>
        <scheme val="minor"/>
      </rPr>
      <t>)</t>
    </r>
  </si>
  <si>
    <r>
      <t>Co singlet (</t>
    </r>
    <r>
      <rPr>
        <b/>
        <sz val="11"/>
        <color theme="1"/>
        <rFont val="Calibri"/>
        <family val="2"/>
        <scheme val="minor"/>
      </rPr>
      <t>12s</t>
    </r>
    <r>
      <rPr>
        <sz val="11"/>
        <color theme="1"/>
        <rFont val="Calibri"/>
        <charset val="134"/>
        <scheme val="minor"/>
      </rPr>
      <t>)</t>
    </r>
  </si>
  <si>
    <r>
      <t>Co triplet (</t>
    </r>
    <r>
      <rPr>
        <b/>
        <sz val="11"/>
        <color theme="1"/>
        <rFont val="Calibri"/>
        <family val="2"/>
        <scheme val="minor"/>
      </rPr>
      <t>12t</t>
    </r>
    <r>
      <rPr>
        <sz val="11"/>
        <color theme="1"/>
        <rFont val="Calibri"/>
        <charset val="134"/>
        <scheme val="minor"/>
      </rPr>
      <t>)</t>
    </r>
  </si>
  <si>
    <r>
      <t>SPh2 (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charset val="134"/>
        <scheme val="minor"/>
      </rPr>
      <t>)</t>
    </r>
  </si>
  <si>
    <r>
      <t>CoSPh (</t>
    </r>
    <r>
      <rPr>
        <b/>
        <sz val="11"/>
        <color theme="1"/>
        <rFont val="Calibri"/>
        <family val="2"/>
        <scheme val="minor"/>
      </rPr>
      <t>3a</t>
    </r>
    <r>
      <rPr>
        <sz val="11"/>
        <color theme="1"/>
        <rFont val="Calibri"/>
        <charset val="134"/>
        <scheme val="minor"/>
      </rPr>
      <t>)</t>
    </r>
  </si>
  <si>
    <r>
      <t>CoPh (</t>
    </r>
    <r>
      <rPr>
        <b/>
        <sz val="11"/>
        <color theme="1"/>
        <rFont val="Calibri"/>
        <family val="2"/>
        <scheme val="minor"/>
      </rPr>
      <t>2a</t>
    </r>
    <r>
      <rPr>
        <sz val="11"/>
        <color theme="1"/>
        <rFont val="Calibri"/>
        <charset val="134"/>
        <scheme val="minor"/>
      </rPr>
      <t>)</t>
    </r>
  </si>
  <si>
    <r>
      <t>Co dimer (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</si>
  <si>
    <t>G addition</t>
  </si>
  <si>
    <t>H addition</t>
  </si>
  <si>
    <t>FC6H4</t>
  </si>
  <si>
    <t>iPrC6H4S</t>
  </si>
  <si>
    <t>FC6H4S</t>
  </si>
  <si>
    <t>iPrC6H4</t>
  </si>
  <si>
    <t>Energies calculated as indicated in the SI.</t>
  </si>
  <si>
    <t>Co = (PNP)Co for brevity</t>
  </si>
  <si>
    <t>The values of H, G, and E above are given in eV, cell G3 is the conversion factor to kcal/mol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</si>
</sst>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tabSelected="1" workbookViewId="0">
      <selection activeCell="E30" sqref="E30"/>
    </sheetView>
  </sheetViews>
  <sheetFormatPr defaultColWidth="9" defaultRowHeight="14.5"/>
  <cols>
    <col min="1" max="1" width="23.1796875" style="1" customWidth="1"/>
    <col min="2" max="2" width="9.1796875" style="1" customWidth="1"/>
    <col min="3" max="3" width="10" style="1" customWidth="1"/>
    <col min="4" max="4" width="7.453125" style="1" customWidth="1"/>
    <col min="5" max="5" width="11" style="1" customWidth="1"/>
    <col min="6" max="6" width="12.81640625" style="1" customWidth="1"/>
    <col min="7" max="7" width="12" style="1" customWidth="1"/>
    <col min="8" max="8" width="24" style="1" customWidth="1"/>
    <col min="9" max="9" width="10.7265625" style="1" customWidth="1"/>
    <col min="10" max="10" width="7.453125" style="1" customWidth="1"/>
    <col min="11" max="11" width="7.7265625" style="1" customWidth="1"/>
    <col min="12" max="12" width="9.81640625" style="1" customWidth="1"/>
    <col min="13" max="13" width="10.1796875" style="1" customWidth="1"/>
    <col min="14" max="14" width="11" style="1" customWidth="1"/>
    <col min="15" max="15" width="10.453125" style="1" customWidth="1"/>
    <col min="16" max="16" width="10.81640625" style="1" customWidth="1"/>
    <col min="17" max="16384" width="9" style="1"/>
  </cols>
  <sheetData>
    <row r="2" spans="1:14">
      <c r="B2" s="3" t="s">
        <v>1</v>
      </c>
      <c r="C2" s="3" t="s">
        <v>0</v>
      </c>
      <c r="D2" s="19" t="s">
        <v>15</v>
      </c>
      <c r="E2" s="20" t="s">
        <v>32</v>
      </c>
      <c r="F2" s="20" t="s">
        <v>33</v>
      </c>
      <c r="G2" s="3">
        <v>627.5095</v>
      </c>
      <c r="L2" s="3"/>
    </row>
    <row r="3" spans="1:14" s="4" customFormat="1">
      <c r="A3" s="17" t="s">
        <v>30</v>
      </c>
      <c r="B3" s="5">
        <f>D3+F3</f>
        <v>-2128.4674225200001</v>
      </c>
      <c r="C3" s="5">
        <f>D3+E3</f>
        <v>-2128.5846595200001</v>
      </c>
      <c r="D3" s="5">
        <v>-2129.2065395200002</v>
      </c>
      <c r="E3" s="5">
        <v>0.62187999999999999</v>
      </c>
      <c r="F3" s="5">
        <v>0.73911700000000002</v>
      </c>
      <c r="G3" s="5"/>
      <c r="L3" s="5"/>
      <c r="M3" s="5"/>
    </row>
    <row r="4" spans="1:14" s="4" customFormat="1">
      <c r="A4" s="17" t="s">
        <v>29</v>
      </c>
      <c r="B4" s="3">
        <f>D4+F4</f>
        <v>-2526.6981213199997</v>
      </c>
      <c r="C4" s="3">
        <f>D4+E4</f>
        <v>-2526.8204983199998</v>
      </c>
      <c r="D4" s="5">
        <v>-2527.4416753199998</v>
      </c>
      <c r="E4" s="5">
        <v>0.62117699999999998</v>
      </c>
      <c r="F4" s="5">
        <v>0.74355400000000005</v>
      </c>
      <c r="G4" s="5"/>
      <c r="L4" s="5"/>
      <c r="M4" s="5"/>
    </row>
    <row r="5" spans="1:14">
      <c r="A5" s="16" t="s">
        <v>22</v>
      </c>
      <c r="B5" s="3">
        <f>D5+F5</f>
        <v>-2758.0801785200001</v>
      </c>
      <c r="C5" s="3">
        <f>D5+E5</f>
        <v>-2758.2105085200001</v>
      </c>
      <c r="D5" s="3">
        <v>-2758.9203915200001</v>
      </c>
      <c r="E5" s="3">
        <v>0.70988300000000004</v>
      </c>
      <c r="F5" s="3">
        <v>0.84021299999999999</v>
      </c>
      <c r="G5" s="3"/>
      <c r="L5" s="3"/>
      <c r="M5" s="3"/>
    </row>
    <row r="6" spans="1:14" s="4" customFormat="1">
      <c r="A6" s="16" t="s">
        <v>23</v>
      </c>
      <c r="B6" s="3">
        <f>D6+F6</f>
        <v>-2758.0427175599998</v>
      </c>
      <c r="C6" s="3">
        <f>D6+E6</f>
        <v>-2758.1710465599999</v>
      </c>
      <c r="D6" s="5">
        <v>-2758.88116356</v>
      </c>
      <c r="E6" s="5">
        <v>0.710117</v>
      </c>
      <c r="F6" s="5">
        <v>0.83844600000000002</v>
      </c>
      <c r="G6" s="5"/>
      <c r="L6" s="5"/>
      <c r="M6" s="5"/>
    </row>
    <row r="7" spans="1:14" s="4" customFormat="1">
      <c r="A7" s="17" t="s">
        <v>31</v>
      </c>
      <c r="B7" s="5">
        <f>D7+F7</f>
        <v>-3794.1151059199997</v>
      </c>
      <c r="C7" s="5">
        <f>D7+E7</f>
        <v>-3794.3008339200001</v>
      </c>
      <c r="D7" s="22">
        <v>-3795.4024039199999</v>
      </c>
      <c r="E7" s="5">
        <v>1.1015699999999999</v>
      </c>
      <c r="F7" s="5">
        <v>1.2872980000000001</v>
      </c>
      <c r="G7" s="5"/>
      <c r="L7" s="5"/>
      <c r="M7" s="5"/>
      <c r="N7" s="5"/>
    </row>
    <row r="8" spans="1:14" s="4" customFormat="1">
      <c r="A8" s="17" t="s">
        <v>26</v>
      </c>
      <c r="B8" s="3">
        <f>D8+F8</f>
        <v>-1897.0153883</v>
      </c>
      <c r="C8" s="3">
        <f>D8+E8</f>
        <v>-1897.1212713</v>
      </c>
      <c r="D8" s="21">
        <v>-1897.6579953</v>
      </c>
      <c r="E8" s="5">
        <v>0.53672399999999998</v>
      </c>
      <c r="F8" s="5">
        <v>0.64260700000000004</v>
      </c>
      <c r="G8" s="5"/>
      <c r="L8" s="5"/>
      <c r="M8" s="5"/>
    </row>
    <row r="9" spans="1:14" s="4" customFormat="1">
      <c r="A9" s="17" t="s">
        <v>27</v>
      </c>
      <c r="B9" s="3">
        <f>D9+F9</f>
        <v>-1897.03877212</v>
      </c>
      <c r="C9" s="3">
        <f>D9+E9</f>
        <v>-1897.14590512</v>
      </c>
      <c r="D9" s="5">
        <v>-1897.6812701199999</v>
      </c>
      <c r="E9" s="5">
        <v>0.53536499999999998</v>
      </c>
      <c r="F9" s="5">
        <v>0.64249800000000001</v>
      </c>
      <c r="G9" s="5"/>
      <c r="L9" s="5"/>
      <c r="M9" s="5"/>
    </row>
    <row r="10" spans="1:14" s="4" customFormat="1">
      <c r="A10" s="17" t="s">
        <v>24</v>
      </c>
      <c r="B10" s="3">
        <f>D10+F10</f>
        <v>-2758.07417364</v>
      </c>
      <c r="C10" s="3">
        <f>D10+E10</f>
        <v>-2758.2098666399997</v>
      </c>
      <c r="D10" s="21">
        <v>-2758.9133306399999</v>
      </c>
      <c r="E10" s="5">
        <v>0.70346399999999998</v>
      </c>
      <c r="F10" s="5">
        <v>0.83915700000000004</v>
      </c>
      <c r="G10" s="5"/>
      <c r="L10" s="5"/>
      <c r="M10" s="5"/>
    </row>
    <row r="11" spans="1:14" s="4" customFormat="1">
      <c r="A11" s="17" t="s">
        <v>25</v>
      </c>
      <c r="B11" s="3">
        <f>D11+F11</f>
        <v>-2758.08744437</v>
      </c>
      <c r="C11" s="3">
        <f>D11+E11</f>
        <v>-2758.2255743699998</v>
      </c>
      <c r="D11" s="21">
        <v>-2758.92631437</v>
      </c>
      <c r="E11" s="5">
        <v>0.70074000000000003</v>
      </c>
      <c r="F11" s="5">
        <v>0.83887</v>
      </c>
      <c r="G11" s="5"/>
      <c r="L11" s="5"/>
      <c r="M11" s="5"/>
    </row>
    <row r="12" spans="1:14">
      <c r="B12" s="3"/>
      <c r="C12" s="3"/>
      <c r="D12" s="3"/>
      <c r="E12" s="3"/>
      <c r="F12" s="3"/>
      <c r="G12" s="3"/>
    </row>
    <row r="13" spans="1:14" s="4" customFormat="1">
      <c r="A13" s="17" t="s">
        <v>28</v>
      </c>
      <c r="B13" s="3">
        <f>D13+F13</f>
        <v>-861.03544502800003</v>
      </c>
      <c r="C13" s="3">
        <f>D13+E13</f>
        <v>-861.08623102800004</v>
      </c>
      <c r="D13" s="5">
        <v>-861.229843028</v>
      </c>
      <c r="E13" s="5">
        <v>0.14361199999999999</v>
      </c>
      <c r="F13" s="5">
        <v>0.19439799999999999</v>
      </c>
      <c r="G13" s="5"/>
      <c r="L13" s="5"/>
      <c r="M13" s="5"/>
    </row>
    <row r="14" spans="1:14">
      <c r="B14" s="3"/>
      <c r="C14" s="3"/>
      <c r="D14" s="3"/>
      <c r="E14" s="3"/>
      <c r="F14" s="3"/>
      <c r="G14" s="3"/>
    </row>
    <row r="15" spans="1:14" s="4" customFormat="1">
      <c r="A15" s="17" t="s">
        <v>34</v>
      </c>
      <c r="B15" s="3">
        <f>D15+F15</f>
        <v>-330.58944388000003</v>
      </c>
      <c r="C15" s="3">
        <f>D15+E15</f>
        <v>-330.62490288000004</v>
      </c>
      <c r="D15" s="22">
        <v>-330.67509188000002</v>
      </c>
      <c r="E15" s="5">
        <v>5.0188999999999998E-2</v>
      </c>
      <c r="F15" s="5">
        <v>8.5648000000000002E-2</v>
      </c>
      <c r="G15" s="5"/>
      <c r="L15" s="5"/>
      <c r="M15" s="5"/>
      <c r="N15" s="5"/>
    </row>
    <row r="16" spans="1:14" s="4" customFormat="1">
      <c r="A16" s="17" t="s">
        <v>35</v>
      </c>
      <c r="B16" s="3">
        <f>D16+F16</f>
        <v>-747.36836281300009</v>
      </c>
      <c r="C16" s="3">
        <f>D16+E16</f>
        <v>-747.41602381300004</v>
      </c>
      <c r="D16" s="22">
        <v>-747.55502381300005</v>
      </c>
      <c r="E16" s="5">
        <v>0.13900000000000001</v>
      </c>
      <c r="F16" s="5">
        <v>0.18666099999999999</v>
      </c>
      <c r="G16" s="5"/>
      <c r="L16" s="5"/>
      <c r="M16" s="5"/>
      <c r="N16" s="5"/>
    </row>
    <row r="17" spans="1:15">
      <c r="B17" s="3"/>
      <c r="C17" s="3"/>
      <c r="D17" s="3"/>
      <c r="E17" s="3"/>
      <c r="F17" s="3"/>
      <c r="G17" s="3"/>
    </row>
    <row r="18" spans="1:15" s="4" customFormat="1">
      <c r="A18" s="17" t="s">
        <v>37</v>
      </c>
      <c r="B18" s="3">
        <f>D18+F18</f>
        <v>-349.13243961299997</v>
      </c>
      <c r="C18" s="3">
        <f>D18+E18</f>
        <v>-349.17645061299999</v>
      </c>
      <c r="D18" s="22">
        <v>-349.31469361299997</v>
      </c>
      <c r="E18" s="5">
        <v>0.138243</v>
      </c>
      <c r="F18" s="5">
        <v>0.182254</v>
      </c>
      <c r="G18" s="5"/>
      <c r="L18" s="5"/>
      <c r="M18" s="5"/>
      <c r="N18" s="5"/>
    </row>
    <row r="19" spans="1:15" s="4" customFormat="1">
      <c r="A19" s="17" t="s">
        <v>36</v>
      </c>
      <c r="B19" s="3">
        <f>D19+F19</f>
        <v>-728.8279103939999</v>
      </c>
      <c r="C19" s="3">
        <f>D19+E19</f>
        <v>-728.86697739399995</v>
      </c>
      <c r="D19" s="22">
        <v>-728.91799439399995</v>
      </c>
      <c r="E19" s="5">
        <v>5.1017E-2</v>
      </c>
      <c r="F19" s="5">
        <v>9.0083999999999997E-2</v>
      </c>
      <c r="G19" s="5"/>
      <c r="L19" s="5"/>
      <c r="M19" s="5"/>
      <c r="N19" s="5"/>
    </row>
    <row r="21" spans="1:15" s="4" customFormat="1">
      <c r="A21" s="17" t="s">
        <v>38</v>
      </c>
      <c r="B21" s="7"/>
      <c r="F21" s="7"/>
      <c r="G21" s="7"/>
      <c r="I21" s="7"/>
      <c r="J21" s="5"/>
      <c r="K21" s="5"/>
      <c r="L21" s="5"/>
      <c r="M21" s="5"/>
      <c r="N21" s="5"/>
      <c r="O21" s="5"/>
    </row>
    <row r="22" spans="1:15" s="4" customFormat="1">
      <c r="A22" s="17" t="s">
        <v>39</v>
      </c>
      <c r="B22" s="7"/>
      <c r="F22" s="7"/>
      <c r="G22" s="7"/>
      <c r="I22" s="7"/>
      <c r="J22" s="5"/>
      <c r="K22" s="5"/>
      <c r="L22" s="5"/>
      <c r="M22" s="5"/>
      <c r="N22" s="5"/>
      <c r="O22" s="5"/>
    </row>
    <row r="23" spans="1:15" s="4" customFormat="1">
      <c r="A23" s="17" t="s">
        <v>40</v>
      </c>
      <c r="F23" s="8"/>
      <c r="J23" s="5"/>
      <c r="K23" s="5"/>
      <c r="L23" s="5"/>
      <c r="M23" s="5"/>
      <c r="N23" s="5"/>
      <c r="O23" s="5"/>
    </row>
    <row r="24" spans="1:15" s="4" customFormat="1">
      <c r="N24" s="7"/>
    </row>
    <row r="25" spans="1:15" s="4" customFormat="1">
      <c r="E25" s="9" t="s">
        <v>20</v>
      </c>
      <c r="F25" s="9" t="s">
        <v>21</v>
      </c>
      <c r="I25" s="7"/>
      <c r="M25" s="15"/>
    </row>
    <row r="26" spans="1:15" s="4" customFormat="1">
      <c r="D26" s="18" t="s">
        <v>2</v>
      </c>
      <c r="E26" s="11">
        <f>(B6-B5)*$G$2</f>
        <v>23.507108279318825</v>
      </c>
      <c r="F26" s="11">
        <f>(C6-C5)*$G$2</f>
        <v>24.762754788716222</v>
      </c>
      <c r="L26" s="7"/>
      <c r="N26" s="15"/>
    </row>
    <row r="27" spans="1:15" s="4" customFormat="1">
      <c r="D27" s="18" t="s">
        <v>3</v>
      </c>
      <c r="E27" s="11">
        <f>(B10-B5)*$G$2</f>
        <v>3.7681192464173301</v>
      </c>
      <c r="F27" s="11">
        <f>(C10-C5)*$G$2</f>
        <v>0.40278579806725068</v>
      </c>
      <c r="K27" s="7"/>
      <c r="L27" s="7"/>
    </row>
    <row r="28" spans="1:15" s="4" customFormat="1">
      <c r="D28" s="12" t="s">
        <v>4</v>
      </c>
      <c r="E28" s="11">
        <f>(B11-B5)*$G$2</f>
        <v>-4.5593899004744118</v>
      </c>
      <c r="F28" s="11">
        <f>(C11-C5)*$G$2</f>
        <v>-9.4539640003872059</v>
      </c>
      <c r="I28" s="7"/>
      <c r="J28" s="7"/>
      <c r="K28" s="7"/>
      <c r="L28" s="7"/>
      <c r="N28" s="15"/>
    </row>
    <row r="29" spans="1:15" s="4" customFormat="1">
      <c r="B29" s="6"/>
      <c r="D29" s="12" t="s">
        <v>5</v>
      </c>
      <c r="E29" s="11">
        <f>(B8+B13-B5)*$G$2</f>
        <v>18.414386759427156</v>
      </c>
      <c r="F29" s="11">
        <f>(C8+C13-C5)*$G$2</f>
        <v>1.886414038922626</v>
      </c>
      <c r="H29" s="2"/>
      <c r="I29" s="2"/>
      <c r="J29" s="2"/>
      <c r="K29" s="2"/>
      <c r="L29" s="2"/>
      <c r="M29" s="2"/>
    </row>
    <row r="30" spans="1:15" s="4" customFormat="1">
      <c r="B30" s="6"/>
      <c r="D30" s="12" t="s">
        <v>6</v>
      </c>
      <c r="E30" s="11">
        <f>(B9+B13-B5)*$G$2</f>
        <v>3.7408175630349882</v>
      </c>
      <c r="F30" s="11">
        <f>(C9+C13-C5)*$G$2</f>
        <v>-13.571542032343984</v>
      </c>
      <c r="H30" s="2"/>
      <c r="I30" s="2"/>
      <c r="J30" s="2"/>
      <c r="K30" s="2"/>
      <c r="L30" s="2"/>
      <c r="M30" s="2"/>
    </row>
    <row r="31" spans="1:15" s="4" customFormat="1">
      <c r="B31" s="6"/>
      <c r="D31" s="12" t="s">
        <v>7</v>
      </c>
      <c r="E31" s="11">
        <f>(B9-B8)*$G$2</f>
        <v>-14.673569196249488</v>
      </c>
      <c r="F31" s="11">
        <f>(C9-C8)*$G$2</f>
        <v>-15.45795607126661</v>
      </c>
      <c r="H31" s="2"/>
      <c r="I31" s="2"/>
      <c r="J31" s="2"/>
      <c r="K31" s="2"/>
      <c r="L31" s="2"/>
      <c r="M31" s="2"/>
    </row>
    <row r="32" spans="1:15" s="4" customFormat="1">
      <c r="B32" s="6"/>
      <c r="D32" s="12" t="s">
        <v>8</v>
      </c>
      <c r="E32" s="11">
        <f>(B11-B10)*$G$2</f>
        <v>-8.3275091468917424</v>
      </c>
      <c r="F32" s="11">
        <f>(C11-C10)*$G$2</f>
        <v>-9.856749798454457</v>
      </c>
      <c r="H32" s="2"/>
      <c r="I32" s="2"/>
      <c r="J32" s="2"/>
      <c r="K32" s="2"/>
      <c r="L32" s="2"/>
      <c r="M32" s="2"/>
    </row>
    <row r="33" spans="2:14" s="4" customFormat="1">
      <c r="B33" s="6"/>
      <c r="D33" s="12" t="s">
        <v>9</v>
      </c>
      <c r="E33" s="11">
        <f>(B8+B13-B10)*$G$2</f>
        <v>14.646267513009825</v>
      </c>
      <c r="F33" s="11">
        <f>(C8+C13-C10)*$G$2</f>
        <v>1.4836282408553754</v>
      </c>
      <c r="H33" s="2"/>
      <c r="I33" s="2"/>
      <c r="J33" s="2"/>
      <c r="K33" s="2"/>
      <c r="L33" s="2"/>
      <c r="M33" s="2"/>
      <c r="N33" s="2"/>
    </row>
    <row r="34" spans="2:14" s="4" customFormat="1">
      <c r="B34" s="6"/>
      <c r="D34" s="12" t="s">
        <v>10</v>
      </c>
      <c r="E34" s="11">
        <f>(B9+B13-B10)*$G$2</f>
        <v>-2.7301683382342162E-2</v>
      </c>
      <c r="F34" s="11">
        <f>(C9+C13-C10)*$G$2</f>
        <v>-13.974327830411234</v>
      </c>
    </row>
    <row r="35" spans="2:14" s="4" customFormat="1">
      <c r="D35" s="12" t="s">
        <v>11</v>
      </c>
      <c r="E35" s="11">
        <f>(B9+B13-B11)*$G$2</f>
        <v>8.3002074635094001</v>
      </c>
      <c r="F35" s="11">
        <f>(C9+C13-C11)*$G$2</f>
        <v>-4.1175780319567776</v>
      </c>
    </row>
    <row r="36" spans="2:14" s="4" customFormat="1">
      <c r="D36" s="12" t="s">
        <v>12</v>
      </c>
      <c r="E36" s="11">
        <f>(B3+B4+B13-2*B5)*$G$2</f>
        <v>-25.496858071912591</v>
      </c>
      <c r="F36" s="11">
        <f>(C3+C4+C13-2*C5)*$G$2</f>
        <v>-44.158990601879353</v>
      </c>
    </row>
    <row r="37" spans="2:14" s="4" customFormat="1">
      <c r="D37" s="12" t="s">
        <v>13</v>
      </c>
      <c r="E37" s="11">
        <f>(B3+B4+B13-B5-B11)*$G$2</f>
        <v>-20.93746817143818</v>
      </c>
      <c r="F37" s="11">
        <f>(C3+C4+C13-C5-C11)*$G$2</f>
        <v>-34.70502660149215</v>
      </c>
    </row>
    <row r="38" spans="2:14" s="4" customFormat="1">
      <c r="D38" s="12" t="s">
        <v>14</v>
      </c>
      <c r="E38" s="11">
        <f>(B3+B4-B5-B9)*$G$2</f>
        <v>-29.237675634947578</v>
      </c>
      <c r="F38" s="11">
        <f>(C3+C4-C5-C9)*$G$2</f>
        <v>-30.587448569535368</v>
      </c>
    </row>
    <row r="39" spans="2:14" s="4" customFormat="1">
      <c r="C39" s="10"/>
      <c r="D39" s="10"/>
      <c r="E39" s="11"/>
      <c r="F39" s="11"/>
    </row>
    <row r="40" spans="2:14" s="4" customFormat="1">
      <c r="C40" s="10"/>
      <c r="D40" s="10" t="s">
        <v>16</v>
      </c>
      <c r="E40" s="11">
        <f>(B18+B19-B16-B15)*$G$2</f>
        <v>-1.5959536962558607</v>
      </c>
      <c r="F40" s="11">
        <f>(C18+C19-C16-C15)*$G$2</f>
        <v>-1.5695982973580715</v>
      </c>
    </row>
    <row r="41" spans="2:14" s="4" customFormat="1">
      <c r="C41" s="10"/>
      <c r="D41" s="10"/>
      <c r="E41" s="11"/>
      <c r="F41" s="11"/>
    </row>
    <row r="42" spans="2:14" s="4" customFormat="1">
      <c r="C42" s="10"/>
      <c r="D42" s="13" t="s">
        <v>17</v>
      </c>
      <c r="E42" s="11">
        <f>(B7-B9*2)*$G$2</f>
        <v>-23.570311035788087</v>
      </c>
      <c r="F42" s="11">
        <f>(C7-C9*2)*$G$2</f>
        <v>-5.6624449250571729</v>
      </c>
    </row>
    <row r="43" spans="2:14" s="4" customFormat="1">
      <c r="C43" s="10"/>
      <c r="D43" s="13" t="s">
        <v>18</v>
      </c>
      <c r="E43" s="11">
        <f>(B4+B3-B7*0.5-B5)*$G$2</f>
        <v>-17.452520116910858</v>
      </c>
      <c r="F43" s="11">
        <f>(C4+C3-C7*0.5-C5)*$G$2</f>
        <v>-27.756226106864105</v>
      </c>
      <c r="J43" s="6"/>
      <c r="K43" s="6"/>
    </row>
    <row r="44" spans="2:14" s="4" customFormat="1">
      <c r="D44" s="14" t="s">
        <v>19</v>
      </c>
      <c r="E44" s="11">
        <f>(0.5*B4+0.5*B3-B7*0.5-0.5*B13)*$G$2</f>
        <v>-4.7040910811329102</v>
      </c>
      <c r="F44" s="11">
        <f>(0.5*C4+0.5*C3-C7*0.5-0.5*C13)*$G$2</f>
        <v>-5.6767308060314372</v>
      </c>
      <c r="J44" s="6"/>
      <c r="K44" s="6"/>
    </row>
    <row r="45" spans="2:14">
      <c r="D45" s="3"/>
      <c r="E45" s="3"/>
    </row>
    <row r="46" spans="2:14">
      <c r="D46" s="3"/>
      <c r="E46" s="3"/>
    </row>
    <row r="47" spans="2:14">
      <c r="C47" s="4"/>
      <c r="D47" s="3"/>
      <c r="E47" s="3"/>
    </row>
    <row r="48" spans="2:14">
      <c r="D48" s="3"/>
      <c r="E48" s="3"/>
    </row>
    <row r="49" spans="4:5">
      <c r="D49" s="3"/>
      <c r="E4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ozerov</dc:creator>
  <cp:lastModifiedBy>ozerov</cp:lastModifiedBy>
  <cp:lastPrinted>2020-03-17T22:32:37Z</cp:lastPrinted>
  <dcterms:created xsi:type="dcterms:W3CDTF">2019-08-07T01:00:00Z</dcterms:created>
  <dcterms:modified xsi:type="dcterms:W3CDTF">2020-03-17T22:45:22Z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