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yplace.bms.com/personal/chandan_barhate_bms_com/Documents/All paper data 6_17_2021/Reviwer response/"/>
    </mc:Choice>
  </mc:AlternateContent>
  <xr:revisionPtr revIDLastSave="0" documentId="8_{0EF2ECBE-545F-4667-A4DE-F798A75A5F3F}" xr6:coauthVersionLast="46" xr6:coauthVersionMax="46" xr10:uidLastSave="{00000000-0000-0000-0000-000000000000}"/>
  <bookViews>
    <workbookView xWindow="28680" yWindow="-165" windowWidth="29040" windowHeight="15840" xr2:uid="{00000000-000D-0000-FFFF-FFFF00000000}"/>
  </bookViews>
  <sheets>
    <sheet name="Sheet1" sheetId="1" r:id="rId1"/>
  </sheets>
  <definedNames>
    <definedName name="_xlnm.Print_Area" localSheetId="0">Sheet1!$A$1:$L$17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S17" i="1" s="1"/>
  <c r="R17" i="1" s="1"/>
  <c r="Q17" i="1" s="1"/>
  <c r="P17" i="1" s="1"/>
  <c r="O17" i="1" s="1"/>
  <c r="N16" i="1"/>
  <c r="S16" i="1" s="1"/>
  <c r="R16" i="1" s="1"/>
  <c r="Q16" i="1" s="1"/>
  <c r="P16" i="1" s="1"/>
  <c r="O16" i="1" s="1"/>
  <c r="N15" i="1"/>
  <c r="S15" i="1" s="1"/>
  <c r="R15" i="1" s="1"/>
  <c r="Q15" i="1" s="1"/>
  <c r="P15" i="1" s="1"/>
  <c r="O15" i="1" s="1"/>
  <c r="N14" i="1"/>
  <c r="S14" i="1" s="1"/>
  <c r="R14" i="1" s="1"/>
  <c r="Q14" i="1" s="1"/>
  <c r="P14" i="1" s="1"/>
  <c r="O14" i="1" s="1"/>
  <c r="N12" i="1"/>
  <c r="S12" i="1" s="1"/>
  <c r="R12" i="1" s="1"/>
  <c r="Q12" i="1" s="1"/>
  <c r="P12" i="1" s="1"/>
  <c r="O12" i="1" s="1"/>
  <c r="N11" i="1"/>
  <c r="S11" i="1" s="1"/>
  <c r="R11" i="1" s="1"/>
  <c r="Q11" i="1" s="1"/>
  <c r="P11" i="1" s="1"/>
  <c r="O11" i="1" s="1"/>
  <c r="N8" i="1"/>
  <c r="S8" i="1" s="1"/>
  <c r="R8" i="1" s="1"/>
  <c r="Q8" i="1" s="1"/>
  <c r="P8" i="1" s="1"/>
  <c r="O8" i="1" s="1"/>
  <c r="N10" i="1"/>
  <c r="S10" i="1" s="1"/>
  <c r="R10" i="1" s="1"/>
  <c r="Q10" i="1" s="1"/>
  <c r="P10" i="1" s="1"/>
  <c r="O10" i="1" s="1"/>
  <c r="N13" i="1"/>
  <c r="S13" i="1" s="1"/>
  <c r="R13" i="1" s="1"/>
  <c r="Q13" i="1" s="1"/>
  <c r="P13" i="1" s="1"/>
  <c r="O13" i="1" s="1"/>
  <c r="N9" i="1"/>
  <c r="S9" i="1" s="1"/>
  <c r="R9" i="1" l="1"/>
  <c r="Q9" i="1" l="1"/>
  <c r="R18" i="1"/>
  <c r="I4" i="1"/>
  <c r="I5" i="1" s="1"/>
  <c r="P9" i="1" l="1"/>
  <c r="Q18" i="1"/>
  <c r="I6" i="1"/>
  <c r="K6" i="1" s="1"/>
  <c r="O9" i="1" l="1"/>
  <c r="O18" i="1" s="1"/>
  <c r="P18" i="1"/>
  <c r="I17" i="1"/>
  <c r="I16" i="1" l="1"/>
  <c r="I15" i="1"/>
  <c r="I14" i="1"/>
  <c r="I12" i="1"/>
  <c r="I11" i="1"/>
  <c r="I8" i="1"/>
  <c r="I10" i="1"/>
  <c r="I13" i="1"/>
  <c r="I9" i="1"/>
  <c r="S18" i="1" l="1"/>
  <c r="M8" i="1" s="1"/>
  <c r="N18" i="1"/>
  <c r="M16" i="1" l="1"/>
  <c r="M17" i="1"/>
  <c r="M12" i="1"/>
  <c r="M10" i="1"/>
  <c r="M15" i="1"/>
  <c r="M11" i="1"/>
  <c r="M14" i="1"/>
  <c r="M13" i="1"/>
  <c r="M9" i="1"/>
</calcChain>
</file>

<file path=xl/sharedStrings.xml><?xml version="1.0" encoding="utf-8"?>
<sst xmlns="http://schemas.openxmlformats.org/spreadsheetml/2006/main" count="77" uniqueCount="52">
  <si>
    <t>mL</t>
  </si>
  <si>
    <t>mg</t>
  </si>
  <si>
    <t>Theoretical</t>
  </si>
  <si>
    <t>Metronidazole
CAS 443-48-1</t>
  </si>
  <si>
    <t>Dipyridamole
CAS 58-32-2</t>
  </si>
  <si>
    <t>Chrysin
CAS 480-40-0</t>
  </si>
  <si>
    <t>Disperse Yellow 3
CAS 2832-40-8</t>
  </si>
  <si>
    <t>Beclomethasone dipropionate
CAS 4419-39-0</t>
  </si>
  <si>
    <t>Dipentyl phthalate
CAS 131-18-0</t>
  </si>
  <si>
    <t>4-Aminobenzophenone
CAS 1137-41-3</t>
  </si>
  <si>
    <t>Aspartame
CAS 22839-47-0</t>
  </si>
  <si>
    <t>MW</t>
  </si>
  <si>
    <t>Conc (mM)</t>
  </si>
  <si>
    <t>Hydroxybenzotriazole Monohydrate
CAS 123333-53-9</t>
  </si>
  <si>
    <t>FW</t>
  </si>
  <si>
    <t>Labetalol HCl
CAS 32780-64-6</t>
  </si>
  <si>
    <t>Actual amounts</t>
  </si>
  <si>
    <t>uL</t>
  </si>
  <si>
    <t>Mass</t>
  </si>
  <si>
    <t>DMSO was added to stock solution. Solution appears to be translucent and yellow.</t>
  </si>
  <si>
    <r>
      <t>C</t>
    </r>
    <r>
      <rPr>
        <vertAlign val="subscript"/>
        <sz val="12"/>
        <color rgb="FF222222"/>
        <rFont val="Calibri"/>
        <family val="2"/>
        <scheme val="minor"/>
      </rPr>
      <t>15</t>
    </r>
    <r>
      <rPr>
        <sz val="12"/>
        <color rgb="FF222222"/>
        <rFont val="Calibri"/>
        <family val="2"/>
        <scheme val="minor"/>
      </rPr>
      <t>H</t>
    </r>
    <r>
      <rPr>
        <vertAlign val="subscript"/>
        <sz val="12"/>
        <color rgb="FF222222"/>
        <rFont val="Calibri"/>
        <family val="2"/>
        <scheme val="minor"/>
      </rPr>
      <t>10</t>
    </r>
    <r>
      <rPr>
        <sz val="12"/>
        <color rgb="FF222222"/>
        <rFont val="Calibri"/>
        <family val="2"/>
        <scheme val="minor"/>
      </rPr>
      <t>O</t>
    </r>
    <r>
      <rPr>
        <vertAlign val="subscript"/>
        <sz val="12"/>
        <color rgb="FF222222"/>
        <rFont val="Calibri"/>
        <family val="2"/>
        <scheme val="minor"/>
      </rPr>
      <t>4</t>
    </r>
  </si>
  <si>
    <r>
      <t>C</t>
    </r>
    <r>
      <rPr>
        <vertAlign val="subscript"/>
        <sz val="12"/>
        <color rgb="FF222222"/>
        <rFont val="Calibri"/>
        <family val="2"/>
        <scheme val="minor"/>
      </rPr>
      <t>15</t>
    </r>
    <r>
      <rPr>
        <sz val="12"/>
        <color rgb="FF222222"/>
        <rFont val="Calibri"/>
        <family val="2"/>
        <scheme val="minor"/>
      </rPr>
      <t>H</t>
    </r>
    <r>
      <rPr>
        <vertAlign val="subscript"/>
        <sz val="12"/>
        <color rgb="FF222222"/>
        <rFont val="Calibri"/>
        <family val="2"/>
        <scheme val="minor"/>
      </rPr>
      <t>15</t>
    </r>
    <r>
      <rPr>
        <sz val="12"/>
        <color rgb="FF222222"/>
        <rFont val="Calibri"/>
        <family val="2"/>
        <scheme val="minor"/>
      </rPr>
      <t>N</t>
    </r>
    <r>
      <rPr>
        <b/>
        <vertAlign val="subscript"/>
        <sz val="12"/>
        <color rgb="FF222222"/>
        <rFont val="Calibri"/>
        <family val="2"/>
        <scheme val="minor"/>
      </rPr>
      <t>3</t>
    </r>
    <r>
      <rPr>
        <sz val="12"/>
        <color rgb="FF222222"/>
        <rFont val="Calibri"/>
        <family val="2"/>
        <scheme val="minor"/>
      </rPr>
      <t>O</t>
    </r>
    <r>
      <rPr>
        <vertAlign val="subscript"/>
        <sz val="12"/>
        <color rgb="FF222222"/>
        <rFont val="Calibri"/>
        <family val="2"/>
        <scheme val="minor"/>
      </rPr>
      <t>2</t>
    </r>
  </si>
  <si>
    <r>
      <t>C</t>
    </r>
    <r>
      <rPr>
        <vertAlign val="subscript"/>
        <sz val="12"/>
        <color rgb="FF222222"/>
        <rFont val="Calibri"/>
        <family val="2"/>
        <scheme val="minor"/>
      </rPr>
      <t>28</t>
    </r>
    <r>
      <rPr>
        <sz val="12"/>
        <color rgb="FF222222"/>
        <rFont val="Calibri"/>
        <family val="2"/>
        <scheme val="minor"/>
      </rPr>
      <t>H</t>
    </r>
    <r>
      <rPr>
        <vertAlign val="subscript"/>
        <sz val="12"/>
        <color rgb="FF222222"/>
        <rFont val="Calibri"/>
        <family val="2"/>
        <scheme val="minor"/>
      </rPr>
      <t>37</t>
    </r>
    <r>
      <rPr>
        <sz val="12"/>
        <color rgb="FF222222"/>
        <rFont val="Calibri"/>
        <family val="2"/>
        <scheme val="minor"/>
      </rPr>
      <t>ClO</t>
    </r>
    <r>
      <rPr>
        <vertAlign val="subscript"/>
        <sz val="12"/>
        <color rgb="FF222222"/>
        <rFont val="Calibri"/>
        <family val="2"/>
        <scheme val="minor"/>
      </rPr>
      <t>7</t>
    </r>
  </si>
  <si>
    <t>Required Volume
of Stock Solution (DMSO)</t>
  </si>
  <si>
    <t>Required Volume of Diluent DMSO</t>
  </si>
  <si>
    <t xml:space="preserve">
Note: 240uL of TFA was added to the diluted stock. Which gives an apparent pH of 3-5. TFA conc is 0.2% (v/v).</t>
  </si>
  <si>
    <t>Solids were weighed as noted below and transferred to 120mL amber Qorpak bottle. DMSO (12mL) was added to dissolve all components (with 20 seconds sonication). Slight cloudiness observed.</t>
  </si>
  <si>
    <t>Exact Mass</t>
  </si>
  <si>
    <t>% by weight</t>
  </si>
  <si>
    <t>10 Component Test Mix for Microscale Evaluation</t>
  </si>
  <si>
    <t>Structure</t>
  </si>
  <si>
    <t>Molecular Formula</t>
  </si>
  <si>
    <t>Enter desired volume of Test Mix Solution</t>
  </si>
  <si>
    <r>
      <t>Total (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g)</t>
    </r>
  </si>
  <si>
    <t>Trifluoroacetic Acid (TFA)
 (Stabilizes ASP =  0.65-1uL TFA/mg ASP)</t>
  </si>
  <si>
    <t>Reference: Shu Li, Lesline Julien, Peter Tidswell, and Wolfgang Goetzinger. "Enhanced Performance Test Mix for High-Throughput LC/MS Analysis of Pharmaceutical Compounds." Journal of Combinatorial Chemistry, 2006, 8, 6, 820-828.</t>
  </si>
  <si>
    <r>
      <t>C</t>
    </r>
    <r>
      <rPr>
        <vertAlign val="sub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O</t>
    </r>
  </si>
  <si>
    <r>
      <t>C</t>
    </r>
    <r>
      <rPr>
        <vertAlign val="subscript"/>
        <sz val="12"/>
        <color theme="1"/>
        <rFont val="Calibri"/>
        <family val="2"/>
        <scheme val="minor"/>
      </rPr>
      <t>13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>NO</t>
    </r>
  </si>
  <si>
    <r>
      <t>C</t>
    </r>
    <r>
      <rPr>
        <vertAlign val="subscript"/>
        <sz val="12"/>
        <color theme="1"/>
        <rFont val="Calibri"/>
        <family val="2"/>
        <scheme val="minor"/>
      </rPr>
      <t>14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18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5</t>
    </r>
  </si>
  <si>
    <t>Compound Name</t>
  </si>
  <si>
    <t>Compound
#</t>
  </si>
  <si>
    <r>
      <t>C</t>
    </r>
    <r>
      <rPr>
        <vertAlign val="sub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9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3</t>
    </r>
  </si>
  <si>
    <r>
      <t>C</t>
    </r>
    <r>
      <rPr>
        <vertAlign val="subscript"/>
        <sz val="12"/>
        <color theme="1"/>
        <rFont val="Calibri"/>
        <family val="2"/>
        <scheme val="minor"/>
      </rPr>
      <t>19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24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3</t>
    </r>
  </si>
  <si>
    <r>
      <t>C</t>
    </r>
    <r>
      <rPr>
        <vertAlign val="subscript"/>
        <sz val="12"/>
        <color theme="1"/>
        <rFont val="Calibri"/>
        <family val="2"/>
        <scheme val="minor"/>
      </rPr>
      <t>24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40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4</t>
    </r>
  </si>
  <si>
    <r>
      <t>C</t>
    </r>
    <r>
      <rPr>
        <vertAlign val="subscript"/>
        <sz val="12"/>
        <color theme="1"/>
        <rFont val="Calibri"/>
        <family val="2"/>
        <scheme val="minor"/>
      </rPr>
      <t>18</t>
    </r>
    <r>
      <rPr>
        <sz val="12"/>
        <color theme="1"/>
        <rFont val="Calibri"/>
        <family val="2"/>
        <scheme val="minor"/>
      </rPr>
      <t>H</t>
    </r>
    <r>
      <rPr>
        <vertAlign val="subscript"/>
        <sz val="12"/>
        <color theme="1"/>
        <rFont val="Calibri"/>
        <family val="2"/>
        <scheme val="minor"/>
      </rPr>
      <t>26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4</t>
    </r>
  </si>
  <si>
    <r>
      <t>Test mix solution used "as is" on UHPLC-MS systems (0.1</t>
    </r>
    <r>
      <rPr>
        <b/>
        <sz val="12"/>
        <color theme="1"/>
        <rFont val="Symbol"/>
        <family val="1"/>
        <charset val="2"/>
      </rPr>
      <t>m</t>
    </r>
    <r>
      <rPr>
        <b/>
        <sz val="12"/>
        <color theme="1"/>
        <rFont val="Calibri"/>
        <family val="2"/>
        <scheme val="minor"/>
      </rPr>
      <t xml:space="preserve">L injection on 2.1. x 30 mm column). </t>
    </r>
  </si>
  <si>
    <r>
      <t>Mass in
0.1 uL
 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</si>
  <si>
    <r>
      <t>Mass in
3.1 uL
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</si>
  <si>
    <r>
      <t>Mass in
6.3 uL
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</si>
  <si>
    <r>
      <t>Mass in
12.5 uL
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</si>
  <si>
    <r>
      <t>Mass in
25 uL
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</si>
  <si>
    <r>
      <t>Mass in
50 uL
 (</t>
    </r>
    <r>
      <rPr>
        <b/>
        <sz val="14"/>
        <color theme="1"/>
        <rFont val="Symbol"/>
        <family val="1"/>
        <charset val="2"/>
      </rPr>
      <t>m</t>
    </r>
    <r>
      <rPr>
        <b/>
        <sz val="14"/>
        <color theme="1"/>
        <rFont val="Calibri"/>
        <family val="2"/>
        <scheme val="minor"/>
      </rPr>
      <t>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</si>
</sst>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vertAlign val="subscript"/>
      <sz val="12"/>
      <color rgb="FF222222"/>
      <name val="Calibri"/>
      <family val="2"/>
      <scheme val="minor"/>
    </font>
    <font>
      <b/>
      <vertAlign val="subscript"/>
      <sz val="12"/>
      <color rgb="FF222222"/>
      <name val="Calibri"/>
      <family val="2"/>
      <scheme val="minor"/>
    </font>
    <font>
      <b/>
      <sz val="36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6"/>
      <color rgb="FF6D6D6D"/>
      <name val="Calibri"/>
      <family val="2"/>
      <scheme val="minor"/>
    </font>
    <font>
      <sz val="16"/>
      <color rgb="FF4D4D4D"/>
      <name val="Calibri"/>
      <family val="2"/>
      <scheme val="minor"/>
    </font>
    <font>
      <sz val="12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sz val="12"/>
      <color rgb="FF70757A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2"/>
      <color rgb="FF70757A"/>
      <name val="Calibri"/>
      <family val="2"/>
      <scheme val="minor"/>
    </font>
    <font>
      <b/>
      <sz val="12"/>
      <color rgb="FF4D4D4D"/>
      <name val="Calibri"/>
      <family val="2"/>
      <scheme val="minor"/>
    </font>
    <font>
      <b/>
      <sz val="12"/>
      <color rgb="FF6D6D6D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4" fillId="5" borderId="2" xfId="0" applyFont="1" applyFill="1" applyBorder="1"/>
    <xf numFmtId="164" fontId="1" fillId="5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 indent="1"/>
    </xf>
    <xf numFmtId="0" fontId="1" fillId="5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6" fontId="1" fillId="0" borderId="12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 wrapText="1"/>
    </xf>
    <xf numFmtId="164" fontId="19" fillId="4" borderId="13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1035326</xdr:colOff>
          <xdr:row>7</xdr:row>
          <xdr:rowOff>96630</xdr:rowOff>
        </xdr:from>
        <xdr:to>
          <xdr:col>2</xdr:col>
          <xdr:colOff>1966493</xdr:colOff>
          <xdr:row>7</xdr:row>
          <xdr:rowOff>869674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27AFFD7-E019-4DD9-9D24-84EA6DA36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883478</xdr:colOff>
          <xdr:row>8</xdr:row>
          <xdr:rowOff>41412</xdr:rowOff>
        </xdr:from>
        <xdr:to>
          <xdr:col>2</xdr:col>
          <xdr:colOff>1697935</xdr:colOff>
          <xdr:row>8</xdr:row>
          <xdr:rowOff>955193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E0ADD6E-9AD2-4E76-B4B0-8A9E926BF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911087</xdr:colOff>
          <xdr:row>9</xdr:row>
          <xdr:rowOff>151848</xdr:rowOff>
        </xdr:from>
        <xdr:to>
          <xdr:col>2</xdr:col>
          <xdr:colOff>2319131</xdr:colOff>
          <xdr:row>9</xdr:row>
          <xdr:rowOff>967874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CACB157-19AE-4823-A957-49D1A83BB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745434</xdr:colOff>
          <xdr:row>10</xdr:row>
          <xdr:rowOff>69022</xdr:rowOff>
        </xdr:from>
        <xdr:to>
          <xdr:col>2</xdr:col>
          <xdr:colOff>2251361</xdr:colOff>
          <xdr:row>10</xdr:row>
          <xdr:rowOff>897282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1919651-593D-40F1-9470-C1D094922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842064</xdr:colOff>
          <xdr:row>11</xdr:row>
          <xdr:rowOff>41412</xdr:rowOff>
        </xdr:from>
        <xdr:to>
          <xdr:col>2</xdr:col>
          <xdr:colOff>2194891</xdr:colOff>
          <xdr:row>11</xdr:row>
          <xdr:rowOff>967672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C39C79B-E261-417B-8A34-99CB57E986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911087</xdr:colOff>
          <xdr:row>12</xdr:row>
          <xdr:rowOff>124239</xdr:rowOff>
        </xdr:from>
        <xdr:to>
          <xdr:col>2</xdr:col>
          <xdr:colOff>2125870</xdr:colOff>
          <xdr:row>12</xdr:row>
          <xdr:rowOff>783693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DA072A8-1863-494A-9B4C-F7018A51C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828262</xdr:colOff>
          <xdr:row>13</xdr:row>
          <xdr:rowOff>96631</xdr:rowOff>
        </xdr:from>
        <xdr:to>
          <xdr:col>2</xdr:col>
          <xdr:colOff>2098261</xdr:colOff>
          <xdr:row>13</xdr:row>
          <xdr:rowOff>947661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6D52D75-4275-4FE1-B1FC-BC7CD8799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662608</xdr:colOff>
          <xdr:row>14</xdr:row>
          <xdr:rowOff>110435</xdr:rowOff>
        </xdr:from>
        <xdr:to>
          <xdr:col>2</xdr:col>
          <xdr:colOff>2263912</xdr:colOff>
          <xdr:row>14</xdr:row>
          <xdr:rowOff>911087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091C037-8608-4146-9C9C-F063512E8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800651</xdr:colOff>
          <xdr:row>15</xdr:row>
          <xdr:rowOff>138044</xdr:rowOff>
        </xdr:from>
        <xdr:to>
          <xdr:col>2</xdr:col>
          <xdr:colOff>2181086</xdr:colOff>
          <xdr:row>15</xdr:row>
          <xdr:rowOff>941206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E95BA3F-BA99-413B-B186-E6EEB45CD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800652</xdr:colOff>
          <xdr:row>16</xdr:row>
          <xdr:rowOff>55215</xdr:rowOff>
        </xdr:from>
        <xdr:to>
          <xdr:col>2</xdr:col>
          <xdr:colOff>2349844</xdr:colOff>
          <xdr:row>16</xdr:row>
          <xdr:rowOff>980106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F93C040-07A9-4EB9-9689-9BFDFFD7B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zoomScale="69" zoomScaleNormal="69" workbookViewId="0">
      <selection activeCell="C17" sqref="C17"/>
    </sheetView>
  </sheetViews>
  <sheetFormatPr defaultRowHeight="21" x14ac:dyDescent="0.35"/>
  <cols>
    <col min="1" max="1" width="57" style="1" customWidth="1"/>
    <col min="2" max="2" width="15.7109375" style="2" customWidth="1"/>
    <col min="3" max="3" width="52.140625" style="2" customWidth="1"/>
    <col min="4" max="4" width="24.28515625" style="7" customWidth="1"/>
    <col min="5" max="7" width="12.7109375" style="4" customWidth="1"/>
    <col min="8" max="8" width="14" style="5" customWidth="1"/>
    <col min="9" max="11" width="10.7109375" style="2" customWidth="1"/>
    <col min="12" max="12" width="10.7109375" style="6" customWidth="1"/>
    <col min="13" max="13" width="16.28515625" style="8" customWidth="1"/>
    <col min="14" max="14" width="21" style="9" customWidth="1"/>
    <col min="15" max="15" width="16.85546875" style="4" customWidth="1"/>
    <col min="16" max="19" width="15.7109375" style="2" customWidth="1"/>
    <col min="20" max="16384" width="9.140625" style="1"/>
  </cols>
  <sheetData>
    <row r="1" spans="1:19" ht="80.099999999999994" customHeight="1" thickBot="1" x14ac:dyDescent="0.75">
      <c r="A1" s="90" t="s">
        <v>29</v>
      </c>
      <c r="B1" s="90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s="3" customFormat="1" ht="60" customHeight="1" thickTop="1" x14ac:dyDescent="0.25">
      <c r="A2" s="87"/>
      <c r="B2" s="87"/>
      <c r="C2" s="87"/>
      <c r="D2" s="87"/>
      <c r="E2" s="92" t="s">
        <v>32</v>
      </c>
      <c r="F2" s="92"/>
      <c r="G2" s="92"/>
      <c r="H2" s="92"/>
      <c r="I2" s="46">
        <v>120</v>
      </c>
      <c r="J2" s="47" t="s">
        <v>0</v>
      </c>
      <c r="K2" s="89"/>
      <c r="L2" s="89"/>
      <c r="M2" s="84" t="s">
        <v>45</v>
      </c>
      <c r="N2" s="84"/>
      <c r="O2" s="84"/>
      <c r="P2" s="84"/>
      <c r="Q2" s="84"/>
      <c r="R2" s="84"/>
      <c r="S2" s="84"/>
    </row>
    <row r="3" spans="1:19" s="3" customFormat="1" ht="60" customHeight="1" x14ac:dyDescent="0.25">
      <c r="A3" s="87"/>
      <c r="B3" s="87"/>
      <c r="C3" s="87"/>
      <c r="D3" s="87"/>
      <c r="E3" s="93"/>
      <c r="F3" s="93"/>
      <c r="G3" s="93"/>
      <c r="H3" s="93"/>
      <c r="I3" s="95" t="s">
        <v>2</v>
      </c>
      <c r="J3" s="95"/>
      <c r="K3" s="96" t="s">
        <v>16</v>
      </c>
      <c r="L3" s="96"/>
      <c r="M3" s="94"/>
      <c r="N3" s="94"/>
      <c r="O3" s="94"/>
      <c r="P3" s="94"/>
      <c r="Q3" s="94"/>
      <c r="R3" s="94"/>
      <c r="S3" s="94"/>
    </row>
    <row r="4" spans="1:19" s="3" customFormat="1" ht="60" customHeight="1" x14ac:dyDescent="0.25">
      <c r="A4" s="87"/>
      <c r="B4" s="87"/>
      <c r="C4" s="87"/>
      <c r="D4" s="87"/>
      <c r="E4" s="84" t="s">
        <v>23</v>
      </c>
      <c r="F4" s="84"/>
      <c r="G4" s="84"/>
      <c r="H4" s="84"/>
      <c r="I4" s="48">
        <f>I2/10</f>
        <v>12</v>
      </c>
      <c r="J4" s="21" t="s">
        <v>0</v>
      </c>
      <c r="K4" s="49">
        <v>12</v>
      </c>
      <c r="L4" s="23" t="s">
        <v>0</v>
      </c>
      <c r="M4" s="84" t="s">
        <v>26</v>
      </c>
      <c r="N4" s="84"/>
      <c r="O4" s="84"/>
      <c r="P4" s="84"/>
      <c r="Q4" s="84"/>
      <c r="R4" s="84"/>
      <c r="S4" s="84"/>
    </row>
    <row r="5" spans="1:19" s="3" customFormat="1" ht="60" customHeight="1" x14ac:dyDescent="0.25">
      <c r="A5" s="87"/>
      <c r="B5" s="87"/>
      <c r="C5" s="87"/>
      <c r="D5" s="87"/>
      <c r="E5" s="84" t="s">
        <v>24</v>
      </c>
      <c r="F5" s="84"/>
      <c r="G5" s="84"/>
      <c r="H5" s="84"/>
      <c r="I5" s="48">
        <f>I4*9</f>
        <v>108</v>
      </c>
      <c r="J5" s="21" t="s">
        <v>0</v>
      </c>
      <c r="K5" s="49">
        <v>108</v>
      </c>
      <c r="L5" s="23" t="s">
        <v>0</v>
      </c>
      <c r="M5" s="84" t="s">
        <v>19</v>
      </c>
      <c r="N5" s="84"/>
      <c r="O5" s="84"/>
      <c r="P5" s="84"/>
      <c r="Q5" s="84"/>
      <c r="R5" s="84"/>
      <c r="S5" s="84"/>
    </row>
    <row r="6" spans="1:19" s="7" customFormat="1" ht="60" customHeight="1" thickBot="1" x14ac:dyDescent="0.3">
      <c r="A6" s="88"/>
      <c r="B6" s="88"/>
      <c r="C6" s="88"/>
      <c r="D6" s="88"/>
      <c r="E6" s="85" t="s">
        <v>34</v>
      </c>
      <c r="F6" s="85"/>
      <c r="G6" s="85"/>
      <c r="H6" s="85"/>
      <c r="I6" s="60">
        <f>($E$10/1000)*$I$4*H10</f>
        <v>353.16000000000008</v>
      </c>
      <c r="J6" s="61" t="s">
        <v>17</v>
      </c>
      <c r="K6" s="62">
        <f>0.68*I6</f>
        <v>240.14880000000008</v>
      </c>
      <c r="L6" s="63" t="s">
        <v>17</v>
      </c>
      <c r="M6" s="86" t="s">
        <v>25</v>
      </c>
      <c r="N6" s="86"/>
      <c r="O6" s="86"/>
      <c r="P6" s="86"/>
      <c r="Q6" s="86"/>
      <c r="R6" s="86"/>
      <c r="S6" s="86"/>
    </row>
    <row r="7" spans="1:19" s="14" customFormat="1" ht="80.099999999999994" customHeight="1" thickTop="1" thickBot="1" x14ac:dyDescent="0.3">
      <c r="A7" s="64" t="s">
        <v>39</v>
      </c>
      <c r="B7" s="65" t="s">
        <v>40</v>
      </c>
      <c r="C7" s="66" t="s">
        <v>30</v>
      </c>
      <c r="D7" s="67" t="s">
        <v>31</v>
      </c>
      <c r="E7" s="64" t="s">
        <v>12</v>
      </c>
      <c r="F7" s="68" t="s">
        <v>27</v>
      </c>
      <c r="G7" s="68" t="s">
        <v>11</v>
      </c>
      <c r="H7" s="68" t="s">
        <v>14</v>
      </c>
      <c r="I7" s="69" t="s">
        <v>18</v>
      </c>
      <c r="J7" s="70"/>
      <c r="K7" s="71" t="s">
        <v>18</v>
      </c>
      <c r="L7" s="71"/>
      <c r="M7" s="72" t="s">
        <v>28</v>
      </c>
      <c r="N7" s="73" t="s">
        <v>46</v>
      </c>
      <c r="O7" s="64" t="s">
        <v>47</v>
      </c>
      <c r="P7" s="64" t="s">
        <v>48</v>
      </c>
      <c r="Q7" s="64" t="s">
        <v>49</v>
      </c>
      <c r="R7" s="64" t="s">
        <v>50</v>
      </c>
      <c r="S7" s="74" t="s">
        <v>51</v>
      </c>
    </row>
    <row r="8" spans="1:19" s="3" customFormat="1" ht="80.099999999999994" customHeight="1" thickTop="1" x14ac:dyDescent="0.25">
      <c r="A8" s="50" t="s">
        <v>3</v>
      </c>
      <c r="B8" s="51">
        <v>1</v>
      </c>
      <c r="C8"/>
      <c r="D8" s="52" t="s">
        <v>41</v>
      </c>
      <c r="E8" s="50">
        <v>25</v>
      </c>
      <c r="F8" s="53">
        <v>171.1</v>
      </c>
      <c r="G8" s="53">
        <v>171.2</v>
      </c>
      <c r="H8" s="53">
        <v>171.2</v>
      </c>
      <c r="I8" s="54">
        <f t="shared" ref="I8:I16" si="0">(E8/1000)*$I$4*H8</f>
        <v>51.360000000000007</v>
      </c>
      <c r="J8" s="55" t="s">
        <v>1</v>
      </c>
      <c r="K8" s="56">
        <v>53.1</v>
      </c>
      <c r="L8" s="57" t="s">
        <v>1</v>
      </c>
      <c r="M8" s="53">
        <f t="shared" ref="M8:M17" si="1">(S8/$S$18)*100</f>
        <v>4.575613959500215</v>
      </c>
      <c r="N8" s="58">
        <f>K8*(0.0001/120)*1000</f>
        <v>4.4249999999999998E-2</v>
      </c>
      <c r="O8" s="59">
        <f t="shared" ref="O8:R8" si="2">P8/2</f>
        <v>1.3828125</v>
      </c>
      <c r="P8" s="59">
        <f t="shared" si="2"/>
        <v>2.765625</v>
      </c>
      <c r="Q8" s="59">
        <f t="shared" si="2"/>
        <v>5.53125</v>
      </c>
      <c r="R8" s="59">
        <f t="shared" si="2"/>
        <v>11.0625</v>
      </c>
      <c r="S8" s="59">
        <f>N8*500</f>
        <v>22.125</v>
      </c>
    </row>
    <row r="9" spans="1:19" s="11" customFormat="1" ht="80.099999999999994" customHeight="1" x14ac:dyDescent="0.25">
      <c r="A9" s="26" t="s">
        <v>13</v>
      </c>
      <c r="B9" s="27">
        <v>2</v>
      </c>
      <c r="C9" s="28"/>
      <c r="D9" s="26" t="s">
        <v>36</v>
      </c>
      <c r="E9" s="26">
        <v>25</v>
      </c>
      <c r="F9" s="29">
        <v>135</v>
      </c>
      <c r="G9" s="29">
        <v>135.12</v>
      </c>
      <c r="H9" s="29">
        <v>153.13</v>
      </c>
      <c r="I9" s="30">
        <f t="shared" si="0"/>
        <v>45.939000000000007</v>
      </c>
      <c r="J9" s="26" t="s">
        <v>1</v>
      </c>
      <c r="K9" s="30">
        <v>55</v>
      </c>
      <c r="L9" s="26" t="s">
        <v>1</v>
      </c>
      <c r="M9" s="29">
        <f t="shared" si="1"/>
        <v>4.7393364928909953</v>
      </c>
      <c r="N9" s="31">
        <f>K9*(0.0001/120)*1000</f>
        <v>4.5833333333333337E-2</v>
      </c>
      <c r="O9" s="29">
        <f t="shared" ref="O9:R10" si="3">P9/2</f>
        <v>1.4322916666666667</v>
      </c>
      <c r="P9" s="29">
        <f t="shared" si="3"/>
        <v>2.8645833333333335</v>
      </c>
      <c r="Q9" s="29">
        <f t="shared" si="3"/>
        <v>5.729166666666667</v>
      </c>
      <c r="R9" s="29">
        <f t="shared" si="3"/>
        <v>11.458333333333334</v>
      </c>
      <c r="S9" s="29">
        <f>N9*500</f>
        <v>22.916666666666668</v>
      </c>
    </row>
    <row r="10" spans="1:19" s="12" customFormat="1" ht="80.099999999999994" customHeight="1" x14ac:dyDescent="0.25">
      <c r="A10" s="26" t="s">
        <v>10</v>
      </c>
      <c r="B10" s="32">
        <v>3</v>
      </c>
      <c r="C10" s="33"/>
      <c r="D10" s="34" t="s">
        <v>38</v>
      </c>
      <c r="E10" s="26">
        <v>100</v>
      </c>
      <c r="F10" s="29">
        <v>294.10000000000002</v>
      </c>
      <c r="G10" s="29">
        <v>294.3</v>
      </c>
      <c r="H10" s="29">
        <v>294.3</v>
      </c>
      <c r="I10" s="35">
        <f t="shared" si="0"/>
        <v>353.16000000000008</v>
      </c>
      <c r="J10" s="34" t="s">
        <v>1</v>
      </c>
      <c r="K10" s="36">
        <v>363.6</v>
      </c>
      <c r="L10" s="34" t="s">
        <v>1</v>
      </c>
      <c r="M10" s="29">
        <f t="shared" si="1"/>
        <v>31.331322705730287</v>
      </c>
      <c r="N10" s="31">
        <f>K10*(0.0001/120)*1000</f>
        <v>0.30299999999999999</v>
      </c>
      <c r="O10" s="29">
        <f t="shared" si="3"/>
        <v>9.46875</v>
      </c>
      <c r="P10" s="29">
        <f t="shared" si="3"/>
        <v>18.9375</v>
      </c>
      <c r="Q10" s="29">
        <f t="shared" si="3"/>
        <v>37.875</v>
      </c>
      <c r="R10" s="29">
        <f t="shared" si="3"/>
        <v>75.75</v>
      </c>
      <c r="S10" s="29">
        <f>N10*500</f>
        <v>151.5</v>
      </c>
    </row>
    <row r="11" spans="1:19" s="3" customFormat="1" ht="80.099999999999994" customHeight="1" x14ac:dyDescent="0.35">
      <c r="A11" s="15" t="s">
        <v>15</v>
      </c>
      <c r="B11" s="16">
        <v>4</v>
      </c>
      <c r="C11" s="17"/>
      <c r="D11" s="18" t="s">
        <v>42</v>
      </c>
      <c r="E11" s="15">
        <v>25</v>
      </c>
      <c r="F11" s="19">
        <v>328.2</v>
      </c>
      <c r="G11" s="19">
        <v>328.4</v>
      </c>
      <c r="H11" s="19">
        <v>364.9</v>
      </c>
      <c r="I11" s="20">
        <f t="shared" si="0"/>
        <v>109.47000000000001</v>
      </c>
      <c r="J11" s="21" t="s">
        <v>1</v>
      </c>
      <c r="K11" s="22">
        <v>109.4</v>
      </c>
      <c r="L11" s="23" t="s">
        <v>1</v>
      </c>
      <c r="M11" s="19">
        <f t="shared" si="1"/>
        <v>9.4269711331322714</v>
      </c>
      <c r="N11" s="24">
        <f t="shared" ref="N11:N17" si="4">K11*(0.0001/120)*1000</f>
        <v>9.1166666666666674E-2</v>
      </c>
      <c r="O11" s="25">
        <f t="shared" ref="O11:R11" si="5">P11/2</f>
        <v>2.8489583333333335</v>
      </c>
      <c r="P11" s="25">
        <f t="shared" si="5"/>
        <v>5.697916666666667</v>
      </c>
      <c r="Q11" s="25">
        <f t="shared" si="5"/>
        <v>11.395833333333334</v>
      </c>
      <c r="R11" s="25">
        <f t="shared" si="5"/>
        <v>22.791666666666668</v>
      </c>
      <c r="S11" s="25">
        <f t="shared" ref="S11:S17" si="6">N11*500</f>
        <v>45.583333333333336</v>
      </c>
    </row>
    <row r="12" spans="1:19" s="3" customFormat="1" ht="80.099999999999994" customHeight="1" x14ac:dyDescent="0.35">
      <c r="A12" s="15" t="s">
        <v>4</v>
      </c>
      <c r="B12" s="16">
        <v>5</v>
      </c>
      <c r="C12" s="17"/>
      <c r="D12" s="18" t="s">
        <v>43</v>
      </c>
      <c r="E12" s="15">
        <v>25</v>
      </c>
      <c r="F12" s="19">
        <v>504.3</v>
      </c>
      <c r="G12" s="19">
        <v>504.6</v>
      </c>
      <c r="H12" s="19">
        <v>504.6</v>
      </c>
      <c r="I12" s="20">
        <f t="shared" si="0"/>
        <v>151.38000000000002</v>
      </c>
      <c r="J12" s="21" t="s">
        <v>1</v>
      </c>
      <c r="K12" s="22">
        <v>154.1</v>
      </c>
      <c r="L12" s="23" t="s">
        <v>1</v>
      </c>
      <c r="M12" s="19">
        <f t="shared" si="1"/>
        <v>13.278759155536404</v>
      </c>
      <c r="N12" s="24">
        <f t="shared" si="4"/>
        <v>0.12841666666666665</v>
      </c>
      <c r="O12" s="25">
        <f t="shared" ref="O12:R12" si="7">P12/2</f>
        <v>4.013020833333333</v>
      </c>
      <c r="P12" s="25">
        <f t="shared" si="7"/>
        <v>8.0260416666666661</v>
      </c>
      <c r="Q12" s="25">
        <f t="shared" si="7"/>
        <v>16.052083333333332</v>
      </c>
      <c r="R12" s="25">
        <f t="shared" si="7"/>
        <v>32.104166666666664</v>
      </c>
      <c r="S12" s="25">
        <f t="shared" si="6"/>
        <v>64.208333333333329</v>
      </c>
    </row>
    <row r="13" spans="1:19" s="3" customFormat="1" ht="80.099999999999994" customHeight="1" x14ac:dyDescent="0.25">
      <c r="A13" s="15" t="s">
        <v>9</v>
      </c>
      <c r="B13" s="37">
        <v>6</v>
      </c>
      <c r="C13" s="38"/>
      <c r="D13" s="18" t="s">
        <v>37</v>
      </c>
      <c r="E13" s="15">
        <v>25</v>
      </c>
      <c r="F13" s="19">
        <v>197.1</v>
      </c>
      <c r="G13" s="19">
        <v>197.23</v>
      </c>
      <c r="H13" s="19">
        <v>197.23</v>
      </c>
      <c r="I13" s="20">
        <f t="shared" si="0"/>
        <v>59.169000000000004</v>
      </c>
      <c r="J13" s="21" t="s">
        <v>1</v>
      </c>
      <c r="K13" s="22">
        <v>60</v>
      </c>
      <c r="L13" s="23" t="s">
        <v>1</v>
      </c>
      <c r="M13" s="19">
        <f t="shared" si="1"/>
        <v>5.1701852649719946</v>
      </c>
      <c r="N13" s="24">
        <f>K13*(0.0001/120)*1000</f>
        <v>0.05</v>
      </c>
      <c r="O13" s="25">
        <f>P13/2</f>
        <v>1.5625</v>
      </c>
      <c r="P13" s="25">
        <f>Q13/2</f>
        <v>3.125</v>
      </c>
      <c r="Q13" s="25">
        <f>R13/2</f>
        <v>6.25</v>
      </c>
      <c r="R13" s="25">
        <f>S13/2</f>
        <v>12.5</v>
      </c>
      <c r="S13" s="25">
        <f>N13*500</f>
        <v>25</v>
      </c>
    </row>
    <row r="14" spans="1:19" s="3" customFormat="1" ht="80.099999999999994" customHeight="1" x14ac:dyDescent="0.35">
      <c r="A14" s="15" t="s">
        <v>5</v>
      </c>
      <c r="B14" s="16">
        <v>7</v>
      </c>
      <c r="C14" s="17"/>
      <c r="D14" s="39" t="s">
        <v>20</v>
      </c>
      <c r="E14" s="15">
        <v>25</v>
      </c>
      <c r="F14" s="19">
        <v>254.1</v>
      </c>
      <c r="G14" s="19">
        <v>254.2</v>
      </c>
      <c r="H14" s="19">
        <v>254.2</v>
      </c>
      <c r="I14" s="20">
        <f t="shared" si="0"/>
        <v>76.260000000000005</v>
      </c>
      <c r="J14" s="21" t="s">
        <v>1</v>
      </c>
      <c r="K14" s="22">
        <v>81.7</v>
      </c>
      <c r="L14" s="23" t="s">
        <v>1</v>
      </c>
      <c r="M14" s="19">
        <f t="shared" si="1"/>
        <v>7.040068935803534</v>
      </c>
      <c r="N14" s="24">
        <f t="shared" si="4"/>
        <v>6.8083333333333343E-2</v>
      </c>
      <c r="O14" s="25">
        <f t="shared" ref="O14:R14" si="8">P14/2</f>
        <v>2.127604166666667</v>
      </c>
      <c r="P14" s="25">
        <f t="shared" si="8"/>
        <v>4.2552083333333339</v>
      </c>
      <c r="Q14" s="25">
        <f t="shared" si="8"/>
        <v>8.5104166666666679</v>
      </c>
      <c r="R14" s="25">
        <f t="shared" si="8"/>
        <v>17.020833333333336</v>
      </c>
      <c r="S14" s="25">
        <f t="shared" si="6"/>
        <v>34.041666666666671</v>
      </c>
    </row>
    <row r="15" spans="1:19" s="3" customFormat="1" ht="80.099999999999994" customHeight="1" x14ac:dyDescent="0.35">
      <c r="A15" s="15" t="s">
        <v>6</v>
      </c>
      <c r="B15" s="16">
        <v>8</v>
      </c>
      <c r="C15" s="17"/>
      <c r="D15" s="39" t="s">
        <v>21</v>
      </c>
      <c r="E15" s="15">
        <v>25</v>
      </c>
      <c r="F15" s="19">
        <v>269.10000000000002</v>
      </c>
      <c r="G15" s="19">
        <v>269.3</v>
      </c>
      <c r="H15" s="19">
        <v>269.3</v>
      </c>
      <c r="I15" s="20">
        <f t="shared" si="0"/>
        <v>80.79000000000002</v>
      </c>
      <c r="J15" s="21" t="s">
        <v>1</v>
      </c>
      <c r="K15" s="22">
        <v>88.5</v>
      </c>
      <c r="L15" s="23" t="s">
        <v>1</v>
      </c>
      <c r="M15" s="19">
        <f t="shared" si="1"/>
        <v>7.6260232658336937</v>
      </c>
      <c r="N15" s="24">
        <f t="shared" si="4"/>
        <v>7.375000000000001E-2</v>
      </c>
      <c r="O15" s="25">
        <f t="shared" ref="O15:R15" si="9">P15/2</f>
        <v>2.3046875000000004</v>
      </c>
      <c r="P15" s="25">
        <f t="shared" si="9"/>
        <v>4.6093750000000009</v>
      </c>
      <c r="Q15" s="25">
        <f t="shared" si="9"/>
        <v>9.2187500000000018</v>
      </c>
      <c r="R15" s="25">
        <f t="shared" si="9"/>
        <v>18.437500000000004</v>
      </c>
      <c r="S15" s="25">
        <f t="shared" si="6"/>
        <v>36.875000000000007</v>
      </c>
    </row>
    <row r="16" spans="1:19" s="3" customFormat="1" ht="80.099999999999994" customHeight="1" x14ac:dyDescent="0.35">
      <c r="A16" s="15" t="s">
        <v>7</v>
      </c>
      <c r="B16" s="16">
        <v>9</v>
      </c>
      <c r="C16" s="17"/>
      <c r="D16" s="39" t="s">
        <v>22</v>
      </c>
      <c r="E16" s="15">
        <v>25</v>
      </c>
      <c r="F16" s="19">
        <v>520.20000000000005</v>
      </c>
      <c r="G16" s="19">
        <v>521</v>
      </c>
      <c r="H16" s="19">
        <v>521</v>
      </c>
      <c r="I16" s="20">
        <f t="shared" si="0"/>
        <v>156.30000000000001</v>
      </c>
      <c r="J16" s="21" t="s">
        <v>1</v>
      </c>
      <c r="K16" s="22">
        <v>158.19999999999999</v>
      </c>
      <c r="L16" s="23" t="s">
        <v>1</v>
      </c>
      <c r="M16" s="19">
        <f t="shared" si="1"/>
        <v>13.632055148642827</v>
      </c>
      <c r="N16" s="24">
        <f t="shared" si="4"/>
        <v>0.13183333333333333</v>
      </c>
      <c r="O16" s="25">
        <f t="shared" ref="O16:R16" si="10">P16/2</f>
        <v>4.119791666666667</v>
      </c>
      <c r="P16" s="25">
        <f t="shared" si="10"/>
        <v>8.2395833333333339</v>
      </c>
      <c r="Q16" s="25">
        <f t="shared" si="10"/>
        <v>16.479166666666668</v>
      </c>
      <c r="R16" s="25">
        <f t="shared" si="10"/>
        <v>32.958333333333336</v>
      </c>
      <c r="S16" s="25">
        <f t="shared" si="6"/>
        <v>65.916666666666671</v>
      </c>
    </row>
    <row r="17" spans="1:19" s="3" customFormat="1" ht="80.099999999999994" customHeight="1" x14ac:dyDescent="0.35">
      <c r="A17" s="15" t="s">
        <v>8</v>
      </c>
      <c r="B17" s="16">
        <v>10</v>
      </c>
      <c r="C17" s="17"/>
      <c r="D17" s="18" t="s">
        <v>44</v>
      </c>
      <c r="E17" s="15">
        <v>25</v>
      </c>
      <c r="F17" s="19">
        <v>306.2</v>
      </c>
      <c r="G17" s="19">
        <v>306.39999999999998</v>
      </c>
      <c r="H17" s="19">
        <v>306.39999999999998</v>
      </c>
      <c r="I17" s="20">
        <f>(E17/1000)*(1/1.022)*$I$4*H17</f>
        <v>89.941291585127189</v>
      </c>
      <c r="J17" s="21" t="s">
        <v>17</v>
      </c>
      <c r="K17" s="22">
        <v>90</v>
      </c>
      <c r="L17" s="23" t="s">
        <v>17</v>
      </c>
      <c r="M17" s="19">
        <f t="shared" si="1"/>
        <v>7.7552778974579919</v>
      </c>
      <c r="N17" s="24">
        <f t="shared" si="4"/>
        <v>7.4999999999999997E-2</v>
      </c>
      <c r="O17" s="25">
        <f t="shared" ref="O17:R17" si="11">P17/2</f>
        <v>2.34375</v>
      </c>
      <c r="P17" s="25">
        <f t="shared" si="11"/>
        <v>4.6875</v>
      </c>
      <c r="Q17" s="25">
        <f t="shared" si="11"/>
        <v>9.375</v>
      </c>
      <c r="R17" s="25">
        <f t="shared" si="11"/>
        <v>18.75</v>
      </c>
      <c r="S17" s="25">
        <f t="shared" si="6"/>
        <v>37.5</v>
      </c>
    </row>
    <row r="18" spans="1:19" ht="50.1" customHeight="1" x14ac:dyDescent="0.35">
      <c r="A18" s="40"/>
      <c r="B18" s="41"/>
      <c r="C18" s="41"/>
      <c r="D18" s="18"/>
      <c r="E18" s="42"/>
      <c r="F18" s="42"/>
      <c r="G18" s="42"/>
      <c r="H18" s="43"/>
      <c r="I18" s="41"/>
      <c r="J18" s="41"/>
      <c r="K18" s="41"/>
      <c r="L18" s="17"/>
      <c r="M18" s="44" t="s">
        <v>33</v>
      </c>
      <c r="N18" s="45">
        <f t="shared" ref="N18:S18" si="12">SUM(N9:N17)</f>
        <v>0.96708333333333341</v>
      </c>
      <c r="O18" s="45">
        <f t="shared" si="12"/>
        <v>30.221354166666668</v>
      </c>
      <c r="P18" s="45">
        <f t="shared" si="12"/>
        <v>60.442708333333336</v>
      </c>
      <c r="Q18" s="45">
        <f t="shared" si="12"/>
        <v>120.88541666666667</v>
      </c>
      <c r="R18" s="45">
        <f t="shared" si="12"/>
        <v>241.77083333333334</v>
      </c>
      <c r="S18" s="45">
        <f t="shared" si="12"/>
        <v>483.54166666666669</v>
      </c>
    </row>
    <row r="19" spans="1:19" ht="50.1" customHeight="1" x14ac:dyDescent="0.35">
      <c r="M19" s="10"/>
      <c r="N19" s="13"/>
      <c r="O19" s="13"/>
      <c r="P19" s="13"/>
      <c r="Q19" s="13"/>
      <c r="R19" s="13"/>
      <c r="S19" s="13"/>
    </row>
    <row r="20" spans="1:19" ht="50.1" customHeight="1" x14ac:dyDescent="0.35">
      <c r="M20" s="10"/>
      <c r="N20" s="13"/>
      <c r="O20" s="13"/>
      <c r="P20" s="13"/>
      <c r="Q20" s="13"/>
      <c r="R20" s="13"/>
      <c r="S20" s="13"/>
    </row>
    <row r="21" spans="1:19" ht="21.75" thickBot="1" x14ac:dyDescent="0.4"/>
    <row r="22" spans="1:19" ht="15.75" customHeight="1" x14ac:dyDescent="0.25">
      <c r="A22" s="75" t="s">
        <v>35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</row>
    <row r="23" spans="1:19" ht="15.75" customHeight="1" x14ac:dyDescent="0.2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0"/>
    </row>
    <row r="24" spans="1:19" ht="15.75" customHeigh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</row>
    <row r="25" spans="1:19" ht="15.75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</row>
    <row r="26" spans="1:19" ht="15.75" customHeight="1" x14ac:dyDescent="0.2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</row>
    <row r="27" spans="1:19" ht="15.75" customHeight="1" thickBot="1" x14ac:dyDescent="0.3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</row>
  </sheetData>
  <mergeCells count="16">
    <mergeCell ref="A1:S1"/>
    <mergeCell ref="E2:H2"/>
    <mergeCell ref="E3:H3"/>
    <mergeCell ref="M2:S2"/>
    <mergeCell ref="M3:S3"/>
    <mergeCell ref="I3:J3"/>
    <mergeCell ref="K3:L3"/>
    <mergeCell ref="A22:S27"/>
    <mergeCell ref="E4:H4"/>
    <mergeCell ref="E5:H5"/>
    <mergeCell ref="E6:H6"/>
    <mergeCell ref="M4:S4"/>
    <mergeCell ref="M5:S5"/>
    <mergeCell ref="M6:S6"/>
    <mergeCell ref="A2:D6"/>
    <mergeCell ref="K2:L2"/>
  </mergeCells>
  <pageMargins left="0.7" right="0.7" top="0.75" bottom="0.75" header="0.3" footer="0.3"/>
  <pageSetup scale="44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5" r:id="rId4">
          <objectPr defaultSize="0" autoPict="0" r:id="rId5">
            <anchor moveWithCells="1" sizeWithCells="1">
              <from>
                <xdr:col>2</xdr:col>
                <xdr:colOff>1038225</xdr:colOff>
                <xdr:row>7</xdr:row>
                <xdr:rowOff>95250</xdr:rowOff>
              </from>
              <to>
                <xdr:col>2</xdr:col>
                <xdr:colOff>1962150</xdr:colOff>
                <xdr:row>7</xdr:row>
                <xdr:rowOff>866775</xdr:rowOff>
              </to>
            </anchor>
          </objectPr>
        </oleObject>
      </mc:Choice>
      <mc:Fallback>
        <oleObject progId="ChemDraw.Document.6.0" shapeId="1025" r:id="rId4"/>
      </mc:Fallback>
    </mc:AlternateContent>
    <mc:AlternateContent xmlns:mc="http://schemas.openxmlformats.org/markup-compatibility/2006">
      <mc:Choice Requires="x14">
        <oleObject progId="ChemDraw.Document.6.0" shapeId="1031" r:id="rId6">
          <objectPr defaultSize="0" autoPict="0" r:id="rId7">
            <anchor moveWithCells="1" sizeWithCells="1">
              <from>
                <xdr:col>2</xdr:col>
                <xdr:colOff>885825</xdr:colOff>
                <xdr:row>8</xdr:row>
                <xdr:rowOff>38100</xdr:rowOff>
              </from>
              <to>
                <xdr:col>2</xdr:col>
                <xdr:colOff>1695450</xdr:colOff>
                <xdr:row>8</xdr:row>
                <xdr:rowOff>952500</xdr:rowOff>
              </to>
            </anchor>
          </objectPr>
        </oleObject>
      </mc:Choice>
      <mc:Fallback>
        <oleObject progId="ChemDraw.Document.6.0" shapeId="1031" r:id="rId6"/>
      </mc:Fallback>
    </mc:AlternateContent>
    <mc:AlternateContent xmlns:mc="http://schemas.openxmlformats.org/markup-compatibility/2006">
      <mc:Choice Requires="x14">
        <oleObject progId="ChemDraw.Document.6.0" shapeId="1032" r:id="rId8">
          <objectPr defaultSize="0" autoPict="0" r:id="rId9">
            <anchor moveWithCells="1" sizeWithCells="1">
              <from>
                <xdr:col>2</xdr:col>
                <xdr:colOff>914400</xdr:colOff>
                <xdr:row>9</xdr:row>
                <xdr:rowOff>152400</xdr:rowOff>
              </from>
              <to>
                <xdr:col>2</xdr:col>
                <xdr:colOff>2314575</xdr:colOff>
                <xdr:row>9</xdr:row>
                <xdr:rowOff>971550</xdr:rowOff>
              </to>
            </anchor>
          </objectPr>
        </oleObject>
      </mc:Choice>
      <mc:Fallback>
        <oleObject progId="ChemDraw.Document.6.0" shapeId="1032" r:id="rId8"/>
      </mc:Fallback>
    </mc:AlternateContent>
    <mc:AlternateContent xmlns:mc="http://schemas.openxmlformats.org/markup-compatibility/2006">
      <mc:Choice Requires="x14">
        <oleObject progId="ChemDraw.Document.6.0" shapeId="1033" r:id="rId10">
          <objectPr defaultSize="0" autoPict="0" r:id="rId11">
            <anchor moveWithCells="1" sizeWithCells="1">
              <from>
                <xdr:col>2</xdr:col>
                <xdr:colOff>742950</xdr:colOff>
                <xdr:row>10</xdr:row>
                <xdr:rowOff>66675</xdr:rowOff>
              </from>
              <to>
                <xdr:col>2</xdr:col>
                <xdr:colOff>2247900</xdr:colOff>
                <xdr:row>10</xdr:row>
                <xdr:rowOff>895350</xdr:rowOff>
              </to>
            </anchor>
          </objectPr>
        </oleObject>
      </mc:Choice>
      <mc:Fallback>
        <oleObject progId="ChemDraw.Document.6.0" shapeId="1033" r:id="rId10"/>
      </mc:Fallback>
    </mc:AlternateContent>
    <mc:AlternateContent xmlns:mc="http://schemas.openxmlformats.org/markup-compatibility/2006">
      <mc:Choice Requires="x14">
        <oleObject progId="ChemDraw.Document.6.0" shapeId="1034" r:id="rId12">
          <objectPr defaultSize="0" autoPict="0" r:id="rId13">
            <anchor moveWithCells="1" sizeWithCells="1">
              <from>
                <xdr:col>2</xdr:col>
                <xdr:colOff>838200</xdr:colOff>
                <xdr:row>11</xdr:row>
                <xdr:rowOff>38100</xdr:rowOff>
              </from>
              <to>
                <xdr:col>2</xdr:col>
                <xdr:colOff>2190750</xdr:colOff>
                <xdr:row>11</xdr:row>
                <xdr:rowOff>971550</xdr:rowOff>
              </to>
            </anchor>
          </objectPr>
        </oleObject>
      </mc:Choice>
      <mc:Fallback>
        <oleObject progId="ChemDraw.Document.6.0" shapeId="1034" r:id="rId12"/>
      </mc:Fallback>
    </mc:AlternateContent>
    <mc:AlternateContent xmlns:mc="http://schemas.openxmlformats.org/markup-compatibility/2006">
      <mc:Choice Requires="x14">
        <oleObject progId="ChemDraw.Document.6.0" shapeId="1035" r:id="rId14">
          <objectPr defaultSize="0" autoPict="0" r:id="rId15">
            <anchor moveWithCells="1" sizeWithCells="1">
              <from>
                <xdr:col>2</xdr:col>
                <xdr:colOff>914400</xdr:colOff>
                <xdr:row>12</xdr:row>
                <xdr:rowOff>123825</xdr:rowOff>
              </from>
              <to>
                <xdr:col>2</xdr:col>
                <xdr:colOff>2124075</xdr:colOff>
                <xdr:row>12</xdr:row>
                <xdr:rowOff>781050</xdr:rowOff>
              </to>
            </anchor>
          </objectPr>
        </oleObject>
      </mc:Choice>
      <mc:Fallback>
        <oleObject progId="ChemDraw.Document.6.0" shapeId="1035" r:id="rId14"/>
      </mc:Fallback>
    </mc:AlternateContent>
    <mc:AlternateContent xmlns:mc="http://schemas.openxmlformats.org/markup-compatibility/2006">
      <mc:Choice Requires="x14">
        <oleObject progId="ChemDraw.Document.6.0" shapeId="1036" r:id="rId16">
          <objectPr defaultSize="0" autoPict="0" r:id="rId17">
            <anchor moveWithCells="1" sizeWithCells="1">
              <from>
                <xdr:col>2</xdr:col>
                <xdr:colOff>828675</xdr:colOff>
                <xdr:row>13</xdr:row>
                <xdr:rowOff>95250</xdr:rowOff>
              </from>
              <to>
                <xdr:col>2</xdr:col>
                <xdr:colOff>2095500</xdr:colOff>
                <xdr:row>13</xdr:row>
                <xdr:rowOff>942975</xdr:rowOff>
              </to>
            </anchor>
          </objectPr>
        </oleObject>
      </mc:Choice>
      <mc:Fallback>
        <oleObject progId="ChemDraw.Document.6.0" shapeId="1036" r:id="rId16"/>
      </mc:Fallback>
    </mc:AlternateContent>
    <mc:AlternateContent xmlns:mc="http://schemas.openxmlformats.org/markup-compatibility/2006">
      <mc:Choice Requires="x14">
        <oleObject progId="ChemDraw.Document.6.0" shapeId="1037" r:id="rId18">
          <objectPr defaultSize="0" autoPict="0" r:id="rId19">
            <anchor moveWithCells="1" sizeWithCells="1">
              <from>
                <xdr:col>2</xdr:col>
                <xdr:colOff>666750</xdr:colOff>
                <xdr:row>14</xdr:row>
                <xdr:rowOff>114300</xdr:rowOff>
              </from>
              <to>
                <xdr:col>2</xdr:col>
                <xdr:colOff>2266950</xdr:colOff>
                <xdr:row>14</xdr:row>
                <xdr:rowOff>914400</xdr:rowOff>
              </to>
            </anchor>
          </objectPr>
        </oleObject>
      </mc:Choice>
      <mc:Fallback>
        <oleObject progId="ChemDraw.Document.6.0" shapeId="1037" r:id="rId18"/>
      </mc:Fallback>
    </mc:AlternateContent>
    <mc:AlternateContent xmlns:mc="http://schemas.openxmlformats.org/markup-compatibility/2006">
      <mc:Choice Requires="x14">
        <oleObject progId="ChemDraw.Document.6.0" shapeId="1038" r:id="rId20">
          <objectPr defaultSize="0" autoPict="0" r:id="rId21">
            <anchor moveWithCells="1" sizeWithCells="1">
              <from>
                <xdr:col>2</xdr:col>
                <xdr:colOff>800100</xdr:colOff>
                <xdr:row>15</xdr:row>
                <xdr:rowOff>133350</xdr:rowOff>
              </from>
              <to>
                <xdr:col>2</xdr:col>
                <xdr:colOff>2181225</xdr:colOff>
                <xdr:row>15</xdr:row>
                <xdr:rowOff>942975</xdr:rowOff>
              </to>
            </anchor>
          </objectPr>
        </oleObject>
      </mc:Choice>
      <mc:Fallback>
        <oleObject progId="ChemDraw.Document.6.0" shapeId="1038" r:id="rId20"/>
      </mc:Fallback>
    </mc:AlternateContent>
    <mc:AlternateContent xmlns:mc="http://schemas.openxmlformats.org/markup-compatibility/2006">
      <mc:Choice Requires="x14">
        <oleObject progId="ChemDraw.Document.6.0" shapeId="1039" r:id="rId22">
          <objectPr defaultSize="0" autoPict="0" r:id="rId23">
            <anchor moveWithCells="1" sizeWithCells="1">
              <from>
                <xdr:col>2</xdr:col>
                <xdr:colOff>800100</xdr:colOff>
                <xdr:row>16</xdr:row>
                <xdr:rowOff>57150</xdr:rowOff>
              </from>
              <to>
                <xdr:col>2</xdr:col>
                <xdr:colOff>2352675</xdr:colOff>
                <xdr:row>16</xdr:row>
                <xdr:rowOff>981075</xdr:rowOff>
              </to>
            </anchor>
          </objectPr>
        </oleObject>
      </mc:Choice>
      <mc:Fallback>
        <oleObject progId="ChemDraw.Document.6.0" shapeId="1039" r:id="rId22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939B7F1E459C48A212A1DB0DEB1CEA" ma:contentTypeVersion="13" ma:contentTypeDescription="Create a new document." ma:contentTypeScope="" ma:versionID="6d03ceb8bfe96dc100921673b3fb3d0b">
  <xsd:schema xmlns:xsd="http://www.w3.org/2001/XMLSchema" xmlns:xs="http://www.w3.org/2001/XMLSchema" xmlns:p="http://schemas.microsoft.com/office/2006/metadata/properties" xmlns:ns3="92fa41d1-bd95-43fa-8004-60ef917312e6" xmlns:ns4="d8e7f891-6364-4982-9a0c-c88928b738ae" targetNamespace="http://schemas.microsoft.com/office/2006/metadata/properties" ma:root="true" ma:fieldsID="ed04eef30c4e70629d7f40aed7442c1c" ns3:_="" ns4:_="">
    <xsd:import namespace="92fa41d1-bd95-43fa-8004-60ef917312e6"/>
    <xsd:import namespace="d8e7f891-6364-4982-9a0c-c88928b738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OCR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a41d1-bd95-43fa-8004-60ef91731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7f891-6364-4982-9a0c-c88928b738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A7D085-20B2-424D-BBC1-115B1BFCC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a41d1-bd95-43fa-8004-60ef917312e6"/>
    <ds:schemaRef ds:uri="d8e7f891-6364-4982-9a0c-c88928b738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86B696-EF7F-4268-8A49-CE5FCBB07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80EA7-927C-4BC0-8C6B-427AAADACF9E}">
  <ds:schemaRefs>
    <ds:schemaRef ds:uri="92fa41d1-bd95-43fa-8004-60ef917312e6"/>
    <ds:schemaRef ds:uri="http://purl.org/dc/elements/1.1/"/>
    <ds:schemaRef ds:uri="http://schemas.microsoft.com/office/2006/metadata/properties"/>
    <ds:schemaRef ds:uri="d8e7f891-6364-4982-9a0c-c88928b738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Bristol-Myers Squibb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Merrill</dc:creator>
  <cp:lastModifiedBy>Barhate, Chandan</cp:lastModifiedBy>
  <cp:lastPrinted>2020-09-18T19:59:17Z</cp:lastPrinted>
  <dcterms:created xsi:type="dcterms:W3CDTF">2019-03-07T19:10:27Z</dcterms:created>
  <dcterms:modified xsi:type="dcterms:W3CDTF">2021-08-13T13:22:32Z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0x01010096939B7F1E459C48A212A1DB0DEB1CEA</vt:lpwstr>
  </property>
</Properties>
</file>