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rdue0-my.sharepoint.com/personal/singh294_purdue_edu/Documents/My Papers/Current Working Paper Students/Gargeya-PSUT/June-2021/Supplementary-Files/Final-SI/"/>
    </mc:Choice>
  </mc:AlternateContent>
  <xr:revisionPtr revIDLastSave="0" documentId="8_{84511EA6-E220-4712-A161-6DA453FDCEBA}" xr6:coauthVersionLast="36" xr6:coauthVersionMax="36" xr10:uidLastSave="{00000000-0000-0000-0000-000000000000}"/>
  <bookViews>
    <workbookView xWindow="0" yWindow="0" windowWidth="57600" windowHeight="22950" activeTab="8" xr2:uid="{00000000-000D-0000-FFFF-FFFF00000000}"/>
  </bookViews>
  <sheets>
    <sheet name="PST" sheetId="4" r:id="rId1"/>
    <sheet name="PUT" sheetId="5" r:id="rId2"/>
    <sheet name="PIOT" sheetId="6" r:id="rId3"/>
    <sheet name="PST_after" sheetId="1" r:id="rId4"/>
    <sheet name="PUT_after" sheetId="2" r:id="rId5"/>
    <sheet name="PIOT_after" sheetId="3" r:id="rId6"/>
    <sheet name="PIOT_compare" sheetId="7" r:id="rId7"/>
    <sheet name="deltaX_before" sheetId="8" r:id="rId8"/>
    <sheet name="deltaX_after" sheetId="9" r:id="rId9"/>
    <sheet name="Commodity survey allocation" sheetId="10" r:id="rId10"/>
  </sheets>
  <calcPr calcId="191029"/>
</workbook>
</file>

<file path=xl/calcChain.xml><?xml version="1.0" encoding="utf-8"?>
<calcChain xmlns="http://schemas.openxmlformats.org/spreadsheetml/2006/main">
  <c r="W22" i="9" l="1"/>
  <c r="W23" i="9"/>
  <c r="W24" i="9"/>
  <c r="W26" i="9"/>
  <c r="W27" i="9"/>
  <c r="W28" i="9"/>
  <c r="W30" i="9"/>
  <c r="W31" i="9"/>
  <c r="W32" i="9"/>
  <c r="W33" i="9"/>
  <c r="W21" i="9"/>
  <c r="V22" i="9"/>
  <c r="V23" i="9"/>
  <c r="V24" i="9"/>
  <c r="V25" i="9"/>
  <c r="V26" i="9"/>
  <c r="V27" i="9"/>
  <c r="V28" i="9"/>
  <c r="V29" i="9"/>
  <c r="V30" i="9"/>
  <c r="V31" i="9"/>
  <c r="V32" i="9"/>
  <c r="V33" i="9"/>
  <c r="V21" i="9"/>
  <c r="G12" i="10"/>
  <c r="F12" i="10"/>
  <c r="H12" i="10" s="1"/>
  <c r="F6" i="10"/>
  <c r="H6" i="10" s="1"/>
  <c r="F5" i="10"/>
  <c r="H5" i="10" s="1"/>
  <c r="F4" i="10"/>
  <c r="H4" i="10" s="1"/>
  <c r="O16" i="7" l="1"/>
  <c r="C42" i="5"/>
  <c r="D42" i="5"/>
  <c r="E42" i="5"/>
  <c r="F42" i="5"/>
  <c r="G42" i="5"/>
  <c r="H42" i="5"/>
  <c r="I42" i="5"/>
  <c r="J42" i="5"/>
  <c r="K42" i="5"/>
  <c r="L42" i="5"/>
  <c r="B42" i="5"/>
  <c r="C42" i="4"/>
  <c r="D42" i="4"/>
  <c r="E42" i="4"/>
  <c r="F42" i="4"/>
  <c r="G42" i="4"/>
  <c r="H42" i="4"/>
  <c r="I42" i="4"/>
  <c r="J42" i="4"/>
  <c r="K42" i="4"/>
  <c r="L42" i="4"/>
  <c r="B42" i="4"/>
  <c r="O18" i="9" l="1"/>
  <c r="P18" i="9"/>
  <c r="Q18" i="9"/>
  <c r="M16" i="8"/>
  <c r="N16" i="8"/>
  <c r="O16" i="8"/>
  <c r="U10" i="9"/>
  <c r="J21" i="9" s="1"/>
  <c r="B36" i="9" a="1"/>
  <c r="B36" i="9" s="1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S14" i="9"/>
  <c r="U14" i="9" s="1"/>
  <c r="S13" i="9"/>
  <c r="U13" i="9" s="1"/>
  <c r="S12" i="9"/>
  <c r="U12" i="9" s="1"/>
  <c r="S11" i="9"/>
  <c r="U11" i="9" s="1"/>
  <c r="S10" i="9"/>
  <c r="S9" i="9"/>
  <c r="U9" i="9" s="1"/>
  <c r="I27" i="9" s="1"/>
  <c r="S8" i="9"/>
  <c r="U8" i="9" s="1"/>
  <c r="S7" i="9"/>
  <c r="U7" i="9" s="1"/>
  <c r="S6" i="9"/>
  <c r="U6" i="9" s="1"/>
  <c r="S5" i="9"/>
  <c r="U5" i="9" s="1"/>
  <c r="S4" i="9"/>
  <c r="U4" i="9" s="1"/>
  <c r="S3" i="9"/>
  <c r="U3" i="9" s="1"/>
  <c r="S2" i="9"/>
  <c r="U2" i="9" s="1"/>
  <c r="B33" i="8" a="1"/>
  <c r="B33" i="8" s="1"/>
  <c r="L16" i="8"/>
  <c r="K16" i="8"/>
  <c r="J16" i="8"/>
  <c r="I16" i="8"/>
  <c r="H16" i="8"/>
  <c r="G16" i="8"/>
  <c r="F16" i="8"/>
  <c r="E16" i="8"/>
  <c r="D16" i="8"/>
  <c r="C16" i="8"/>
  <c r="B16" i="8"/>
  <c r="Q12" i="8"/>
  <c r="S12" i="8" s="1"/>
  <c r="Q11" i="8"/>
  <c r="S11" i="8" s="1"/>
  <c r="Q10" i="8"/>
  <c r="S10" i="8" s="1"/>
  <c r="Q9" i="8"/>
  <c r="S9" i="8" s="1"/>
  <c r="Q8" i="8"/>
  <c r="S8" i="8" s="1"/>
  <c r="Q7" i="8"/>
  <c r="S7" i="8" s="1"/>
  <c r="Q6" i="8"/>
  <c r="S6" i="8" s="1"/>
  <c r="Q5" i="8"/>
  <c r="S5" i="8" s="1"/>
  <c r="Q4" i="8"/>
  <c r="S4" i="8" s="1"/>
  <c r="D21" i="8" s="1"/>
  <c r="Q3" i="8"/>
  <c r="S3" i="8" s="1"/>
  <c r="Q2" i="8"/>
  <c r="S2" i="8" s="1"/>
  <c r="O36" i="7"/>
  <c r="P36" i="7"/>
  <c r="Q36" i="7"/>
  <c r="S39" i="7" s="1"/>
  <c r="M16" i="7"/>
  <c r="N16" i="7"/>
  <c r="M36" i="7"/>
  <c r="N36" i="7"/>
  <c r="L36" i="7"/>
  <c r="K36" i="7"/>
  <c r="J36" i="7"/>
  <c r="I36" i="7"/>
  <c r="H36" i="7"/>
  <c r="G36" i="7"/>
  <c r="F36" i="7"/>
  <c r="E36" i="7"/>
  <c r="D36" i="7"/>
  <c r="C36" i="7"/>
  <c r="B36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L16" i="7"/>
  <c r="K16" i="7"/>
  <c r="J16" i="7"/>
  <c r="I16" i="7"/>
  <c r="H16" i="7"/>
  <c r="G16" i="7"/>
  <c r="F16" i="7"/>
  <c r="E16" i="7"/>
  <c r="D16" i="7"/>
  <c r="C16" i="7"/>
  <c r="B16" i="7"/>
  <c r="Q12" i="7"/>
  <c r="Q11" i="7"/>
  <c r="Q10" i="7"/>
  <c r="Q9" i="7"/>
  <c r="Q8" i="7"/>
  <c r="Q7" i="7"/>
  <c r="Q6" i="7"/>
  <c r="Q5" i="7"/>
  <c r="Q4" i="7"/>
  <c r="Q3" i="7"/>
  <c r="Q2" i="7"/>
  <c r="L16" i="6"/>
  <c r="K16" i="6"/>
  <c r="J16" i="6"/>
  <c r="I16" i="6"/>
  <c r="H16" i="6"/>
  <c r="G16" i="6"/>
  <c r="F16" i="6"/>
  <c r="E16" i="6"/>
  <c r="D16" i="6"/>
  <c r="C16" i="6"/>
  <c r="B16" i="6"/>
  <c r="Q12" i="6"/>
  <c r="Q11" i="6"/>
  <c r="Q10" i="6"/>
  <c r="Q9" i="6"/>
  <c r="Q8" i="6"/>
  <c r="Q7" i="6"/>
  <c r="Q6" i="6"/>
  <c r="Q5" i="6"/>
  <c r="Q4" i="6"/>
  <c r="Q3" i="6"/>
  <c r="Q2" i="6"/>
  <c r="S3" i="3"/>
  <c r="S4" i="3"/>
  <c r="S5" i="3"/>
  <c r="S6" i="3"/>
  <c r="S7" i="3"/>
  <c r="S8" i="3"/>
  <c r="S9" i="3"/>
  <c r="S10" i="3"/>
  <c r="S11" i="3"/>
  <c r="S12" i="3"/>
  <c r="S13" i="3"/>
  <c r="S14" i="3"/>
  <c r="S2" i="3"/>
  <c r="C18" i="3"/>
  <c r="D18" i="3"/>
  <c r="E18" i="3"/>
  <c r="F18" i="3"/>
  <c r="G18" i="3"/>
  <c r="H18" i="3"/>
  <c r="I18" i="3"/>
  <c r="J18" i="3"/>
  <c r="K18" i="3"/>
  <c r="L18" i="3"/>
  <c r="M18" i="3"/>
  <c r="N18" i="3"/>
  <c r="B18" i="3"/>
  <c r="E29" i="8" l="1"/>
  <c r="E28" i="8"/>
  <c r="E54" i="8" s="1"/>
  <c r="F25" i="9"/>
  <c r="F27" i="9"/>
  <c r="F30" i="9"/>
  <c r="F31" i="9"/>
  <c r="F22" i="9"/>
  <c r="F23" i="9"/>
  <c r="F33" i="9"/>
  <c r="F24" i="9"/>
  <c r="F21" i="9"/>
  <c r="F26" i="9"/>
  <c r="F32" i="9"/>
  <c r="N22" i="9"/>
  <c r="N23" i="9"/>
  <c r="G26" i="9"/>
  <c r="G21" i="9"/>
  <c r="G31" i="9"/>
  <c r="G27" i="9"/>
  <c r="G30" i="9"/>
  <c r="G23" i="9"/>
  <c r="G33" i="9"/>
  <c r="G25" i="9"/>
  <c r="G55" i="9" s="1"/>
  <c r="G24" i="9"/>
  <c r="G29" i="9"/>
  <c r="G28" i="9"/>
  <c r="G32" i="9"/>
  <c r="B30" i="9"/>
  <c r="B33" i="9"/>
  <c r="B27" i="9"/>
  <c r="C32" i="9"/>
  <c r="C33" i="9"/>
  <c r="C29" i="9"/>
  <c r="C21" i="9"/>
  <c r="C30" i="9"/>
  <c r="C22" i="9"/>
  <c r="C31" i="9"/>
  <c r="K24" i="9"/>
  <c r="K23" i="9"/>
  <c r="K22" i="9"/>
  <c r="K21" i="9"/>
  <c r="H21" i="9"/>
  <c r="H25" i="9"/>
  <c r="H31" i="9"/>
  <c r="H28" i="9"/>
  <c r="H22" i="9"/>
  <c r="H27" i="9"/>
  <c r="H30" i="9"/>
  <c r="H23" i="9"/>
  <c r="H33" i="9"/>
  <c r="H32" i="9"/>
  <c r="H24" i="9"/>
  <c r="H29" i="9"/>
  <c r="C30" i="8"/>
  <c r="C22" i="8"/>
  <c r="C21" i="8"/>
  <c r="D22" i="9"/>
  <c r="D23" i="9"/>
  <c r="D33" i="9"/>
  <c r="D27" i="9"/>
  <c r="D21" i="9"/>
  <c r="D24" i="9"/>
  <c r="D26" i="9"/>
  <c r="D32" i="9"/>
  <c r="D29" i="9"/>
  <c r="D25" i="9"/>
  <c r="D31" i="9"/>
  <c r="D30" i="9"/>
  <c r="D28" i="9"/>
  <c r="E25" i="9"/>
  <c r="E27" i="9"/>
  <c r="E30" i="9"/>
  <c r="E21" i="9"/>
  <c r="E22" i="9"/>
  <c r="E23" i="9"/>
  <c r="E33" i="9"/>
  <c r="E26" i="9"/>
  <c r="E32" i="9"/>
  <c r="E28" i="9"/>
  <c r="E58" i="9" s="1"/>
  <c r="M25" i="9"/>
  <c r="M23" i="9"/>
  <c r="M22" i="9"/>
  <c r="I26" i="9"/>
  <c r="I23" i="9"/>
  <c r="J22" i="9"/>
  <c r="H48" i="9"/>
  <c r="H47" i="9"/>
  <c r="H62" i="9" s="1"/>
  <c r="C46" i="9"/>
  <c r="C45" i="9"/>
  <c r="C44" i="9"/>
  <c r="C43" i="9"/>
  <c r="C58" i="9" s="1"/>
  <c r="D42" i="9"/>
  <c r="D41" i="9"/>
  <c r="D40" i="9"/>
  <c r="D39" i="9"/>
  <c r="D54" i="9" s="1"/>
  <c r="L37" i="9"/>
  <c r="L36" i="9"/>
  <c r="I32" i="9"/>
  <c r="D30" i="8"/>
  <c r="J23" i="9"/>
  <c r="I48" i="9"/>
  <c r="I46" i="9"/>
  <c r="D44" i="9"/>
  <c r="E42" i="9"/>
  <c r="E40" i="9"/>
  <c r="M36" i="9"/>
  <c r="I30" i="9"/>
  <c r="I22" i="9"/>
  <c r="G48" i="9"/>
  <c r="B47" i="9"/>
  <c r="B46" i="9"/>
  <c r="B45" i="9"/>
  <c r="B60" i="9" s="1"/>
  <c r="B44" i="9"/>
  <c r="B43" i="9"/>
  <c r="C42" i="9"/>
  <c r="C41" i="9"/>
  <c r="C40" i="9"/>
  <c r="K38" i="9"/>
  <c r="K37" i="9"/>
  <c r="K52" i="9" s="1"/>
  <c r="K36" i="9"/>
  <c r="J47" i="9"/>
  <c r="J45" i="9"/>
  <c r="E43" i="9"/>
  <c r="F41" i="9"/>
  <c r="F38" i="9"/>
  <c r="F53" i="9" s="1"/>
  <c r="I47" i="9"/>
  <c r="D45" i="9"/>
  <c r="D43" i="9"/>
  <c r="D58" i="9" s="1"/>
  <c r="E41" i="9"/>
  <c r="E39" i="9"/>
  <c r="E38" i="9"/>
  <c r="N47" i="9"/>
  <c r="N46" i="9"/>
  <c r="N45" i="9"/>
  <c r="N44" i="9"/>
  <c r="N43" i="9"/>
  <c r="N58" i="9" s="1"/>
  <c r="N42" i="9"/>
  <c r="N57" i="9" s="1"/>
  <c r="B42" i="9"/>
  <c r="B57" i="9" s="1"/>
  <c r="B41" i="9"/>
  <c r="J39" i="9"/>
  <c r="J38" i="9"/>
  <c r="J53" i="9" s="1"/>
  <c r="J37" i="9"/>
  <c r="J36" i="9"/>
  <c r="J51" i="9" s="1"/>
  <c r="M48" i="9"/>
  <c r="M47" i="9"/>
  <c r="M46" i="9"/>
  <c r="M45" i="9"/>
  <c r="M44" i="9"/>
  <c r="M43" i="9"/>
  <c r="M42" i="9"/>
  <c r="N41" i="9"/>
  <c r="I40" i="9"/>
  <c r="I39" i="9"/>
  <c r="I54" i="9" s="1"/>
  <c r="I38" i="9"/>
  <c r="I53" i="9" s="1"/>
  <c r="I37" i="9"/>
  <c r="I36" i="9"/>
  <c r="J48" i="9"/>
  <c r="E44" i="9"/>
  <c r="F39" i="9"/>
  <c r="J28" i="9"/>
  <c r="I25" i="9"/>
  <c r="L48" i="9"/>
  <c r="L47" i="9"/>
  <c r="L46" i="9"/>
  <c r="L45" i="9"/>
  <c r="L44" i="9"/>
  <c r="L43" i="9"/>
  <c r="L42" i="9"/>
  <c r="H41" i="9"/>
  <c r="H40" i="9"/>
  <c r="H39" i="9"/>
  <c r="H38" i="9"/>
  <c r="H37" i="9"/>
  <c r="H36" i="9"/>
  <c r="J46" i="9"/>
  <c r="F42" i="9"/>
  <c r="F57" i="9" s="1"/>
  <c r="F40" i="9"/>
  <c r="F37" i="9"/>
  <c r="F52" i="9" s="1"/>
  <c r="I28" i="9"/>
  <c r="K48" i="9"/>
  <c r="K47" i="9"/>
  <c r="K46" i="9"/>
  <c r="K45" i="9"/>
  <c r="K44" i="9"/>
  <c r="F43" i="9"/>
  <c r="G42" i="9"/>
  <c r="G57" i="9" s="1"/>
  <c r="G41" i="9"/>
  <c r="G40" i="9"/>
  <c r="G39" i="9"/>
  <c r="G54" i="9" s="1"/>
  <c r="G38" i="9"/>
  <c r="G53" i="9" s="1"/>
  <c r="G37" i="9"/>
  <c r="G36" i="9"/>
  <c r="G51" i="9" s="1"/>
  <c r="L25" i="9"/>
  <c r="L23" i="9"/>
  <c r="L22" i="9"/>
  <c r="L21" i="9"/>
  <c r="M24" i="9"/>
  <c r="J24" i="9"/>
  <c r="M26" i="9"/>
  <c r="K25" i="9"/>
  <c r="I31" i="9"/>
  <c r="F28" i="9"/>
  <c r="F58" i="9" s="1"/>
  <c r="L26" i="9"/>
  <c r="J25" i="9"/>
  <c r="I24" i="9"/>
  <c r="G22" i="9"/>
  <c r="L27" i="9"/>
  <c r="N21" i="9"/>
  <c r="L24" i="9"/>
  <c r="J29" i="9"/>
  <c r="K26" i="9"/>
  <c r="K28" i="9"/>
  <c r="J26" i="9"/>
  <c r="J30" i="9"/>
  <c r="N24" i="9"/>
  <c r="K27" i="9"/>
  <c r="I21" i="9"/>
  <c r="I51" i="9" s="1"/>
  <c r="E31" i="9"/>
  <c r="F29" i="9"/>
  <c r="J27" i="9"/>
  <c r="H26" i="9"/>
  <c r="E24" i="9"/>
  <c r="I29" i="9"/>
  <c r="M21" i="9"/>
  <c r="N33" i="9"/>
  <c r="N25" i="9"/>
  <c r="N32" i="9"/>
  <c r="E29" i="9"/>
  <c r="B31" i="9"/>
  <c r="B61" i="9" s="1"/>
  <c r="B29" i="9"/>
  <c r="B32" i="9"/>
  <c r="B25" i="9"/>
  <c r="B26" i="9"/>
  <c r="B28" i="9"/>
  <c r="M32" i="9"/>
  <c r="L51" i="9"/>
  <c r="L33" i="9"/>
  <c r="L32" i="9"/>
  <c r="L62" i="9" s="1"/>
  <c r="M31" i="9"/>
  <c r="M30" i="9"/>
  <c r="N29" i="9"/>
  <c r="N59" i="9" s="1"/>
  <c r="N28" i="9"/>
  <c r="C27" i="9"/>
  <c r="M33" i="9"/>
  <c r="N31" i="9"/>
  <c r="N61" i="9" s="1"/>
  <c r="K33" i="9"/>
  <c r="K32" i="9"/>
  <c r="K62" i="9" s="1"/>
  <c r="L31" i="9"/>
  <c r="L30" i="9"/>
  <c r="L60" i="9" s="1"/>
  <c r="M29" i="9"/>
  <c r="M28" i="9"/>
  <c r="N27" i="9"/>
  <c r="C26" i="9"/>
  <c r="N30" i="9"/>
  <c r="J33" i="9"/>
  <c r="J32" i="9"/>
  <c r="K31" i="9"/>
  <c r="K30" i="9"/>
  <c r="K60" i="9" s="1"/>
  <c r="L29" i="9"/>
  <c r="L28" i="9"/>
  <c r="L58" i="9" s="1"/>
  <c r="M27" i="9"/>
  <c r="N26" i="9"/>
  <c r="N56" i="9" s="1"/>
  <c r="C25" i="9"/>
  <c r="C28" i="9"/>
  <c r="I33" i="9"/>
  <c r="I63" i="9" s="1"/>
  <c r="J31" i="9"/>
  <c r="K29" i="9"/>
  <c r="C24" i="9"/>
  <c r="C23" i="9"/>
  <c r="H54" i="9"/>
  <c r="B21" i="9"/>
  <c r="B51" i="9" s="1"/>
  <c r="B24" i="9"/>
  <c r="B23" i="9"/>
  <c r="B22" i="9"/>
  <c r="F27" i="8"/>
  <c r="F23" i="8"/>
  <c r="F28" i="8"/>
  <c r="F29" i="8"/>
  <c r="F55" i="8" s="1"/>
  <c r="F22" i="8"/>
  <c r="F30" i="8"/>
  <c r="F20" i="8"/>
  <c r="F21" i="8"/>
  <c r="F26" i="8"/>
  <c r="F24" i="8"/>
  <c r="F25" i="8"/>
  <c r="H23" i="8"/>
  <c r="H30" i="8"/>
  <c r="H24" i="8"/>
  <c r="H25" i="8"/>
  <c r="H20" i="8"/>
  <c r="H26" i="8"/>
  <c r="H27" i="8"/>
  <c r="H53" i="8" s="1"/>
  <c r="H28" i="8"/>
  <c r="H29" i="8"/>
  <c r="H22" i="8"/>
  <c r="H21" i="8"/>
  <c r="H47" i="8" s="1"/>
  <c r="B30" i="8"/>
  <c r="B20" i="8"/>
  <c r="B46" i="8" s="1"/>
  <c r="B25" i="8"/>
  <c r="B21" i="8"/>
  <c r="B22" i="8"/>
  <c r="B23" i="8"/>
  <c r="B24" i="8"/>
  <c r="B27" i="8"/>
  <c r="B29" i="8"/>
  <c r="B26" i="8"/>
  <c r="B28" i="8"/>
  <c r="G25" i="8"/>
  <c r="G26" i="8"/>
  <c r="G27" i="8"/>
  <c r="G53" i="8" s="1"/>
  <c r="G21" i="8"/>
  <c r="G28" i="8"/>
  <c r="G20" i="8"/>
  <c r="G29" i="8"/>
  <c r="G30" i="8"/>
  <c r="G22" i="8"/>
  <c r="G23" i="8"/>
  <c r="G24" i="8"/>
  <c r="I21" i="8"/>
  <c r="I22" i="8"/>
  <c r="I20" i="8"/>
  <c r="I28" i="8"/>
  <c r="I29" i="8"/>
  <c r="I23" i="8"/>
  <c r="I24" i="8"/>
  <c r="I25" i="8"/>
  <c r="I26" i="8"/>
  <c r="I27" i="8"/>
  <c r="I53" i="8" s="1"/>
  <c r="I30" i="8"/>
  <c r="J20" i="8"/>
  <c r="J21" i="8"/>
  <c r="J22" i="8"/>
  <c r="J23" i="8"/>
  <c r="J26" i="8"/>
  <c r="J27" i="8"/>
  <c r="J30" i="8"/>
  <c r="J24" i="8"/>
  <c r="J25" i="8"/>
  <c r="J28" i="8"/>
  <c r="J29" i="8"/>
  <c r="K29" i="8"/>
  <c r="K30" i="8"/>
  <c r="K56" i="8" s="1"/>
  <c r="K20" i="8"/>
  <c r="K21" i="8"/>
  <c r="K22" i="8"/>
  <c r="K23" i="8"/>
  <c r="K24" i="8"/>
  <c r="K25" i="8"/>
  <c r="K28" i="8"/>
  <c r="K26" i="8"/>
  <c r="K27" i="8"/>
  <c r="L27" i="8"/>
  <c r="L28" i="8"/>
  <c r="L29" i="8"/>
  <c r="L30" i="8"/>
  <c r="L21" i="8"/>
  <c r="L22" i="8"/>
  <c r="L26" i="8"/>
  <c r="L23" i="8"/>
  <c r="L24" i="8"/>
  <c r="L25" i="8"/>
  <c r="L20" i="8"/>
  <c r="D29" i="8"/>
  <c r="E27" i="8"/>
  <c r="D28" i="8"/>
  <c r="E26" i="8"/>
  <c r="C29" i="8"/>
  <c r="D20" i="8"/>
  <c r="E24" i="8"/>
  <c r="C27" i="8"/>
  <c r="D25" i="8"/>
  <c r="E23" i="8"/>
  <c r="E20" i="8"/>
  <c r="C26" i="8"/>
  <c r="D24" i="8"/>
  <c r="E22" i="8"/>
  <c r="D27" i="8"/>
  <c r="D26" i="8"/>
  <c r="C25" i="8"/>
  <c r="D23" i="8"/>
  <c r="E21" i="8"/>
  <c r="E25" i="8"/>
  <c r="C24" i="8"/>
  <c r="D22" i="8"/>
  <c r="C20" i="8"/>
  <c r="C23" i="8"/>
  <c r="C28" i="8"/>
  <c r="C54" i="8" s="1"/>
  <c r="C48" i="8"/>
  <c r="E30" i="8"/>
  <c r="H46" i="9"/>
  <c r="H61" i="9" s="1"/>
  <c r="M41" i="9"/>
  <c r="M56" i="9" s="1"/>
  <c r="D38" i="9"/>
  <c r="E48" i="9"/>
  <c r="E63" i="9" s="1"/>
  <c r="F47" i="9"/>
  <c r="F62" i="9" s="1"/>
  <c r="G46" i="9"/>
  <c r="G61" i="9" s="1"/>
  <c r="H45" i="9"/>
  <c r="I44" i="9"/>
  <c r="J43" i="9"/>
  <c r="K42" i="9"/>
  <c r="L41" i="9"/>
  <c r="M40" i="9"/>
  <c r="M55" i="9" s="1"/>
  <c r="N39" i="9"/>
  <c r="B39" i="9"/>
  <c r="C38" i="9"/>
  <c r="D37" i="9"/>
  <c r="D52" i="9" s="1"/>
  <c r="E36" i="9"/>
  <c r="J44" i="9"/>
  <c r="F36" i="9"/>
  <c r="D48" i="9"/>
  <c r="E47" i="9"/>
  <c r="E62" i="9" s="1"/>
  <c r="F46" i="9"/>
  <c r="F61" i="9" s="1"/>
  <c r="G45" i="9"/>
  <c r="G60" i="9" s="1"/>
  <c r="H44" i="9"/>
  <c r="H59" i="9" s="1"/>
  <c r="I43" i="9"/>
  <c r="J42" i="9"/>
  <c r="J57" i="9" s="1"/>
  <c r="K41" i="9"/>
  <c r="K56" i="9" s="1"/>
  <c r="L40" i="9"/>
  <c r="M39" i="9"/>
  <c r="N38" i="9"/>
  <c r="N53" i="9" s="1"/>
  <c r="B38" i="9"/>
  <c r="C37" i="9"/>
  <c r="D36" i="9"/>
  <c r="I45" i="9"/>
  <c r="E37" i="9"/>
  <c r="C48" i="9"/>
  <c r="C63" i="9" s="1"/>
  <c r="D47" i="9"/>
  <c r="D62" i="9" s="1"/>
  <c r="E46" i="9"/>
  <c r="F45" i="9"/>
  <c r="G44" i="9"/>
  <c r="G59" i="9" s="1"/>
  <c r="H43" i="9"/>
  <c r="I42" i="9"/>
  <c r="I57" i="9" s="1"/>
  <c r="J41" i="9"/>
  <c r="K40" i="9"/>
  <c r="L39" i="9"/>
  <c r="M38" i="9"/>
  <c r="N37" i="9"/>
  <c r="B37" i="9"/>
  <c r="C36" i="9"/>
  <c r="F48" i="9"/>
  <c r="F63" i="9" s="1"/>
  <c r="G47" i="9"/>
  <c r="K43" i="9"/>
  <c r="N40" i="9"/>
  <c r="B40" i="9"/>
  <c r="C39" i="9"/>
  <c r="N48" i="9"/>
  <c r="B48" i="9"/>
  <c r="B63" i="9" s="1"/>
  <c r="C47" i="9"/>
  <c r="D46" i="9"/>
  <c r="E45" i="9"/>
  <c r="F44" i="9"/>
  <c r="F59" i="9" s="1"/>
  <c r="G43" i="9"/>
  <c r="G58" i="9" s="1"/>
  <c r="H42" i="9"/>
  <c r="I41" i="9"/>
  <c r="J40" i="9"/>
  <c r="K39" i="9"/>
  <c r="K54" i="9" s="1"/>
  <c r="L38" i="9"/>
  <c r="M37" i="9"/>
  <c r="N36" i="9"/>
  <c r="N51" i="9" s="1"/>
  <c r="H41" i="8"/>
  <c r="E38" i="8"/>
  <c r="C36" i="8"/>
  <c r="I43" i="8"/>
  <c r="F40" i="8"/>
  <c r="C37" i="8"/>
  <c r="L34" i="8"/>
  <c r="G42" i="8"/>
  <c r="E40" i="8"/>
  <c r="B37" i="8"/>
  <c r="L35" i="8"/>
  <c r="G43" i="8"/>
  <c r="D40" i="8"/>
  <c r="L36" i="8"/>
  <c r="J34" i="8"/>
  <c r="C40" i="8"/>
  <c r="K36" i="8"/>
  <c r="I34" i="8"/>
  <c r="E43" i="8"/>
  <c r="C41" i="8"/>
  <c r="K37" i="8"/>
  <c r="H34" i="8"/>
  <c r="D43" i="8"/>
  <c r="D56" i="8" s="1"/>
  <c r="L39" i="8"/>
  <c r="I36" i="8"/>
  <c r="G34" i="8"/>
  <c r="C43" i="8"/>
  <c r="C56" i="8" s="1"/>
  <c r="K39" i="8"/>
  <c r="I37" i="8"/>
  <c r="E33" i="8"/>
  <c r="B43" i="8"/>
  <c r="L41" i="8"/>
  <c r="K40" i="8"/>
  <c r="J39" i="8"/>
  <c r="I38" i="8"/>
  <c r="H37" i="8"/>
  <c r="G36" i="8"/>
  <c r="F35" i="8"/>
  <c r="E34" i="8"/>
  <c r="D33" i="8"/>
  <c r="I41" i="8"/>
  <c r="G39" i="8"/>
  <c r="C35" i="8"/>
  <c r="I42" i="8"/>
  <c r="F39" i="8"/>
  <c r="B35" i="8"/>
  <c r="B48" i="8" s="1"/>
  <c r="H42" i="8"/>
  <c r="E39" i="8"/>
  <c r="B36" i="8"/>
  <c r="D39" i="8"/>
  <c r="J33" i="8"/>
  <c r="F42" i="8"/>
  <c r="C39" i="8"/>
  <c r="K35" i="8"/>
  <c r="E42" i="8"/>
  <c r="B39" i="8"/>
  <c r="J35" i="8"/>
  <c r="D42" i="8"/>
  <c r="L38" i="8"/>
  <c r="L51" i="8" s="1"/>
  <c r="I35" i="8"/>
  <c r="C42" i="8"/>
  <c r="K38" i="8"/>
  <c r="H35" i="8"/>
  <c r="B42" i="8"/>
  <c r="G35" i="8"/>
  <c r="L42" i="8"/>
  <c r="K41" i="8"/>
  <c r="J40" i="8"/>
  <c r="J53" i="8" s="1"/>
  <c r="I39" i="8"/>
  <c r="H38" i="8"/>
  <c r="H51" i="8" s="1"/>
  <c r="G37" i="8"/>
  <c r="F36" i="8"/>
  <c r="E35" i="8"/>
  <c r="D34" i="8"/>
  <c r="D47" i="8" s="1"/>
  <c r="C33" i="8"/>
  <c r="K43" i="8"/>
  <c r="J42" i="8"/>
  <c r="H40" i="8"/>
  <c r="F38" i="8"/>
  <c r="E37" i="8"/>
  <c r="D36" i="8"/>
  <c r="B34" i="8"/>
  <c r="J43" i="8"/>
  <c r="G40" i="8"/>
  <c r="D37" i="8"/>
  <c r="L33" i="8"/>
  <c r="G41" i="8"/>
  <c r="D38" i="8"/>
  <c r="K33" i="8"/>
  <c r="H43" i="8"/>
  <c r="F41" i="8"/>
  <c r="C38" i="8"/>
  <c r="K34" i="8"/>
  <c r="E41" i="8"/>
  <c r="B38" i="8"/>
  <c r="I33" i="8"/>
  <c r="F43" i="8"/>
  <c r="D41" i="8"/>
  <c r="L37" i="8"/>
  <c r="H33" i="8"/>
  <c r="B40" i="8"/>
  <c r="J36" i="8"/>
  <c r="G33" i="8"/>
  <c r="B41" i="8"/>
  <c r="J37" i="8"/>
  <c r="F33" i="8"/>
  <c r="L40" i="8"/>
  <c r="J38" i="8"/>
  <c r="H36" i="8"/>
  <c r="F34" i="8"/>
  <c r="L43" i="8"/>
  <c r="K42" i="8"/>
  <c r="J41" i="8"/>
  <c r="I40" i="8"/>
  <c r="H39" i="8"/>
  <c r="G38" i="8"/>
  <c r="F37" i="8"/>
  <c r="E36" i="8"/>
  <c r="D35" i="8"/>
  <c r="C34" i="8"/>
  <c r="D57" i="9" l="1"/>
  <c r="B58" i="9"/>
  <c r="H52" i="9"/>
  <c r="B59" i="9"/>
  <c r="E60" i="9"/>
  <c r="J54" i="9"/>
  <c r="I60" i="9"/>
  <c r="D59" i="9"/>
  <c r="C52" i="9"/>
  <c r="J61" i="9"/>
  <c r="C57" i="9"/>
  <c r="L52" i="9"/>
  <c r="M53" i="9"/>
  <c r="L54" i="9"/>
  <c r="H60" i="9"/>
  <c r="G52" i="9"/>
  <c r="H55" i="9"/>
  <c r="E53" i="9"/>
  <c r="D56" i="9"/>
  <c r="F55" i="9"/>
  <c r="B54" i="9"/>
  <c r="C56" i="9"/>
  <c r="G63" i="9"/>
  <c r="I58" i="9"/>
  <c r="M57" i="9"/>
  <c r="B56" i="9"/>
  <c r="B55" i="9"/>
  <c r="H58" i="9"/>
  <c r="M54" i="9"/>
  <c r="C55" i="9"/>
  <c r="M60" i="9"/>
  <c r="I52" i="9"/>
  <c r="C47" i="8"/>
  <c r="I51" i="8"/>
  <c r="J46" i="8"/>
  <c r="G49" i="8"/>
  <c r="H48" i="8"/>
  <c r="D53" i="8"/>
  <c r="E50" i="8"/>
  <c r="M52" i="9"/>
  <c r="L55" i="9"/>
  <c r="J62" i="9"/>
  <c r="M62" i="9"/>
  <c r="H53" i="9"/>
  <c r="C59" i="9"/>
  <c r="E52" i="9"/>
  <c r="D53" i="9"/>
  <c r="J63" i="9"/>
  <c r="M59" i="9"/>
  <c r="L57" i="9"/>
  <c r="J59" i="9"/>
  <c r="H51" i="9"/>
  <c r="I62" i="9"/>
  <c r="J55" i="9"/>
  <c r="C51" i="9"/>
  <c r="D51" i="9"/>
  <c r="L61" i="9"/>
  <c r="H56" i="9"/>
  <c r="M58" i="9"/>
  <c r="H63" i="9"/>
  <c r="E55" i="9"/>
  <c r="N55" i="9"/>
  <c r="K50" i="8"/>
  <c r="D46" i="8"/>
  <c r="K47" i="8"/>
  <c r="I56" i="9"/>
  <c r="F60" i="9"/>
  <c r="L59" i="9"/>
  <c r="K63" i="9"/>
  <c r="N62" i="9"/>
  <c r="C52" i="8"/>
  <c r="E52" i="8"/>
  <c r="B62" i="9"/>
  <c r="E57" i="9"/>
  <c r="C60" i="9"/>
  <c r="K51" i="9"/>
  <c r="B47" i="8"/>
  <c r="D52" i="8"/>
  <c r="H57" i="9"/>
  <c r="N52" i="9"/>
  <c r="E56" i="8"/>
  <c r="E46" i="8"/>
  <c r="E54" i="9"/>
  <c r="J60" i="9"/>
  <c r="G56" i="9"/>
  <c r="E55" i="8"/>
  <c r="K58" i="9"/>
  <c r="C53" i="8"/>
  <c r="L55" i="8"/>
  <c r="B52" i="8"/>
  <c r="K61" i="9"/>
  <c r="J52" i="9"/>
  <c r="E56" i="9"/>
  <c r="C61" i="9"/>
  <c r="E53" i="8"/>
  <c r="K53" i="9"/>
  <c r="B54" i="8"/>
  <c r="F52" i="8"/>
  <c r="E59" i="9"/>
  <c r="B51" i="8"/>
  <c r="H55" i="8"/>
  <c r="D63" i="9"/>
  <c r="E49" i="8"/>
  <c r="L53" i="9"/>
  <c r="D61" i="9"/>
  <c r="G62" i="9"/>
  <c r="F51" i="9"/>
  <c r="L54" i="8"/>
  <c r="I56" i="8"/>
  <c r="I46" i="8"/>
  <c r="B55" i="8"/>
  <c r="B56" i="8"/>
  <c r="K59" i="9"/>
  <c r="M61" i="9"/>
  <c r="D60" i="9"/>
  <c r="F56" i="9"/>
  <c r="C62" i="9"/>
  <c r="B53" i="8"/>
  <c r="I55" i="8"/>
  <c r="G56" i="8"/>
  <c r="E51" i="9"/>
  <c r="J58" i="9"/>
  <c r="C55" i="8"/>
  <c r="N60" i="9"/>
  <c r="M63" i="9"/>
  <c r="L63" i="9"/>
  <c r="M51" i="9"/>
  <c r="I61" i="9"/>
  <c r="I55" i="9"/>
  <c r="D55" i="9"/>
  <c r="F54" i="9"/>
  <c r="L53" i="8"/>
  <c r="K53" i="8"/>
  <c r="F48" i="8"/>
  <c r="B50" i="8"/>
  <c r="E61" i="9"/>
  <c r="N54" i="9"/>
  <c r="L56" i="9"/>
  <c r="N63" i="9"/>
  <c r="K55" i="9"/>
  <c r="I59" i="9"/>
  <c r="K57" i="9"/>
  <c r="J56" i="9"/>
  <c r="K54" i="8"/>
  <c r="C50" i="8"/>
  <c r="L50" i="8"/>
  <c r="E47" i="8"/>
  <c r="J47" i="8"/>
  <c r="C49" i="8"/>
  <c r="C46" i="8"/>
  <c r="L46" i="8"/>
  <c r="K51" i="8"/>
  <c r="G47" i="8"/>
  <c r="L49" i="8"/>
  <c r="E51" i="8"/>
  <c r="I49" i="8"/>
  <c r="J51" i="8"/>
  <c r="F49" i="8"/>
  <c r="H50" i="8"/>
  <c r="B49" i="8"/>
  <c r="C54" i="9"/>
  <c r="C53" i="9"/>
  <c r="B52" i="9"/>
  <c r="B53" i="9"/>
  <c r="L52" i="8"/>
  <c r="L48" i="8"/>
  <c r="H49" i="8"/>
  <c r="I48" i="8"/>
  <c r="D54" i="8"/>
  <c r="G50" i="8"/>
  <c r="J52" i="8"/>
  <c r="F46" i="8"/>
  <c r="G51" i="8"/>
  <c r="F51" i="8"/>
  <c r="L47" i="8"/>
  <c r="D48" i="8"/>
  <c r="G55" i="8"/>
  <c r="E48" i="8"/>
  <c r="J48" i="8"/>
  <c r="D55" i="8"/>
  <c r="C51" i="8"/>
  <c r="I52" i="8"/>
  <c r="I47" i="8"/>
  <c r="J50" i="8"/>
  <c r="G46" i="8"/>
  <c r="F54" i="8"/>
  <c r="D50" i="8"/>
  <c r="F50" i="8"/>
  <c r="F56" i="8"/>
  <c r="J49" i="8"/>
  <c r="G52" i="8"/>
  <c r="G54" i="8"/>
  <c r="L56" i="8"/>
  <c r="F47" i="8"/>
  <c r="H54" i="8"/>
  <c r="D49" i="8"/>
  <c r="H52" i="8"/>
  <c r="K48" i="8"/>
  <c r="J54" i="8"/>
  <c r="K46" i="8"/>
  <c r="J55" i="8"/>
  <c r="G48" i="8"/>
  <c r="I54" i="8"/>
  <c r="I50" i="8"/>
  <c r="K49" i="8"/>
  <c r="J56" i="8"/>
  <c r="K55" i="8"/>
  <c r="H46" i="8"/>
  <c r="D51" i="8"/>
  <c r="K52" i="8"/>
  <c r="H56" i="8"/>
  <c r="F53" i="8"/>
  <c r="B66" i="9" l="1" a="1"/>
  <c r="B66" i="9" s="1"/>
  <c r="B59" i="8" a="1"/>
  <c r="H63" i="8" s="1"/>
  <c r="C66" i="9" l="1"/>
  <c r="F66" i="9"/>
  <c r="K76" i="9"/>
  <c r="I78" i="9"/>
  <c r="K78" i="9"/>
  <c r="M74" i="9"/>
  <c r="N66" i="9"/>
  <c r="K70" i="9"/>
  <c r="D72" i="9"/>
  <c r="I69" i="9"/>
  <c r="B78" i="9"/>
  <c r="I73" i="9"/>
  <c r="M77" i="9"/>
  <c r="G74" i="9"/>
  <c r="M75" i="9"/>
  <c r="C70" i="9"/>
  <c r="K69" i="9"/>
  <c r="G77" i="9"/>
  <c r="G68" i="9"/>
  <c r="K68" i="9"/>
  <c r="E71" i="9"/>
  <c r="I71" i="9"/>
  <c r="C75" i="9"/>
  <c r="E70" i="9"/>
  <c r="J67" i="9"/>
  <c r="I72" i="9"/>
  <c r="B73" i="9"/>
  <c r="N77" i="9"/>
  <c r="F74" i="9"/>
  <c r="K77" i="9"/>
  <c r="J70" i="9"/>
  <c r="K67" i="9"/>
  <c r="G69" i="9"/>
  <c r="D77" i="9"/>
  <c r="N74" i="9"/>
  <c r="H66" i="9"/>
  <c r="I70" i="9"/>
  <c r="D68" i="9"/>
  <c r="J73" i="9"/>
  <c r="D73" i="9"/>
  <c r="H78" i="9"/>
  <c r="H67" i="9"/>
  <c r="K72" i="9"/>
  <c r="E67" i="9"/>
  <c r="L73" i="9"/>
  <c r="B77" i="9"/>
  <c r="B67" i="9"/>
  <c r="J78" i="9"/>
  <c r="J69" i="9"/>
  <c r="N71" i="9"/>
  <c r="N75" i="9"/>
  <c r="N72" i="9"/>
  <c r="L75" i="9"/>
  <c r="D78" i="9"/>
  <c r="G66" i="9"/>
  <c r="G73" i="9"/>
  <c r="D67" i="9"/>
  <c r="G70" i="9"/>
  <c r="L71" i="9"/>
  <c r="D66" i="9"/>
  <c r="M76" i="9"/>
  <c r="K73" i="9"/>
  <c r="I67" i="9"/>
  <c r="F69" i="9"/>
  <c r="C78" i="9"/>
  <c r="E74" i="9"/>
  <c r="F75" i="9"/>
  <c r="H77" i="9"/>
  <c r="L66" i="9"/>
  <c r="F72" i="9"/>
  <c r="M67" i="9"/>
  <c r="F77" i="9"/>
  <c r="B76" i="9"/>
  <c r="F71" i="9"/>
  <c r="E76" i="9"/>
  <c r="I68" i="9"/>
  <c r="C72" i="9"/>
  <c r="N73" i="9"/>
  <c r="J72" i="9"/>
  <c r="C74" i="9"/>
  <c r="I76" i="9"/>
  <c r="M70" i="9"/>
  <c r="N78" i="9"/>
  <c r="K75" i="9"/>
  <c r="L76" i="9"/>
  <c r="D75" i="9"/>
  <c r="L67" i="9"/>
  <c r="M71" i="9"/>
  <c r="G71" i="9"/>
  <c r="H71" i="9"/>
  <c r="I75" i="9"/>
  <c r="C71" i="9"/>
  <c r="N69" i="9"/>
  <c r="L77" i="9"/>
  <c r="N67" i="9"/>
  <c r="F73" i="9"/>
  <c r="B72" i="9"/>
  <c r="C73" i="9"/>
  <c r="C69" i="9"/>
  <c r="L72" i="9"/>
  <c r="L74" i="9"/>
  <c r="B75" i="9"/>
  <c r="M73" i="9"/>
  <c r="F78" i="9"/>
  <c r="I66" i="9"/>
  <c r="F70" i="9"/>
  <c r="N68" i="9"/>
  <c r="H75" i="9"/>
  <c r="L70" i="9"/>
  <c r="F67" i="9"/>
  <c r="E73" i="9"/>
  <c r="B74" i="9"/>
  <c r="H69" i="9"/>
  <c r="G67" i="9"/>
  <c r="D69" i="9"/>
  <c r="J75" i="9"/>
  <c r="E78" i="9"/>
  <c r="I77" i="9"/>
  <c r="D74" i="9"/>
  <c r="K74" i="9"/>
  <c r="E68" i="9"/>
  <c r="H68" i="9"/>
  <c r="J74" i="9"/>
  <c r="J77" i="9"/>
  <c r="H76" i="9"/>
  <c r="L68" i="9"/>
  <c r="G75" i="9"/>
  <c r="E66" i="9"/>
  <c r="H73" i="9"/>
  <c r="N76" i="9"/>
  <c r="H74" i="9"/>
  <c r="J71" i="9"/>
  <c r="K66" i="9"/>
  <c r="M69" i="9"/>
  <c r="E72" i="9"/>
  <c r="D71" i="9"/>
  <c r="B68" i="9"/>
  <c r="E75" i="9"/>
  <c r="J76" i="9"/>
  <c r="B69" i="9"/>
  <c r="E69" i="9"/>
  <c r="M78" i="9"/>
  <c r="N70" i="9"/>
  <c r="F68" i="9"/>
  <c r="F76" i="9"/>
  <c r="C68" i="9"/>
  <c r="H72" i="9"/>
  <c r="B70" i="9"/>
  <c r="G78" i="9"/>
  <c r="L69" i="9"/>
  <c r="H70" i="9"/>
  <c r="J66" i="9"/>
  <c r="G72" i="9"/>
  <c r="E77" i="9"/>
  <c r="I74" i="9"/>
  <c r="K71" i="9"/>
  <c r="C67" i="9"/>
  <c r="C77" i="9"/>
  <c r="C76" i="9"/>
  <c r="M66" i="9"/>
  <c r="J68" i="9"/>
  <c r="D76" i="9"/>
  <c r="B71" i="9"/>
  <c r="D70" i="9"/>
  <c r="M68" i="9"/>
  <c r="M72" i="9"/>
  <c r="L78" i="9"/>
  <c r="G76" i="9"/>
  <c r="E68" i="8"/>
  <c r="B66" i="8"/>
  <c r="K65" i="8"/>
  <c r="L60" i="8"/>
  <c r="E66" i="8"/>
  <c r="G67" i="8"/>
  <c r="G66" i="8"/>
  <c r="F64" i="8"/>
  <c r="H59" i="8"/>
  <c r="D62" i="8"/>
  <c r="D66" i="8"/>
  <c r="E61" i="8"/>
  <c r="G60" i="8"/>
  <c r="D59" i="8"/>
  <c r="L63" i="8"/>
  <c r="F67" i="8"/>
  <c r="C69" i="8"/>
  <c r="F65" i="8"/>
  <c r="B65" i="8"/>
  <c r="I67" i="8"/>
  <c r="I69" i="8"/>
  <c r="H60" i="8"/>
  <c r="E59" i="8"/>
  <c r="B63" i="8"/>
  <c r="G62" i="8"/>
  <c r="B60" i="8"/>
  <c r="I65" i="8"/>
  <c r="C66" i="8"/>
  <c r="J69" i="8"/>
  <c r="J68" i="8"/>
  <c r="E62" i="8"/>
  <c r="B64" i="8"/>
  <c r="B69" i="8"/>
  <c r="L62" i="8"/>
  <c r="B61" i="8"/>
  <c r="H65" i="8"/>
  <c r="E63" i="8"/>
  <c r="I60" i="8"/>
  <c r="G63" i="8"/>
  <c r="C67" i="8"/>
  <c r="K61" i="8"/>
  <c r="D65" i="8"/>
  <c r="J62" i="8"/>
  <c r="K62" i="8"/>
  <c r="J59" i="8"/>
  <c r="H62" i="8"/>
  <c r="K67" i="8"/>
  <c r="G65" i="8"/>
  <c r="K69" i="8"/>
  <c r="I61" i="8"/>
  <c r="C59" i="8"/>
  <c r="J66" i="8"/>
  <c r="D61" i="8"/>
  <c r="L69" i="8"/>
  <c r="L68" i="8"/>
  <c r="F62" i="8"/>
  <c r="K68" i="8"/>
  <c r="J60" i="8"/>
  <c r="L64" i="8"/>
  <c r="H64" i="8"/>
  <c r="H68" i="8"/>
  <c r="K59" i="8"/>
  <c r="I66" i="8"/>
  <c r="E64" i="8"/>
  <c r="C60" i="8"/>
  <c r="G61" i="8"/>
  <c r="E60" i="8"/>
  <c r="L67" i="8"/>
  <c r="B67" i="8"/>
  <c r="G59" i="8"/>
  <c r="K66" i="8"/>
  <c r="J63" i="8"/>
  <c r="F68" i="8"/>
  <c r="B68" i="8"/>
  <c r="J64" i="8"/>
  <c r="D69" i="8"/>
  <c r="C65" i="8"/>
  <c r="J65" i="8"/>
  <c r="F60" i="8"/>
  <c r="D63" i="8"/>
  <c r="B62" i="8"/>
  <c r="L61" i="8"/>
  <c r="G69" i="8"/>
  <c r="K60" i="8"/>
  <c r="K63" i="8"/>
  <c r="H66" i="8"/>
  <c r="L65" i="8"/>
  <c r="H61" i="8"/>
  <c r="I64" i="8"/>
  <c r="F59" i="8"/>
  <c r="L59" i="8"/>
  <c r="E69" i="8"/>
  <c r="I62" i="8"/>
  <c r="F69" i="8"/>
  <c r="G64" i="8"/>
  <c r="C62" i="8"/>
  <c r="I59" i="8"/>
  <c r="H69" i="8"/>
  <c r="K64" i="8"/>
  <c r="F66" i="8"/>
  <c r="H67" i="8"/>
  <c r="G68" i="8"/>
  <c r="D60" i="8"/>
  <c r="L66" i="8"/>
  <c r="J67" i="8"/>
  <c r="J61" i="8"/>
  <c r="E65" i="8"/>
  <c r="F63" i="8"/>
  <c r="D64" i="8"/>
  <c r="I63" i="8"/>
  <c r="B59" i="8"/>
  <c r="C68" i="8"/>
  <c r="C64" i="8"/>
  <c r="D67" i="8"/>
  <c r="E67" i="8"/>
  <c r="C61" i="8"/>
  <c r="D68" i="8"/>
  <c r="F61" i="8"/>
  <c r="I68" i="8"/>
  <c r="C63" i="8"/>
  <c r="T21" i="9" l="1" a="1"/>
  <c r="T21" i="9" s="1"/>
  <c r="R20" i="8" a="1"/>
  <c r="T33" i="9" l="1"/>
  <c r="T22" i="9"/>
  <c r="T27" i="9"/>
  <c r="T24" i="9"/>
  <c r="T31" i="9"/>
  <c r="T26" i="9"/>
  <c r="T32" i="9"/>
  <c r="T23" i="9"/>
  <c r="T29" i="9"/>
  <c r="T28" i="9"/>
  <c r="T30" i="9"/>
  <c r="T25" i="9"/>
  <c r="R24" i="8"/>
  <c r="U26" i="9" s="1"/>
  <c r="R28" i="8"/>
  <c r="U31" i="9" s="1"/>
  <c r="R20" i="8"/>
  <c r="U21" i="9" s="1"/>
  <c r="R23" i="8"/>
  <c r="U24" i="9" s="1"/>
  <c r="R25" i="8"/>
  <c r="U27" i="9" s="1"/>
  <c r="R30" i="8"/>
  <c r="U33" i="9" s="1"/>
  <c r="R21" i="8"/>
  <c r="U22" i="9" s="1"/>
  <c r="R27" i="8"/>
  <c r="U30" i="9" s="1"/>
  <c r="R26" i="8"/>
  <c r="U28" i="9" s="1"/>
  <c r="R29" i="8"/>
  <c r="U32" i="9" s="1"/>
  <c r="R22" i="8"/>
  <c r="U23" i="9" s="1"/>
</calcChain>
</file>

<file path=xl/sharedStrings.xml><?xml version="1.0" encoding="utf-8"?>
<sst xmlns="http://schemas.openxmlformats.org/spreadsheetml/2006/main" count="710" uniqueCount="109">
  <si>
    <t>CORN_ETHANOL</t>
  </si>
  <si>
    <t>BIODIESEL</t>
  </si>
  <si>
    <t>SOYOIL</t>
  </si>
  <si>
    <t>UREA</t>
  </si>
  <si>
    <t>WATER_RECYCLING</t>
  </si>
  <si>
    <t>BEAN_FARMING</t>
  </si>
  <si>
    <t>CORN_FARMING</t>
  </si>
  <si>
    <t>HOG_FARMING</t>
  </si>
  <si>
    <t>MANURE_RECYCLING</t>
  </si>
  <si>
    <t>POTATO_FARMING</t>
  </si>
  <si>
    <t>SOYBEAN_FARMING</t>
  </si>
  <si>
    <t>WHEAT_FARMING</t>
  </si>
  <si>
    <t>ROE</t>
  </si>
  <si>
    <t>Commodity</t>
  </si>
  <si>
    <t>AIR</t>
  </si>
  <si>
    <t>AMMONIA</t>
  </si>
  <si>
    <t>BIOGAS</t>
  </si>
  <si>
    <t>CO2_MIX_01</t>
  </si>
  <si>
    <t>CORN</t>
  </si>
  <si>
    <t>DDGS</t>
  </si>
  <si>
    <t>ETHANOL</t>
  </si>
  <si>
    <t>HEXANE</t>
  </si>
  <si>
    <t>METHANOL</t>
  </si>
  <si>
    <t>NFDS</t>
  </si>
  <si>
    <t>NFDS_MIX_01</t>
  </si>
  <si>
    <t>N_FERTILIZER</t>
  </si>
  <si>
    <t>SOYBEAN</t>
  </si>
  <si>
    <t>SOYBEAN_BIODIESEL</t>
  </si>
  <si>
    <t>SOYBEAN_HULLS</t>
  </si>
  <si>
    <t>SOYBEAN_MEAL</t>
  </si>
  <si>
    <t>SOYBEAN_OIL</t>
  </si>
  <si>
    <t>WATER</t>
  </si>
  <si>
    <t>YEAST</t>
  </si>
  <si>
    <t>P_FERTILIZER</t>
  </si>
  <si>
    <t>K_FERTILIZER</t>
  </si>
  <si>
    <t>BEANS</t>
  </si>
  <si>
    <t>POTATO</t>
  </si>
  <si>
    <t>WHEAT</t>
  </si>
  <si>
    <t>SOYMEAL</t>
  </si>
  <si>
    <t>HOGS</t>
  </si>
  <si>
    <t>GLYCERINE_WASTE</t>
  </si>
  <si>
    <t>METHANOL_WASTE</t>
  </si>
  <si>
    <t>SOYBEAN_WAST_RECYL</t>
  </si>
  <si>
    <t>WATER_RECYCLING_WASTE</t>
  </si>
  <si>
    <t>CO2_ETHANOL_WAT_RECYL_MIX</t>
  </si>
  <si>
    <t>CO2_WASTE_02</t>
  </si>
  <si>
    <t>CO2_WAT_RECYL_MIX_01</t>
  </si>
  <si>
    <t>ETHANOL_WATER_RECYL_MIX</t>
  </si>
  <si>
    <t>NITROGEN_MIX_WASTE_04</t>
  </si>
  <si>
    <t>WATER_ETHANOL_MIX_RECYL_02</t>
  </si>
  <si>
    <t>WATER_RECYL_08</t>
  </si>
  <si>
    <t>HOG_MNURE_RECYL</t>
  </si>
  <si>
    <t>OTHER_INPUT</t>
  </si>
  <si>
    <t>OTHER_OUTPUT</t>
  </si>
  <si>
    <t>IMPORTED COMMODITIES</t>
  </si>
  <si>
    <t>SLACK</t>
  </si>
  <si>
    <t>EXPORTS</t>
  </si>
  <si>
    <t>FINAL_DEMAND</t>
  </si>
  <si>
    <t>WASTE</t>
  </si>
  <si>
    <t>IMPORTS</t>
  </si>
  <si>
    <t>TOTAL</t>
  </si>
  <si>
    <t>Bean_farming</t>
  </si>
  <si>
    <t>Corn_farming</t>
  </si>
  <si>
    <t>Hog_farming</t>
  </si>
  <si>
    <t>Potato_farming</t>
  </si>
  <si>
    <t>Soybean_farming</t>
  </si>
  <si>
    <t>Wheat_farming</t>
  </si>
  <si>
    <t>SOYBEAN_WASTE</t>
  </si>
  <si>
    <t>CO2_ETHANOL_WAT_WASTE_MIX</t>
  </si>
  <si>
    <t>CO2_WAT_WASTE_MIX_01</t>
  </si>
  <si>
    <t>ETHANOL_WATER_WASTE_MIX</t>
  </si>
  <si>
    <t>WATER_ETHANOL_MIX_WASTE_02</t>
  </si>
  <si>
    <t>WATER_WASTE_08</t>
  </si>
  <si>
    <t>HOG_MANURE</t>
  </si>
  <si>
    <t>BEFORE_CE</t>
  </si>
  <si>
    <t>AFTER_CE</t>
  </si>
  <si>
    <t>TOTAL WASTE REDUCTION</t>
  </si>
  <si>
    <t>A matrix</t>
  </si>
  <si>
    <t>I matrix</t>
  </si>
  <si>
    <t>(I-A) matrix</t>
  </si>
  <si>
    <t>L matrix</t>
  </si>
  <si>
    <t>delta_FD</t>
  </si>
  <si>
    <t>tons</t>
  </si>
  <si>
    <t>delta_X = L*delta_FD</t>
  </si>
  <si>
    <t>TOTAL - WASTE</t>
  </si>
  <si>
    <t>Before_CE</t>
  </si>
  <si>
    <t>After_CE</t>
  </si>
  <si>
    <t>COMPARING delta_X BEFORE AND AFTER CE</t>
  </si>
  <si>
    <t>Bureau of Labor Stat data employee wage data (Annual wages)</t>
  </si>
  <si>
    <t>Commodity Flow Survey annual flows in tons</t>
  </si>
  <si>
    <t>Comodity</t>
  </si>
  <si>
    <t>3 digit sector</t>
  </si>
  <si>
    <t>6 digit sector</t>
  </si>
  <si>
    <t>3 digit sector data</t>
  </si>
  <si>
    <t>6 digit sector data</t>
  </si>
  <si>
    <t>% composition</t>
  </si>
  <si>
    <t>Ammonia</t>
  </si>
  <si>
    <t>chemical manufacturing</t>
  </si>
  <si>
    <t>N fertilizer manufacturing</t>
  </si>
  <si>
    <t>Hexane</t>
  </si>
  <si>
    <t>Other organic chemical manufacturing</t>
  </si>
  <si>
    <t>CO2_gas</t>
  </si>
  <si>
    <t>Industrial gas manufacturing</t>
  </si>
  <si>
    <t>Corn ethanol</t>
  </si>
  <si>
    <t>Ethanol manufacturing</t>
  </si>
  <si>
    <t>Commodity Flow Survey data for the year 2017 as used to identify available domestic imports and exports. (https://www.census.gov/programs-surveys/cfs/data/tables.2017.html)</t>
  </si>
  <si>
    <t>State llevel annual wage data was used to allocate 3 digit level commodity flows to 6 digit level commodity flows</t>
  </si>
  <si>
    <t>After CE - Before  CE</t>
  </si>
  <si>
    <t>%Change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</si>
</sst>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020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11" fontId="1" fillId="0" borderId="1" xfId="0" applyNumberFormat="1" applyFont="1" applyBorder="1" applyAlignment="1">
      <alignment horizontal="left" vertical="top"/>
    </xf>
    <xf numFmtId="11" fontId="0" fillId="0" borderId="0" xfId="0" applyNumberFormat="1" applyAlignment="1">
      <alignment horizontal="left"/>
    </xf>
    <xf numFmtId="11" fontId="0" fillId="0" borderId="2" xfId="0" applyNumberFormat="1" applyBorder="1" applyAlignment="1">
      <alignment horizontal="left"/>
    </xf>
    <xf numFmtId="11" fontId="0" fillId="0" borderId="3" xfId="0" applyNumberFormat="1" applyBorder="1" applyAlignment="1">
      <alignment horizontal="left"/>
    </xf>
    <xf numFmtId="11" fontId="0" fillId="0" borderId="4" xfId="0" applyNumberFormat="1" applyBorder="1" applyAlignment="1">
      <alignment horizontal="left"/>
    </xf>
    <xf numFmtId="11" fontId="0" fillId="0" borderId="5" xfId="0" applyNumberFormat="1" applyBorder="1" applyAlignment="1">
      <alignment horizontal="left"/>
    </xf>
    <xf numFmtId="11" fontId="0" fillId="0" borderId="0" xfId="0" applyNumberFormat="1" applyBorder="1" applyAlignment="1">
      <alignment horizontal="left"/>
    </xf>
    <xf numFmtId="11" fontId="0" fillId="0" borderId="6" xfId="0" applyNumberFormat="1" applyBorder="1" applyAlignment="1">
      <alignment horizontal="left"/>
    </xf>
    <xf numFmtId="11" fontId="0" fillId="0" borderId="7" xfId="0" applyNumberFormat="1" applyBorder="1" applyAlignment="1">
      <alignment horizontal="left"/>
    </xf>
    <xf numFmtId="11" fontId="0" fillId="0" borderId="8" xfId="0" applyNumberFormat="1" applyBorder="1" applyAlignment="1">
      <alignment horizontal="left"/>
    </xf>
    <xf numFmtId="11" fontId="0" fillId="0" borderId="9" xfId="0" applyNumberFormat="1" applyBorder="1" applyAlignment="1">
      <alignment horizontal="left"/>
    </xf>
    <xf numFmtId="11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vertical="top"/>
    </xf>
    <xf numFmtId="11" fontId="1" fillId="2" borderId="0" xfId="0" applyNumberFormat="1" applyFont="1" applyFill="1" applyAlignment="1">
      <alignment horizontal="left"/>
    </xf>
    <xf numFmtId="11" fontId="1" fillId="0" borderId="1" xfId="0" applyNumberFormat="1" applyFont="1" applyBorder="1" applyAlignment="1">
      <alignment horizontal="left"/>
    </xf>
    <xf numFmtId="11" fontId="1" fillId="2" borderId="1" xfId="0" applyNumberFormat="1" applyFont="1" applyFill="1" applyBorder="1" applyAlignment="1">
      <alignment horizontal="left"/>
    </xf>
    <xf numFmtId="11" fontId="1" fillId="3" borderId="0" xfId="0" applyNumberFormat="1" applyFont="1" applyFill="1" applyAlignment="1">
      <alignment horizontal="left"/>
    </xf>
    <xf numFmtId="11" fontId="1" fillId="4" borderId="0" xfId="0" applyNumberFormat="1" applyFont="1" applyFill="1" applyAlignment="1">
      <alignment horizontal="left"/>
    </xf>
    <xf numFmtId="0" fontId="1" fillId="0" borderId="0" xfId="0" applyFont="1"/>
    <xf numFmtId="11" fontId="1" fillId="0" borderId="0" xfId="0" applyNumberFormat="1" applyFont="1"/>
    <xf numFmtId="11" fontId="1" fillId="5" borderId="0" xfId="0" applyNumberFormat="1" applyFont="1" applyFill="1"/>
    <xf numFmtId="2" fontId="0" fillId="0" borderId="0" xfId="0" applyNumberFormat="1" applyBorder="1" applyAlignment="1">
      <alignment horizontal="left"/>
    </xf>
    <xf numFmtId="11" fontId="1" fillId="0" borderId="3" xfId="0" applyNumberFormat="1" applyFont="1" applyBorder="1" applyAlignment="1">
      <alignment horizontal="left" vertical="top"/>
    </xf>
    <xf numFmtId="11" fontId="1" fillId="0" borderId="4" xfId="0" applyNumberFormat="1" applyFont="1" applyBorder="1" applyAlignment="1">
      <alignment horizontal="left" vertical="top"/>
    </xf>
    <xf numFmtId="11" fontId="1" fillId="0" borderId="5" xfId="0" applyNumberFormat="1" applyFont="1" applyBorder="1" applyAlignment="1">
      <alignment horizontal="left" vertical="top"/>
    </xf>
    <xf numFmtId="2" fontId="0" fillId="0" borderId="6" xfId="0" applyNumberFormat="1" applyBorder="1" applyAlignment="1">
      <alignment horizontal="left"/>
    </xf>
    <xf numFmtId="11" fontId="1" fillId="0" borderId="7" xfId="0" applyNumberFormat="1" applyFont="1" applyBorder="1" applyAlignment="1">
      <alignment horizontal="left" vertical="top"/>
    </xf>
    <xf numFmtId="2" fontId="0" fillId="0" borderId="8" xfId="0" applyNumberFormat="1" applyBorder="1" applyAlignment="1">
      <alignment horizontal="left"/>
    </xf>
    <xf numFmtId="2" fontId="0" fillId="0" borderId="9" xfId="0" applyNumberFormat="1" applyBorder="1" applyAlignment="1">
      <alignment horizontal="left"/>
    </xf>
    <xf numFmtId="2" fontId="0" fillId="0" borderId="2" xfId="0" applyNumberFormat="1" applyBorder="1" applyAlignment="1">
      <alignment horizontal="left"/>
    </xf>
    <xf numFmtId="2" fontId="0" fillId="0" borderId="3" xfId="0" applyNumberFormat="1" applyBorder="1" applyAlignment="1">
      <alignment horizontal="left"/>
    </xf>
    <xf numFmtId="2" fontId="0" fillId="0" borderId="4" xfId="0" applyNumberFormat="1" applyBorder="1" applyAlignment="1">
      <alignment horizontal="left"/>
    </xf>
    <xf numFmtId="2" fontId="0" fillId="0" borderId="5" xfId="0" applyNumberFormat="1" applyBorder="1" applyAlignment="1">
      <alignment horizontal="left"/>
    </xf>
    <xf numFmtId="2" fontId="0" fillId="0" borderId="7" xfId="0" applyNumberFormat="1" applyBorder="1" applyAlignment="1">
      <alignment horizontal="left"/>
    </xf>
    <xf numFmtId="11" fontId="1" fillId="0" borderId="1" xfId="0" applyNumberFormat="1" applyFont="1" applyBorder="1" applyAlignment="1">
      <alignment horizontal="center"/>
    </xf>
    <xf numFmtId="11" fontId="1" fillId="0" borderId="2" xfId="0" applyNumberFormat="1" applyFont="1" applyBorder="1" applyAlignment="1">
      <alignment horizontal="left" vertical="top"/>
    </xf>
    <xf numFmtId="11" fontId="1" fillId="0" borderId="0" xfId="0" applyNumberFormat="1" applyFont="1" applyFill="1" applyBorder="1" applyAlignment="1">
      <alignment horizontal="left" vertical="top"/>
    </xf>
    <xf numFmtId="11" fontId="1" fillId="0" borderId="10" xfId="0" applyNumberFormat="1" applyFont="1" applyBorder="1" applyAlignment="1">
      <alignment horizontal="left" vertical="top"/>
    </xf>
    <xf numFmtId="11" fontId="1" fillId="0" borderId="11" xfId="0" applyNumberFormat="1" applyFont="1" applyBorder="1" applyAlignment="1">
      <alignment horizontal="left" vertical="top"/>
    </xf>
    <xf numFmtId="11" fontId="1" fillId="0" borderId="12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2" fontId="0" fillId="0" borderId="10" xfId="0" applyNumberFormat="1" applyBorder="1" applyAlignment="1">
      <alignment horizontal="left"/>
    </xf>
    <xf numFmtId="2" fontId="0" fillId="0" borderId="11" xfId="0" applyNumberForma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11" fontId="1" fillId="0" borderId="13" xfId="0" applyNumberFormat="1" applyFont="1" applyBorder="1" applyAlignment="1">
      <alignment horizontal="left" vertical="top"/>
    </xf>
    <xf numFmtId="1" fontId="0" fillId="0" borderId="10" xfId="0" applyNumberFormat="1" applyBorder="1" applyAlignment="1">
      <alignment horizontal="left"/>
    </xf>
    <xf numFmtId="1" fontId="0" fillId="0" borderId="11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3" xfId="0" applyFont="1" applyBorder="1"/>
    <xf numFmtId="0" fontId="1" fillId="0" borderId="15" xfId="0" applyFont="1" applyBorder="1"/>
    <xf numFmtId="11" fontId="0" fillId="0" borderId="0" xfId="0" applyNumberFormat="1"/>
    <xf numFmtId="0" fontId="0" fillId="0" borderId="0" xfId="0" applyAlignment="1">
      <alignment wrapText="1"/>
    </xf>
    <xf numFmtId="11" fontId="1" fillId="0" borderId="1" xfId="0" applyNumberFormat="1" applyFont="1" applyBorder="1" applyAlignment="1">
      <alignment horizontal="left" vertical="top" wrapText="1"/>
    </xf>
    <xf numFmtId="9" fontId="0" fillId="0" borderId="0" xfId="1" applyFont="1"/>
    <xf numFmtId="0" fontId="1" fillId="0" borderId="1" xfId="0" applyFont="1" applyFill="1" applyBorder="1" applyAlignment="1">
      <alignment vertical="top"/>
    </xf>
    <xf numFmtId="11" fontId="0" fillId="0" borderId="3" xfId="0" applyNumberFormat="1" applyFill="1" applyBorder="1" applyAlignment="1">
      <alignment horizontal="left"/>
    </xf>
    <xf numFmtId="11" fontId="0" fillId="0" borderId="0" xfId="0" applyNumberFormat="1" applyFill="1" applyAlignment="1">
      <alignment horizontal="left"/>
    </xf>
    <xf numFmtId="11" fontId="0" fillId="0" borderId="8" xfId="0" applyNumberFormat="1" applyFill="1" applyBorder="1" applyAlignment="1">
      <alignment horizontal="left"/>
    </xf>
    <xf numFmtId="11" fontId="0" fillId="0" borderId="0" xfId="0" applyNumberFormat="1" applyFill="1"/>
    <xf numFmtId="0" fontId="0" fillId="0" borderId="0" xfId="0" applyFill="1"/>
    <xf numFmtId="2" fontId="0" fillId="0" borderId="11" xfId="0" applyNumberFormat="1" applyBorder="1"/>
    <xf numFmtId="2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right"/>
    </xf>
    <xf numFmtId="2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0" xfId="2" applyFont="1"/>
    <xf numFmtId="0" fontId="3" fillId="0" borderId="0" xfId="2"/>
    <xf numFmtId="0" fontId="3" fillId="0" borderId="0" xfId="2" applyAlignment="1">
      <alignment horizontal="left" vertical="center"/>
    </xf>
    <xf numFmtId="9" fontId="0" fillId="0" borderId="0" xfId="3" applyFont="1"/>
    <xf numFmtId="0" fontId="3" fillId="0" borderId="16" xfId="2" applyBorder="1"/>
    <xf numFmtId="0" fontId="3" fillId="0" borderId="17" xfId="2" applyBorder="1"/>
    <xf numFmtId="0" fontId="3" fillId="0" borderId="16" xfId="2" applyBorder="1" applyAlignment="1">
      <alignment horizontal="center"/>
    </xf>
    <xf numFmtId="0" fontId="3" fillId="0" borderId="17" xfId="2" applyBorder="1" applyAlignment="1">
      <alignment horizontal="center"/>
    </xf>
    <xf numFmtId="0" fontId="3" fillId="0" borderId="18" xfId="2" applyBorder="1" applyAlignment="1">
      <alignment horizontal="center"/>
    </xf>
    <xf numFmtId="0" fontId="3" fillId="0" borderId="19" xfId="2" applyBorder="1"/>
    <xf numFmtId="0" fontId="3" fillId="0" borderId="20" xfId="2" applyBorder="1"/>
    <xf numFmtId="0" fontId="3" fillId="0" borderId="19" xfId="2" applyBorder="1" applyAlignment="1">
      <alignment horizontal="left" vertical="center"/>
    </xf>
    <xf numFmtId="9" fontId="0" fillId="0" borderId="21" xfId="3" applyFont="1" applyFill="1" applyBorder="1"/>
    <xf numFmtId="0" fontId="3" fillId="0" borderId="21" xfId="2" applyBorder="1"/>
    <xf numFmtId="0" fontId="4" fillId="0" borderId="18" xfId="2" applyFont="1" applyBorder="1" applyAlignment="1">
      <alignment horizontal="left"/>
    </xf>
    <xf numFmtId="0" fontId="3" fillId="0" borderId="22" xfId="2" applyBorder="1" applyAlignment="1">
      <alignment horizontal="left" vertical="center"/>
    </xf>
    <xf numFmtId="44" fontId="5" fillId="0" borderId="0" xfId="4" applyFont="1" applyFill="1" applyBorder="1" applyAlignment="1">
      <alignment horizontal="right" vertical="center"/>
    </xf>
    <xf numFmtId="164" fontId="0" fillId="0" borderId="0" xfId="4" applyNumberFormat="1" applyFont="1" applyFill="1" applyBorder="1" applyAlignment="1"/>
    <xf numFmtId="165" fontId="0" fillId="0" borderId="23" xfId="3" applyNumberFormat="1" applyFont="1" applyFill="1" applyBorder="1" applyAlignment="1"/>
    <xf numFmtId="11" fontId="3" fillId="0" borderId="22" xfId="2" applyNumberFormat="1" applyBorder="1"/>
    <xf numFmtId="11" fontId="3" fillId="0" borderId="23" xfId="2" applyNumberFormat="1" applyBorder="1"/>
    <xf numFmtId="0" fontId="3" fillId="0" borderId="22" xfId="2" applyBorder="1"/>
    <xf numFmtId="0" fontId="3" fillId="0" borderId="23" xfId="2" applyBorder="1"/>
    <xf numFmtId="164" fontId="0" fillId="0" borderId="0" xfId="4" applyNumberFormat="1" applyFont="1" applyFill="1" applyBorder="1"/>
    <xf numFmtId="44" fontId="0" fillId="0" borderId="20" xfId="4" applyFont="1" applyFill="1" applyBorder="1"/>
    <xf numFmtId="164" fontId="0" fillId="0" borderId="20" xfId="4" applyNumberFormat="1" applyFont="1" applyFill="1" applyBorder="1"/>
    <xf numFmtId="165" fontId="0" fillId="0" borderId="21" xfId="3" applyNumberFormat="1" applyFont="1" applyFill="1" applyBorder="1" applyAlignment="1"/>
    <xf numFmtId="11" fontId="3" fillId="0" borderId="19" xfId="2" applyNumberFormat="1" applyBorder="1"/>
    <xf numFmtId="11" fontId="3" fillId="0" borderId="21" xfId="2" applyNumberFormat="1" applyBorder="1"/>
    <xf numFmtId="9" fontId="0" fillId="0" borderId="0" xfId="3" applyFont="1" applyFill="1"/>
    <xf numFmtId="0" fontId="1" fillId="0" borderId="16" xfId="2" applyFont="1" applyBorder="1"/>
    <xf numFmtId="0" fontId="3" fillId="0" borderId="17" xfId="2" applyBorder="1" applyAlignment="1">
      <alignment horizontal="left" vertical="center"/>
    </xf>
    <xf numFmtId="9" fontId="0" fillId="0" borderId="17" xfId="3" applyFont="1" applyBorder="1"/>
    <xf numFmtId="0" fontId="3" fillId="0" borderId="18" xfId="2" applyBorder="1"/>
    <xf numFmtId="44" fontId="5" fillId="0" borderId="20" xfId="4" applyFont="1" applyFill="1" applyBorder="1" applyAlignment="1">
      <alignment horizontal="right" vertical="center"/>
    </xf>
    <xf numFmtId="0" fontId="3" fillId="6" borderId="16" xfId="2" applyFill="1" applyBorder="1" applyAlignment="1">
      <alignment vertical="center"/>
    </xf>
    <xf numFmtId="0" fontId="3" fillId="6" borderId="17" xfId="2" applyFill="1" applyBorder="1" applyAlignment="1">
      <alignment vertical="center"/>
    </xf>
    <xf numFmtId="0" fontId="3" fillId="6" borderId="18" xfId="2" applyFill="1" applyBorder="1" applyAlignment="1">
      <alignment vertical="center"/>
    </xf>
    <xf numFmtId="0" fontId="3" fillId="6" borderId="22" xfId="2" applyFill="1" applyBorder="1" applyAlignment="1">
      <alignment vertical="center"/>
    </xf>
    <xf numFmtId="0" fontId="3" fillId="6" borderId="0" xfId="2" applyFill="1" applyAlignment="1">
      <alignment vertical="center"/>
    </xf>
    <xf numFmtId="0" fontId="3" fillId="6" borderId="23" xfId="2" applyFill="1" applyBorder="1" applyAlignment="1">
      <alignment vertical="center"/>
    </xf>
    <xf numFmtId="0" fontId="3" fillId="6" borderId="19" xfId="2" applyFill="1" applyBorder="1" applyAlignment="1">
      <alignment vertical="center"/>
    </xf>
    <xf numFmtId="0" fontId="3" fillId="6" borderId="20" xfId="2" applyFill="1" applyBorder="1" applyAlignment="1">
      <alignment vertical="center"/>
    </xf>
    <xf numFmtId="0" fontId="3" fillId="6" borderId="21" xfId="2" applyFill="1" applyBorder="1" applyAlignment="1">
      <alignment vertical="center"/>
    </xf>
    <xf numFmtId="2" fontId="0" fillId="0" borderId="0" xfId="0" applyNumberFormat="1" applyBorder="1"/>
    <xf numFmtId="11" fontId="1" fillId="0" borderId="0" xfId="0" applyNumberFormat="1" applyFont="1" applyBorder="1" applyAlignment="1">
      <alignment horizontal="left" vertical="top"/>
    </xf>
    <xf numFmtId="2" fontId="0" fillId="0" borderId="6" xfId="0" applyNumberFormat="1" applyFont="1" applyBorder="1" applyAlignment="1">
      <alignment horizontal="left"/>
    </xf>
  </cellXfs>
  <cellStyles count="5">
    <cellStyle name="Currency 2" xfId="4" xr:uid="{AA284893-6A52-45D3-B3D9-A2044FD20FE2}"/>
    <cellStyle name="Normal" xfId="0" builtinId="0"/>
    <cellStyle name="Normal 2" xfId="2" xr:uid="{9340BD7D-0723-464F-BBB5-99CE1435D728}"/>
    <cellStyle name="Percent" xfId="1" builtinId="5"/>
    <cellStyle name="Percent 2" xfId="3" xr:uid="{8307EF89-8D15-4D90-A4A7-EDDDEE115D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36FBB-059B-B545-B688-AF5047477FD6}">
  <dimension ref="A1:M42"/>
  <sheetViews>
    <sheetView topLeftCell="A19" workbookViewId="0">
      <pane xSplit="1" topLeftCell="B1" activePane="topRight" state="frozen"/>
      <selection pane="topRight" activeCell="F17" sqref="F17"/>
    </sheetView>
  </sheetViews>
  <sheetFormatPr defaultColWidth="11.42578125" defaultRowHeight="15" x14ac:dyDescent="0.25"/>
  <cols>
    <col min="1" max="1" width="33" customWidth="1"/>
    <col min="2" max="2" width="17.7109375" customWidth="1"/>
    <col min="3" max="3" width="11.42578125" customWidth="1"/>
    <col min="4" max="4" width="12.28515625" customWidth="1"/>
    <col min="5" max="5" width="8.28515625" bestFit="1" customWidth="1"/>
    <col min="6" max="6" width="18" customWidth="1"/>
    <col min="7" max="7" width="14.42578125" customWidth="1"/>
    <col min="8" max="8" width="14.7109375" style="69" customWidth="1"/>
    <col min="9" max="9" width="15.85546875" customWidth="1"/>
    <col min="10" max="10" width="19" customWidth="1"/>
    <col min="11" max="11" width="15.7109375" customWidth="1"/>
    <col min="12" max="12" width="11.140625" customWidth="1"/>
  </cols>
  <sheetData>
    <row r="1" spans="1:13" x14ac:dyDescent="0.25">
      <c r="A1" s="15" t="s">
        <v>13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61</v>
      </c>
      <c r="G1" s="15" t="s">
        <v>62</v>
      </c>
      <c r="H1" s="64" t="s">
        <v>63</v>
      </c>
      <c r="I1" s="15" t="s">
        <v>64</v>
      </c>
      <c r="J1" s="15" t="s">
        <v>65</v>
      </c>
      <c r="K1" s="15" t="s">
        <v>66</v>
      </c>
      <c r="L1" s="15" t="s">
        <v>12</v>
      </c>
    </row>
    <row r="2" spans="1:13" x14ac:dyDescent="0.25">
      <c r="A2" s="1" t="s">
        <v>14</v>
      </c>
      <c r="B2" s="5"/>
      <c r="C2" s="6"/>
      <c r="D2" s="6">
        <v>11</v>
      </c>
      <c r="E2" s="6"/>
      <c r="F2" s="6"/>
      <c r="G2" s="6"/>
      <c r="H2" s="65"/>
      <c r="I2" s="6"/>
      <c r="J2" s="6"/>
      <c r="K2" s="6"/>
      <c r="L2" s="7">
        <v>5.5</v>
      </c>
      <c r="M2" s="61"/>
    </row>
    <row r="3" spans="1:13" x14ac:dyDescent="0.25">
      <c r="A3" s="1" t="s">
        <v>15</v>
      </c>
      <c r="B3" s="8"/>
      <c r="C3" s="4"/>
      <c r="D3" s="4"/>
      <c r="E3" s="4"/>
      <c r="F3" s="4"/>
      <c r="G3" s="4"/>
      <c r="H3" s="66"/>
      <c r="I3" s="4"/>
      <c r="J3" s="4"/>
      <c r="K3" s="4"/>
      <c r="L3" s="10">
        <v>233334798</v>
      </c>
    </row>
    <row r="4" spans="1:13" x14ac:dyDescent="0.25">
      <c r="A4" s="1" t="s">
        <v>17</v>
      </c>
      <c r="B4" s="8"/>
      <c r="C4" s="4"/>
      <c r="D4" s="4"/>
      <c r="E4" s="4"/>
      <c r="F4" s="4"/>
      <c r="G4" s="4"/>
      <c r="H4" s="66"/>
      <c r="I4" s="4"/>
      <c r="J4" s="4"/>
      <c r="K4" s="4"/>
      <c r="L4" s="10">
        <v>318075168</v>
      </c>
    </row>
    <row r="5" spans="1:13" x14ac:dyDescent="0.25">
      <c r="A5" s="1" t="s">
        <v>18</v>
      </c>
      <c r="B5" s="8">
        <v>43758</v>
      </c>
      <c r="C5" s="4"/>
      <c r="D5" s="4"/>
      <c r="E5" s="4"/>
      <c r="F5" s="4"/>
      <c r="G5" s="4">
        <v>317628477.64502698</v>
      </c>
      <c r="H5" s="66"/>
      <c r="I5" s="4"/>
      <c r="J5" s="4"/>
      <c r="K5" s="4"/>
      <c r="L5" s="10"/>
    </row>
    <row r="6" spans="1:13" x14ac:dyDescent="0.25">
      <c r="A6" s="1" t="s">
        <v>19</v>
      </c>
      <c r="B6" s="8">
        <v>4804404</v>
      </c>
      <c r="C6" s="4"/>
      <c r="D6" s="4"/>
      <c r="E6" s="4"/>
      <c r="F6" s="4"/>
      <c r="G6" s="4"/>
      <c r="H6" s="66"/>
      <c r="I6" s="4"/>
      <c r="J6" s="4"/>
      <c r="K6" s="4"/>
      <c r="L6" s="10"/>
    </row>
    <row r="7" spans="1:13" x14ac:dyDescent="0.25">
      <c r="A7" s="1" t="s">
        <v>20</v>
      </c>
      <c r="B7" s="8">
        <v>4514120</v>
      </c>
      <c r="C7" s="4"/>
      <c r="D7" s="4"/>
      <c r="E7" s="4"/>
      <c r="F7" s="4"/>
      <c r="G7" s="4"/>
      <c r="H7" s="66"/>
      <c r="I7" s="4"/>
      <c r="J7" s="4"/>
      <c r="K7" s="4"/>
      <c r="L7" s="10">
        <v>258742940</v>
      </c>
    </row>
    <row r="8" spans="1:13" x14ac:dyDescent="0.25">
      <c r="A8" s="1" t="s">
        <v>21</v>
      </c>
      <c r="B8" s="8"/>
      <c r="C8" s="4"/>
      <c r="D8" s="4">
        <v>2340000</v>
      </c>
      <c r="E8" s="4"/>
      <c r="F8" s="4"/>
      <c r="G8" s="4"/>
      <c r="H8" s="66"/>
      <c r="I8" s="4"/>
      <c r="J8" s="4"/>
      <c r="K8" s="4"/>
      <c r="L8" s="10">
        <v>707500</v>
      </c>
    </row>
    <row r="9" spans="1:13" x14ac:dyDescent="0.25">
      <c r="A9" s="1" t="s">
        <v>22</v>
      </c>
      <c r="B9" s="8"/>
      <c r="C9" s="4"/>
      <c r="D9" s="4"/>
      <c r="E9" s="4"/>
      <c r="F9" s="4"/>
      <c r="G9" s="4"/>
      <c r="H9" s="66"/>
      <c r="I9" s="4"/>
      <c r="J9" s="4"/>
      <c r="K9" s="4"/>
      <c r="L9" s="10">
        <v>59660</v>
      </c>
    </row>
    <row r="10" spans="1:13" x14ac:dyDescent="0.25">
      <c r="A10" s="1" t="s">
        <v>23</v>
      </c>
      <c r="B10" s="8"/>
      <c r="C10" s="4"/>
      <c r="D10" s="4"/>
      <c r="E10" s="4"/>
      <c r="F10" s="4"/>
      <c r="G10" s="4"/>
      <c r="H10" s="66"/>
      <c r="I10" s="4"/>
      <c r="J10" s="4"/>
      <c r="K10" s="4"/>
      <c r="L10" s="10">
        <v>75158</v>
      </c>
    </row>
    <row r="11" spans="1:13" x14ac:dyDescent="0.25">
      <c r="A11" s="1" t="s">
        <v>24</v>
      </c>
      <c r="B11" s="8"/>
      <c r="C11" s="4"/>
      <c r="D11" s="4"/>
      <c r="E11" s="4"/>
      <c r="F11" s="4"/>
      <c r="G11" s="4"/>
      <c r="H11" s="66"/>
      <c r="I11" s="4"/>
      <c r="J11" s="4"/>
      <c r="K11" s="4"/>
      <c r="L11" s="10">
        <v>727239</v>
      </c>
    </row>
    <row r="12" spans="1:13" x14ac:dyDescent="0.25">
      <c r="A12" s="1" t="s">
        <v>25</v>
      </c>
      <c r="B12" s="8"/>
      <c r="C12" s="4"/>
      <c r="D12" s="4"/>
      <c r="E12" s="4">
        <v>536166928</v>
      </c>
      <c r="F12" s="4"/>
      <c r="G12" s="4"/>
      <c r="H12" s="66"/>
      <c r="I12" s="4"/>
      <c r="J12" s="4"/>
      <c r="K12" s="4"/>
      <c r="L12" s="10"/>
    </row>
    <row r="13" spans="1:13" x14ac:dyDescent="0.25">
      <c r="A13" s="1" t="s">
        <v>26</v>
      </c>
      <c r="B13" s="8"/>
      <c r="C13" s="4"/>
      <c r="D13" s="4"/>
      <c r="E13" s="4"/>
      <c r="F13" s="4"/>
      <c r="G13" s="4"/>
      <c r="H13" s="66"/>
      <c r="I13" s="4"/>
      <c r="J13" s="4">
        <v>110417023.45035701</v>
      </c>
      <c r="K13" s="4"/>
      <c r="L13" s="10"/>
    </row>
    <row r="14" spans="1:13" x14ac:dyDescent="0.25">
      <c r="A14" s="1" t="s">
        <v>27</v>
      </c>
      <c r="B14" s="8"/>
      <c r="C14" s="4">
        <v>506238</v>
      </c>
      <c r="D14" s="4"/>
      <c r="E14" s="4"/>
      <c r="F14" s="4"/>
      <c r="G14" s="4"/>
      <c r="H14" s="66"/>
      <c r="I14" s="4"/>
      <c r="J14" s="4"/>
      <c r="K14" s="4"/>
      <c r="L14" s="10"/>
    </row>
    <row r="15" spans="1:13" x14ac:dyDescent="0.25">
      <c r="A15" s="1" t="s">
        <v>28</v>
      </c>
      <c r="B15" s="8"/>
      <c r="C15" s="4"/>
      <c r="D15" s="4">
        <v>1330000</v>
      </c>
      <c r="E15" s="4"/>
      <c r="F15" s="4"/>
      <c r="G15" s="4"/>
      <c r="H15" s="66"/>
      <c r="I15" s="4"/>
      <c r="J15" s="4"/>
      <c r="K15" s="4"/>
      <c r="L15" s="10"/>
    </row>
    <row r="16" spans="1:13" x14ac:dyDescent="0.25">
      <c r="A16" s="1" t="s">
        <v>29</v>
      </c>
      <c r="B16" s="8"/>
      <c r="C16" s="4"/>
      <c r="D16" s="4">
        <v>3150000</v>
      </c>
      <c r="E16" s="4"/>
      <c r="F16" s="4"/>
      <c r="G16" s="4"/>
      <c r="H16" s="66"/>
      <c r="I16" s="4"/>
      <c r="J16" s="4"/>
      <c r="K16" s="4"/>
      <c r="L16" s="10"/>
    </row>
    <row r="17" spans="1:12" x14ac:dyDescent="0.25">
      <c r="A17" s="1" t="s">
        <v>30</v>
      </c>
      <c r="B17" s="8"/>
      <c r="C17" s="4"/>
      <c r="D17" s="4">
        <v>1330000</v>
      </c>
      <c r="E17" s="4"/>
      <c r="F17" s="4"/>
      <c r="G17" s="4"/>
      <c r="H17" s="66"/>
      <c r="I17" s="4"/>
      <c r="J17" s="4"/>
      <c r="K17" s="4"/>
      <c r="L17" s="10"/>
    </row>
    <row r="18" spans="1:12" x14ac:dyDescent="0.25">
      <c r="A18" s="1" t="s">
        <v>31</v>
      </c>
      <c r="B18" s="8"/>
      <c r="C18" s="4"/>
      <c r="D18" s="4">
        <v>900900</v>
      </c>
      <c r="E18" s="4"/>
      <c r="F18" s="4"/>
      <c r="G18" s="4"/>
      <c r="H18" s="66"/>
      <c r="I18" s="4"/>
      <c r="J18" s="4"/>
      <c r="K18" s="4"/>
      <c r="L18" s="10">
        <v>6309143.8000000026</v>
      </c>
    </row>
    <row r="19" spans="1:12" x14ac:dyDescent="0.25">
      <c r="A19" s="1" t="s">
        <v>32</v>
      </c>
      <c r="B19" s="8"/>
      <c r="C19" s="4"/>
      <c r="D19" s="4"/>
      <c r="E19" s="4"/>
      <c r="F19" s="4"/>
      <c r="G19" s="4"/>
      <c r="H19" s="66"/>
      <c r="I19" s="4"/>
      <c r="J19" s="4"/>
      <c r="K19" s="4"/>
      <c r="L19" s="10">
        <v>2738</v>
      </c>
    </row>
    <row r="20" spans="1:12" x14ac:dyDescent="0.25">
      <c r="A20" s="1" t="s">
        <v>33</v>
      </c>
      <c r="B20" s="8"/>
      <c r="C20" s="4"/>
      <c r="D20" s="4"/>
      <c r="E20" s="4"/>
      <c r="F20" s="4"/>
      <c r="G20" s="4"/>
      <c r="H20" s="66"/>
      <c r="I20" s="4"/>
      <c r="J20" s="4"/>
      <c r="K20" s="4"/>
      <c r="L20" s="10">
        <v>5966152.0496172877</v>
      </c>
    </row>
    <row r="21" spans="1:12" x14ac:dyDescent="0.25">
      <c r="A21" s="1" t="s">
        <v>34</v>
      </c>
      <c r="B21" s="8"/>
      <c r="C21" s="4"/>
      <c r="D21" s="4"/>
      <c r="E21" s="4"/>
      <c r="F21" s="4"/>
      <c r="G21" s="4"/>
      <c r="H21" s="66"/>
      <c r="I21" s="4"/>
      <c r="J21" s="4"/>
      <c r="K21" s="4"/>
      <c r="L21" s="10">
        <v>8011130.6633447604</v>
      </c>
    </row>
    <row r="22" spans="1:12" x14ac:dyDescent="0.25">
      <c r="A22" s="1" t="s">
        <v>35</v>
      </c>
      <c r="B22" s="8"/>
      <c r="C22" s="4"/>
      <c r="D22" s="4"/>
      <c r="E22" s="4"/>
      <c r="F22" s="4">
        <v>129698.3143204853</v>
      </c>
      <c r="G22" s="4"/>
      <c r="H22" s="66"/>
      <c r="I22" s="4"/>
      <c r="J22" s="4"/>
      <c r="K22" s="4"/>
      <c r="L22" s="10"/>
    </row>
    <row r="23" spans="1:12" x14ac:dyDescent="0.25">
      <c r="A23" s="1" t="s">
        <v>36</v>
      </c>
      <c r="B23" s="8"/>
      <c r="C23" s="4"/>
      <c r="D23" s="4"/>
      <c r="E23" s="4"/>
      <c r="F23" s="4"/>
      <c r="G23" s="4"/>
      <c r="H23" s="66"/>
      <c r="I23" s="4">
        <v>165191.82549493769</v>
      </c>
      <c r="J23" s="4"/>
      <c r="K23" s="4"/>
      <c r="L23" s="10"/>
    </row>
    <row r="24" spans="1:12" x14ac:dyDescent="0.25">
      <c r="A24" s="1" t="s">
        <v>37</v>
      </c>
      <c r="B24" s="8"/>
      <c r="C24" s="4"/>
      <c r="D24" s="4"/>
      <c r="E24" s="4"/>
      <c r="F24" s="4"/>
      <c r="G24" s="4"/>
      <c r="H24" s="66"/>
      <c r="I24" s="4"/>
      <c r="J24" s="4"/>
      <c r="K24" s="4">
        <v>8239500.9928676113</v>
      </c>
      <c r="L24" s="10"/>
    </row>
    <row r="25" spans="1:12" x14ac:dyDescent="0.25">
      <c r="A25" s="1" t="s">
        <v>38</v>
      </c>
      <c r="B25" s="8"/>
      <c r="C25" s="4"/>
      <c r="D25" s="4"/>
      <c r="E25" s="4"/>
      <c r="F25" s="4"/>
      <c r="G25" s="4"/>
      <c r="H25" s="66"/>
      <c r="I25" s="4"/>
      <c r="J25" s="4"/>
      <c r="K25" s="4"/>
      <c r="L25" s="10">
        <v>517852.18800000049</v>
      </c>
    </row>
    <row r="26" spans="1:12" x14ac:dyDescent="0.25">
      <c r="A26" s="1" t="s">
        <v>39</v>
      </c>
      <c r="B26" s="8"/>
      <c r="C26" s="4"/>
      <c r="D26" s="4"/>
      <c r="E26" s="4"/>
      <c r="F26" s="4"/>
      <c r="G26" s="4"/>
      <c r="H26" s="66">
        <v>1230211.899999999</v>
      </c>
      <c r="I26" s="4"/>
      <c r="J26" s="4"/>
      <c r="K26" s="4"/>
      <c r="L26" s="10"/>
    </row>
    <row r="27" spans="1:12" x14ac:dyDescent="0.25">
      <c r="A27" s="1" t="s">
        <v>40</v>
      </c>
      <c r="B27" s="8"/>
      <c r="C27" s="4">
        <v>219638</v>
      </c>
      <c r="D27" s="4"/>
      <c r="E27" s="4"/>
      <c r="F27" s="4"/>
      <c r="G27" s="4"/>
      <c r="H27" s="66"/>
      <c r="I27" s="4"/>
      <c r="J27" s="4"/>
      <c r="K27" s="4"/>
      <c r="L27" s="10"/>
    </row>
    <row r="28" spans="1:12" x14ac:dyDescent="0.25">
      <c r="A28" s="1" t="s">
        <v>41</v>
      </c>
      <c r="B28" s="8"/>
      <c r="C28" s="4">
        <v>2244</v>
      </c>
      <c r="D28" s="4"/>
      <c r="E28" s="4"/>
      <c r="F28" s="4"/>
      <c r="G28" s="4"/>
      <c r="H28" s="66"/>
      <c r="I28" s="4"/>
      <c r="J28" s="4"/>
      <c r="K28" s="4"/>
      <c r="L28" s="10"/>
    </row>
    <row r="29" spans="1:12" x14ac:dyDescent="0.25">
      <c r="A29" s="1" t="s">
        <v>67</v>
      </c>
      <c r="B29" s="8"/>
      <c r="C29" s="4"/>
      <c r="D29" s="4">
        <v>289100</v>
      </c>
      <c r="E29" s="4"/>
      <c r="F29" s="4"/>
      <c r="G29" s="4"/>
      <c r="H29" s="66"/>
      <c r="I29" s="4"/>
      <c r="J29" s="4"/>
      <c r="K29" s="4"/>
      <c r="L29" s="10"/>
    </row>
    <row r="30" spans="1:12" x14ac:dyDescent="0.25">
      <c r="A30" s="1" t="s">
        <v>68</v>
      </c>
      <c r="B30" s="8">
        <v>2343327</v>
      </c>
      <c r="C30" s="4"/>
      <c r="D30" s="4"/>
      <c r="E30" s="4"/>
      <c r="F30" s="4"/>
      <c r="G30" s="4"/>
      <c r="H30" s="66"/>
      <c r="I30" s="4"/>
      <c r="J30" s="4"/>
      <c r="K30" s="4"/>
      <c r="L30" s="10"/>
    </row>
    <row r="31" spans="1:12" x14ac:dyDescent="0.25">
      <c r="A31" s="1" t="s">
        <v>45</v>
      </c>
      <c r="B31" s="8">
        <v>4618619</v>
      </c>
      <c r="C31" s="4"/>
      <c r="D31" s="4"/>
      <c r="E31" s="4"/>
      <c r="F31" s="4"/>
      <c r="G31" s="4"/>
      <c r="H31" s="66"/>
      <c r="I31" s="4"/>
      <c r="J31" s="4"/>
      <c r="K31" s="4"/>
      <c r="L31" s="10"/>
    </row>
    <row r="32" spans="1:12" x14ac:dyDescent="0.25">
      <c r="A32" s="1" t="s">
        <v>69</v>
      </c>
      <c r="B32" s="8">
        <v>20234</v>
      </c>
      <c r="C32" s="4"/>
      <c r="D32" s="4"/>
      <c r="E32" s="4"/>
      <c r="F32" s="4"/>
      <c r="G32" s="4"/>
      <c r="H32" s="66"/>
      <c r="I32" s="4"/>
      <c r="J32" s="4"/>
      <c r="K32" s="4"/>
      <c r="L32" s="10"/>
    </row>
    <row r="33" spans="1:12" x14ac:dyDescent="0.25">
      <c r="A33" s="1" t="s">
        <v>70</v>
      </c>
      <c r="B33" s="8">
        <v>149044175</v>
      </c>
      <c r="C33" s="4"/>
      <c r="D33" s="4"/>
      <c r="E33" s="4"/>
      <c r="F33" s="4"/>
      <c r="G33" s="4"/>
      <c r="H33" s="66"/>
      <c r="I33" s="4"/>
      <c r="J33" s="4"/>
      <c r="K33" s="4"/>
      <c r="L33" s="10"/>
    </row>
    <row r="34" spans="1:12" x14ac:dyDescent="0.25">
      <c r="A34" s="1" t="s">
        <v>48</v>
      </c>
      <c r="B34" s="8"/>
      <c r="C34" s="4"/>
      <c r="D34" s="4"/>
      <c r="E34" s="4">
        <v>15532192</v>
      </c>
      <c r="F34" s="4"/>
      <c r="G34" s="4"/>
      <c r="H34" s="66"/>
      <c r="I34" s="4"/>
      <c r="J34" s="4"/>
      <c r="K34" s="4"/>
      <c r="L34" s="10"/>
    </row>
    <row r="35" spans="1:12" x14ac:dyDescent="0.25">
      <c r="A35" s="1" t="s">
        <v>71</v>
      </c>
      <c r="B35" s="8">
        <v>2028270</v>
      </c>
      <c r="C35" s="4"/>
      <c r="D35" s="4"/>
      <c r="E35" s="4"/>
      <c r="F35" s="4"/>
      <c r="G35" s="4"/>
      <c r="H35" s="66"/>
      <c r="I35" s="4"/>
      <c r="J35" s="4"/>
      <c r="K35" s="4"/>
      <c r="L35" s="10"/>
    </row>
    <row r="36" spans="1:12" x14ac:dyDescent="0.25">
      <c r="A36" s="1" t="s">
        <v>72</v>
      </c>
      <c r="B36" s="8">
        <v>1822591</v>
      </c>
      <c r="C36" s="4"/>
      <c r="D36" s="4"/>
      <c r="E36" s="4"/>
      <c r="F36" s="4"/>
      <c r="G36" s="4"/>
      <c r="H36" s="66"/>
      <c r="I36" s="4"/>
      <c r="J36" s="4"/>
      <c r="K36" s="4"/>
      <c r="L36" s="10"/>
    </row>
    <row r="37" spans="1:12" x14ac:dyDescent="0.25">
      <c r="A37" s="1" t="s">
        <v>73</v>
      </c>
      <c r="B37" s="8"/>
      <c r="C37" s="4"/>
      <c r="D37" s="4"/>
      <c r="E37" s="4"/>
      <c r="F37" s="4"/>
      <c r="G37" s="4"/>
      <c r="H37" s="66">
        <v>4618985.7647130014</v>
      </c>
      <c r="I37" s="4"/>
      <c r="J37" s="4"/>
      <c r="K37" s="4"/>
      <c r="L37" s="10"/>
    </row>
    <row r="38" spans="1:12" x14ac:dyDescent="0.25">
      <c r="A38" s="1" t="s">
        <v>52</v>
      </c>
      <c r="B38" s="8"/>
      <c r="C38" s="4"/>
      <c r="D38" s="4"/>
      <c r="E38" s="4"/>
      <c r="F38" s="4"/>
      <c r="G38" s="4"/>
      <c r="H38" s="66"/>
      <c r="I38" s="4"/>
      <c r="J38" s="4"/>
      <c r="K38" s="4"/>
      <c r="L38" s="10">
        <v>569576933.90184975</v>
      </c>
    </row>
    <row r="39" spans="1:12" x14ac:dyDescent="0.25">
      <c r="A39" s="1" t="s">
        <v>53</v>
      </c>
      <c r="B39" s="8"/>
      <c r="C39" s="4"/>
      <c r="D39" s="4"/>
      <c r="E39" s="4"/>
      <c r="F39" s="4"/>
      <c r="G39" s="4"/>
      <c r="H39" s="66">
        <v>2804935.9352870039</v>
      </c>
      <c r="I39" s="4"/>
      <c r="J39" s="4"/>
      <c r="K39" s="4"/>
      <c r="L39" s="10"/>
    </row>
    <row r="40" spans="1:12" x14ac:dyDescent="0.25">
      <c r="A40" s="1" t="s">
        <v>54</v>
      </c>
      <c r="B40" s="8"/>
      <c r="C40" s="4"/>
      <c r="D40" s="4"/>
      <c r="E40" s="4"/>
      <c r="F40" s="4"/>
      <c r="G40" s="4"/>
      <c r="H40" s="66"/>
      <c r="I40" s="4"/>
      <c r="J40" s="4"/>
      <c r="K40" s="4"/>
      <c r="L40" s="10">
        <v>1471000</v>
      </c>
    </row>
    <row r="41" spans="1:12" x14ac:dyDescent="0.25">
      <c r="A41" s="1" t="s">
        <v>55</v>
      </c>
      <c r="B41" s="11"/>
      <c r="C41" s="12"/>
      <c r="D41" s="12"/>
      <c r="E41" s="12"/>
      <c r="F41" s="12"/>
      <c r="G41" s="12"/>
      <c r="H41" s="67"/>
      <c r="I41" s="12"/>
      <c r="J41" s="12"/>
      <c r="K41" s="12"/>
      <c r="L41" s="13"/>
    </row>
    <row r="42" spans="1:12" x14ac:dyDescent="0.25">
      <c r="B42" s="60">
        <f>SUM(B2:B41)</f>
        <v>169239498</v>
      </c>
      <c r="C42" s="60">
        <f t="shared" ref="C42:L42" si="0">SUM(C2:C41)</f>
        <v>728120</v>
      </c>
      <c r="D42" s="60">
        <f t="shared" si="0"/>
        <v>9340011</v>
      </c>
      <c r="E42" s="60">
        <f t="shared" si="0"/>
        <v>551699120</v>
      </c>
      <c r="F42" s="60">
        <f t="shared" si="0"/>
        <v>129698.3143204853</v>
      </c>
      <c r="G42" s="60">
        <f t="shared" si="0"/>
        <v>317628477.64502698</v>
      </c>
      <c r="H42" s="68">
        <f t="shared" si="0"/>
        <v>8654133.6000000052</v>
      </c>
      <c r="I42" s="60">
        <f t="shared" si="0"/>
        <v>165191.82549493769</v>
      </c>
      <c r="J42" s="60">
        <f t="shared" si="0"/>
        <v>110417023.45035701</v>
      </c>
      <c r="K42" s="60">
        <f t="shared" si="0"/>
        <v>8239500.9928676113</v>
      </c>
      <c r="L42" s="60">
        <f t="shared" si="0"/>
        <v>1403577419.1028118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71973-7871-A941-A9F0-520BA500562F}">
  <dimension ref="A1:N42"/>
  <sheetViews>
    <sheetView workbookViewId="0">
      <pane xSplit="1" topLeftCell="B1" activePane="topRight" state="frozen"/>
      <selection pane="topRight" activeCell="H45" sqref="H45"/>
    </sheetView>
  </sheetViews>
  <sheetFormatPr defaultColWidth="11.42578125" defaultRowHeight="15" x14ac:dyDescent="0.25"/>
  <cols>
    <col min="1" max="1" width="28.140625" bestFit="1" customWidth="1"/>
    <col min="2" max="2" width="13.42578125" bestFit="1" customWidth="1"/>
    <col min="3" max="3" width="8.85546875" bestFit="1" customWidth="1"/>
    <col min="4" max="5" width="8.28515625" bestFit="1" customWidth="1"/>
    <col min="6" max="6" width="11.7109375" bestFit="1" customWidth="1"/>
    <col min="7" max="7" width="11.42578125" bestFit="1" customWidth="1"/>
    <col min="9" max="9" width="13" bestFit="1" customWidth="1"/>
    <col min="10" max="10" width="14.28515625" bestFit="1" customWidth="1"/>
    <col min="11" max="11" width="13" bestFit="1" customWidth="1"/>
    <col min="12" max="12" width="8.42578125" bestFit="1" customWidth="1"/>
    <col min="13" max="13" width="8.28515625" bestFit="1" customWidth="1"/>
    <col min="14" max="14" width="13.7109375" bestFit="1" customWidth="1"/>
  </cols>
  <sheetData>
    <row r="1" spans="1:14" x14ac:dyDescent="0.25">
      <c r="A1" s="3" t="s">
        <v>13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61</v>
      </c>
      <c r="G1" s="3" t="s">
        <v>62</v>
      </c>
      <c r="H1" s="3" t="s">
        <v>63</v>
      </c>
      <c r="I1" s="3" t="s">
        <v>64</v>
      </c>
      <c r="J1" s="3" t="s">
        <v>65</v>
      </c>
      <c r="K1" s="3" t="s">
        <v>66</v>
      </c>
      <c r="L1" s="3" t="s">
        <v>12</v>
      </c>
      <c r="M1" s="3" t="s">
        <v>56</v>
      </c>
      <c r="N1" s="3" t="s">
        <v>57</v>
      </c>
    </row>
    <row r="2" spans="1:14" x14ac:dyDescent="0.25">
      <c r="A2" s="3" t="s">
        <v>14</v>
      </c>
      <c r="B2" s="5"/>
      <c r="C2" s="6"/>
      <c r="D2" s="6">
        <v>11</v>
      </c>
      <c r="E2" s="6"/>
      <c r="F2" s="6"/>
      <c r="G2" s="6"/>
      <c r="H2" s="6"/>
      <c r="I2" s="6"/>
      <c r="J2" s="6"/>
      <c r="K2" s="6"/>
      <c r="L2" s="6"/>
      <c r="M2" s="6"/>
      <c r="N2" s="7">
        <v>5.5</v>
      </c>
    </row>
    <row r="3" spans="1:14" x14ac:dyDescent="0.25">
      <c r="A3" s="3" t="s">
        <v>15</v>
      </c>
      <c r="B3" s="8"/>
      <c r="C3" s="4"/>
      <c r="D3" s="4"/>
      <c r="E3" s="4">
        <v>233276826.81977731</v>
      </c>
      <c r="F3" s="4"/>
      <c r="G3" s="4"/>
      <c r="H3" s="4"/>
      <c r="I3" s="4"/>
      <c r="J3" s="4"/>
      <c r="K3" s="4"/>
      <c r="L3" s="4"/>
      <c r="M3" s="4"/>
      <c r="N3" s="10">
        <v>57971.180222737981</v>
      </c>
    </row>
    <row r="4" spans="1:14" x14ac:dyDescent="0.25">
      <c r="A4" s="3" t="s">
        <v>17</v>
      </c>
      <c r="B4" s="8"/>
      <c r="C4" s="4"/>
      <c r="D4" s="4"/>
      <c r="E4" s="4">
        <v>317860458.26216608</v>
      </c>
      <c r="F4" s="4"/>
      <c r="G4" s="4"/>
      <c r="H4" s="4"/>
      <c r="I4" s="4"/>
      <c r="J4" s="4"/>
      <c r="K4" s="4"/>
      <c r="L4" s="4"/>
      <c r="M4" s="4"/>
      <c r="N4" s="10">
        <v>214709.73783383009</v>
      </c>
    </row>
    <row r="5" spans="1:14" x14ac:dyDescent="0.25">
      <c r="A5" s="3" t="s">
        <v>18</v>
      </c>
      <c r="B5" s="8">
        <v>14586040</v>
      </c>
      <c r="C5" s="4"/>
      <c r="D5" s="4"/>
      <c r="E5" s="4"/>
      <c r="F5" s="4"/>
      <c r="G5" s="4"/>
      <c r="H5" s="4">
        <v>1380939.168000001</v>
      </c>
      <c r="I5" s="4"/>
      <c r="J5" s="4"/>
      <c r="K5" s="4"/>
      <c r="L5" s="4">
        <v>142869138.67702699</v>
      </c>
      <c r="M5" s="4"/>
      <c r="N5" s="10">
        <v>158836117.80000001</v>
      </c>
    </row>
    <row r="6" spans="1:14" x14ac:dyDescent="0.25">
      <c r="A6" s="3" t="s">
        <v>19</v>
      </c>
      <c r="B6" s="8"/>
      <c r="C6" s="4"/>
      <c r="D6" s="4"/>
      <c r="E6" s="4"/>
      <c r="F6" s="4"/>
      <c r="G6" s="4"/>
      <c r="H6" s="4">
        <v>567171.4440000006</v>
      </c>
      <c r="I6" s="4"/>
      <c r="J6" s="4"/>
      <c r="K6" s="4"/>
      <c r="L6" s="4">
        <v>1835030.5560000001</v>
      </c>
      <c r="M6" s="4"/>
      <c r="N6" s="10">
        <v>2402202</v>
      </c>
    </row>
    <row r="7" spans="1:14" x14ac:dyDescent="0.25">
      <c r="A7" s="3" t="s">
        <v>20</v>
      </c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>
        <v>261000000</v>
      </c>
      <c r="N7" s="10">
        <v>2257060</v>
      </c>
    </row>
    <row r="8" spans="1:14" x14ac:dyDescent="0.25">
      <c r="A8" s="3" t="s">
        <v>21</v>
      </c>
      <c r="B8" s="8"/>
      <c r="C8" s="4"/>
      <c r="D8" s="4">
        <v>1795129.0119572061</v>
      </c>
      <c r="E8" s="4"/>
      <c r="F8" s="4"/>
      <c r="G8" s="4"/>
      <c r="H8" s="4"/>
      <c r="I8" s="4"/>
      <c r="J8" s="4"/>
      <c r="K8" s="4"/>
      <c r="L8" s="4"/>
      <c r="M8" s="4"/>
      <c r="N8" s="10">
        <v>1252370.9880427939</v>
      </c>
    </row>
    <row r="9" spans="1:14" x14ac:dyDescent="0.25">
      <c r="A9" s="3" t="s">
        <v>22</v>
      </c>
      <c r="B9" s="8"/>
      <c r="C9" s="4">
        <v>59660</v>
      </c>
      <c r="D9" s="4"/>
      <c r="E9" s="4"/>
      <c r="F9" s="4"/>
      <c r="G9" s="4"/>
      <c r="H9" s="4"/>
      <c r="I9" s="4"/>
      <c r="J9" s="4"/>
      <c r="K9" s="4"/>
      <c r="L9" s="4"/>
      <c r="M9" s="4"/>
      <c r="N9" s="10"/>
    </row>
    <row r="10" spans="1:14" x14ac:dyDescent="0.25">
      <c r="A10" s="3" t="s">
        <v>23</v>
      </c>
      <c r="B10" s="8">
        <v>75158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0"/>
    </row>
    <row r="11" spans="1:14" x14ac:dyDescent="0.25">
      <c r="A11" s="3" t="s">
        <v>24</v>
      </c>
      <c r="B11" s="8">
        <v>727239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0"/>
    </row>
    <row r="12" spans="1:14" x14ac:dyDescent="0.25">
      <c r="A12" s="3" t="s">
        <v>25</v>
      </c>
      <c r="B12" s="8"/>
      <c r="C12" s="4"/>
      <c r="D12" s="4"/>
      <c r="E12" s="4"/>
      <c r="F12" s="4">
        <v>1612.008564665955</v>
      </c>
      <c r="G12" s="4">
        <v>5671324.9063365441</v>
      </c>
      <c r="H12" s="4"/>
      <c r="I12" s="4"/>
      <c r="J12" s="4">
        <v>705252.69835405191</v>
      </c>
      <c r="K12" s="4"/>
      <c r="L12" s="4">
        <v>261705274.3867448</v>
      </c>
      <c r="M12" s="4"/>
      <c r="N12" s="10">
        <v>268083464</v>
      </c>
    </row>
    <row r="13" spans="1:14" x14ac:dyDescent="0.25">
      <c r="A13" s="3" t="s">
        <v>26</v>
      </c>
      <c r="B13" s="8"/>
      <c r="C13" s="4"/>
      <c r="D13" s="4">
        <v>7000000</v>
      </c>
      <c r="E13" s="4"/>
      <c r="F13" s="4"/>
      <c r="G13" s="4"/>
      <c r="H13" s="4"/>
      <c r="I13" s="4"/>
      <c r="J13" s="4"/>
      <c r="K13" s="4"/>
      <c r="L13" s="4">
        <v>48208511.720356964</v>
      </c>
      <c r="M13" s="4"/>
      <c r="N13" s="10">
        <v>55208511.729999997</v>
      </c>
    </row>
    <row r="14" spans="1:14" x14ac:dyDescent="0.25">
      <c r="A14" s="3" t="s">
        <v>27</v>
      </c>
      <c r="B14" s="8"/>
      <c r="C14" s="4"/>
      <c r="D14" s="4"/>
      <c r="E14" s="4"/>
      <c r="F14" s="4"/>
      <c r="G14" s="4"/>
      <c r="H14" s="4"/>
      <c r="I14" s="4"/>
      <c r="J14" s="4"/>
      <c r="K14" s="4"/>
      <c r="L14" s="4">
        <v>253119</v>
      </c>
      <c r="M14" s="4"/>
      <c r="N14" s="10">
        <v>253119</v>
      </c>
    </row>
    <row r="15" spans="1:14" x14ac:dyDescent="0.25">
      <c r="A15" s="3" t="s">
        <v>28</v>
      </c>
      <c r="B15" s="8"/>
      <c r="C15" s="4"/>
      <c r="D15" s="4"/>
      <c r="E15" s="4"/>
      <c r="F15" s="4"/>
      <c r="G15" s="4"/>
      <c r="H15" s="4"/>
      <c r="I15" s="4"/>
      <c r="J15" s="4"/>
      <c r="K15" s="4"/>
      <c r="L15" s="4">
        <v>665000</v>
      </c>
      <c r="M15" s="4"/>
      <c r="N15" s="10">
        <v>665000</v>
      </c>
    </row>
    <row r="16" spans="1:14" x14ac:dyDescent="0.25">
      <c r="A16" s="3" t="s">
        <v>29</v>
      </c>
      <c r="B16" s="8"/>
      <c r="C16" s="4"/>
      <c r="D16" s="4"/>
      <c r="E16" s="4"/>
      <c r="F16" s="4"/>
      <c r="G16" s="4"/>
      <c r="H16" s="4"/>
      <c r="I16" s="4"/>
      <c r="J16" s="4"/>
      <c r="K16" s="4"/>
      <c r="L16" s="4">
        <v>1575000</v>
      </c>
      <c r="M16" s="4"/>
      <c r="N16" s="10">
        <v>1575000</v>
      </c>
    </row>
    <row r="17" spans="1:14" x14ac:dyDescent="0.25">
      <c r="A17" s="3" t="s">
        <v>30</v>
      </c>
      <c r="B17" s="8"/>
      <c r="C17" s="4">
        <v>609000</v>
      </c>
      <c r="D17" s="4"/>
      <c r="E17" s="4"/>
      <c r="F17" s="4"/>
      <c r="G17" s="4"/>
      <c r="H17" s="4"/>
      <c r="I17" s="4"/>
      <c r="J17" s="4"/>
      <c r="K17" s="4"/>
      <c r="L17" s="4">
        <v>56000</v>
      </c>
      <c r="M17" s="4"/>
      <c r="N17" s="10">
        <v>665000</v>
      </c>
    </row>
    <row r="18" spans="1:14" x14ac:dyDescent="0.25">
      <c r="A18" s="3" t="s">
        <v>31</v>
      </c>
      <c r="B18" s="8">
        <v>513423</v>
      </c>
      <c r="C18" s="4">
        <v>58000</v>
      </c>
      <c r="D18" s="4"/>
      <c r="E18" s="4"/>
      <c r="F18" s="4"/>
      <c r="G18" s="4"/>
      <c r="H18" s="4">
        <v>6188170.8000000026</v>
      </c>
      <c r="I18" s="4"/>
      <c r="J18" s="4"/>
      <c r="K18" s="4"/>
      <c r="L18" s="4"/>
      <c r="M18" s="4"/>
      <c r="N18" s="10">
        <v>450450</v>
      </c>
    </row>
    <row r="19" spans="1:14" x14ac:dyDescent="0.25">
      <c r="A19" s="3" t="s">
        <v>32</v>
      </c>
      <c r="B19" s="8">
        <v>2738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0"/>
    </row>
    <row r="20" spans="1:14" x14ac:dyDescent="0.25">
      <c r="A20" s="3" t="s">
        <v>33</v>
      </c>
      <c r="B20" s="8"/>
      <c r="C20" s="4"/>
      <c r="D20" s="4"/>
      <c r="E20" s="4"/>
      <c r="F20" s="4">
        <v>806.00308383320237</v>
      </c>
      <c r="G20" s="4">
        <v>3561074.0539346812</v>
      </c>
      <c r="H20" s="4"/>
      <c r="I20" s="4"/>
      <c r="J20" s="4">
        <v>2404271.992598773</v>
      </c>
      <c r="K20" s="4"/>
      <c r="L20" s="4"/>
      <c r="M20" s="4"/>
      <c r="N20" s="10"/>
    </row>
    <row r="21" spans="1:14" x14ac:dyDescent="0.25">
      <c r="A21" s="3" t="s">
        <v>34</v>
      </c>
      <c r="B21" s="8"/>
      <c r="C21" s="4"/>
      <c r="D21" s="4"/>
      <c r="E21" s="4"/>
      <c r="F21" s="4">
        <v>1477.673518860646</v>
      </c>
      <c r="G21" s="4">
        <v>4451342.5674183518</v>
      </c>
      <c r="H21" s="4"/>
      <c r="I21" s="4"/>
      <c r="J21" s="4">
        <v>3558310.4224075479</v>
      </c>
      <c r="K21" s="4"/>
      <c r="L21" s="4"/>
      <c r="M21" s="4"/>
      <c r="N21" s="10"/>
    </row>
    <row r="22" spans="1:14" x14ac:dyDescent="0.25">
      <c r="A22" s="3" t="s">
        <v>35</v>
      </c>
      <c r="B22" s="8"/>
      <c r="C22" s="4"/>
      <c r="D22" s="4"/>
      <c r="E22" s="4"/>
      <c r="F22" s="4"/>
      <c r="G22" s="4"/>
      <c r="H22" s="4"/>
      <c r="I22" s="4"/>
      <c r="J22" s="4"/>
      <c r="K22" s="4"/>
      <c r="L22" s="4">
        <v>64849.157160485272</v>
      </c>
      <c r="M22" s="4"/>
      <c r="N22" s="10">
        <v>64849.157160000002</v>
      </c>
    </row>
    <row r="23" spans="1:14" x14ac:dyDescent="0.25">
      <c r="A23" s="3" t="s">
        <v>36</v>
      </c>
      <c r="B23" s="8"/>
      <c r="C23" s="4"/>
      <c r="D23" s="4"/>
      <c r="E23" s="4"/>
      <c r="F23" s="4"/>
      <c r="G23" s="4"/>
      <c r="H23" s="4"/>
      <c r="I23" s="4"/>
      <c r="J23" s="4"/>
      <c r="K23" s="4"/>
      <c r="L23" s="4">
        <v>82595.912744937639</v>
      </c>
      <c r="M23" s="4"/>
      <c r="N23" s="10">
        <v>82595.912750000003</v>
      </c>
    </row>
    <row r="24" spans="1:14" x14ac:dyDescent="0.25">
      <c r="A24" s="3" t="s">
        <v>37</v>
      </c>
      <c r="B24" s="8"/>
      <c r="C24" s="4"/>
      <c r="D24" s="4"/>
      <c r="E24" s="4"/>
      <c r="F24" s="4"/>
      <c r="G24" s="4"/>
      <c r="H24" s="4"/>
      <c r="I24" s="4"/>
      <c r="J24" s="4"/>
      <c r="K24" s="4"/>
      <c r="L24" s="4">
        <v>4119750.496867612</v>
      </c>
      <c r="M24" s="4"/>
      <c r="N24" s="10">
        <v>4119750.4959999998</v>
      </c>
    </row>
    <row r="25" spans="1:14" x14ac:dyDescent="0.25">
      <c r="A25" s="3" t="s">
        <v>38</v>
      </c>
      <c r="B25" s="8"/>
      <c r="C25" s="4"/>
      <c r="D25" s="4"/>
      <c r="E25" s="4"/>
      <c r="F25" s="4"/>
      <c r="G25" s="4"/>
      <c r="H25" s="4">
        <v>517852.18800000049</v>
      </c>
      <c r="I25" s="4"/>
      <c r="J25" s="4"/>
      <c r="K25" s="4"/>
      <c r="L25" s="4"/>
      <c r="M25" s="4"/>
      <c r="N25" s="10"/>
    </row>
    <row r="26" spans="1:14" x14ac:dyDescent="0.25">
      <c r="A26" s="3" t="s">
        <v>39</v>
      </c>
      <c r="B26" s="8"/>
      <c r="C26" s="4"/>
      <c r="D26" s="4"/>
      <c r="E26" s="4"/>
      <c r="F26" s="4"/>
      <c r="G26" s="4"/>
      <c r="H26" s="4"/>
      <c r="I26" s="4"/>
      <c r="J26" s="4"/>
      <c r="K26" s="4"/>
      <c r="L26" s="4">
        <v>615105.94999999902</v>
      </c>
      <c r="M26" s="4"/>
      <c r="N26" s="10">
        <v>615105.94999999995</v>
      </c>
    </row>
    <row r="27" spans="1:14" x14ac:dyDescent="0.25">
      <c r="A27" s="3" t="s">
        <v>40</v>
      </c>
      <c r="B27" s="8"/>
      <c r="C27" s="4"/>
      <c r="D27" s="4"/>
      <c r="E27" s="4"/>
      <c r="F27" s="4"/>
      <c r="G27" s="4"/>
      <c r="H27" s="4"/>
      <c r="I27" s="4"/>
      <c r="J27" s="4"/>
      <c r="K27" s="4"/>
      <c r="L27" s="4">
        <v>219638</v>
      </c>
      <c r="M27" s="4"/>
      <c r="N27" s="10"/>
    </row>
    <row r="28" spans="1:14" x14ac:dyDescent="0.25">
      <c r="A28" s="3" t="s">
        <v>41</v>
      </c>
      <c r="B28" s="8"/>
      <c r="C28" s="4"/>
      <c r="D28" s="4"/>
      <c r="E28" s="4"/>
      <c r="F28" s="4"/>
      <c r="G28" s="4"/>
      <c r="H28" s="4"/>
      <c r="I28" s="4"/>
      <c r="J28" s="4"/>
      <c r="K28" s="4"/>
      <c r="L28" s="4">
        <v>2244</v>
      </c>
      <c r="M28" s="4"/>
      <c r="N28" s="10"/>
    </row>
    <row r="29" spans="1:14" x14ac:dyDescent="0.25">
      <c r="A29" s="3" t="s">
        <v>67</v>
      </c>
      <c r="B29" s="8"/>
      <c r="C29" s="4"/>
      <c r="D29" s="4"/>
      <c r="E29" s="4"/>
      <c r="F29" s="4"/>
      <c r="G29" s="4"/>
      <c r="H29" s="4"/>
      <c r="I29" s="4"/>
      <c r="J29" s="4"/>
      <c r="K29" s="4"/>
      <c r="L29" s="4">
        <v>289100</v>
      </c>
      <c r="M29" s="4"/>
      <c r="N29" s="10"/>
    </row>
    <row r="30" spans="1:14" x14ac:dyDescent="0.25">
      <c r="A30" s="3" t="s">
        <v>68</v>
      </c>
      <c r="B30" s="8"/>
      <c r="C30" s="4"/>
      <c r="D30" s="4"/>
      <c r="E30" s="4"/>
      <c r="F30" s="4"/>
      <c r="G30" s="4"/>
      <c r="H30" s="4"/>
      <c r="I30" s="4"/>
      <c r="J30" s="4"/>
      <c r="K30" s="4"/>
      <c r="L30" s="4">
        <v>2343327</v>
      </c>
      <c r="M30" s="4"/>
      <c r="N30" s="10"/>
    </row>
    <row r="31" spans="1:14" x14ac:dyDescent="0.25">
      <c r="A31" s="3" t="s">
        <v>45</v>
      </c>
      <c r="B31" s="8"/>
      <c r="C31" s="4"/>
      <c r="D31" s="4"/>
      <c r="E31" s="4"/>
      <c r="F31" s="4"/>
      <c r="G31" s="4"/>
      <c r="H31" s="4"/>
      <c r="I31" s="4"/>
      <c r="J31" s="4"/>
      <c r="K31" s="4"/>
      <c r="L31" s="4">
        <v>4618619</v>
      </c>
      <c r="M31" s="4"/>
      <c r="N31" s="10"/>
    </row>
    <row r="32" spans="1:14" x14ac:dyDescent="0.25">
      <c r="A32" s="3" t="s">
        <v>69</v>
      </c>
      <c r="B32" s="8"/>
      <c r="C32" s="4"/>
      <c r="D32" s="4"/>
      <c r="E32" s="4"/>
      <c r="F32" s="4"/>
      <c r="G32" s="4"/>
      <c r="H32" s="4"/>
      <c r="I32" s="4"/>
      <c r="J32" s="4"/>
      <c r="K32" s="4"/>
      <c r="L32" s="4">
        <v>20234</v>
      </c>
      <c r="M32" s="4"/>
      <c r="N32" s="10"/>
    </row>
    <row r="33" spans="1:14" x14ac:dyDescent="0.25">
      <c r="A33" s="3" t="s">
        <v>70</v>
      </c>
      <c r="B33" s="8"/>
      <c r="C33" s="4"/>
      <c r="D33" s="4"/>
      <c r="E33" s="4"/>
      <c r="F33" s="4"/>
      <c r="G33" s="4"/>
      <c r="H33" s="4"/>
      <c r="I33" s="4"/>
      <c r="J33" s="4"/>
      <c r="K33" s="4"/>
      <c r="L33" s="4">
        <v>149044175</v>
      </c>
      <c r="M33" s="4"/>
      <c r="N33" s="10"/>
    </row>
    <row r="34" spans="1:14" x14ac:dyDescent="0.25">
      <c r="A34" s="3" t="s">
        <v>48</v>
      </c>
      <c r="B34" s="8"/>
      <c r="C34" s="4"/>
      <c r="D34" s="4"/>
      <c r="E34" s="4"/>
      <c r="F34" s="4"/>
      <c r="G34" s="4"/>
      <c r="H34" s="4"/>
      <c r="I34" s="4"/>
      <c r="J34" s="4"/>
      <c r="K34" s="4"/>
      <c r="L34" s="4">
        <v>15532192</v>
      </c>
      <c r="M34" s="4"/>
      <c r="N34" s="10"/>
    </row>
    <row r="35" spans="1:14" x14ac:dyDescent="0.25">
      <c r="A35" s="3" t="s">
        <v>71</v>
      </c>
      <c r="B35" s="8"/>
      <c r="C35" s="4"/>
      <c r="D35" s="4"/>
      <c r="E35" s="4"/>
      <c r="F35" s="4"/>
      <c r="G35" s="4"/>
      <c r="H35" s="4"/>
      <c r="I35" s="4"/>
      <c r="J35" s="4"/>
      <c r="K35" s="4"/>
      <c r="L35" s="4">
        <v>2028270</v>
      </c>
      <c r="M35" s="4"/>
      <c r="N35" s="10"/>
    </row>
    <row r="36" spans="1:14" x14ac:dyDescent="0.25">
      <c r="A36" s="3" t="s">
        <v>72</v>
      </c>
      <c r="B36" s="8"/>
      <c r="C36" s="4"/>
      <c r="D36" s="4"/>
      <c r="E36" s="4"/>
      <c r="F36" s="4"/>
      <c r="G36" s="4"/>
      <c r="H36" s="4"/>
      <c r="I36" s="4"/>
      <c r="J36" s="4"/>
      <c r="K36" s="4"/>
      <c r="L36" s="4">
        <v>1822591</v>
      </c>
      <c r="M36" s="4"/>
      <c r="N36" s="10"/>
    </row>
    <row r="37" spans="1:14" x14ac:dyDescent="0.25">
      <c r="A37" s="3" t="s">
        <v>73</v>
      </c>
      <c r="B37" s="8"/>
      <c r="C37" s="4"/>
      <c r="D37" s="4"/>
      <c r="E37" s="4"/>
      <c r="F37" s="4"/>
      <c r="G37" s="4"/>
      <c r="H37" s="4"/>
      <c r="I37" s="4"/>
      <c r="J37" s="4"/>
      <c r="K37" s="4"/>
      <c r="L37" s="4">
        <v>4618985.7647130014</v>
      </c>
      <c r="M37" s="4"/>
      <c r="N37" s="10"/>
    </row>
    <row r="38" spans="1:14" x14ac:dyDescent="0.25">
      <c r="A38" s="3" t="s">
        <v>52</v>
      </c>
      <c r="B38" s="8">
        <v>153334900</v>
      </c>
      <c r="C38" s="4">
        <v>1460</v>
      </c>
      <c r="D38" s="4"/>
      <c r="E38" s="4">
        <v>16154</v>
      </c>
      <c r="F38" s="4">
        <v>125802.6291531255</v>
      </c>
      <c r="G38" s="4">
        <v>303944736.11733752</v>
      </c>
      <c r="H38" s="4"/>
      <c r="I38" s="4">
        <v>165191.82549493769</v>
      </c>
      <c r="J38" s="4">
        <v>103749188.3369966</v>
      </c>
      <c r="K38" s="4">
        <v>8239500.9928676113</v>
      </c>
      <c r="L38" s="4"/>
      <c r="M38" s="4"/>
      <c r="N38" s="10"/>
    </row>
    <row r="39" spans="1:14" x14ac:dyDescent="0.25">
      <c r="A39" s="3" t="s">
        <v>53</v>
      </c>
      <c r="B39" s="8"/>
      <c r="C39" s="4"/>
      <c r="D39" s="4"/>
      <c r="E39" s="4"/>
      <c r="F39" s="4"/>
      <c r="G39" s="4"/>
      <c r="H39" s="4"/>
      <c r="I39" s="4"/>
      <c r="J39" s="4"/>
      <c r="K39" s="4"/>
      <c r="L39" s="4">
        <v>2804935.9352870039</v>
      </c>
      <c r="M39" s="4"/>
      <c r="N39" s="10"/>
    </row>
    <row r="40" spans="1:14" x14ac:dyDescent="0.25">
      <c r="A40" s="3" t="s">
        <v>54</v>
      </c>
      <c r="B40" s="8"/>
      <c r="C40" s="4"/>
      <c r="D40" s="4">
        <v>544870.98804279417</v>
      </c>
      <c r="E40" s="4">
        <v>545680.91805656801</v>
      </c>
      <c r="F40" s="4"/>
      <c r="G40" s="4"/>
      <c r="H40" s="4"/>
      <c r="I40" s="4"/>
      <c r="J40" s="4"/>
      <c r="K40" s="4"/>
      <c r="L40" s="4"/>
      <c r="M40" s="4"/>
      <c r="N40" s="10">
        <v>380448.09390063782</v>
      </c>
    </row>
    <row r="41" spans="1:14" x14ac:dyDescent="0.25">
      <c r="A41" s="3" t="s">
        <v>55</v>
      </c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>
        <v>758183731.54591</v>
      </c>
      <c r="M41" s="12"/>
      <c r="N41" s="13"/>
    </row>
    <row r="42" spans="1:14" x14ac:dyDescent="0.25">
      <c r="B42" s="60">
        <f>SUM(B2:B41)</f>
        <v>169239498</v>
      </c>
      <c r="C42" s="60">
        <f t="shared" ref="C42:L42" si="0">SUM(C2:C41)</f>
        <v>728120</v>
      </c>
      <c r="D42" s="60">
        <f t="shared" si="0"/>
        <v>9340011</v>
      </c>
      <c r="E42" s="60">
        <f t="shared" si="0"/>
        <v>551699120</v>
      </c>
      <c r="F42" s="60">
        <f t="shared" si="0"/>
        <v>129698.3143204853</v>
      </c>
      <c r="G42" s="60">
        <f t="shared" si="0"/>
        <v>317628477.6450271</v>
      </c>
      <c r="H42" s="60">
        <f t="shared" si="0"/>
        <v>8654133.6000000052</v>
      </c>
      <c r="I42" s="60">
        <f t="shared" si="0"/>
        <v>165191.82549493769</v>
      </c>
      <c r="J42" s="60">
        <f t="shared" si="0"/>
        <v>110417023.45035698</v>
      </c>
      <c r="K42" s="60">
        <f t="shared" si="0"/>
        <v>8239500.9928676113</v>
      </c>
      <c r="L42" s="60">
        <f t="shared" si="0"/>
        <v>1403577419.1028118</v>
      </c>
      <c r="M42" s="60"/>
      <c r="N42" s="6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2B26-EAA8-BC4C-B5C2-4C648110EEC7}">
  <dimension ref="A1:Q16"/>
  <sheetViews>
    <sheetView topLeftCell="B1" workbookViewId="0">
      <selection activeCell="O8" sqref="O8"/>
    </sheetView>
  </sheetViews>
  <sheetFormatPr defaultColWidth="8.85546875" defaultRowHeight="15" x14ac:dyDescent="0.25"/>
  <cols>
    <col min="1" max="1" width="16.28515625" style="4" customWidth="1"/>
    <col min="2" max="2" width="16.42578125" style="4" customWidth="1"/>
    <col min="3" max="3" width="10.140625" style="4" bestFit="1" customWidth="1"/>
    <col min="4" max="5" width="12.140625" style="4" bestFit="1" customWidth="1"/>
    <col min="6" max="7" width="15" style="4" customWidth="1"/>
    <col min="8" max="8" width="13.7109375" style="4" customWidth="1"/>
    <col min="9" max="9" width="16.42578125" style="4" customWidth="1"/>
    <col min="10" max="10" width="14.28515625" style="4" bestFit="1" customWidth="1"/>
    <col min="11" max="11" width="15.42578125" style="4" customWidth="1"/>
    <col min="12" max="13" width="12.140625" style="4" bestFit="1" customWidth="1"/>
    <col min="14" max="14" width="16.140625" style="4" customWidth="1"/>
    <col min="15" max="15" width="10.140625" style="4" bestFit="1" customWidth="1"/>
    <col min="16" max="16384" width="8.85546875" style="4"/>
  </cols>
  <sheetData>
    <row r="1" spans="1:17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61</v>
      </c>
      <c r="G1" s="3" t="s">
        <v>62</v>
      </c>
      <c r="H1" s="3" t="s">
        <v>63</v>
      </c>
      <c r="I1" s="3" t="s">
        <v>64</v>
      </c>
      <c r="J1" s="3" t="s">
        <v>65</v>
      </c>
      <c r="K1" s="62" t="s">
        <v>66</v>
      </c>
      <c r="L1" s="3" t="s">
        <v>12</v>
      </c>
      <c r="M1" s="3" t="s">
        <v>56</v>
      </c>
      <c r="N1" s="3" t="s">
        <v>57</v>
      </c>
      <c r="O1" s="3" t="s">
        <v>58</v>
      </c>
      <c r="Q1" s="14" t="s">
        <v>60</v>
      </c>
    </row>
    <row r="2" spans="1:17" x14ac:dyDescent="0.25">
      <c r="A2" s="3" t="s">
        <v>0</v>
      </c>
      <c r="B2" s="5">
        <v>2009.165</v>
      </c>
      <c r="C2" s="6"/>
      <c r="D2" s="6"/>
      <c r="E2" s="6"/>
      <c r="F2" s="6"/>
      <c r="G2" s="6"/>
      <c r="H2" s="6">
        <v>567361.66200000001</v>
      </c>
      <c r="I2" s="6"/>
      <c r="J2" s="6"/>
      <c r="K2" s="6"/>
      <c r="L2" s="6">
        <v>1854710.173</v>
      </c>
      <c r="M2" s="5">
        <v>4475417.7529999996</v>
      </c>
      <c r="N2" s="6">
        <v>2462783.247</v>
      </c>
      <c r="O2" s="7">
        <v>159877216</v>
      </c>
      <c r="Q2" s="14">
        <f>SUM(B2:O2)</f>
        <v>169239498</v>
      </c>
    </row>
    <row r="3" spans="1:17" x14ac:dyDescent="0.25">
      <c r="A3" s="3" t="s">
        <v>1</v>
      </c>
      <c r="B3" s="8"/>
      <c r="L3" s="4">
        <v>253119</v>
      </c>
      <c r="M3" s="8"/>
      <c r="N3" s="4">
        <v>253119</v>
      </c>
      <c r="O3" s="10">
        <v>221882</v>
      </c>
      <c r="Q3" s="14">
        <f t="shared" ref="Q3:Q12" si="0">SUM(B3:O3)</f>
        <v>728120</v>
      </c>
    </row>
    <row r="4" spans="1:17" x14ac:dyDescent="0.25">
      <c r="A4" s="3" t="s">
        <v>2</v>
      </c>
      <c r="B4" s="8">
        <v>64152.561999999998</v>
      </c>
      <c r="C4" s="4">
        <v>616247.14</v>
      </c>
      <c r="D4" s="4">
        <v>1378383.6710000001</v>
      </c>
      <c r="H4" s="4">
        <v>773216.25600000005</v>
      </c>
      <c r="L4" s="4">
        <v>2296000</v>
      </c>
      <c r="M4" s="8"/>
      <c r="N4" s="4">
        <v>3922911.3709999998</v>
      </c>
      <c r="O4" s="10">
        <v>289100</v>
      </c>
      <c r="Q4" s="14">
        <f t="shared" si="0"/>
        <v>9340011</v>
      </c>
    </row>
    <row r="5" spans="1:17" x14ac:dyDescent="0.25">
      <c r="A5" s="3" t="s">
        <v>3</v>
      </c>
      <c r="B5" s="8"/>
      <c r="F5" s="4">
        <v>1612.009</v>
      </c>
      <c r="G5" s="4">
        <v>5671324.9060000004</v>
      </c>
      <c r="J5" s="4">
        <v>705252.69799999997</v>
      </c>
      <c r="L5" s="4">
        <v>261705274.38699999</v>
      </c>
      <c r="M5" s="8"/>
      <c r="N5" s="4">
        <v>268083464</v>
      </c>
      <c r="O5" s="10">
        <v>15532192</v>
      </c>
      <c r="Q5" s="14">
        <f t="shared" si="0"/>
        <v>551699120</v>
      </c>
    </row>
    <row r="6" spans="1:17" x14ac:dyDescent="0.25">
      <c r="A6" s="3" t="s">
        <v>61</v>
      </c>
      <c r="B6" s="8"/>
      <c r="L6" s="4">
        <v>64849.156999999999</v>
      </c>
      <c r="M6" s="8"/>
      <c r="N6" s="4">
        <v>64849.156999999999</v>
      </c>
      <c r="O6" s="10"/>
      <c r="Q6" s="14">
        <f t="shared" si="0"/>
        <v>129698.314</v>
      </c>
    </row>
    <row r="7" spans="1:17" x14ac:dyDescent="0.25">
      <c r="A7" s="3" t="s">
        <v>62</v>
      </c>
      <c r="B7" s="8">
        <v>14584030.835000001</v>
      </c>
      <c r="H7" s="4">
        <v>1380748.95</v>
      </c>
      <c r="L7" s="4">
        <v>142849459.06099999</v>
      </c>
      <c r="M7" s="8"/>
      <c r="N7" s="4">
        <v>158814238.80000001</v>
      </c>
      <c r="O7" s="10"/>
      <c r="Q7" s="14">
        <f t="shared" si="0"/>
        <v>317628477.64600003</v>
      </c>
    </row>
    <row r="8" spans="1:17" x14ac:dyDescent="0.25">
      <c r="A8" s="3" t="s">
        <v>63</v>
      </c>
      <c r="B8" s="8"/>
      <c r="L8" s="4">
        <v>3420041.8849999998</v>
      </c>
      <c r="M8" s="8"/>
      <c r="N8" s="4">
        <v>615105.94999999995</v>
      </c>
      <c r="O8" s="10">
        <v>4618985.7647130014</v>
      </c>
      <c r="Q8" s="14">
        <f t="shared" si="0"/>
        <v>8654133.5997130014</v>
      </c>
    </row>
    <row r="9" spans="1:17" x14ac:dyDescent="0.25">
      <c r="A9" s="3" t="s">
        <v>64</v>
      </c>
      <c r="B9" s="8"/>
      <c r="L9" s="4">
        <v>82595.913</v>
      </c>
      <c r="M9" s="8"/>
      <c r="N9" s="4">
        <v>82595.913</v>
      </c>
      <c r="O9" s="10"/>
      <c r="Q9" s="14">
        <f t="shared" si="0"/>
        <v>165191.826</v>
      </c>
    </row>
    <row r="10" spans="1:17" x14ac:dyDescent="0.25">
      <c r="A10" s="3" t="s">
        <v>65</v>
      </c>
      <c r="B10" s="8"/>
      <c r="D10" s="4">
        <v>7000000</v>
      </c>
      <c r="L10" s="4">
        <v>48208511.719999999</v>
      </c>
      <c r="M10" s="8"/>
      <c r="N10" s="4">
        <v>55208511.729999997</v>
      </c>
      <c r="O10" s="10"/>
      <c r="Q10" s="14">
        <f t="shared" si="0"/>
        <v>110417023.44999999</v>
      </c>
    </row>
    <row r="11" spans="1:17" x14ac:dyDescent="0.25">
      <c r="A11" s="3" t="s">
        <v>66</v>
      </c>
      <c r="B11" s="8"/>
      <c r="L11" s="4">
        <v>4119750.497</v>
      </c>
      <c r="M11" s="8"/>
      <c r="N11" s="4">
        <v>4119750.4959999998</v>
      </c>
      <c r="O11" s="10"/>
      <c r="Q11" s="14">
        <f t="shared" si="0"/>
        <v>8239500.9929999998</v>
      </c>
    </row>
    <row r="12" spans="1:17" x14ac:dyDescent="0.25">
      <c r="A12" s="3" t="s">
        <v>12</v>
      </c>
      <c r="B12" s="8">
        <v>154589305.43799999</v>
      </c>
      <c r="C12" s="4">
        <v>111872.86</v>
      </c>
      <c r="D12" s="4">
        <v>416756.34100000001</v>
      </c>
      <c r="E12" s="4">
        <v>551153439.08200002</v>
      </c>
      <c r="F12" s="4">
        <v>128086.306</v>
      </c>
      <c r="G12" s="4">
        <v>311957152.73900002</v>
      </c>
      <c r="H12" s="4">
        <v>5932806.7319999998</v>
      </c>
      <c r="I12" s="4">
        <v>165191.82500000001</v>
      </c>
      <c r="J12" s="4">
        <v>109711770.752</v>
      </c>
      <c r="K12" s="4">
        <v>8239500.9929999998</v>
      </c>
      <c r="M12" s="8">
        <v>256524582.24700001</v>
      </c>
      <c r="N12" s="4">
        <v>3175953.7880000002</v>
      </c>
      <c r="O12" s="10"/>
      <c r="Q12" s="14">
        <f t="shared" si="0"/>
        <v>1402106419.1030002</v>
      </c>
    </row>
    <row r="13" spans="1:17" x14ac:dyDescent="0.25">
      <c r="A13" s="3" t="s">
        <v>59</v>
      </c>
      <c r="B13" s="8"/>
      <c r="D13" s="4">
        <v>544870.98804279417</v>
      </c>
      <c r="E13" s="4">
        <v>545680.91805656801</v>
      </c>
      <c r="M13" s="8"/>
      <c r="N13" s="4">
        <v>380448.0939006377</v>
      </c>
      <c r="O13" s="10"/>
    </row>
    <row r="14" spans="1:17" x14ac:dyDescent="0.25">
      <c r="A14" s="3" t="s">
        <v>55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>
        <v>937252107.31000018</v>
      </c>
      <c r="M14" s="11"/>
      <c r="N14" s="12"/>
      <c r="O14" s="13"/>
    </row>
    <row r="16" spans="1:17" s="14" customFormat="1" x14ac:dyDescent="0.25">
      <c r="A16" s="14" t="s">
        <v>60</v>
      </c>
      <c r="B16" s="14">
        <f>SUM(B2:B14)</f>
        <v>169239498</v>
      </c>
      <c r="C16" s="14">
        <f t="shared" ref="C16:L16" si="1">SUM(C2:C14)</f>
        <v>728120</v>
      </c>
      <c r="D16" s="14">
        <f t="shared" si="1"/>
        <v>9340011.0000427943</v>
      </c>
      <c r="E16" s="14">
        <f t="shared" si="1"/>
        <v>551699120.00005662</v>
      </c>
      <c r="F16" s="14">
        <f t="shared" si="1"/>
        <v>129698.315</v>
      </c>
      <c r="G16" s="14">
        <f t="shared" si="1"/>
        <v>317628477.64500004</v>
      </c>
      <c r="H16" s="14">
        <f t="shared" si="1"/>
        <v>8654133.5999999996</v>
      </c>
      <c r="I16" s="14">
        <f t="shared" si="1"/>
        <v>165191.82500000001</v>
      </c>
      <c r="J16" s="14">
        <f t="shared" si="1"/>
        <v>110417023.45</v>
      </c>
      <c r="K16" s="14">
        <f t="shared" si="1"/>
        <v>8239500.9929999998</v>
      </c>
      <c r="L16" s="14">
        <f t="shared" si="1"/>
        <v>1402106419.1030002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workbookViewId="0">
      <selection activeCell="B54" sqref="B54"/>
    </sheetView>
  </sheetViews>
  <sheetFormatPr defaultColWidth="8.85546875" defaultRowHeight="15" x14ac:dyDescent="0.25"/>
  <cols>
    <col min="1" max="1" width="27.42578125" bestFit="1" customWidth="1"/>
    <col min="2" max="2" width="13.42578125" bestFit="1" customWidth="1"/>
    <col min="4" max="5" width="8.28515625" bestFit="1" customWidth="1"/>
    <col min="6" max="6" width="16" bestFit="1" customWidth="1"/>
    <col min="7" max="7" width="13.7109375" bestFit="1" customWidth="1"/>
    <col min="8" max="8" width="13.85546875" bestFit="1" customWidth="1"/>
    <col min="9" max="9" width="13" bestFit="1" customWidth="1"/>
    <col min="10" max="10" width="17.7109375" bestFit="1" customWidth="1"/>
    <col min="11" max="11" width="15.7109375" bestFit="1" customWidth="1"/>
    <col min="12" max="12" width="16.85546875" bestFit="1" customWidth="1"/>
    <col min="13" max="13" width="15.140625" bestFit="1" customWidth="1"/>
    <col min="14" max="14" width="8.28515625" bestFit="1" customWidth="1"/>
  </cols>
  <sheetData>
    <row r="1" spans="1:14" x14ac:dyDescent="0.25">
      <c r="A1" s="3" t="s">
        <v>13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 x14ac:dyDescent="0.25">
      <c r="A2" s="3" t="s">
        <v>14</v>
      </c>
      <c r="B2" s="5"/>
      <c r="C2" s="6"/>
      <c r="D2" s="6">
        <v>11</v>
      </c>
      <c r="E2" s="6"/>
      <c r="F2" s="6"/>
      <c r="G2" s="6"/>
      <c r="H2" s="6"/>
      <c r="I2" s="6"/>
      <c r="J2" s="6"/>
      <c r="K2" s="6"/>
      <c r="L2" s="6"/>
      <c r="M2" s="6"/>
      <c r="N2" s="7">
        <v>5.5</v>
      </c>
    </row>
    <row r="3" spans="1:14" x14ac:dyDescent="0.25">
      <c r="A3" s="3" t="s">
        <v>15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>
        <v>233334798</v>
      </c>
    </row>
    <row r="4" spans="1:14" x14ac:dyDescent="0.25">
      <c r="A4" s="3" t="s">
        <v>16</v>
      </c>
      <c r="B4" s="8"/>
      <c r="C4" s="9"/>
      <c r="D4" s="9"/>
      <c r="E4" s="9"/>
      <c r="F4" s="9">
        <v>2755478</v>
      </c>
      <c r="G4" s="9"/>
      <c r="H4" s="9"/>
      <c r="I4" s="9"/>
      <c r="J4" s="9"/>
      <c r="K4" s="9"/>
      <c r="L4" s="9"/>
      <c r="M4" s="9"/>
      <c r="N4" s="10"/>
    </row>
    <row r="5" spans="1:14" x14ac:dyDescent="0.25">
      <c r="A5" s="3" t="s">
        <v>17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>
        <v>318075168</v>
      </c>
    </row>
    <row r="6" spans="1:14" x14ac:dyDescent="0.25">
      <c r="A6" s="3" t="s">
        <v>18</v>
      </c>
      <c r="B6" s="8">
        <v>43758</v>
      </c>
      <c r="C6" s="9"/>
      <c r="D6" s="9"/>
      <c r="E6" s="9"/>
      <c r="F6" s="9"/>
      <c r="G6" s="9"/>
      <c r="H6" s="9">
        <v>317628477.64502698</v>
      </c>
      <c r="I6" s="9"/>
      <c r="J6" s="9"/>
      <c r="K6" s="9"/>
      <c r="L6" s="9"/>
      <c r="M6" s="9"/>
      <c r="N6" s="10"/>
    </row>
    <row r="7" spans="1:14" x14ac:dyDescent="0.25">
      <c r="A7" s="3" t="s">
        <v>19</v>
      </c>
      <c r="B7" s="8">
        <v>4804404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x14ac:dyDescent="0.25">
      <c r="A8" s="3" t="s">
        <v>20</v>
      </c>
      <c r="B8" s="8">
        <v>4514120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>
        <v>258742940</v>
      </c>
    </row>
    <row r="9" spans="1:14" x14ac:dyDescent="0.25">
      <c r="A9" s="3" t="s">
        <v>21</v>
      </c>
      <c r="B9" s="8"/>
      <c r="C9" s="9"/>
      <c r="D9" s="9">
        <v>2340000</v>
      </c>
      <c r="E9" s="9"/>
      <c r="F9" s="9"/>
      <c r="G9" s="9"/>
      <c r="H9" s="9"/>
      <c r="I9" s="9"/>
      <c r="J9" s="9"/>
      <c r="K9" s="9"/>
      <c r="L9" s="9"/>
      <c r="M9" s="9"/>
      <c r="N9" s="10">
        <v>707500</v>
      </c>
    </row>
    <row r="10" spans="1:14" x14ac:dyDescent="0.25">
      <c r="A10" s="3" t="s">
        <v>22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>
        <v>59660</v>
      </c>
    </row>
    <row r="11" spans="1:14" x14ac:dyDescent="0.25">
      <c r="A11" s="3" t="s">
        <v>23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>
        <v>75158</v>
      </c>
    </row>
    <row r="12" spans="1:14" x14ac:dyDescent="0.25">
      <c r="A12" s="3" t="s">
        <v>24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>
        <v>727239</v>
      </c>
    </row>
    <row r="13" spans="1:14" x14ac:dyDescent="0.25">
      <c r="A13" s="3" t="s">
        <v>25</v>
      </c>
      <c r="B13" s="8"/>
      <c r="C13" s="9"/>
      <c r="D13" s="9"/>
      <c r="E13" s="9">
        <v>536166928</v>
      </c>
      <c r="F13" s="9"/>
      <c r="G13" s="9"/>
      <c r="H13" s="9"/>
      <c r="I13" s="9"/>
      <c r="J13" s="9">
        <v>30744.437736600001</v>
      </c>
      <c r="K13" s="9"/>
      <c r="L13" s="9"/>
      <c r="M13" s="9"/>
      <c r="N13" s="10"/>
    </row>
    <row r="14" spans="1:14" x14ac:dyDescent="0.25">
      <c r="A14" s="3" t="s">
        <v>26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>
        <v>110417023.45035701</v>
      </c>
      <c r="M14" s="9"/>
      <c r="N14" s="10"/>
    </row>
    <row r="15" spans="1:14" x14ac:dyDescent="0.25">
      <c r="A15" s="3" t="s">
        <v>27</v>
      </c>
      <c r="B15" s="8"/>
      <c r="C15" s="9">
        <v>506238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</row>
    <row r="16" spans="1:14" x14ac:dyDescent="0.25">
      <c r="A16" s="3" t="s">
        <v>28</v>
      </c>
      <c r="B16" s="8"/>
      <c r="C16" s="9"/>
      <c r="D16" s="9">
        <v>1330000</v>
      </c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1:14" x14ac:dyDescent="0.25">
      <c r="A17" s="3" t="s">
        <v>29</v>
      </c>
      <c r="B17" s="8"/>
      <c r="C17" s="9"/>
      <c r="D17" s="9">
        <v>3150000</v>
      </c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x14ac:dyDescent="0.25">
      <c r="A18" s="3" t="s">
        <v>30</v>
      </c>
      <c r="B18" s="8"/>
      <c r="C18" s="9"/>
      <c r="D18" s="9">
        <v>1330000</v>
      </c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4" x14ac:dyDescent="0.25">
      <c r="A19" s="3" t="s">
        <v>31</v>
      </c>
      <c r="B19" s="8"/>
      <c r="C19" s="9"/>
      <c r="D19" s="9">
        <v>900900</v>
      </c>
      <c r="E19" s="9"/>
      <c r="F19" s="9">
        <v>145598613</v>
      </c>
      <c r="G19" s="9"/>
      <c r="H19" s="9"/>
      <c r="I19" s="9"/>
      <c r="J19" s="9"/>
      <c r="K19" s="9"/>
      <c r="L19" s="9"/>
      <c r="M19" s="9"/>
      <c r="N19" s="10"/>
    </row>
    <row r="20" spans="1:14" x14ac:dyDescent="0.25">
      <c r="A20" s="3" t="s">
        <v>32</v>
      </c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>
        <v>2738</v>
      </c>
    </row>
    <row r="21" spans="1:14" x14ac:dyDescent="0.25">
      <c r="A21" s="3" t="s">
        <v>33</v>
      </c>
      <c r="B21" s="8"/>
      <c r="C21" s="9"/>
      <c r="D21" s="9"/>
      <c r="E21" s="9"/>
      <c r="F21" s="9"/>
      <c r="G21" s="9"/>
      <c r="H21" s="9"/>
      <c r="I21" s="9"/>
      <c r="J21" s="9">
        <v>11712.166756799999</v>
      </c>
      <c r="K21" s="9"/>
      <c r="L21" s="9"/>
      <c r="M21" s="9"/>
      <c r="N21" s="10">
        <v>5954439.8828604864</v>
      </c>
    </row>
    <row r="22" spans="1:14" x14ac:dyDescent="0.25">
      <c r="A22" s="3" t="s">
        <v>34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>
        <v>8011130.6633447604</v>
      </c>
    </row>
    <row r="23" spans="1:14" x14ac:dyDescent="0.25">
      <c r="A23" s="3" t="s">
        <v>35</v>
      </c>
      <c r="B23" s="8"/>
      <c r="C23" s="9"/>
      <c r="D23" s="9"/>
      <c r="E23" s="9"/>
      <c r="F23" s="9"/>
      <c r="G23" s="9">
        <v>129698.3143204853</v>
      </c>
      <c r="H23" s="9"/>
      <c r="I23" s="9"/>
      <c r="J23" s="9"/>
      <c r="K23" s="9"/>
      <c r="L23" s="9"/>
      <c r="M23" s="9"/>
      <c r="N23" s="10"/>
    </row>
    <row r="24" spans="1:14" x14ac:dyDescent="0.25">
      <c r="A24" s="3" t="s">
        <v>36</v>
      </c>
      <c r="B24" s="8"/>
      <c r="C24" s="9"/>
      <c r="D24" s="9"/>
      <c r="E24" s="9"/>
      <c r="F24" s="9"/>
      <c r="G24" s="9"/>
      <c r="H24" s="9"/>
      <c r="I24" s="9"/>
      <c r="J24" s="9"/>
      <c r="K24" s="9">
        <v>165191.82549493769</v>
      </c>
      <c r="L24" s="9"/>
      <c r="M24" s="9"/>
      <c r="N24" s="10"/>
    </row>
    <row r="25" spans="1:14" x14ac:dyDescent="0.25">
      <c r="A25" s="3" t="s">
        <v>37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>
        <v>8239500.9928676113</v>
      </c>
      <c r="N25" s="10"/>
    </row>
    <row r="26" spans="1:14" x14ac:dyDescent="0.25">
      <c r="A26" s="3" t="s">
        <v>38</v>
      </c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>
        <v>517852.18800000049</v>
      </c>
    </row>
    <row r="27" spans="1:14" x14ac:dyDescent="0.25">
      <c r="A27" s="3" t="s">
        <v>39</v>
      </c>
      <c r="B27" s="8"/>
      <c r="C27" s="9"/>
      <c r="D27" s="9"/>
      <c r="E27" s="9"/>
      <c r="F27" s="9"/>
      <c r="G27" s="9"/>
      <c r="H27" s="9"/>
      <c r="I27" s="9">
        <v>1230211.899999999</v>
      </c>
      <c r="J27" s="9"/>
      <c r="K27" s="9"/>
      <c r="L27" s="9"/>
      <c r="M27" s="9"/>
      <c r="N27" s="10"/>
    </row>
    <row r="28" spans="1:14" x14ac:dyDescent="0.25">
      <c r="A28" s="3" t="s">
        <v>40</v>
      </c>
      <c r="B28" s="8"/>
      <c r="C28" s="9">
        <v>219638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x14ac:dyDescent="0.25">
      <c r="A29" s="3" t="s">
        <v>41</v>
      </c>
      <c r="B29" s="8"/>
      <c r="C29" s="9">
        <v>2244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</row>
    <row r="30" spans="1:14" x14ac:dyDescent="0.25">
      <c r="A30" s="3" t="s">
        <v>42</v>
      </c>
      <c r="B30" s="8"/>
      <c r="C30" s="9"/>
      <c r="D30" s="9">
        <v>289100</v>
      </c>
      <c r="E30" s="9"/>
      <c r="F30" s="9"/>
      <c r="G30" s="9"/>
      <c r="H30" s="9"/>
      <c r="I30" s="9"/>
      <c r="J30" s="9"/>
      <c r="K30" s="9"/>
      <c r="L30" s="9"/>
      <c r="M30" s="9"/>
      <c r="N30" s="10"/>
    </row>
    <row r="31" spans="1:14" x14ac:dyDescent="0.25">
      <c r="A31" s="3" t="s">
        <v>43</v>
      </c>
      <c r="B31" s="8"/>
      <c r="C31" s="9"/>
      <c r="D31" s="9"/>
      <c r="E31" s="9"/>
      <c r="F31" s="9">
        <v>7142963</v>
      </c>
      <c r="G31" s="9"/>
      <c r="H31" s="9"/>
      <c r="I31" s="9"/>
      <c r="J31" s="9"/>
      <c r="K31" s="9"/>
      <c r="L31" s="9"/>
      <c r="M31" s="9"/>
      <c r="N31" s="10"/>
    </row>
    <row r="32" spans="1:14" x14ac:dyDescent="0.25">
      <c r="A32" s="3" t="s">
        <v>44</v>
      </c>
      <c r="B32" s="8">
        <v>2343327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</row>
    <row r="33" spans="1:14" x14ac:dyDescent="0.25">
      <c r="A33" s="3" t="s">
        <v>45</v>
      </c>
      <c r="B33" s="8">
        <v>4618619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</row>
    <row r="34" spans="1:14" x14ac:dyDescent="0.25">
      <c r="A34" s="3" t="s">
        <v>46</v>
      </c>
      <c r="B34" s="8">
        <v>20234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0"/>
    </row>
    <row r="35" spans="1:14" x14ac:dyDescent="0.25">
      <c r="A35" s="3" t="s">
        <v>47</v>
      </c>
      <c r="B35" s="8">
        <v>149044175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0"/>
    </row>
    <row r="36" spans="1:14" x14ac:dyDescent="0.25">
      <c r="A36" s="3" t="s">
        <v>48</v>
      </c>
      <c r="B36" s="8"/>
      <c r="C36" s="9"/>
      <c r="D36" s="9"/>
      <c r="E36" s="9">
        <v>15532192</v>
      </c>
      <c r="F36" s="9"/>
      <c r="G36" s="9"/>
      <c r="H36" s="9"/>
      <c r="I36" s="9"/>
      <c r="J36" s="9"/>
      <c r="K36" s="9"/>
      <c r="L36" s="9"/>
      <c r="M36" s="9"/>
      <c r="N36" s="10"/>
    </row>
    <row r="37" spans="1:14" x14ac:dyDescent="0.25">
      <c r="A37" s="3" t="s">
        <v>49</v>
      </c>
      <c r="B37" s="8">
        <v>2028270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</row>
    <row r="38" spans="1:14" x14ac:dyDescent="0.25">
      <c r="A38" s="3" t="s">
        <v>50</v>
      </c>
      <c r="B38" s="8">
        <v>1822591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0"/>
    </row>
    <row r="39" spans="1:14" x14ac:dyDescent="0.25">
      <c r="A39" s="3" t="s">
        <v>51</v>
      </c>
      <c r="B39" s="8"/>
      <c r="C39" s="9"/>
      <c r="D39" s="9"/>
      <c r="E39" s="9"/>
      <c r="F39" s="9"/>
      <c r="G39" s="9"/>
      <c r="H39" s="9"/>
      <c r="I39" s="9">
        <v>4618985.7647130014</v>
      </c>
      <c r="J39" s="9"/>
      <c r="K39" s="9"/>
      <c r="L39" s="9"/>
      <c r="M39" s="9"/>
      <c r="N39" s="10"/>
    </row>
    <row r="40" spans="1:14" x14ac:dyDescent="0.25">
      <c r="A40" s="3" t="s">
        <v>52</v>
      </c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0">
        <v>569576933.90184975</v>
      </c>
    </row>
    <row r="41" spans="1:14" x14ac:dyDescent="0.25">
      <c r="A41" s="3" t="s">
        <v>53</v>
      </c>
      <c r="B41" s="8"/>
      <c r="C41" s="9"/>
      <c r="D41" s="9"/>
      <c r="E41" s="9"/>
      <c r="F41" s="9">
        <v>50643</v>
      </c>
      <c r="G41" s="9"/>
      <c r="H41" s="9"/>
      <c r="I41" s="9">
        <v>2804935.9352870039</v>
      </c>
      <c r="J41" s="9">
        <v>4576529.1602196014</v>
      </c>
      <c r="K41" s="9"/>
      <c r="L41" s="9"/>
      <c r="M41" s="9"/>
      <c r="N41" s="10"/>
    </row>
    <row r="42" spans="1:14" x14ac:dyDescent="0.25">
      <c r="A42" s="3" t="s">
        <v>54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>
        <v>1471000</v>
      </c>
    </row>
    <row r="43" spans="1:14" x14ac:dyDescent="0.25">
      <c r="A43" s="3" t="s">
        <v>55</v>
      </c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3"/>
    </row>
    <row r="49" spans="6:6" x14ac:dyDescent="0.25">
      <c r="F49" s="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workbookViewId="0">
      <selection activeCell="N28" sqref="N28"/>
    </sheetView>
  </sheetViews>
  <sheetFormatPr defaultColWidth="8.85546875" defaultRowHeight="15" x14ac:dyDescent="0.25"/>
  <cols>
    <col min="1" max="1" width="27.42578125" style="4" bestFit="1" customWidth="1"/>
    <col min="2" max="2" width="13.42578125" style="4" bestFit="1" customWidth="1"/>
    <col min="3" max="3" width="8.85546875" style="4" bestFit="1" customWidth="1"/>
    <col min="4" max="5" width="8.28515625" style="4" bestFit="1" customWidth="1"/>
    <col min="6" max="6" width="16" style="4" bestFit="1" customWidth="1"/>
    <col min="7" max="7" width="13.7109375" style="4" bestFit="1" customWidth="1"/>
    <col min="8" max="8" width="13.85546875" style="4" bestFit="1" customWidth="1"/>
    <col min="9" max="9" width="13" style="4" bestFit="1" customWidth="1"/>
    <col min="10" max="10" width="17.7109375" style="4" bestFit="1" customWidth="1"/>
    <col min="11" max="11" width="15.7109375" style="4" bestFit="1" customWidth="1"/>
    <col min="12" max="12" width="16.85546875" style="4" bestFit="1" customWidth="1"/>
    <col min="13" max="13" width="15.140625" style="4" bestFit="1" customWidth="1"/>
    <col min="14" max="14" width="8.42578125" style="4" bestFit="1" customWidth="1"/>
    <col min="15" max="15" width="8.28515625" style="4" bestFit="1" customWidth="1"/>
    <col min="16" max="16" width="13.7109375" style="4" bestFit="1" customWidth="1"/>
    <col min="17" max="16384" width="8.85546875" style="4"/>
  </cols>
  <sheetData>
    <row r="1" spans="1:16" x14ac:dyDescent="0.25">
      <c r="A1" s="3" t="s">
        <v>13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56</v>
      </c>
      <c r="P1" s="3" t="s">
        <v>57</v>
      </c>
    </row>
    <row r="2" spans="1:16" x14ac:dyDescent="0.25">
      <c r="A2" s="3" t="s">
        <v>14</v>
      </c>
      <c r="B2" s="5"/>
      <c r="C2" s="6"/>
      <c r="D2" s="6">
        <v>11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>
        <v>5.5</v>
      </c>
    </row>
    <row r="3" spans="1:16" x14ac:dyDescent="0.25">
      <c r="A3" s="3" t="s">
        <v>15</v>
      </c>
      <c r="B3" s="8"/>
      <c r="C3" s="9"/>
      <c r="D3" s="9"/>
      <c r="E3" s="9">
        <v>233276826.81977731</v>
      </c>
      <c r="F3" s="9"/>
      <c r="G3" s="9"/>
      <c r="H3" s="9"/>
      <c r="I3" s="9"/>
      <c r="J3" s="9"/>
      <c r="K3" s="9"/>
      <c r="L3" s="9"/>
      <c r="M3" s="9"/>
      <c r="N3" s="9"/>
      <c r="O3" s="9"/>
      <c r="P3" s="10">
        <v>57971.180222737981</v>
      </c>
    </row>
    <row r="4" spans="1:16" x14ac:dyDescent="0.25">
      <c r="A4" s="3" t="s">
        <v>16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v>2755478</v>
      </c>
      <c r="O4" s="9"/>
      <c r="P4" s="10"/>
    </row>
    <row r="5" spans="1:16" x14ac:dyDescent="0.25">
      <c r="A5" s="3" t="s">
        <v>17</v>
      </c>
      <c r="B5" s="8"/>
      <c r="C5" s="9"/>
      <c r="D5" s="9"/>
      <c r="E5" s="9">
        <v>317860458.26216608</v>
      </c>
      <c r="F5" s="9"/>
      <c r="G5" s="9"/>
      <c r="H5" s="9"/>
      <c r="I5" s="9"/>
      <c r="J5" s="9"/>
      <c r="K5" s="9"/>
      <c r="L5" s="9"/>
      <c r="M5" s="9"/>
      <c r="N5" s="9"/>
      <c r="O5" s="9"/>
      <c r="P5" s="10">
        <v>214709.73783383009</v>
      </c>
    </row>
    <row r="6" spans="1:16" x14ac:dyDescent="0.25">
      <c r="A6" s="3" t="s">
        <v>18</v>
      </c>
      <c r="B6" s="8">
        <v>14586040</v>
      </c>
      <c r="C6" s="9"/>
      <c r="D6" s="9"/>
      <c r="E6" s="9"/>
      <c r="F6" s="9"/>
      <c r="G6" s="9"/>
      <c r="H6" s="9"/>
      <c r="I6" s="9">
        <v>1380939.168000001</v>
      </c>
      <c r="J6" s="9"/>
      <c r="K6" s="9"/>
      <c r="L6" s="9"/>
      <c r="M6" s="9"/>
      <c r="N6" s="9">
        <v>142869138.67702699</v>
      </c>
      <c r="O6" s="9"/>
      <c r="P6" s="10">
        <v>158836117.80000001</v>
      </c>
    </row>
    <row r="7" spans="1:16" x14ac:dyDescent="0.25">
      <c r="A7" s="3" t="s">
        <v>19</v>
      </c>
      <c r="B7" s="8"/>
      <c r="C7" s="9"/>
      <c r="D7" s="9"/>
      <c r="E7" s="9"/>
      <c r="F7" s="9"/>
      <c r="G7" s="9"/>
      <c r="H7" s="9"/>
      <c r="I7" s="9">
        <v>567171.4440000006</v>
      </c>
      <c r="J7" s="9"/>
      <c r="K7" s="9"/>
      <c r="L7" s="9"/>
      <c r="M7" s="9"/>
      <c r="N7" s="9">
        <v>1835030.5560000001</v>
      </c>
      <c r="O7" s="9"/>
      <c r="P7" s="10">
        <v>2402202</v>
      </c>
    </row>
    <row r="8" spans="1:16" x14ac:dyDescent="0.25">
      <c r="A8" s="3" t="s">
        <v>20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>
        <v>261000000</v>
      </c>
      <c r="P8" s="10">
        <v>2257060</v>
      </c>
    </row>
    <row r="9" spans="1:16" x14ac:dyDescent="0.25">
      <c r="A9" s="3" t="s">
        <v>21</v>
      </c>
      <c r="B9" s="8"/>
      <c r="C9" s="9"/>
      <c r="D9" s="9">
        <v>1795129.0119572061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0">
        <v>1252370.9880427939</v>
      </c>
    </row>
    <row r="10" spans="1:16" x14ac:dyDescent="0.25">
      <c r="A10" s="3" t="s">
        <v>22</v>
      </c>
      <c r="B10" s="8"/>
      <c r="C10" s="9">
        <v>59660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/>
    </row>
    <row r="11" spans="1:16" x14ac:dyDescent="0.25">
      <c r="A11" s="3" t="s">
        <v>23</v>
      </c>
      <c r="B11" s="8">
        <v>75158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</row>
    <row r="12" spans="1:16" x14ac:dyDescent="0.25">
      <c r="A12" s="3" t="s">
        <v>24</v>
      </c>
      <c r="B12" s="8">
        <v>727239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</row>
    <row r="13" spans="1:16" x14ac:dyDescent="0.25">
      <c r="A13" s="3" t="s">
        <v>25</v>
      </c>
      <c r="B13" s="8"/>
      <c r="C13" s="9"/>
      <c r="D13" s="9"/>
      <c r="E13" s="9"/>
      <c r="F13" s="9"/>
      <c r="G13" s="9">
        <v>1612.008564665955</v>
      </c>
      <c r="H13" s="9">
        <v>5671324.9063365441</v>
      </c>
      <c r="I13" s="9"/>
      <c r="J13" s="9"/>
      <c r="K13" s="9"/>
      <c r="L13" s="9">
        <v>705252.69835405203</v>
      </c>
      <c r="M13" s="9"/>
      <c r="N13" s="9">
        <v>261736018.82448131</v>
      </c>
      <c r="O13" s="9"/>
      <c r="P13" s="10">
        <v>268083464</v>
      </c>
    </row>
    <row r="14" spans="1:16" x14ac:dyDescent="0.25">
      <c r="A14" s="3" t="s">
        <v>26</v>
      </c>
      <c r="B14" s="8"/>
      <c r="C14" s="9"/>
      <c r="D14" s="9">
        <v>7000000</v>
      </c>
      <c r="E14" s="9"/>
      <c r="F14" s="9"/>
      <c r="G14" s="9"/>
      <c r="H14" s="9"/>
      <c r="I14" s="9"/>
      <c r="J14" s="9"/>
      <c r="K14" s="9"/>
      <c r="L14" s="9"/>
      <c r="M14" s="9"/>
      <c r="N14" s="9">
        <v>48208511.720356964</v>
      </c>
      <c r="O14" s="9"/>
      <c r="P14" s="10">
        <v>55208511.729999997</v>
      </c>
    </row>
    <row r="15" spans="1:16" x14ac:dyDescent="0.25">
      <c r="A15" s="3" t="s">
        <v>27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>
        <v>253119</v>
      </c>
      <c r="O15" s="9"/>
      <c r="P15" s="10">
        <v>253119</v>
      </c>
    </row>
    <row r="16" spans="1:16" x14ac:dyDescent="0.25">
      <c r="A16" s="3" t="s">
        <v>28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v>665000</v>
      </c>
      <c r="O16" s="9"/>
      <c r="P16" s="10">
        <v>665000</v>
      </c>
    </row>
    <row r="17" spans="1:16" x14ac:dyDescent="0.25">
      <c r="A17" s="3" t="s">
        <v>29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v>1575000</v>
      </c>
      <c r="O17" s="9"/>
      <c r="P17" s="10">
        <v>1575000</v>
      </c>
    </row>
    <row r="18" spans="1:16" x14ac:dyDescent="0.25">
      <c r="A18" s="3" t="s">
        <v>30</v>
      </c>
      <c r="B18" s="8"/>
      <c r="C18" s="9">
        <v>609000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56000</v>
      </c>
      <c r="O18" s="9"/>
      <c r="P18" s="10">
        <v>665000</v>
      </c>
    </row>
    <row r="19" spans="1:16" x14ac:dyDescent="0.25">
      <c r="A19" s="3" t="s">
        <v>31</v>
      </c>
      <c r="B19" s="8">
        <v>513423</v>
      </c>
      <c r="C19" s="9">
        <v>58000</v>
      </c>
      <c r="D19" s="9"/>
      <c r="E19" s="9"/>
      <c r="F19" s="9"/>
      <c r="G19" s="9"/>
      <c r="H19" s="9"/>
      <c r="I19" s="9">
        <v>6188170.8000000026</v>
      </c>
      <c r="J19" s="9"/>
      <c r="K19" s="9"/>
      <c r="L19" s="9"/>
      <c r="M19" s="9"/>
      <c r="N19" s="9">
        <v>139289469.19999999</v>
      </c>
      <c r="O19" s="9"/>
      <c r="P19" s="10">
        <v>450450</v>
      </c>
    </row>
    <row r="20" spans="1:16" x14ac:dyDescent="0.25">
      <c r="A20" s="3" t="s">
        <v>32</v>
      </c>
      <c r="B20" s="8">
        <v>2738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</row>
    <row r="21" spans="1:16" x14ac:dyDescent="0.25">
      <c r="A21" s="3" t="s">
        <v>33</v>
      </c>
      <c r="B21" s="8"/>
      <c r="C21" s="9"/>
      <c r="D21" s="9"/>
      <c r="E21" s="9"/>
      <c r="F21" s="9"/>
      <c r="G21" s="9">
        <v>806.00308383320237</v>
      </c>
      <c r="H21" s="9">
        <v>3561074.0539346812</v>
      </c>
      <c r="I21" s="9"/>
      <c r="J21" s="9"/>
      <c r="K21" s="9"/>
      <c r="L21" s="9">
        <v>2404271.992598773</v>
      </c>
      <c r="M21" s="9"/>
      <c r="N21" s="9"/>
      <c r="O21" s="9"/>
      <c r="P21" s="10"/>
    </row>
    <row r="22" spans="1:16" x14ac:dyDescent="0.25">
      <c r="A22" s="3" t="s">
        <v>34</v>
      </c>
      <c r="B22" s="8"/>
      <c r="C22" s="9"/>
      <c r="D22" s="9"/>
      <c r="E22" s="9"/>
      <c r="F22" s="9"/>
      <c r="G22" s="9">
        <v>1477.673518860646</v>
      </c>
      <c r="H22" s="9">
        <v>4451342.5674183518</v>
      </c>
      <c r="I22" s="9"/>
      <c r="J22" s="9"/>
      <c r="K22" s="9"/>
      <c r="L22" s="9">
        <v>3558310.4224075479</v>
      </c>
      <c r="M22" s="9"/>
      <c r="N22" s="9"/>
      <c r="O22" s="9"/>
      <c r="P22" s="10"/>
    </row>
    <row r="23" spans="1:16" x14ac:dyDescent="0.25">
      <c r="A23" s="3" t="s">
        <v>35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v>64849.157160485272</v>
      </c>
      <c r="O23" s="9"/>
      <c r="P23" s="10">
        <v>64849.157160000002</v>
      </c>
    </row>
    <row r="24" spans="1:16" x14ac:dyDescent="0.25">
      <c r="A24" s="3" t="s">
        <v>36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>
        <v>82595.912744937639</v>
      </c>
      <c r="O24" s="9"/>
      <c r="P24" s="10">
        <v>82595.912750000003</v>
      </c>
    </row>
    <row r="25" spans="1:16" x14ac:dyDescent="0.25">
      <c r="A25" s="3" t="s">
        <v>37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v>4119750.496867612</v>
      </c>
      <c r="O25" s="9"/>
      <c r="P25" s="10">
        <v>4119750.4959999998</v>
      </c>
    </row>
    <row r="26" spans="1:16" x14ac:dyDescent="0.25">
      <c r="A26" s="3" t="s">
        <v>38</v>
      </c>
      <c r="B26" s="8"/>
      <c r="C26" s="9"/>
      <c r="D26" s="9"/>
      <c r="E26" s="9"/>
      <c r="F26" s="9"/>
      <c r="G26" s="9"/>
      <c r="H26" s="9"/>
      <c r="I26" s="9">
        <v>517852.18800000049</v>
      </c>
      <c r="J26" s="9"/>
      <c r="K26" s="9"/>
      <c r="L26" s="9"/>
      <c r="M26" s="9"/>
      <c r="N26" s="9"/>
      <c r="O26" s="9"/>
      <c r="P26" s="10"/>
    </row>
    <row r="27" spans="1:16" x14ac:dyDescent="0.25">
      <c r="A27" s="3" t="s">
        <v>39</v>
      </c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v>615105.94999999925</v>
      </c>
      <c r="O27" s="9"/>
      <c r="P27" s="10">
        <v>615105.94999999995</v>
      </c>
    </row>
    <row r="28" spans="1:16" x14ac:dyDescent="0.25">
      <c r="A28" s="3" t="s">
        <v>40</v>
      </c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v>219638</v>
      </c>
      <c r="O28" s="9"/>
      <c r="P28" s="10"/>
    </row>
    <row r="29" spans="1:16" x14ac:dyDescent="0.25">
      <c r="A29" s="3" t="s">
        <v>41</v>
      </c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v>2244</v>
      </c>
      <c r="O29" s="9"/>
      <c r="P29" s="10"/>
    </row>
    <row r="30" spans="1:16" x14ac:dyDescent="0.25">
      <c r="A30" s="3" t="s">
        <v>42</v>
      </c>
      <c r="B30" s="8"/>
      <c r="C30" s="9"/>
      <c r="D30" s="9"/>
      <c r="E30" s="9"/>
      <c r="F30" s="9">
        <v>289100</v>
      </c>
      <c r="G30" s="9"/>
      <c r="H30" s="9"/>
      <c r="I30" s="9"/>
      <c r="J30" s="9"/>
      <c r="K30" s="9"/>
      <c r="L30" s="9"/>
      <c r="M30" s="9"/>
      <c r="N30" s="9"/>
      <c r="O30" s="9"/>
      <c r="P30" s="10"/>
    </row>
    <row r="31" spans="1:16" x14ac:dyDescent="0.25">
      <c r="A31" s="3" t="s">
        <v>43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v>7142963</v>
      </c>
      <c r="O31" s="9"/>
      <c r="P31" s="10"/>
    </row>
    <row r="32" spans="1:16" x14ac:dyDescent="0.25">
      <c r="A32" s="3" t="s">
        <v>44</v>
      </c>
      <c r="B32" s="8"/>
      <c r="C32" s="9"/>
      <c r="D32" s="9"/>
      <c r="E32" s="9"/>
      <c r="F32" s="9">
        <v>2343327</v>
      </c>
      <c r="G32" s="9"/>
      <c r="H32" s="9"/>
      <c r="I32" s="9"/>
      <c r="J32" s="9"/>
      <c r="K32" s="9"/>
      <c r="L32" s="9"/>
      <c r="M32" s="9"/>
      <c r="N32" s="9"/>
      <c r="O32" s="9"/>
      <c r="P32" s="10"/>
    </row>
    <row r="33" spans="1:16" x14ac:dyDescent="0.25">
      <c r="A33" s="3" t="s">
        <v>45</v>
      </c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v>4618619</v>
      </c>
      <c r="O33" s="9"/>
      <c r="P33" s="10"/>
    </row>
    <row r="34" spans="1:16" x14ac:dyDescent="0.25">
      <c r="A34" s="3" t="s">
        <v>46</v>
      </c>
      <c r="B34" s="8"/>
      <c r="C34" s="9"/>
      <c r="D34" s="9"/>
      <c r="E34" s="9"/>
      <c r="F34" s="9">
        <v>20234</v>
      </c>
      <c r="G34" s="9"/>
      <c r="H34" s="9"/>
      <c r="I34" s="9"/>
      <c r="J34" s="9"/>
      <c r="K34" s="9"/>
      <c r="L34" s="9"/>
      <c r="M34" s="9"/>
      <c r="N34" s="9"/>
      <c r="O34" s="9"/>
      <c r="P34" s="10"/>
    </row>
    <row r="35" spans="1:16" x14ac:dyDescent="0.25">
      <c r="A35" s="3" t="s">
        <v>47</v>
      </c>
      <c r="B35" s="8"/>
      <c r="C35" s="9"/>
      <c r="D35" s="9"/>
      <c r="E35" s="9"/>
      <c r="F35" s="9">
        <v>149044175</v>
      </c>
      <c r="G35" s="9"/>
      <c r="H35" s="9"/>
      <c r="I35" s="9"/>
      <c r="J35" s="9"/>
      <c r="K35" s="9"/>
      <c r="L35" s="9"/>
      <c r="M35" s="9"/>
      <c r="N35" s="9"/>
      <c r="O35" s="9"/>
      <c r="P35" s="10"/>
    </row>
    <row r="36" spans="1:16" x14ac:dyDescent="0.25">
      <c r="A36" s="3" t="s">
        <v>48</v>
      </c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>
        <v>15532192</v>
      </c>
      <c r="O36" s="9"/>
      <c r="P36" s="10"/>
    </row>
    <row r="37" spans="1:16" x14ac:dyDescent="0.25">
      <c r="A37" s="3" t="s">
        <v>49</v>
      </c>
      <c r="B37" s="8"/>
      <c r="C37" s="9"/>
      <c r="D37" s="9"/>
      <c r="E37" s="9"/>
      <c r="F37" s="9">
        <v>2028270</v>
      </c>
      <c r="G37" s="9"/>
      <c r="H37" s="9"/>
      <c r="I37" s="9"/>
      <c r="J37" s="9"/>
      <c r="K37" s="9"/>
      <c r="L37" s="9"/>
      <c r="M37" s="9"/>
      <c r="N37" s="9"/>
      <c r="O37" s="9"/>
      <c r="P37" s="10"/>
    </row>
    <row r="38" spans="1:16" x14ac:dyDescent="0.25">
      <c r="A38" s="3" t="s">
        <v>50</v>
      </c>
      <c r="B38" s="8"/>
      <c r="C38" s="9"/>
      <c r="D38" s="9"/>
      <c r="E38" s="9"/>
      <c r="F38" s="9">
        <v>1822591</v>
      </c>
      <c r="G38" s="9"/>
      <c r="H38" s="9"/>
      <c r="I38" s="9"/>
      <c r="J38" s="9"/>
      <c r="K38" s="9"/>
      <c r="L38" s="9"/>
      <c r="M38" s="9"/>
      <c r="N38" s="9"/>
      <c r="O38" s="9"/>
      <c r="P38" s="10"/>
    </row>
    <row r="39" spans="1:16" x14ac:dyDescent="0.25">
      <c r="A39" s="3" t="s">
        <v>51</v>
      </c>
      <c r="B39" s="8"/>
      <c r="C39" s="9"/>
      <c r="D39" s="9"/>
      <c r="E39" s="9"/>
      <c r="F39" s="9"/>
      <c r="G39" s="9"/>
      <c r="H39" s="9"/>
      <c r="I39" s="9"/>
      <c r="J39" s="9">
        <v>4618985.7647130014</v>
      </c>
      <c r="K39" s="9"/>
      <c r="L39" s="9"/>
      <c r="M39" s="9"/>
      <c r="N39" s="9"/>
      <c r="O39" s="9"/>
      <c r="P39" s="10"/>
    </row>
    <row r="40" spans="1:16" x14ac:dyDescent="0.25">
      <c r="A40" s="3" t="s">
        <v>52</v>
      </c>
      <c r="B40" s="8">
        <v>153334900</v>
      </c>
      <c r="C40" s="9">
        <v>1460</v>
      </c>
      <c r="D40" s="9"/>
      <c r="E40" s="9">
        <v>16154</v>
      </c>
      <c r="F40" s="9"/>
      <c r="G40" s="9">
        <v>125802.6291531255</v>
      </c>
      <c r="H40" s="9">
        <v>303944736.11733752</v>
      </c>
      <c r="I40" s="9"/>
      <c r="J40" s="9"/>
      <c r="K40" s="9">
        <v>165191.82549493769</v>
      </c>
      <c r="L40" s="9">
        <v>103749188.3369966</v>
      </c>
      <c r="M40" s="9">
        <v>8239500.9928676113</v>
      </c>
      <c r="N40" s="9"/>
      <c r="O40" s="9"/>
      <c r="P40" s="10"/>
    </row>
    <row r="41" spans="1:16" x14ac:dyDescent="0.25">
      <c r="A41" s="3" t="s">
        <v>53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>
        <v>7432108.0955066066</v>
      </c>
      <c r="O41" s="9"/>
      <c r="P41" s="10"/>
    </row>
    <row r="42" spans="1:16" x14ac:dyDescent="0.25">
      <c r="A42" s="3" t="s">
        <v>54</v>
      </c>
      <c r="B42" s="8"/>
      <c r="C42" s="9"/>
      <c r="D42" s="9">
        <v>544870.98804279417</v>
      </c>
      <c r="E42" s="9">
        <v>545680.91805656801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10">
        <v>380448.09390063782</v>
      </c>
    </row>
    <row r="43" spans="1:16" x14ac:dyDescent="0.25">
      <c r="A43" s="3" t="s">
        <v>55</v>
      </c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>
        <v>758183731.54591012</v>
      </c>
      <c r="O43" s="12"/>
      <c r="P43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"/>
  <sheetViews>
    <sheetView workbookViewId="0">
      <selection activeCell="A20" sqref="A20"/>
    </sheetView>
  </sheetViews>
  <sheetFormatPr defaultColWidth="8.85546875" defaultRowHeight="15" x14ac:dyDescent="0.25"/>
  <cols>
    <col min="1" max="1" width="17.7109375" style="4" bestFit="1" customWidth="1"/>
    <col min="2" max="2" width="13.42578125" style="4" bestFit="1" customWidth="1"/>
    <col min="3" max="3" width="8.85546875" style="4" bestFit="1" customWidth="1"/>
    <col min="4" max="5" width="8.28515625" style="4" bestFit="1" customWidth="1"/>
    <col min="6" max="6" width="16" style="4" bestFit="1" customWidth="1"/>
    <col min="7" max="7" width="13.7109375" style="4" bestFit="1" customWidth="1"/>
    <col min="8" max="8" width="13.85546875" style="4" bestFit="1" customWidth="1"/>
    <col min="9" max="9" width="13" style="4" bestFit="1" customWidth="1"/>
    <col min="10" max="10" width="17.7109375" style="4" bestFit="1" customWidth="1"/>
    <col min="11" max="11" width="15.7109375" style="4" bestFit="1" customWidth="1"/>
    <col min="12" max="12" width="16.85546875" style="4" bestFit="1" customWidth="1"/>
    <col min="13" max="13" width="15.140625" style="4" bestFit="1" customWidth="1"/>
    <col min="14" max="15" width="8.28515625" style="4" bestFit="1" customWidth="1"/>
    <col min="16" max="16" width="13.7109375" style="4" bestFit="1" customWidth="1"/>
    <col min="17" max="17" width="8.28515625" style="4" bestFit="1" customWidth="1"/>
    <col min="18" max="18" width="8.85546875" style="4"/>
    <col min="19" max="19" width="8.85546875" style="14"/>
    <col min="20" max="16384" width="8.85546875" style="4"/>
  </cols>
  <sheetData>
    <row r="1" spans="1:19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56</v>
      </c>
      <c r="P1" s="3" t="s">
        <v>57</v>
      </c>
      <c r="Q1" s="3" t="s">
        <v>58</v>
      </c>
      <c r="S1" s="14" t="s">
        <v>60</v>
      </c>
    </row>
    <row r="2" spans="1:19" x14ac:dyDescent="0.25">
      <c r="A2" s="3" t="s">
        <v>0</v>
      </c>
      <c r="B2" s="5">
        <v>2009.165</v>
      </c>
      <c r="C2" s="6"/>
      <c r="D2" s="6"/>
      <c r="E2" s="6"/>
      <c r="F2" s="6">
        <v>155258597</v>
      </c>
      <c r="G2" s="6"/>
      <c r="H2" s="6"/>
      <c r="I2" s="6">
        <v>567361.66200000001</v>
      </c>
      <c r="J2" s="6"/>
      <c r="K2" s="6"/>
      <c r="L2" s="6"/>
      <c r="M2" s="6"/>
      <c r="N2" s="6">
        <v>1854710.173</v>
      </c>
      <c r="O2" s="5">
        <v>4475417.7529999996</v>
      </c>
      <c r="P2" s="6">
        <v>2462783.247</v>
      </c>
      <c r="Q2" s="7">
        <v>4618619</v>
      </c>
      <c r="S2" s="14">
        <f>SUM(B2:Q2)</f>
        <v>169239498</v>
      </c>
    </row>
    <row r="3" spans="1:19" x14ac:dyDescent="0.25">
      <c r="A3" s="3" t="s">
        <v>1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>
        <v>253119</v>
      </c>
      <c r="O3" s="8"/>
      <c r="P3" s="9">
        <v>253119</v>
      </c>
      <c r="Q3" s="10">
        <v>221882</v>
      </c>
      <c r="S3" s="14">
        <f t="shared" ref="S3:S14" si="0">SUM(B3:Q3)</f>
        <v>728120</v>
      </c>
    </row>
    <row r="4" spans="1:19" x14ac:dyDescent="0.25">
      <c r="A4" s="3" t="s">
        <v>2</v>
      </c>
      <c r="B4" s="8">
        <v>3157.299</v>
      </c>
      <c r="C4" s="9">
        <v>609356.67099999997</v>
      </c>
      <c r="D4" s="9">
        <v>1378383.6710000001</v>
      </c>
      <c r="E4" s="9"/>
      <c r="F4" s="9">
        <v>289100</v>
      </c>
      <c r="G4" s="9"/>
      <c r="H4" s="9"/>
      <c r="I4" s="9">
        <v>38054.209000000003</v>
      </c>
      <c r="J4" s="9"/>
      <c r="K4" s="9"/>
      <c r="L4" s="9"/>
      <c r="M4" s="9"/>
      <c r="N4" s="9">
        <v>3152561.7740000002</v>
      </c>
      <c r="O4" s="8"/>
      <c r="P4" s="9">
        <v>3869397.375</v>
      </c>
      <c r="Q4" s="10"/>
      <c r="S4" s="14">
        <f t="shared" si="0"/>
        <v>9340010.9989999998</v>
      </c>
    </row>
    <row r="5" spans="1:19" x14ac:dyDescent="0.25">
      <c r="A5" s="3" t="s">
        <v>3</v>
      </c>
      <c r="B5" s="8"/>
      <c r="C5" s="9"/>
      <c r="D5" s="9"/>
      <c r="E5" s="9"/>
      <c r="F5" s="9"/>
      <c r="G5" s="9">
        <v>1611.9159999999999</v>
      </c>
      <c r="H5" s="9">
        <v>5670999.7249999996</v>
      </c>
      <c r="I5" s="9"/>
      <c r="J5" s="9"/>
      <c r="K5" s="9"/>
      <c r="L5" s="9">
        <v>705212.26100000006</v>
      </c>
      <c r="M5" s="9"/>
      <c r="N5" s="9">
        <v>261721011.43599999</v>
      </c>
      <c r="O5" s="8"/>
      <c r="P5" s="9">
        <v>268068092.66299999</v>
      </c>
      <c r="Q5" s="10">
        <v>15532192</v>
      </c>
      <c r="S5" s="14">
        <f t="shared" si="0"/>
        <v>551699120.00099993</v>
      </c>
    </row>
    <row r="6" spans="1:19" x14ac:dyDescent="0.25">
      <c r="A6" s="3" t="s">
        <v>4</v>
      </c>
      <c r="B6" s="8">
        <v>510265.701</v>
      </c>
      <c r="C6" s="9">
        <v>57643.328999999998</v>
      </c>
      <c r="D6" s="9"/>
      <c r="E6" s="9"/>
      <c r="F6" s="9"/>
      <c r="G6" s="9"/>
      <c r="H6" s="9"/>
      <c r="I6" s="9">
        <v>6150116.591</v>
      </c>
      <c r="J6" s="9"/>
      <c r="K6" s="9"/>
      <c r="L6" s="9"/>
      <c r="M6" s="9"/>
      <c r="N6" s="9">
        <v>141239028.426</v>
      </c>
      <c r="O6" s="8"/>
      <c r="P6" s="9">
        <v>447679.95400000003</v>
      </c>
      <c r="Q6" s="10">
        <v>7142963</v>
      </c>
      <c r="S6" s="14">
        <f t="shared" si="0"/>
        <v>155547697.00099999</v>
      </c>
    </row>
    <row r="7" spans="1:19" x14ac:dyDescent="0.25">
      <c r="A7" s="3" t="s">
        <v>5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>
        <v>64849.156999999999</v>
      </c>
      <c r="O7" s="8"/>
      <c r="P7" s="9">
        <v>64849.156999999999</v>
      </c>
      <c r="Q7" s="10"/>
      <c r="S7" s="14">
        <f t="shared" si="0"/>
        <v>129698.314</v>
      </c>
    </row>
    <row r="8" spans="1:19" x14ac:dyDescent="0.25">
      <c r="A8" s="3" t="s">
        <v>6</v>
      </c>
      <c r="B8" s="8">
        <v>14584030.835000001</v>
      </c>
      <c r="C8" s="9"/>
      <c r="D8" s="9"/>
      <c r="E8" s="9"/>
      <c r="F8" s="9"/>
      <c r="G8" s="9"/>
      <c r="H8" s="9"/>
      <c r="I8" s="9">
        <v>1380748.95</v>
      </c>
      <c r="J8" s="9"/>
      <c r="K8" s="9"/>
      <c r="L8" s="9"/>
      <c r="M8" s="9"/>
      <c r="N8" s="9">
        <v>142849459.06099999</v>
      </c>
      <c r="O8" s="8"/>
      <c r="P8" s="9">
        <v>158814238.80000001</v>
      </c>
      <c r="Q8" s="10"/>
      <c r="S8" s="14">
        <f t="shared" si="0"/>
        <v>317628477.64600003</v>
      </c>
    </row>
    <row r="9" spans="1:19" x14ac:dyDescent="0.25">
      <c r="A9" s="3" t="s">
        <v>7</v>
      </c>
      <c r="B9" s="8"/>
      <c r="C9" s="9"/>
      <c r="D9" s="9"/>
      <c r="E9" s="9"/>
      <c r="F9" s="9"/>
      <c r="G9" s="9"/>
      <c r="H9" s="9"/>
      <c r="I9" s="9"/>
      <c r="J9" s="9">
        <v>4618985.7649999997</v>
      </c>
      <c r="K9" s="9"/>
      <c r="L9" s="9"/>
      <c r="M9" s="9"/>
      <c r="N9" s="9">
        <v>3420041.8849999998</v>
      </c>
      <c r="O9" s="8"/>
      <c r="P9" s="9">
        <v>615105.94999999995</v>
      </c>
      <c r="Q9" s="10"/>
      <c r="S9" s="14">
        <f t="shared" si="0"/>
        <v>8654133.5999999996</v>
      </c>
    </row>
    <row r="10" spans="1:19" x14ac:dyDescent="0.25">
      <c r="A10" s="3" t="s">
        <v>8</v>
      </c>
      <c r="B10" s="8"/>
      <c r="C10" s="9"/>
      <c r="D10" s="9"/>
      <c r="E10" s="9"/>
      <c r="F10" s="9"/>
      <c r="G10" s="9">
        <v>1.675</v>
      </c>
      <c r="H10" s="9">
        <v>7315.9340000000002</v>
      </c>
      <c r="I10" s="9"/>
      <c r="J10" s="9"/>
      <c r="K10" s="9"/>
      <c r="L10" s="9">
        <v>4760.2700000000004</v>
      </c>
      <c r="M10" s="9"/>
      <c r="N10" s="9">
        <v>4591536.5489999996</v>
      </c>
      <c r="O10" s="8"/>
      <c r="P10" s="9">
        <v>15371.337</v>
      </c>
      <c r="Q10" s="10"/>
      <c r="S10" s="14">
        <f t="shared" si="0"/>
        <v>4618985.7649999997</v>
      </c>
    </row>
    <row r="11" spans="1:19" x14ac:dyDescent="0.25">
      <c r="A11" s="3" t="s">
        <v>9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v>82595.913</v>
      </c>
      <c r="O11" s="8"/>
      <c r="P11" s="9">
        <v>82595.913</v>
      </c>
      <c r="Q11" s="10"/>
      <c r="S11" s="14">
        <f t="shared" si="0"/>
        <v>165191.826</v>
      </c>
    </row>
    <row r="12" spans="1:19" x14ac:dyDescent="0.25">
      <c r="A12" s="3" t="s">
        <v>10</v>
      </c>
      <c r="B12" s="8"/>
      <c r="C12" s="9"/>
      <c r="D12" s="9">
        <v>7000000</v>
      </c>
      <c r="E12" s="9"/>
      <c r="F12" s="9"/>
      <c r="G12" s="9"/>
      <c r="H12" s="9"/>
      <c r="I12" s="9"/>
      <c r="J12" s="9"/>
      <c r="K12" s="9"/>
      <c r="L12" s="9"/>
      <c r="M12" s="9"/>
      <c r="N12" s="9">
        <v>48208511.719999999</v>
      </c>
      <c r="O12" s="8"/>
      <c r="P12" s="9">
        <v>55208511.729999997</v>
      </c>
      <c r="Q12" s="10"/>
      <c r="S12" s="14">
        <f t="shared" si="0"/>
        <v>110417023.44999999</v>
      </c>
    </row>
    <row r="13" spans="1:19" x14ac:dyDescent="0.25">
      <c r="A13" s="3" t="s">
        <v>11</v>
      </c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v>4119750.497</v>
      </c>
      <c r="O13" s="8"/>
      <c r="P13" s="9">
        <v>4119750.4959999998</v>
      </c>
      <c r="Q13" s="10"/>
      <c r="S13" s="14">
        <f t="shared" si="0"/>
        <v>8239500.9929999998</v>
      </c>
    </row>
    <row r="14" spans="1:19" x14ac:dyDescent="0.25">
      <c r="A14" s="3" t="s">
        <v>12</v>
      </c>
      <c r="B14" s="8">
        <v>154140035</v>
      </c>
      <c r="C14" s="9">
        <v>61120</v>
      </c>
      <c r="D14" s="9">
        <v>416756.34100000001</v>
      </c>
      <c r="E14" s="9">
        <v>551153439.08200002</v>
      </c>
      <c r="F14" s="9"/>
      <c r="G14" s="9">
        <v>128084.723</v>
      </c>
      <c r="H14" s="9">
        <v>311950161.986</v>
      </c>
      <c r="I14" s="9">
        <v>517852.18800000002</v>
      </c>
      <c r="J14" s="9"/>
      <c r="K14" s="9">
        <v>165191.82500000001</v>
      </c>
      <c r="L14" s="9">
        <v>109707050.92</v>
      </c>
      <c r="M14" s="9">
        <v>8239500.9929999998</v>
      </c>
      <c r="N14" s="9"/>
      <c r="O14" s="8">
        <v>256524582.24700001</v>
      </c>
      <c r="P14" s="9">
        <v>2781787.83</v>
      </c>
      <c r="Q14" s="10"/>
      <c r="S14" s="14">
        <f t="shared" si="0"/>
        <v>1395785563.135</v>
      </c>
    </row>
    <row r="15" spans="1:19" x14ac:dyDescent="0.25">
      <c r="A15" s="3" t="s">
        <v>59</v>
      </c>
      <c r="B15" s="8"/>
      <c r="C15" s="9"/>
      <c r="D15" s="9">
        <v>544870.98804279417</v>
      </c>
      <c r="E15" s="9">
        <v>545680.91805656801</v>
      </c>
      <c r="F15" s="9"/>
      <c r="G15" s="9"/>
      <c r="H15" s="9"/>
      <c r="I15" s="9"/>
      <c r="J15" s="9"/>
      <c r="K15" s="9"/>
      <c r="L15" s="9"/>
      <c r="M15" s="9"/>
      <c r="N15" s="9"/>
      <c r="O15" s="8"/>
      <c r="P15" s="9">
        <v>380448.09390063782</v>
      </c>
      <c r="Q15" s="10"/>
    </row>
    <row r="16" spans="1:19" x14ac:dyDescent="0.25">
      <c r="A16" s="3" t="s">
        <v>55</v>
      </c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>
        <v>784228387.54400003</v>
      </c>
      <c r="O16" s="11"/>
      <c r="P16" s="12"/>
      <c r="Q16" s="13"/>
    </row>
    <row r="18" spans="1:14" s="14" customFormat="1" x14ac:dyDescent="0.25">
      <c r="A18" s="14" t="s">
        <v>60</v>
      </c>
      <c r="B18" s="14">
        <f>SUM(B2:B16)</f>
        <v>169239498</v>
      </c>
      <c r="C18" s="14">
        <f t="shared" ref="C18:N18" si="1">SUM(C2:C16)</f>
        <v>728120</v>
      </c>
      <c r="D18" s="14">
        <f t="shared" si="1"/>
        <v>9340011.0000427943</v>
      </c>
      <c r="E18" s="14">
        <f t="shared" si="1"/>
        <v>551699120.00005662</v>
      </c>
      <c r="F18" s="14">
        <f t="shared" si="1"/>
        <v>155547697</v>
      </c>
      <c r="G18" s="14">
        <f t="shared" si="1"/>
        <v>129698.314</v>
      </c>
      <c r="H18" s="14">
        <f t="shared" si="1"/>
        <v>317628477.64499998</v>
      </c>
      <c r="I18" s="14">
        <f t="shared" si="1"/>
        <v>8654133.5999999996</v>
      </c>
      <c r="J18" s="14">
        <f t="shared" si="1"/>
        <v>4618985.7649999997</v>
      </c>
      <c r="K18" s="14">
        <f t="shared" si="1"/>
        <v>165191.82500000001</v>
      </c>
      <c r="L18" s="14">
        <f t="shared" si="1"/>
        <v>110417023.45100001</v>
      </c>
      <c r="M18" s="14">
        <f t="shared" si="1"/>
        <v>8239500.9929999998</v>
      </c>
      <c r="N18" s="14">
        <f t="shared" si="1"/>
        <v>1395785563.135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75BC4-1FBE-0047-AF29-410B258A026E}">
  <dimension ref="A1:S39"/>
  <sheetViews>
    <sheetView topLeftCell="A4" workbookViewId="0">
      <selection activeCell="B42" sqref="B42"/>
    </sheetView>
  </sheetViews>
  <sheetFormatPr defaultColWidth="11.42578125" defaultRowHeight="15" x14ac:dyDescent="0.25"/>
  <cols>
    <col min="1" max="1" width="17.7109375" bestFit="1" customWidth="1"/>
    <col min="2" max="2" width="14.42578125" customWidth="1"/>
    <col min="3" max="3" width="8.85546875" bestFit="1" customWidth="1"/>
    <col min="4" max="5" width="8.28515625" bestFit="1" customWidth="1"/>
    <col min="6" max="6" width="16" bestFit="1" customWidth="1"/>
    <col min="7" max="7" width="13.7109375" bestFit="1" customWidth="1"/>
    <col min="8" max="8" width="13.85546875" bestFit="1" customWidth="1"/>
    <col min="9" max="9" width="13" bestFit="1" customWidth="1"/>
    <col min="10" max="10" width="17.7109375" bestFit="1" customWidth="1"/>
    <col min="11" max="11" width="15.7109375" bestFit="1" customWidth="1"/>
    <col min="12" max="12" width="16.85546875" bestFit="1" customWidth="1"/>
    <col min="13" max="13" width="15.140625" bestFit="1" customWidth="1"/>
    <col min="14" max="14" width="13.7109375" bestFit="1" customWidth="1"/>
    <col min="15" max="15" width="8.42578125" bestFit="1" customWidth="1"/>
    <col min="16" max="16" width="13.7109375" bestFit="1" customWidth="1"/>
    <col min="17" max="17" width="8.28515625" bestFit="1" customWidth="1"/>
    <col min="18" max="18" width="12.7109375" customWidth="1"/>
    <col min="19" max="19" width="8.28515625" bestFit="1" customWidth="1"/>
  </cols>
  <sheetData>
    <row r="1" spans="1:17" x14ac:dyDescent="0.25">
      <c r="A1" s="16" t="s">
        <v>74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61</v>
      </c>
      <c r="G1" s="3" t="s">
        <v>62</v>
      </c>
      <c r="H1" s="3" t="s">
        <v>63</v>
      </c>
      <c r="I1" s="3" t="s">
        <v>64</v>
      </c>
      <c r="J1" s="3" t="s">
        <v>65</v>
      </c>
      <c r="K1" s="3" t="s">
        <v>66</v>
      </c>
      <c r="L1" s="3" t="s">
        <v>12</v>
      </c>
      <c r="M1" s="3" t="s">
        <v>56</v>
      </c>
      <c r="N1" s="3" t="s">
        <v>57</v>
      </c>
      <c r="O1" s="3" t="s">
        <v>58</v>
      </c>
      <c r="P1" s="4"/>
      <c r="Q1" s="14" t="s">
        <v>60</v>
      </c>
    </row>
    <row r="2" spans="1:17" x14ac:dyDescent="0.25">
      <c r="A2" s="3" t="s">
        <v>0</v>
      </c>
      <c r="B2" s="5">
        <v>2009.165</v>
      </c>
      <c r="C2" s="6"/>
      <c r="D2" s="6"/>
      <c r="E2" s="6"/>
      <c r="F2" s="6"/>
      <c r="G2" s="6"/>
      <c r="H2" s="6">
        <v>567361.66200000001</v>
      </c>
      <c r="I2" s="6"/>
      <c r="J2" s="6"/>
      <c r="K2" s="6"/>
      <c r="L2" s="6">
        <v>1854710.173</v>
      </c>
      <c r="M2" s="5">
        <v>4475417.7529999996</v>
      </c>
      <c r="N2" s="6">
        <v>2462783.247</v>
      </c>
      <c r="O2" s="7">
        <v>159877216</v>
      </c>
      <c r="P2" s="4"/>
      <c r="Q2" s="14">
        <f>SUM(B2:O2)</f>
        <v>169239498</v>
      </c>
    </row>
    <row r="3" spans="1:17" x14ac:dyDescent="0.25">
      <c r="A3" s="3" t="s">
        <v>1</v>
      </c>
      <c r="B3" s="8"/>
      <c r="C3" s="4"/>
      <c r="D3" s="4"/>
      <c r="E3" s="4"/>
      <c r="F3" s="4"/>
      <c r="G3" s="4"/>
      <c r="H3" s="4"/>
      <c r="I3" s="4"/>
      <c r="J3" s="4"/>
      <c r="K3" s="4"/>
      <c r="L3" s="4">
        <v>253119</v>
      </c>
      <c r="M3" s="8"/>
      <c r="N3" s="4">
        <v>253119</v>
      </c>
      <c r="O3" s="10">
        <v>221882</v>
      </c>
      <c r="P3" s="4"/>
      <c r="Q3" s="14">
        <f t="shared" ref="Q3:Q12" si="0">SUM(B3:O3)</f>
        <v>728120</v>
      </c>
    </row>
    <row r="4" spans="1:17" x14ac:dyDescent="0.25">
      <c r="A4" s="3" t="s">
        <v>2</v>
      </c>
      <c r="B4" s="8">
        <v>64152.561999999998</v>
      </c>
      <c r="C4" s="4">
        <v>616247.14</v>
      </c>
      <c r="D4" s="4">
        <v>1378383.6710000001</v>
      </c>
      <c r="E4" s="4"/>
      <c r="F4" s="4"/>
      <c r="G4" s="4"/>
      <c r="H4" s="4">
        <v>773216.25600000005</v>
      </c>
      <c r="I4" s="4"/>
      <c r="J4" s="4"/>
      <c r="K4" s="4"/>
      <c r="L4" s="4">
        <v>2296000</v>
      </c>
      <c r="M4" s="8"/>
      <c r="N4" s="4">
        <v>3922911.3709999998</v>
      </c>
      <c r="O4" s="10">
        <v>289100</v>
      </c>
      <c r="P4" s="4"/>
      <c r="Q4" s="14">
        <f t="shared" si="0"/>
        <v>9340011</v>
      </c>
    </row>
    <row r="5" spans="1:17" x14ac:dyDescent="0.25">
      <c r="A5" s="3" t="s">
        <v>3</v>
      </c>
      <c r="B5" s="8"/>
      <c r="C5" s="4"/>
      <c r="D5" s="4"/>
      <c r="E5" s="4"/>
      <c r="F5" s="4">
        <v>1612.009</v>
      </c>
      <c r="G5" s="4">
        <v>5671324.9060000004</v>
      </c>
      <c r="H5" s="4"/>
      <c r="I5" s="4"/>
      <c r="J5" s="4">
        <v>705252.69799999997</v>
      </c>
      <c r="K5" s="4"/>
      <c r="L5" s="4">
        <v>261705274.38699999</v>
      </c>
      <c r="M5" s="8"/>
      <c r="N5" s="4">
        <v>268083464</v>
      </c>
      <c r="O5" s="10">
        <v>15532192</v>
      </c>
      <c r="P5" s="4"/>
      <c r="Q5" s="14">
        <f t="shared" si="0"/>
        <v>551699120</v>
      </c>
    </row>
    <row r="6" spans="1:17" x14ac:dyDescent="0.25">
      <c r="A6" s="3" t="s">
        <v>61</v>
      </c>
      <c r="B6" s="8"/>
      <c r="C6" s="4"/>
      <c r="D6" s="4"/>
      <c r="E6" s="4"/>
      <c r="F6" s="4"/>
      <c r="G6" s="4"/>
      <c r="H6" s="4"/>
      <c r="I6" s="4"/>
      <c r="J6" s="4"/>
      <c r="K6" s="4"/>
      <c r="L6" s="4">
        <v>64849.156999999999</v>
      </c>
      <c r="M6" s="8"/>
      <c r="N6" s="4">
        <v>64849.156999999999</v>
      </c>
      <c r="O6" s="10"/>
      <c r="P6" s="4"/>
      <c r="Q6" s="14">
        <f t="shared" si="0"/>
        <v>129698.314</v>
      </c>
    </row>
    <row r="7" spans="1:17" x14ac:dyDescent="0.25">
      <c r="A7" s="3" t="s">
        <v>62</v>
      </c>
      <c r="B7" s="8">
        <v>14584030.835000001</v>
      </c>
      <c r="C7" s="4"/>
      <c r="D7" s="4"/>
      <c r="E7" s="4"/>
      <c r="F7" s="4"/>
      <c r="G7" s="4"/>
      <c r="H7" s="4">
        <v>1380748.95</v>
      </c>
      <c r="I7" s="4"/>
      <c r="J7" s="4"/>
      <c r="K7" s="4"/>
      <c r="L7" s="4">
        <v>142849459.06099999</v>
      </c>
      <c r="M7" s="8"/>
      <c r="N7" s="4">
        <v>158814238.80000001</v>
      </c>
      <c r="O7" s="10"/>
      <c r="P7" s="4"/>
      <c r="Q7" s="14">
        <f t="shared" si="0"/>
        <v>317628477.64600003</v>
      </c>
    </row>
    <row r="8" spans="1:17" x14ac:dyDescent="0.25">
      <c r="A8" s="3" t="s">
        <v>63</v>
      </c>
      <c r="B8" s="8"/>
      <c r="C8" s="4"/>
      <c r="D8" s="4"/>
      <c r="E8" s="4"/>
      <c r="F8" s="4"/>
      <c r="G8" s="4"/>
      <c r="H8" s="4"/>
      <c r="I8" s="4"/>
      <c r="J8" s="4"/>
      <c r="K8" s="4"/>
      <c r="L8" s="4">
        <v>8039027.6500000004</v>
      </c>
      <c r="M8" s="8"/>
      <c r="N8" s="4">
        <v>615105.94999999995</v>
      </c>
      <c r="O8" s="10"/>
      <c r="P8" s="4"/>
      <c r="Q8" s="14">
        <f t="shared" si="0"/>
        <v>8654133.5999999996</v>
      </c>
    </row>
    <row r="9" spans="1:17" x14ac:dyDescent="0.25">
      <c r="A9" s="3" t="s">
        <v>64</v>
      </c>
      <c r="B9" s="8"/>
      <c r="C9" s="4"/>
      <c r="D9" s="4"/>
      <c r="E9" s="4"/>
      <c r="F9" s="4"/>
      <c r="G9" s="4"/>
      <c r="H9" s="4"/>
      <c r="I9" s="4"/>
      <c r="J9" s="4"/>
      <c r="K9" s="4"/>
      <c r="L9" s="4">
        <v>82595.913</v>
      </c>
      <c r="M9" s="8"/>
      <c r="N9" s="4">
        <v>82595.913</v>
      </c>
      <c r="O9" s="10"/>
      <c r="P9" s="4"/>
      <c r="Q9" s="14">
        <f t="shared" si="0"/>
        <v>165191.826</v>
      </c>
    </row>
    <row r="10" spans="1:17" x14ac:dyDescent="0.25">
      <c r="A10" s="3" t="s">
        <v>65</v>
      </c>
      <c r="B10" s="8"/>
      <c r="C10" s="4"/>
      <c r="D10" s="4">
        <v>7000000</v>
      </c>
      <c r="E10" s="4"/>
      <c r="F10" s="4"/>
      <c r="G10" s="4"/>
      <c r="H10" s="4"/>
      <c r="I10" s="4"/>
      <c r="J10" s="4"/>
      <c r="K10" s="4"/>
      <c r="L10" s="4">
        <v>48208511.719999999</v>
      </c>
      <c r="M10" s="8"/>
      <c r="N10" s="4">
        <v>55208511.729999997</v>
      </c>
      <c r="O10" s="10"/>
      <c r="P10" s="4"/>
      <c r="Q10" s="14">
        <f t="shared" si="0"/>
        <v>110417023.44999999</v>
      </c>
    </row>
    <row r="11" spans="1:17" x14ac:dyDescent="0.25">
      <c r="A11" s="3" t="s">
        <v>66</v>
      </c>
      <c r="B11" s="8"/>
      <c r="C11" s="4"/>
      <c r="D11" s="4"/>
      <c r="E11" s="4"/>
      <c r="F11" s="4"/>
      <c r="G11" s="4"/>
      <c r="H11" s="4"/>
      <c r="I11" s="4"/>
      <c r="J11" s="4"/>
      <c r="K11" s="4"/>
      <c r="L11" s="4">
        <v>4119750.497</v>
      </c>
      <c r="M11" s="8"/>
      <c r="N11" s="4">
        <v>4119750.4959999998</v>
      </c>
      <c r="O11" s="10"/>
      <c r="P11" s="4"/>
      <c r="Q11" s="14">
        <f t="shared" si="0"/>
        <v>8239500.9929999998</v>
      </c>
    </row>
    <row r="12" spans="1:17" x14ac:dyDescent="0.25">
      <c r="A12" s="3" t="s">
        <v>12</v>
      </c>
      <c r="B12" s="8">
        <v>154589305.43799999</v>
      </c>
      <c r="C12" s="4">
        <v>111872.86</v>
      </c>
      <c r="D12" s="4">
        <v>416756.34100000001</v>
      </c>
      <c r="E12" s="4">
        <v>551153439.08200002</v>
      </c>
      <c r="F12" s="4">
        <v>128086.306</v>
      </c>
      <c r="G12" s="4">
        <v>311957152.73900002</v>
      </c>
      <c r="H12" s="4">
        <v>5932806.7319999998</v>
      </c>
      <c r="I12" s="4">
        <v>165191.82500000001</v>
      </c>
      <c r="J12" s="4">
        <v>109711770.752</v>
      </c>
      <c r="K12" s="4">
        <v>8239500.9929999998</v>
      </c>
      <c r="L12" s="4"/>
      <c r="M12" s="8">
        <v>256524582.24700001</v>
      </c>
      <c r="N12" s="4">
        <v>3175953.7880000002</v>
      </c>
      <c r="O12" s="10"/>
      <c r="P12" s="4"/>
      <c r="Q12" s="14">
        <f t="shared" si="0"/>
        <v>1402106419.1030002</v>
      </c>
    </row>
    <row r="13" spans="1:17" x14ac:dyDescent="0.25">
      <c r="A13" s="3" t="s">
        <v>59</v>
      </c>
      <c r="B13" s="8"/>
      <c r="C13" s="4"/>
      <c r="D13" s="4">
        <v>544870.98804279417</v>
      </c>
      <c r="E13" s="4">
        <v>545680.91805656801</v>
      </c>
      <c r="F13" s="4"/>
      <c r="G13" s="4"/>
      <c r="H13" s="4"/>
      <c r="I13" s="4"/>
      <c r="J13" s="4"/>
      <c r="K13" s="4"/>
      <c r="L13" s="4"/>
      <c r="M13" s="8"/>
      <c r="N13" s="4">
        <v>380448.09390063782</v>
      </c>
      <c r="O13" s="10"/>
      <c r="P13" s="4"/>
      <c r="Q13" s="4"/>
    </row>
    <row r="14" spans="1:17" x14ac:dyDescent="0.25">
      <c r="A14" s="3" t="s">
        <v>55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>
        <v>932633121.5450002</v>
      </c>
      <c r="M14" s="11"/>
      <c r="N14" s="12"/>
      <c r="O14" s="13"/>
      <c r="P14" s="4"/>
      <c r="Q14" s="4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14" t="s">
        <v>60</v>
      </c>
      <c r="B16" s="14">
        <f>SUM(B2:B14)</f>
        <v>169239498</v>
      </c>
      <c r="C16" s="14">
        <f t="shared" ref="C16:N16" si="1">SUM(C2:C14)</f>
        <v>728120</v>
      </c>
      <c r="D16" s="14">
        <f t="shared" si="1"/>
        <v>9340011.0000427943</v>
      </c>
      <c r="E16" s="14">
        <f t="shared" si="1"/>
        <v>551699120.00005662</v>
      </c>
      <c r="F16" s="14">
        <f t="shared" si="1"/>
        <v>129698.315</v>
      </c>
      <c r="G16" s="14">
        <f t="shared" si="1"/>
        <v>317628477.64500004</v>
      </c>
      <c r="H16" s="14">
        <f t="shared" si="1"/>
        <v>8654133.5999999996</v>
      </c>
      <c r="I16" s="14">
        <f t="shared" si="1"/>
        <v>165191.82500000001</v>
      </c>
      <c r="J16" s="14">
        <f t="shared" si="1"/>
        <v>110417023.45</v>
      </c>
      <c r="K16" s="14">
        <f t="shared" si="1"/>
        <v>8239500.9929999998</v>
      </c>
      <c r="L16" s="14">
        <f t="shared" si="1"/>
        <v>1402106419.1030002</v>
      </c>
      <c r="M16" s="14">
        <f t="shared" si="1"/>
        <v>261000000</v>
      </c>
      <c r="N16" s="14">
        <f t="shared" si="1"/>
        <v>497183731.54590058</v>
      </c>
      <c r="O16" s="20">
        <f>SUM(O2:O14)</f>
        <v>175920390</v>
      </c>
      <c r="P16" s="14"/>
      <c r="Q16" s="14"/>
    </row>
    <row r="19" spans="1:19" x14ac:dyDescent="0.25">
      <c r="A19" s="18" t="s">
        <v>75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  <c r="G19" s="3" t="s">
        <v>5</v>
      </c>
      <c r="H19" s="3" t="s">
        <v>6</v>
      </c>
      <c r="I19" s="3" t="s">
        <v>7</v>
      </c>
      <c r="J19" s="3" t="s">
        <v>8</v>
      </c>
      <c r="K19" s="3" t="s">
        <v>9</v>
      </c>
      <c r="L19" s="3" t="s">
        <v>10</v>
      </c>
      <c r="M19" s="3" t="s">
        <v>11</v>
      </c>
      <c r="N19" s="3" t="s">
        <v>12</v>
      </c>
      <c r="O19" s="3" t="s">
        <v>56</v>
      </c>
      <c r="P19" s="3" t="s">
        <v>57</v>
      </c>
      <c r="Q19" s="3" t="s">
        <v>58</v>
      </c>
      <c r="R19" s="4"/>
      <c r="S19" s="14" t="s">
        <v>60</v>
      </c>
    </row>
    <row r="20" spans="1:19" x14ac:dyDescent="0.25">
      <c r="A20" s="3" t="s">
        <v>0</v>
      </c>
      <c r="B20" s="5">
        <v>2009.165</v>
      </c>
      <c r="C20" s="6"/>
      <c r="D20" s="6"/>
      <c r="E20" s="6"/>
      <c r="F20" s="6">
        <v>155258597</v>
      </c>
      <c r="G20" s="6"/>
      <c r="H20" s="6"/>
      <c r="I20" s="6">
        <v>567361.66200000001</v>
      </c>
      <c r="J20" s="6"/>
      <c r="K20" s="6"/>
      <c r="L20" s="6"/>
      <c r="M20" s="6"/>
      <c r="N20" s="6">
        <v>1854710.173</v>
      </c>
      <c r="O20" s="5">
        <v>4475417.7529999996</v>
      </c>
      <c r="P20" s="6">
        <v>2462783.247</v>
      </c>
      <c r="Q20" s="7">
        <v>4618619</v>
      </c>
      <c r="R20" s="4"/>
      <c r="S20" s="14">
        <f>SUM(B20:Q20)</f>
        <v>169239498</v>
      </c>
    </row>
    <row r="21" spans="1:19" x14ac:dyDescent="0.25">
      <c r="A21" s="3" t="s">
        <v>1</v>
      </c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v>253119</v>
      </c>
      <c r="O21" s="8"/>
      <c r="P21" s="9">
        <v>253119</v>
      </c>
      <c r="Q21" s="10">
        <v>221882</v>
      </c>
      <c r="R21" s="4"/>
      <c r="S21" s="14">
        <f t="shared" ref="S21:S32" si="2">SUM(B21:Q21)</f>
        <v>728120</v>
      </c>
    </row>
    <row r="22" spans="1:19" x14ac:dyDescent="0.25">
      <c r="A22" s="3" t="s">
        <v>2</v>
      </c>
      <c r="B22" s="8">
        <v>3157.299</v>
      </c>
      <c r="C22" s="9">
        <v>609356.67099999997</v>
      </c>
      <c r="D22" s="9">
        <v>1378383.6710000001</v>
      </c>
      <c r="E22" s="9"/>
      <c r="F22" s="9">
        <v>289100</v>
      </c>
      <c r="G22" s="9"/>
      <c r="H22" s="9"/>
      <c r="I22" s="9">
        <v>38054.209000000003</v>
      </c>
      <c r="J22" s="9"/>
      <c r="K22" s="9"/>
      <c r="L22" s="9"/>
      <c r="M22" s="9"/>
      <c r="N22" s="9">
        <v>3152561.7740000002</v>
      </c>
      <c r="O22" s="8"/>
      <c r="P22" s="9">
        <v>3869397.375</v>
      </c>
      <c r="Q22" s="10"/>
      <c r="R22" s="4"/>
      <c r="S22" s="14">
        <f t="shared" si="2"/>
        <v>9340010.9989999998</v>
      </c>
    </row>
    <row r="23" spans="1:19" x14ac:dyDescent="0.25">
      <c r="A23" s="3" t="s">
        <v>3</v>
      </c>
      <c r="B23" s="8"/>
      <c r="C23" s="9"/>
      <c r="D23" s="9"/>
      <c r="E23" s="9"/>
      <c r="F23" s="9"/>
      <c r="G23" s="9">
        <v>1611.9159999999999</v>
      </c>
      <c r="H23" s="9">
        <v>5670999.7249999996</v>
      </c>
      <c r="I23" s="9"/>
      <c r="J23" s="9"/>
      <c r="K23" s="9"/>
      <c r="L23" s="9">
        <v>705212.26100000006</v>
      </c>
      <c r="M23" s="9"/>
      <c r="N23" s="9">
        <v>261721011.43599999</v>
      </c>
      <c r="O23" s="8"/>
      <c r="P23" s="9">
        <v>268068092.66299999</v>
      </c>
      <c r="Q23" s="10">
        <v>15532192</v>
      </c>
      <c r="R23" s="4"/>
      <c r="S23" s="14">
        <f t="shared" si="2"/>
        <v>551699120.00099993</v>
      </c>
    </row>
    <row r="24" spans="1:19" x14ac:dyDescent="0.25">
      <c r="A24" s="3" t="s">
        <v>4</v>
      </c>
      <c r="B24" s="8">
        <v>510265.701</v>
      </c>
      <c r="C24" s="9">
        <v>57643.328999999998</v>
      </c>
      <c r="D24" s="9"/>
      <c r="E24" s="9"/>
      <c r="F24" s="9"/>
      <c r="G24" s="9"/>
      <c r="H24" s="9"/>
      <c r="I24" s="9">
        <v>6150116.591</v>
      </c>
      <c r="J24" s="9"/>
      <c r="K24" s="9"/>
      <c r="L24" s="9"/>
      <c r="M24" s="9"/>
      <c r="N24" s="9">
        <v>141239028.426</v>
      </c>
      <c r="O24" s="8"/>
      <c r="P24" s="9">
        <v>447679.95400000003</v>
      </c>
      <c r="Q24" s="10">
        <v>7142963</v>
      </c>
      <c r="R24" s="4"/>
      <c r="S24" s="14">
        <f t="shared" si="2"/>
        <v>155547697.00099999</v>
      </c>
    </row>
    <row r="25" spans="1:19" x14ac:dyDescent="0.25">
      <c r="A25" s="3" t="s">
        <v>5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v>64849.156999999999</v>
      </c>
      <c r="O25" s="8"/>
      <c r="P25" s="9">
        <v>64849.156999999999</v>
      </c>
      <c r="Q25" s="10"/>
      <c r="R25" s="4"/>
      <c r="S25" s="14">
        <f t="shared" si="2"/>
        <v>129698.314</v>
      </c>
    </row>
    <row r="26" spans="1:19" x14ac:dyDescent="0.25">
      <c r="A26" s="3" t="s">
        <v>6</v>
      </c>
      <c r="B26" s="8">
        <v>14584030.835000001</v>
      </c>
      <c r="C26" s="9"/>
      <c r="D26" s="9"/>
      <c r="E26" s="9"/>
      <c r="F26" s="9"/>
      <c r="G26" s="9"/>
      <c r="H26" s="9"/>
      <c r="I26" s="9">
        <v>1380748.95</v>
      </c>
      <c r="J26" s="9"/>
      <c r="K26" s="9"/>
      <c r="L26" s="9"/>
      <c r="M26" s="9"/>
      <c r="N26" s="9">
        <v>142849459.06099999</v>
      </c>
      <c r="O26" s="8"/>
      <c r="P26" s="9">
        <v>158814238.80000001</v>
      </c>
      <c r="Q26" s="10"/>
      <c r="R26" s="4"/>
      <c r="S26" s="14">
        <f t="shared" si="2"/>
        <v>317628477.64600003</v>
      </c>
    </row>
    <row r="27" spans="1:19" x14ac:dyDescent="0.25">
      <c r="A27" s="3" t="s">
        <v>7</v>
      </c>
      <c r="B27" s="8"/>
      <c r="C27" s="9"/>
      <c r="D27" s="9"/>
      <c r="E27" s="9"/>
      <c r="F27" s="9"/>
      <c r="G27" s="9"/>
      <c r="H27" s="9"/>
      <c r="I27" s="9"/>
      <c r="J27" s="9">
        <v>4618985.7649999997</v>
      </c>
      <c r="K27" s="9"/>
      <c r="L27" s="9"/>
      <c r="M27" s="9"/>
      <c r="N27" s="9">
        <v>3420041.8849999998</v>
      </c>
      <c r="O27" s="8"/>
      <c r="P27" s="9">
        <v>615105.94999999995</v>
      </c>
      <c r="Q27" s="10"/>
      <c r="R27" s="4"/>
      <c r="S27" s="14">
        <f t="shared" si="2"/>
        <v>8654133.5999999996</v>
      </c>
    </row>
    <row r="28" spans="1:19" x14ac:dyDescent="0.25">
      <c r="A28" s="3" t="s">
        <v>8</v>
      </c>
      <c r="B28" s="8"/>
      <c r="C28" s="9"/>
      <c r="D28" s="9"/>
      <c r="E28" s="9"/>
      <c r="F28" s="9"/>
      <c r="G28" s="9">
        <v>1.675</v>
      </c>
      <c r="H28" s="9">
        <v>7315.9340000000002</v>
      </c>
      <c r="I28" s="9"/>
      <c r="J28" s="9"/>
      <c r="K28" s="9"/>
      <c r="L28" s="9">
        <v>4760.2700000000004</v>
      </c>
      <c r="M28" s="9"/>
      <c r="N28" s="9">
        <v>4591536.5489999996</v>
      </c>
      <c r="O28" s="8"/>
      <c r="P28" s="9">
        <v>15371.337</v>
      </c>
      <c r="Q28" s="10"/>
      <c r="R28" s="4"/>
      <c r="S28" s="14">
        <f t="shared" si="2"/>
        <v>4618985.7649999997</v>
      </c>
    </row>
    <row r="29" spans="1:19" x14ac:dyDescent="0.25">
      <c r="A29" s="3" t="s">
        <v>9</v>
      </c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v>82595.913</v>
      </c>
      <c r="O29" s="8"/>
      <c r="P29" s="9">
        <v>82595.913</v>
      </c>
      <c r="Q29" s="10"/>
      <c r="R29" s="4"/>
      <c r="S29" s="14">
        <f t="shared" si="2"/>
        <v>165191.826</v>
      </c>
    </row>
    <row r="30" spans="1:19" x14ac:dyDescent="0.25">
      <c r="A30" s="3" t="s">
        <v>10</v>
      </c>
      <c r="B30" s="8"/>
      <c r="C30" s="9"/>
      <c r="D30" s="9">
        <v>7000000</v>
      </c>
      <c r="E30" s="9"/>
      <c r="F30" s="9"/>
      <c r="G30" s="9"/>
      <c r="H30" s="9"/>
      <c r="I30" s="9"/>
      <c r="J30" s="9"/>
      <c r="K30" s="9"/>
      <c r="L30" s="9"/>
      <c r="M30" s="9"/>
      <c r="N30" s="9">
        <v>48208511.719999999</v>
      </c>
      <c r="O30" s="8"/>
      <c r="P30" s="9">
        <v>55208511.729999997</v>
      </c>
      <c r="Q30" s="10"/>
      <c r="R30" s="4"/>
      <c r="S30" s="14">
        <f t="shared" si="2"/>
        <v>110417023.44999999</v>
      </c>
    </row>
    <row r="31" spans="1:19" x14ac:dyDescent="0.25">
      <c r="A31" s="3" t="s">
        <v>11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v>4119750.497</v>
      </c>
      <c r="O31" s="8"/>
      <c r="P31" s="9">
        <v>4119750.4959999998</v>
      </c>
      <c r="Q31" s="10"/>
      <c r="R31" s="4"/>
      <c r="S31" s="14">
        <f t="shared" si="2"/>
        <v>8239500.9929999998</v>
      </c>
    </row>
    <row r="32" spans="1:19" x14ac:dyDescent="0.25">
      <c r="A32" s="3" t="s">
        <v>12</v>
      </c>
      <c r="B32" s="8">
        <v>154140035</v>
      </c>
      <c r="C32" s="9">
        <v>61120</v>
      </c>
      <c r="D32" s="9">
        <v>416756.34100000001</v>
      </c>
      <c r="E32" s="9">
        <v>551153439.08200002</v>
      </c>
      <c r="F32" s="9"/>
      <c r="G32" s="9">
        <v>128084.723</v>
      </c>
      <c r="H32" s="9">
        <v>311950161.986</v>
      </c>
      <c r="I32" s="9">
        <v>517852.18800000002</v>
      </c>
      <c r="J32" s="9"/>
      <c r="K32" s="9">
        <v>165191.82500000001</v>
      </c>
      <c r="L32" s="9">
        <v>109707050.92</v>
      </c>
      <c r="M32" s="9">
        <v>8239500.9929999998</v>
      </c>
      <c r="N32" s="9"/>
      <c r="O32" s="8">
        <v>256524582.24700001</v>
      </c>
      <c r="P32" s="9">
        <v>2781787.83</v>
      </c>
      <c r="Q32" s="10"/>
      <c r="R32" s="4"/>
      <c r="S32" s="14">
        <f t="shared" si="2"/>
        <v>1395785563.135</v>
      </c>
    </row>
    <row r="33" spans="1:19" x14ac:dyDescent="0.25">
      <c r="A33" s="3" t="s">
        <v>59</v>
      </c>
      <c r="B33" s="8"/>
      <c r="C33" s="9"/>
      <c r="D33" s="9">
        <v>544870.98804279417</v>
      </c>
      <c r="E33" s="9">
        <v>545680.91805656801</v>
      </c>
      <c r="F33" s="9"/>
      <c r="G33" s="9"/>
      <c r="H33" s="9"/>
      <c r="I33" s="9"/>
      <c r="J33" s="9"/>
      <c r="K33" s="9"/>
      <c r="L33" s="9"/>
      <c r="M33" s="9"/>
      <c r="N33" s="9"/>
      <c r="O33" s="8"/>
      <c r="P33" s="9">
        <v>380448.09390063782</v>
      </c>
      <c r="Q33" s="10"/>
      <c r="R33" s="4"/>
      <c r="S33" s="14"/>
    </row>
    <row r="34" spans="1:19" x14ac:dyDescent="0.25">
      <c r="A34" s="3" t="s">
        <v>55</v>
      </c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>
        <v>784228387.54400003</v>
      </c>
      <c r="O34" s="11"/>
      <c r="P34" s="12"/>
      <c r="Q34" s="13"/>
      <c r="R34" s="4"/>
      <c r="S34" s="14"/>
    </row>
    <row r="35" spans="1:1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4"/>
    </row>
    <row r="36" spans="1:19" x14ac:dyDescent="0.25">
      <c r="A36" s="14" t="s">
        <v>60</v>
      </c>
      <c r="B36" s="14">
        <f>SUM(B20:B34)</f>
        <v>169239498</v>
      </c>
      <c r="C36" s="14">
        <f t="shared" ref="C36:Q36" si="3">SUM(C20:C34)</f>
        <v>728120</v>
      </c>
      <c r="D36" s="14">
        <f t="shared" si="3"/>
        <v>9340011.0000427943</v>
      </c>
      <c r="E36" s="14">
        <f t="shared" si="3"/>
        <v>551699120.00005662</v>
      </c>
      <c r="F36" s="14">
        <f t="shared" si="3"/>
        <v>155547697</v>
      </c>
      <c r="G36" s="14">
        <f t="shared" si="3"/>
        <v>129698.314</v>
      </c>
      <c r="H36" s="14">
        <f t="shared" si="3"/>
        <v>317628477.64499998</v>
      </c>
      <c r="I36" s="14">
        <f t="shared" si="3"/>
        <v>8654133.5999999996</v>
      </c>
      <c r="J36" s="14">
        <f t="shared" si="3"/>
        <v>4618985.7649999997</v>
      </c>
      <c r="K36" s="14">
        <f t="shared" si="3"/>
        <v>165191.82500000001</v>
      </c>
      <c r="L36" s="14">
        <f t="shared" si="3"/>
        <v>110417023.45100001</v>
      </c>
      <c r="M36" s="14">
        <f>SUM(M20:M34)</f>
        <v>8239500.9929999998</v>
      </c>
      <c r="N36" s="14">
        <f t="shared" si="3"/>
        <v>1395785563.135</v>
      </c>
      <c r="O36" s="14">
        <f t="shared" si="3"/>
        <v>261000000</v>
      </c>
      <c r="P36" s="14">
        <f t="shared" si="3"/>
        <v>497183731.54590058</v>
      </c>
      <c r="Q36" s="19">
        <f t="shared" si="3"/>
        <v>27515656</v>
      </c>
      <c r="R36" s="14"/>
      <c r="S36" s="14"/>
    </row>
    <row r="39" spans="1:19" x14ac:dyDescent="0.25">
      <c r="Q39" s="21" t="s">
        <v>76</v>
      </c>
      <c r="S39" s="23">
        <f>O16-Q36</f>
        <v>148404734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A159-7949-CE4E-AA4D-168A3656BE15}">
  <dimension ref="A1:S69"/>
  <sheetViews>
    <sheetView workbookViewId="0">
      <selection activeCell="N45" sqref="N45"/>
    </sheetView>
  </sheetViews>
  <sheetFormatPr defaultColWidth="11.42578125" defaultRowHeight="15" x14ac:dyDescent="0.25"/>
  <cols>
    <col min="1" max="1" width="17.28515625" customWidth="1"/>
    <col min="2" max="2" width="17.7109375" style="2" customWidth="1"/>
    <col min="3" max="3" width="17.85546875" customWidth="1"/>
    <col min="4" max="5" width="8.28515625" bestFit="1" customWidth="1"/>
    <col min="6" max="6" width="11.7109375" bestFit="1" customWidth="1"/>
    <col min="7" max="7" width="11.42578125" bestFit="1" customWidth="1"/>
    <col min="9" max="9" width="13" bestFit="1" customWidth="1"/>
    <col min="10" max="10" width="14.28515625" bestFit="1" customWidth="1"/>
    <col min="11" max="11" width="13" bestFit="1" customWidth="1"/>
    <col min="12" max="13" width="8.28515625" bestFit="1" customWidth="1"/>
    <col min="14" max="14" width="14.28515625" bestFit="1" customWidth="1"/>
    <col min="15" max="15" width="8.28515625" bestFit="1" customWidth="1"/>
    <col min="17" max="17" width="17.140625" bestFit="1" customWidth="1"/>
    <col min="18" max="18" width="8.7109375" style="51" bestFit="1" customWidth="1"/>
    <col min="19" max="19" width="12.42578125" bestFit="1" customWidth="1"/>
    <col min="20" max="20" width="8.7109375" bestFit="1" customWidth="1"/>
  </cols>
  <sheetData>
    <row r="1" spans="1:19" x14ac:dyDescent="0.25">
      <c r="A1" s="4"/>
      <c r="B1" s="3" t="s">
        <v>0</v>
      </c>
      <c r="C1" s="3" t="s">
        <v>1</v>
      </c>
      <c r="D1" s="3" t="s">
        <v>2</v>
      </c>
      <c r="E1" s="3" t="s">
        <v>3</v>
      </c>
      <c r="F1" s="3" t="s">
        <v>61</v>
      </c>
      <c r="G1" s="3" t="s">
        <v>62</v>
      </c>
      <c r="H1" s="3" t="s">
        <v>63</v>
      </c>
      <c r="I1" s="3" t="s">
        <v>64</v>
      </c>
      <c r="J1" s="3" t="s">
        <v>65</v>
      </c>
      <c r="K1" s="3" t="s">
        <v>66</v>
      </c>
      <c r="L1" s="3" t="s">
        <v>12</v>
      </c>
      <c r="M1" s="3" t="s">
        <v>56</v>
      </c>
      <c r="N1" s="3" t="s">
        <v>57</v>
      </c>
      <c r="O1" s="3" t="s">
        <v>58</v>
      </c>
      <c r="P1" s="4"/>
      <c r="Q1" s="14" t="s">
        <v>60</v>
      </c>
      <c r="S1" s="14" t="s">
        <v>84</v>
      </c>
    </row>
    <row r="2" spans="1:19" x14ac:dyDescent="0.25">
      <c r="A2" s="3" t="s">
        <v>0</v>
      </c>
      <c r="B2" s="5">
        <v>2009.165</v>
      </c>
      <c r="C2" s="6"/>
      <c r="D2" s="6"/>
      <c r="E2" s="6"/>
      <c r="F2" s="6"/>
      <c r="G2" s="6"/>
      <c r="H2" s="6">
        <v>567361.66200000001</v>
      </c>
      <c r="I2" s="6"/>
      <c r="J2" s="6"/>
      <c r="K2" s="6"/>
      <c r="L2" s="6">
        <v>1854710.173</v>
      </c>
      <c r="M2" s="5">
        <v>4475417.7529999996</v>
      </c>
      <c r="N2" s="6">
        <v>2462783.247</v>
      </c>
      <c r="O2" s="7">
        <v>159877216</v>
      </c>
      <c r="P2" s="4"/>
      <c r="Q2" s="14">
        <f>SUM(B2:O2)</f>
        <v>169239498</v>
      </c>
      <c r="S2" s="14">
        <f>Q2-O2</f>
        <v>9362282</v>
      </c>
    </row>
    <row r="3" spans="1:19" x14ac:dyDescent="0.25">
      <c r="A3" s="3" t="s">
        <v>1</v>
      </c>
      <c r="B3" s="8"/>
      <c r="C3" s="4"/>
      <c r="D3" s="4"/>
      <c r="E3" s="4"/>
      <c r="F3" s="4"/>
      <c r="G3" s="4"/>
      <c r="H3" s="4"/>
      <c r="I3" s="4"/>
      <c r="J3" s="4"/>
      <c r="K3" s="4"/>
      <c r="L3" s="4">
        <v>253119</v>
      </c>
      <c r="M3" s="8"/>
      <c r="N3" s="4">
        <v>253119</v>
      </c>
      <c r="O3" s="10">
        <v>221882</v>
      </c>
      <c r="P3" s="4"/>
      <c r="Q3" s="14">
        <f t="shared" ref="Q3:Q12" si="0">SUM(B3:O3)</f>
        <v>728120</v>
      </c>
      <c r="S3" s="14">
        <f t="shared" ref="S3:S12" si="1">Q3-O3</f>
        <v>506238</v>
      </c>
    </row>
    <row r="4" spans="1:19" x14ac:dyDescent="0.25">
      <c r="A4" s="3" t="s">
        <v>2</v>
      </c>
      <c r="B4" s="8">
        <v>64152.561999999998</v>
      </c>
      <c r="C4" s="4">
        <v>616247.14</v>
      </c>
      <c r="D4" s="4">
        <v>1378383.6710000001</v>
      </c>
      <c r="E4" s="4"/>
      <c r="F4" s="4"/>
      <c r="G4" s="4"/>
      <c r="H4" s="4">
        <v>773216.25600000005</v>
      </c>
      <c r="I4" s="4"/>
      <c r="J4" s="4"/>
      <c r="K4" s="4"/>
      <c r="L4" s="4">
        <v>2296000</v>
      </c>
      <c r="M4" s="8"/>
      <c r="N4" s="4">
        <v>3922911.3709999998</v>
      </c>
      <c r="O4" s="10">
        <v>289100</v>
      </c>
      <c r="P4" s="4"/>
      <c r="Q4" s="14">
        <f t="shared" si="0"/>
        <v>9340011</v>
      </c>
      <c r="S4" s="14">
        <f t="shared" si="1"/>
        <v>9050911</v>
      </c>
    </row>
    <row r="5" spans="1:19" x14ac:dyDescent="0.25">
      <c r="A5" s="3" t="s">
        <v>3</v>
      </c>
      <c r="B5" s="8"/>
      <c r="C5" s="4"/>
      <c r="D5" s="4"/>
      <c r="E5" s="4"/>
      <c r="F5" s="4">
        <v>1612.009</v>
      </c>
      <c r="G5" s="4">
        <v>5671324.9060000004</v>
      </c>
      <c r="H5" s="4"/>
      <c r="I5" s="4"/>
      <c r="J5" s="4">
        <v>705252.69799999997</v>
      </c>
      <c r="K5" s="4"/>
      <c r="L5" s="4">
        <v>261705274.38699999</v>
      </c>
      <c r="M5" s="8"/>
      <c r="N5" s="4">
        <v>268083464</v>
      </c>
      <c r="O5" s="10">
        <v>15532192</v>
      </c>
      <c r="P5" s="4"/>
      <c r="Q5" s="14">
        <f t="shared" si="0"/>
        <v>551699120</v>
      </c>
      <c r="S5" s="14">
        <f t="shared" si="1"/>
        <v>536166928</v>
      </c>
    </row>
    <row r="6" spans="1:19" x14ac:dyDescent="0.25">
      <c r="A6" s="3" t="s">
        <v>61</v>
      </c>
      <c r="B6" s="8"/>
      <c r="C6" s="4"/>
      <c r="D6" s="4"/>
      <c r="E6" s="4"/>
      <c r="F6" s="4"/>
      <c r="G6" s="4"/>
      <c r="H6" s="4"/>
      <c r="I6" s="4"/>
      <c r="J6" s="4"/>
      <c r="K6" s="4"/>
      <c r="L6" s="4">
        <v>64849.156999999999</v>
      </c>
      <c r="M6" s="8"/>
      <c r="N6" s="4">
        <v>64849.156999999999</v>
      </c>
      <c r="O6" s="10"/>
      <c r="P6" s="4"/>
      <c r="Q6" s="14">
        <f t="shared" si="0"/>
        <v>129698.314</v>
      </c>
      <c r="S6" s="14">
        <f t="shared" si="1"/>
        <v>129698.314</v>
      </c>
    </row>
    <row r="7" spans="1:19" x14ac:dyDescent="0.25">
      <c r="A7" s="3" t="s">
        <v>62</v>
      </c>
      <c r="B7" s="8">
        <v>14584030.835000001</v>
      </c>
      <c r="C7" s="4"/>
      <c r="D7" s="4"/>
      <c r="E7" s="4"/>
      <c r="F7" s="4"/>
      <c r="G7" s="4"/>
      <c r="H7" s="4">
        <v>1380748.95</v>
      </c>
      <c r="I7" s="4"/>
      <c r="J7" s="4"/>
      <c r="K7" s="4"/>
      <c r="L7" s="4">
        <v>142849459.06099999</v>
      </c>
      <c r="M7" s="8"/>
      <c r="N7" s="4">
        <v>158814238.80000001</v>
      </c>
      <c r="O7" s="10"/>
      <c r="P7" s="4"/>
      <c r="Q7" s="14">
        <f t="shared" si="0"/>
        <v>317628477.64600003</v>
      </c>
      <c r="S7" s="14">
        <f t="shared" si="1"/>
        <v>317628477.64600003</v>
      </c>
    </row>
    <row r="8" spans="1:19" x14ac:dyDescent="0.25">
      <c r="A8" s="3" t="s">
        <v>63</v>
      </c>
      <c r="B8" s="8"/>
      <c r="C8" s="4"/>
      <c r="D8" s="4"/>
      <c r="E8" s="4"/>
      <c r="F8" s="4"/>
      <c r="G8" s="4"/>
      <c r="H8" s="4"/>
      <c r="I8" s="4"/>
      <c r="J8" s="4"/>
      <c r="K8" s="4"/>
      <c r="L8" s="4">
        <v>3420041.8849999998</v>
      </c>
      <c r="M8" s="8"/>
      <c r="N8" s="4">
        <v>615105.94999999995</v>
      </c>
      <c r="O8" s="10">
        <v>4618985.7647130014</v>
      </c>
      <c r="P8" s="4"/>
      <c r="Q8" s="14">
        <f t="shared" si="0"/>
        <v>8654133.5997130014</v>
      </c>
      <c r="S8" s="14">
        <f t="shared" si="1"/>
        <v>4035147.835</v>
      </c>
    </row>
    <row r="9" spans="1:19" x14ac:dyDescent="0.25">
      <c r="A9" s="3" t="s">
        <v>64</v>
      </c>
      <c r="B9" s="8"/>
      <c r="C9" s="4"/>
      <c r="D9" s="4"/>
      <c r="E9" s="4"/>
      <c r="F9" s="4"/>
      <c r="G9" s="4"/>
      <c r="H9" s="4"/>
      <c r="I9" s="4"/>
      <c r="J9" s="4"/>
      <c r="K9" s="4"/>
      <c r="L9" s="4">
        <v>82595.913</v>
      </c>
      <c r="M9" s="8"/>
      <c r="N9" s="4">
        <v>82595.913</v>
      </c>
      <c r="O9" s="10"/>
      <c r="P9" s="4"/>
      <c r="Q9" s="14">
        <f t="shared" si="0"/>
        <v>165191.826</v>
      </c>
      <c r="S9" s="14">
        <f t="shared" si="1"/>
        <v>165191.826</v>
      </c>
    </row>
    <row r="10" spans="1:19" x14ac:dyDescent="0.25">
      <c r="A10" s="3" t="s">
        <v>65</v>
      </c>
      <c r="B10" s="8"/>
      <c r="C10" s="4"/>
      <c r="D10" s="4">
        <v>7000000</v>
      </c>
      <c r="E10" s="4"/>
      <c r="F10" s="4"/>
      <c r="G10" s="4"/>
      <c r="H10" s="4"/>
      <c r="I10" s="4"/>
      <c r="J10" s="4"/>
      <c r="K10" s="4"/>
      <c r="L10" s="4">
        <v>48208511.719999999</v>
      </c>
      <c r="M10" s="8"/>
      <c r="N10" s="4">
        <v>55208511.729999997</v>
      </c>
      <c r="O10" s="10"/>
      <c r="P10" s="4"/>
      <c r="Q10" s="14">
        <f t="shared" si="0"/>
        <v>110417023.44999999</v>
      </c>
      <c r="S10" s="14">
        <f t="shared" si="1"/>
        <v>110417023.44999999</v>
      </c>
    </row>
    <row r="11" spans="1:19" x14ac:dyDescent="0.25">
      <c r="A11" s="3" t="s">
        <v>66</v>
      </c>
      <c r="B11" s="8"/>
      <c r="C11" s="4"/>
      <c r="D11" s="4"/>
      <c r="E11" s="4"/>
      <c r="F11" s="4"/>
      <c r="G11" s="4"/>
      <c r="H11" s="4"/>
      <c r="I11" s="4"/>
      <c r="J11" s="4"/>
      <c r="K11" s="4"/>
      <c r="L11" s="4">
        <v>4119750.497</v>
      </c>
      <c r="M11" s="8"/>
      <c r="N11" s="4">
        <v>4119750.4959999998</v>
      </c>
      <c r="O11" s="10"/>
      <c r="P11" s="4"/>
      <c r="Q11" s="14">
        <f t="shared" si="0"/>
        <v>8239500.9929999998</v>
      </c>
      <c r="S11" s="14">
        <f t="shared" si="1"/>
        <v>8239500.9929999998</v>
      </c>
    </row>
    <row r="12" spans="1:19" x14ac:dyDescent="0.25">
      <c r="A12" s="3" t="s">
        <v>12</v>
      </c>
      <c r="B12" s="8">
        <v>154589305.43799999</v>
      </c>
      <c r="C12" s="4">
        <v>111872.86</v>
      </c>
      <c r="D12" s="4">
        <v>416756.34100000001</v>
      </c>
      <c r="E12" s="4">
        <v>551153439.08200002</v>
      </c>
      <c r="F12" s="4">
        <v>128086.306</v>
      </c>
      <c r="G12" s="4">
        <v>311957152.73900002</v>
      </c>
      <c r="H12" s="4">
        <v>5932806.7319999998</v>
      </c>
      <c r="I12" s="4">
        <v>165191.82500000001</v>
      </c>
      <c r="J12" s="4">
        <v>109711770.752</v>
      </c>
      <c r="K12" s="4">
        <v>8239500.9929999998</v>
      </c>
      <c r="L12" s="4"/>
      <c r="M12" s="8">
        <v>256524582.24700001</v>
      </c>
      <c r="N12" s="4">
        <v>3175953.7880000002</v>
      </c>
      <c r="O12" s="10"/>
      <c r="P12" s="4"/>
      <c r="Q12" s="14">
        <f t="shared" si="0"/>
        <v>1402106419.1030002</v>
      </c>
      <c r="S12" s="14">
        <f t="shared" si="1"/>
        <v>1402106419.1030002</v>
      </c>
    </row>
    <row r="13" spans="1:19" x14ac:dyDescent="0.25">
      <c r="A13" s="3" t="s">
        <v>59</v>
      </c>
      <c r="B13" s="8"/>
      <c r="C13" s="4"/>
      <c r="D13" s="4">
        <v>544870.98804279417</v>
      </c>
      <c r="E13" s="4">
        <v>545680.91805656801</v>
      </c>
      <c r="F13" s="4"/>
      <c r="G13" s="4"/>
      <c r="H13" s="4"/>
      <c r="I13" s="4"/>
      <c r="J13" s="4"/>
      <c r="K13" s="4"/>
      <c r="L13" s="4"/>
      <c r="M13" s="8"/>
      <c r="N13" s="4">
        <v>380448.0939006377</v>
      </c>
      <c r="O13" s="10"/>
      <c r="P13" s="4"/>
      <c r="Q13" s="4"/>
    </row>
    <row r="14" spans="1:19" x14ac:dyDescent="0.25">
      <c r="A14" s="3" t="s">
        <v>55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>
        <v>937252107.31000018</v>
      </c>
      <c r="M14" s="11"/>
      <c r="N14" s="12"/>
      <c r="O14" s="13"/>
      <c r="P14" s="4"/>
      <c r="Q14" s="4"/>
    </row>
    <row r="15" spans="1:19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9" x14ac:dyDescent="0.25">
      <c r="A16" s="14" t="s">
        <v>60</v>
      </c>
      <c r="B16" s="14">
        <f>SUM(B2:B14)</f>
        <v>169239498</v>
      </c>
      <c r="C16" s="14">
        <f t="shared" ref="C16:O16" si="2">SUM(C2:C14)</f>
        <v>728120</v>
      </c>
      <c r="D16" s="14">
        <f t="shared" si="2"/>
        <v>9340011.0000427943</v>
      </c>
      <c r="E16" s="14">
        <f t="shared" si="2"/>
        <v>551699120.00005662</v>
      </c>
      <c r="F16" s="14">
        <f t="shared" si="2"/>
        <v>129698.315</v>
      </c>
      <c r="G16" s="14">
        <f t="shared" si="2"/>
        <v>317628477.64500004</v>
      </c>
      <c r="H16" s="14">
        <f t="shared" si="2"/>
        <v>8654133.5999999996</v>
      </c>
      <c r="I16" s="14">
        <f t="shared" si="2"/>
        <v>165191.82500000001</v>
      </c>
      <c r="J16" s="14">
        <f t="shared" si="2"/>
        <v>110417023.45</v>
      </c>
      <c r="K16" s="14">
        <f t="shared" si="2"/>
        <v>8239500.9929999998</v>
      </c>
      <c r="L16" s="14">
        <f t="shared" si="2"/>
        <v>1402106419.1030002</v>
      </c>
      <c r="M16" s="14">
        <f t="shared" si="2"/>
        <v>261000000</v>
      </c>
      <c r="N16" s="14">
        <f t="shared" si="2"/>
        <v>497183731.54590058</v>
      </c>
      <c r="O16" s="14">
        <f t="shared" si="2"/>
        <v>180539375.76471299</v>
      </c>
      <c r="P16" s="14"/>
      <c r="Q16" s="14"/>
    </row>
    <row r="17" spans="1:18" s="14" customFormat="1" x14ac:dyDescent="0.25"/>
    <row r="19" spans="1:18" x14ac:dyDescent="0.25">
      <c r="A19" s="37" t="s">
        <v>77</v>
      </c>
      <c r="B19" s="25" t="s">
        <v>0</v>
      </c>
      <c r="C19" s="25" t="s">
        <v>1</v>
      </c>
      <c r="D19" s="25" t="s">
        <v>2</v>
      </c>
      <c r="E19" s="25" t="s">
        <v>3</v>
      </c>
      <c r="F19" s="25" t="s">
        <v>61</v>
      </c>
      <c r="G19" s="25" t="s">
        <v>62</v>
      </c>
      <c r="H19" s="25" t="s">
        <v>63</v>
      </c>
      <c r="I19" s="25" t="s">
        <v>64</v>
      </c>
      <c r="J19" s="25" t="s">
        <v>65</v>
      </c>
      <c r="K19" s="25" t="s">
        <v>66</v>
      </c>
      <c r="L19" s="26" t="s">
        <v>12</v>
      </c>
      <c r="N19" s="37" t="s">
        <v>81</v>
      </c>
      <c r="O19" s="50" t="s">
        <v>82</v>
      </c>
      <c r="Q19" s="37" t="s">
        <v>83</v>
      </c>
      <c r="R19" s="50" t="s">
        <v>82</v>
      </c>
    </row>
    <row r="20" spans="1:18" x14ac:dyDescent="0.25">
      <c r="A20" s="38" t="s">
        <v>0</v>
      </c>
      <c r="B20" s="32">
        <f t="shared" ref="B20:B30" si="3">B2/$S$2</f>
        <v>2.1460205962606124E-4</v>
      </c>
      <c r="C20" s="33">
        <f t="shared" ref="C20:C29" si="4">C2/$S$3</f>
        <v>0</v>
      </c>
      <c r="D20" s="33">
        <f t="shared" ref="D20:D30" si="5">D2/$S$4</f>
        <v>0</v>
      </c>
      <c r="E20" s="33">
        <f t="shared" ref="E20:E30" si="6">E2/$S$5</f>
        <v>0</v>
      </c>
      <c r="F20" s="33">
        <f t="shared" ref="F20:F30" si="7">F2/$S$6</f>
        <v>0</v>
      </c>
      <c r="G20" s="33">
        <f t="shared" ref="G20:G30" si="8">G2/$S$7</f>
        <v>0</v>
      </c>
      <c r="H20" s="33">
        <f t="shared" ref="H20:H30" si="9">H2/$S$8</f>
        <v>0.14060492581680095</v>
      </c>
      <c r="I20" s="33">
        <f t="shared" ref="I20:I30" si="10">I2/$S$9</f>
        <v>0</v>
      </c>
      <c r="J20" s="33">
        <f t="shared" ref="J20:J30" si="11">J2/$S$10</f>
        <v>0</v>
      </c>
      <c r="K20" s="33">
        <f t="shared" ref="K20:K30" si="12">K2/$S$11</f>
        <v>0</v>
      </c>
      <c r="L20" s="34">
        <f t="shared" ref="L20:L30" si="13">L2/$S$12</f>
        <v>1.3228027114992838E-3</v>
      </c>
      <c r="N20" s="40" t="s">
        <v>0</v>
      </c>
      <c r="O20" s="44">
        <v>1</v>
      </c>
      <c r="Q20" s="40" t="s">
        <v>0</v>
      </c>
      <c r="R20" s="47">
        <f t="array" ref="R20:R30">MMULT(B59:L69,O20:O30)</f>
        <v>1.2252579130323635</v>
      </c>
    </row>
    <row r="21" spans="1:18" x14ac:dyDescent="0.25">
      <c r="A21" s="27" t="s">
        <v>1</v>
      </c>
      <c r="B21" s="35">
        <f t="shared" si="3"/>
        <v>0</v>
      </c>
      <c r="C21" s="24">
        <f t="shared" si="4"/>
        <v>0</v>
      </c>
      <c r="D21" s="24">
        <f t="shared" si="5"/>
        <v>0</v>
      </c>
      <c r="E21" s="24">
        <f t="shared" si="6"/>
        <v>0</v>
      </c>
      <c r="F21" s="24">
        <f t="shared" si="7"/>
        <v>0</v>
      </c>
      <c r="G21" s="24">
        <f t="shared" si="8"/>
        <v>0</v>
      </c>
      <c r="H21" s="24">
        <f t="shared" si="9"/>
        <v>0</v>
      </c>
      <c r="I21" s="24">
        <f t="shared" si="10"/>
        <v>0</v>
      </c>
      <c r="J21" s="24">
        <f t="shared" si="11"/>
        <v>0</v>
      </c>
      <c r="K21" s="24">
        <f t="shared" si="12"/>
        <v>0</v>
      </c>
      <c r="L21" s="28">
        <f t="shared" si="13"/>
        <v>1.8052766648193029E-4</v>
      </c>
      <c r="N21" s="41" t="s">
        <v>1</v>
      </c>
      <c r="O21" s="45">
        <v>1</v>
      </c>
      <c r="Q21" s="41" t="s">
        <v>1</v>
      </c>
      <c r="R21" s="48">
        <v>1.0091457705332194</v>
      </c>
    </row>
    <row r="22" spans="1:18" x14ac:dyDescent="0.25">
      <c r="A22" s="27" t="s">
        <v>2</v>
      </c>
      <c r="B22" s="35">
        <f t="shared" si="3"/>
        <v>6.8522355981159291E-3</v>
      </c>
      <c r="C22" s="24">
        <f>C4/$S$3</f>
        <v>1.2173071559227082</v>
      </c>
      <c r="D22" s="24">
        <f t="shared" si="5"/>
        <v>0.15229225776278213</v>
      </c>
      <c r="E22" s="24">
        <f t="shared" si="6"/>
        <v>0</v>
      </c>
      <c r="F22" s="24">
        <f t="shared" si="7"/>
        <v>0</v>
      </c>
      <c r="G22" s="24">
        <f t="shared" si="8"/>
        <v>0</v>
      </c>
      <c r="H22" s="24">
        <f t="shared" si="9"/>
        <v>0.19162030429053661</v>
      </c>
      <c r="I22" s="24">
        <f t="shared" si="10"/>
        <v>0</v>
      </c>
      <c r="J22" s="24">
        <f t="shared" si="11"/>
        <v>0</v>
      </c>
      <c r="K22" s="24">
        <f t="shared" si="12"/>
        <v>0</v>
      </c>
      <c r="L22" s="28">
        <f t="shared" si="13"/>
        <v>1.6375361874948621E-3</v>
      </c>
      <c r="N22" s="41" t="s">
        <v>2</v>
      </c>
      <c r="O22" s="45">
        <v>1</v>
      </c>
      <c r="Q22" s="41" t="s">
        <v>2</v>
      </c>
      <c r="R22" s="48">
        <v>2.9905300295063979</v>
      </c>
    </row>
    <row r="23" spans="1:18" x14ac:dyDescent="0.25">
      <c r="A23" s="27" t="s">
        <v>3</v>
      </c>
      <c r="B23" s="35">
        <f t="shared" si="3"/>
        <v>0</v>
      </c>
      <c r="C23" s="24">
        <f t="shared" si="4"/>
        <v>0</v>
      </c>
      <c r="D23" s="24">
        <f t="shared" si="5"/>
        <v>0</v>
      </c>
      <c r="E23" s="24">
        <f t="shared" si="6"/>
        <v>0</v>
      </c>
      <c r="F23" s="24">
        <f t="shared" si="7"/>
        <v>1.2428912530042604E-2</v>
      </c>
      <c r="G23" s="24">
        <f t="shared" si="8"/>
        <v>1.7855215464404127E-2</v>
      </c>
      <c r="H23" s="24">
        <f t="shared" si="9"/>
        <v>0</v>
      </c>
      <c r="I23" s="24">
        <f t="shared" si="10"/>
        <v>0</v>
      </c>
      <c r="J23" s="24">
        <f t="shared" si="11"/>
        <v>6.3871736075131452E-3</v>
      </c>
      <c r="K23" s="24">
        <f t="shared" si="12"/>
        <v>0</v>
      </c>
      <c r="L23" s="28">
        <f t="shared" si="13"/>
        <v>0.18665150577830344</v>
      </c>
      <c r="N23" s="41" t="s">
        <v>3</v>
      </c>
      <c r="O23" s="45">
        <v>1</v>
      </c>
      <c r="Q23" s="41" t="s">
        <v>3</v>
      </c>
      <c r="R23" s="48">
        <v>10.651714424959586</v>
      </c>
    </row>
    <row r="24" spans="1:18" x14ac:dyDescent="0.25">
      <c r="A24" s="27" t="s">
        <v>61</v>
      </c>
      <c r="B24" s="35">
        <f t="shared" si="3"/>
        <v>0</v>
      </c>
      <c r="C24" s="24">
        <f t="shared" si="4"/>
        <v>0</v>
      </c>
      <c r="D24" s="24">
        <f t="shared" si="5"/>
        <v>0</v>
      </c>
      <c r="E24" s="24">
        <f t="shared" si="6"/>
        <v>0</v>
      </c>
      <c r="F24" s="24">
        <f t="shared" si="7"/>
        <v>0</v>
      </c>
      <c r="G24" s="24">
        <f t="shared" si="8"/>
        <v>0</v>
      </c>
      <c r="H24" s="24">
        <f t="shared" si="9"/>
        <v>0</v>
      </c>
      <c r="I24" s="24">
        <f t="shared" si="10"/>
        <v>0</v>
      </c>
      <c r="J24" s="24">
        <f t="shared" si="11"/>
        <v>0</v>
      </c>
      <c r="K24" s="24">
        <f t="shared" si="12"/>
        <v>0</v>
      </c>
      <c r="L24" s="28">
        <f t="shared" si="13"/>
        <v>4.6251237506984208E-5</v>
      </c>
      <c r="N24" s="41" t="s">
        <v>61</v>
      </c>
      <c r="O24" s="45">
        <v>1</v>
      </c>
      <c r="Q24" s="41" t="s">
        <v>61</v>
      </c>
      <c r="R24" s="48">
        <v>1.002343148910966</v>
      </c>
    </row>
    <row r="25" spans="1:18" x14ac:dyDescent="0.25">
      <c r="A25" s="27" t="s">
        <v>62</v>
      </c>
      <c r="B25" s="35">
        <f t="shared" si="3"/>
        <v>1.5577431693469606</v>
      </c>
      <c r="C25" s="24">
        <f t="shared" si="4"/>
        <v>0</v>
      </c>
      <c r="D25" s="24">
        <f t="shared" si="5"/>
        <v>0</v>
      </c>
      <c r="E25" s="24">
        <f t="shared" si="6"/>
        <v>0</v>
      </c>
      <c r="F25" s="24">
        <f t="shared" si="7"/>
        <v>0</v>
      </c>
      <c r="G25" s="24">
        <f t="shared" si="8"/>
        <v>0</v>
      </c>
      <c r="H25" s="24">
        <f t="shared" si="9"/>
        <v>0.34218051146074058</v>
      </c>
      <c r="I25" s="24">
        <f t="shared" si="10"/>
        <v>0</v>
      </c>
      <c r="J25" s="24">
        <f t="shared" si="11"/>
        <v>0</v>
      </c>
      <c r="K25" s="24">
        <f t="shared" si="12"/>
        <v>0</v>
      </c>
      <c r="L25" s="28">
        <f t="shared" si="13"/>
        <v>0.1018820377075145</v>
      </c>
      <c r="N25" s="41" t="s">
        <v>62</v>
      </c>
      <c r="O25" s="45">
        <v>1</v>
      </c>
      <c r="Q25" s="41" t="s">
        <v>62</v>
      </c>
      <c r="R25" s="48">
        <v>8.454581141437929</v>
      </c>
    </row>
    <row r="26" spans="1:18" x14ac:dyDescent="0.25">
      <c r="A26" s="27" t="s">
        <v>63</v>
      </c>
      <c r="B26" s="35">
        <f t="shared" si="3"/>
        <v>0</v>
      </c>
      <c r="C26" s="24">
        <f t="shared" si="4"/>
        <v>0</v>
      </c>
      <c r="D26" s="24">
        <f t="shared" si="5"/>
        <v>0</v>
      </c>
      <c r="E26" s="24">
        <f t="shared" si="6"/>
        <v>0</v>
      </c>
      <c r="F26" s="24">
        <f t="shared" si="7"/>
        <v>0</v>
      </c>
      <c r="G26" s="24">
        <f t="shared" si="8"/>
        <v>0</v>
      </c>
      <c r="H26" s="24">
        <f t="shared" si="9"/>
        <v>0</v>
      </c>
      <c r="I26" s="24">
        <f t="shared" si="10"/>
        <v>0</v>
      </c>
      <c r="J26" s="24">
        <f t="shared" si="11"/>
        <v>0</v>
      </c>
      <c r="K26" s="24">
        <f t="shared" si="12"/>
        <v>0</v>
      </c>
      <c r="L26" s="28">
        <f t="shared" si="13"/>
        <v>2.4392170511479271E-3</v>
      </c>
      <c r="N26" s="41" t="s">
        <v>63</v>
      </c>
      <c r="O26" s="45">
        <v>1</v>
      </c>
      <c r="Q26" s="41" t="s">
        <v>63</v>
      </c>
      <c r="R26" s="48">
        <v>1.1235739643970135</v>
      </c>
    </row>
    <row r="27" spans="1:18" x14ac:dyDescent="0.25">
      <c r="A27" s="27" t="s">
        <v>64</v>
      </c>
      <c r="B27" s="35">
        <f t="shared" si="3"/>
        <v>0</v>
      </c>
      <c r="C27" s="24">
        <f t="shared" si="4"/>
        <v>0</v>
      </c>
      <c r="D27" s="24">
        <f t="shared" si="5"/>
        <v>0</v>
      </c>
      <c r="E27" s="24">
        <f t="shared" si="6"/>
        <v>0</v>
      </c>
      <c r="F27" s="24">
        <f t="shared" si="7"/>
        <v>0</v>
      </c>
      <c r="G27" s="24">
        <f t="shared" si="8"/>
        <v>0</v>
      </c>
      <c r="H27" s="24">
        <f t="shared" si="9"/>
        <v>0</v>
      </c>
      <c r="I27" s="24">
        <f t="shared" si="10"/>
        <v>0</v>
      </c>
      <c r="J27" s="24">
        <f t="shared" si="11"/>
        <v>0</v>
      </c>
      <c r="K27" s="24">
        <f t="shared" si="12"/>
        <v>0</v>
      </c>
      <c r="L27" s="28">
        <f t="shared" si="13"/>
        <v>5.8908447942803705E-5</v>
      </c>
      <c r="N27" s="41" t="s">
        <v>64</v>
      </c>
      <c r="O27" s="45">
        <v>1</v>
      </c>
      <c r="Q27" s="41" t="s">
        <v>64</v>
      </c>
      <c r="R27" s="48">
        <v>1.0029843799449261</v>
      </c>
    </row>
    <row r="28" spans="1:18" x14ac:dyDescent="0.25">
      <c r="A28" s="27" t="s">
        <v>65</v>
      </c>
      <c r="B28" s="35">
        <f t="shared" si="3"/>
        <v>0</v>
      </c>
      <c r="C28" s="24">
        <f t="shared" si="4"/>
        <v>0</v>
      </c>
      <c r="D28" s="24">
        <f t="shared" si="5"/>
        <v>0.77340280994918631</v>
      </c>
      <c r="E28" s="24">
        <f t="shared" si="6"/>
        <v>0</v>
      </c>
      <c r="F28" s="24">
        <f t="shared" si="7"/>
        <v>0</v>
      </c>
      <c r="G28" s="24">
        <f t="shared" si="8"/>
        <v>0</v>
      </c>
      <c r="H28" s="24">
        <f t="shared" si="9"/>
        <v>0</v>
      </c>
      <c r="I28" s="24">
        <f t="shared" si="10"/>
        <v>0</v>
      </c>
      <c r="J28" s="24">
        <f t="shared" si="11"/>
        <v>0</v>
      </c>
      <c r="K28" s="24">
        <f t="shared" si="12"/>
        <v>0</v>
      </c>
      <c r="L28" s="28">
        <f t="shared" si="13"/>
        <v>3.4382919201554951E-2</v>
      </c>
      <c r="N28" s="41" t="s">
        <v>65</v>
      </c>
      <c r="O28" s="45">
        <v>1</v>
      </c>
      <c r="Q28" s="41" t="s">
        <v>65</v>
      </c>
      <c r="R28" s="48">
        <v>5.0547685245783471</v>
      </c>
    </row>
    <row r="29" spans="1:18" x14ac:dyDescent="0.25">
      <c r="A29" s="27" t="s">
        <v>66</v>
      </c>
      <c r="B29" s="35">
        <f t="shared" si="3"/>
        <v>0</v>
      </c>
      <c r="C29" s="24">
        <f t="shared" si="4"/>
        <v>0</v>
      </c>
      <c r="D29" s="24">
        <f t="shared" si="5"/>
        <v>0</v>
      </c>
      <c r="E29" s="24">
        <f t="shared" si="6"/>
        <v>0</v>
      </c>
      <c r="F29" s="24">
        <f t="shared" si="7"/>
        <v>0</v>
      </c>
      <c r="G29" s="24">
        <f t="shared" si="8"/>
        <v>0</v>
      </c>
      <c r="H29" s="24">
        <f t="shared" si="9"/>
        <v>0</v>
      </c>
      <c r="I29" s="24">
        <f t="shared" si="10"/>
        <v>0</v>
      </c>
      <c r="J29" s="24">
        <f t="shared" si="11"/>
        <v>0</v>
      </c>
      <c r="K29" s="24">
        <f t="shared" si="12"/>
        <v>0</v>
      </c>
      <c r="L29" s="28">
        <f t="shared" si="13"/>
        <v>2.9382580671983636E-3</v>
      </c>
      <c r="N29" s="41" t="s">
        <v>66</v>
      </c>
      <c r="O29" s="45">
        <v>1</v>
      </c>
      <c r="Q29" s="41" t="s">
        <v>66</v>
      </c>
      <c r="R29" s="48">
        <v>1.1488560428086267</v>
      </c>
    </row>
    <row r="30" spans="1:18" x14ac:dyDescent="0.25">
      <c r="A30" s="29" t="s">
        <v>12</v>
      </c>
      <c r="B30" s="36">
        <f t="shared" si="3"/>
        <v>16.511925771729583</v>
      </c>
      <c r="C30" s="30">
        <f>C12/$S$3</f>
        <v>0.2209886654103406</v>
      </c>
      <c r="D30" s="30">
        <f t="shared" si="5"/>
        <v>4.6045789313363041E-2</v>
      </c>
      <c r="E30" s="30">
        <f t="shared" si="6"/>
        <v>1.0279512038124068</v>
      </c>
      <c r="F30" s="30">
        <f t="shared" si="7"/>
        <v>0.98757109518015784</v>
      </c>
      <c r="G30" s="30">
        <f t="shared" si="8"/>
        <v>0.98214478453244758</v>
      </c>
      <c r="H30" s="30">
        <f t="shared" si="9"/>
        <v>1.4702823724424956</v>
      </c>
      <c r="I30" s="30">
        <f t="shared" si="10"/>
        <v>0.9999999939464318</v>
      </c>
      <c r="J30" s="30">
        <f t="shared" si="11"/>
        <v>0.99361282639248705</v>
      </c>
      <c r="K30" s="30">
        <f t="shared" si="12"/>
        <v>1</v>
      </c>
      <c r="L30" s="31">
        <f t="shared" si="13"/>
        <v>0</v>
      </c>
      <c r="N30" s="42" t="s">
        <v>12</v>
      </c>
      <c r="O30" s="46">
        <v>1</v>
      </c>
      <c r="Q30" s="42" t="s">
        <v>12</v>
      </c>
      <c r="R30" s="49">
        <v>50.661323615648662</v>
      </c>
    </row>
    <row r="32" spans="1:18" x14ac:dyDescent="0.25">
      <c r="A32" s="37" t="s">
        <v>78</v>
      </c>
      <c r="B32" s="25" t="s">
        <v>0</v>
      </c>
      <c r="C32" s="25" t="s">
        <v>1</v>
      </c>
      <c r="D32" s="25" t="s">
        <v>2</v>
      </c>
      <c r="E32" s="25" t="s">
        <v>3</v>
      </c>
      <c r="F32" s="25" t="s">
        <v>61</v>
      </c>
      <c r="G32" s="25" t="s">
        <v>62</v>
      </c>
      <c r="H32" s="25" t="s">
        <v>63</v>
      </c>
      <c r="I32" s="25" t="s">
        <v>64</v>
      </c>
      <c r="J32" s="25" t="s">
        <v>65</v>
      </c>
      <c r="K32" s="25" t="s">
        <v>66</v>
      </c>
      <c r="L32" s="26" t="s">
        <v>12</v>
      </c>
    </row>
    <row r="33" spans="1:12" x14ac:dyDescent="0.25">
      <c r="A33" s="38" t="s">
        <v>0</v>
      </c>
      <c r="B33" s="32">
        <f t="array" ref="B33:L43">_xlfn.MUNIT(11)</f>
        <v>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4">
        <v>0</v>
      </c>
    </row>
    <row r="34" spans="1:12" x14ac:dyDescent="0.25">
      <c r="A34" s="27" t="s">
        <v>1</v>
      </c>
      <c r="B34" s="35">
        <v>0</v>
      </c>
      <c r="C34" s="24">
        <v>1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8">
        <v>0</v>
      </c>
    </row>
    <row r="35" spans="1:12" x14ac:dyDescent="0.25">
      <c r="A35" s="27" t="s">
        <v>2</v>
      </c>
      <c r="B35" s="35">
        <v>0</v>
      </c>
      <c r="C35" s="24">
        <v>0</v>
      </c>
      <c r="D35" s="24">
        <v>1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8">
        <v>0</v>
      </c>
    </row>
    <row r="36" spans="1:12" x14ac:dyDescent="0.25">
      <c r="A36" s="27" t="s">
        <v>3</v>
      </c>
      <c r="B36" s="35">
        <v>0</v>
      </c>
      <c r="C36" s="24">
        <v>0</v>
      </c>
      <c r="D36" s="24">
        <v>0</v>
      </c>
      <c r="E36" s="24">
        <v>1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8">
        <v>0</v>
      </c>
    </row>
    <row r="37" spans="1:12" x14ac:dyDescent="0.25">
      <c r="A37" s="27" t="s">
        <v>61</v>
      </c>
      <c r="B37" s="35">
        <v>0</v>
      </c>
      <c r="C37" s="24">
        <v>0</v>
      </c>
      <c r="D37" s="24">
        <v>0</v>
      </c>
      <c r="E37" s="24">
        <v>0</v>
      </c>
      <c r="F37" s="24">
        <v>1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8">
        <v>0</v>
      </c>
    </row>
    <row r="38" spans="1:12" x14ac:dyDescent="0.25">
      <c r="A38" s="27" t="s">
        <v>62</v>
      </c>
      <c r="B38" s="35">
        <v>0</v>
      </c>
      <c r="C38" s="24">
        <v>0</v>
      </c>
      <c r="D38" s="24">
        <v>0</v>
      </c>
      <c r="E38" s="24">
        <v>0</v>
      </c>
      <c r="F38" s="24">
        <v>0</v>
      </c>
      <c r="G38" s="24">
        <v>1</v>
      </c>
      <c r="H38" s="24">
        <v>0</v>
      </c>
      <c r="I38" s="24">
        <v>0</v>
      </c>
      <c r="J38" s="24">
        <v>0</v>
      </c>
      <c r="K38" s="24">
        <v>0</v>
      </c>
      <c r="L38" s="28">
        <v>0</v>
      </c>
    </row>
    <row r="39" spans="1:12" x14ac:dyDescent="0.25">
      <c r="A39" s="27" t="s">
        <v>63</v>
      </c>
      <c r="B39" s="35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1</v>
      </c>
      <c r="I39" s="24">
        <v>0</v>
      </c>
      <c r="J39" s="24">
        <v>0</v>
      </c>
      <c r="K39" s="24">
        <v>0</v>
      </c>
      <c r="L39" s="28">
        <v>0</v>
      </c>
    </row>
    <row r="40" spans="1:12" x14ac:dyDescent="0.25">
      <c r="A40" s="27" t="s">
        <v>64</v>
      </c>
      <c r="B40" s="35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1</v>
      </c>
      <c r="J40" s="24">
        <v>0</v>
      </c>
      <c r="K40" s="24">
        <v>0</v>
      </c>
      <c r="L40" s="28">
        <v>0</v>
      </c>
    </row>
    <row r="41" spans="1:12" x14ac:dyDescent="0.25">
      <c r="A41" s="27" t="s">
        <v>65</v>
      </c>
      <c r="B41" s="35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1</v>
      </c>
      <c r="K41" s="24">
        <v>0</v>
      </c>
      <c r="L41" s="28">
        <v>0</v>
      </c>
    </row>
    <row r="42" spans="1:12" x14ac:dyDescent="0.25">
      <c r="A42" s="27" t="s">
        <v>66</v>
      </c>
      <c r="B42" s="35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1</v>
      </c>
      <c r="L42" s="28">
        <v>0</v>
      </c>
    </row>
    <row r="43" spans="1:12" x14ac:dyDescent="0.25">
      <c r="A43" s="29" t="s">
        <v>12</v>
      </c>
      <c r="B43" s="36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1">
        <v>1</v>
      </c>
    </row>
    <row r="45" spans="1:12" x14ac:dyDescent="0.25">
      <c r="A45" s="37" t="s">
        <v>79</v>
      </c>
      <c r="B45" s="25" t="s">
        <v>0</v>
      </c>
      <c r="C45" s="25" t="s">
        <v>1</v>
      </c>
      <c r="D45" s="25" t="s">
        <v>2</v>
      </c>
      <c r="E45" s="25" t="s">
        <v>3</v>
      </c>
      <c r="F45" s="25" t="s">
        <v>61</v>
      </c>
      <c r="G45" s="25" t="s">
        <v>62</v>
      </c>
      <c r="H45" s="25" t="s">
        <v>63</v>
      </c>
      <c r="I45" s="25" t="s">
        <v>64</v>
      </c>
      <c r="J45" s="25" t="s">
        <v>65</v>
      </c>
      <c r="K45" s="25" t="s">
        <v>66</v>
      </c>
      <c r="L45" s="26" t="s">
        <v>12</v>
      </c>
    </row>
    <row r="46" spans="1:12" x14ac:dyDescent="0.25">
      <c r="A46" s="38" t="s">
        <v>0</v>
      </c>
      <c r="B46" s="32">
        <f>B33-B20</f>
        <v>0.99978539794037391</v>
      </c>
      <c r="C46" s="33">
        <f t="shared" ref="C46:L46" si="14">C33-C20</f>
        <v>0</v>
      </c>
      <c r="D46" s="33">
        <f t="shared" si="14"/>
        <v>0</v>
      </c>
      <c r="E46" s="33">
        <f t="shared" si="14"/>
        <v>0</v>
      </c>
      <c r="F46" s="33">
        <f t="shared" si="14"/>
        <v>0</v>
      </c>
      <c r="G46" s="33">
        <f t="shared" si="14"/>
        <v>0</v>
      </c>
      <c r="H46" s="33">
        <f t="shared" si="14"/>
        <v>-0.14060492581680095</v>
      </c>
      <c r="I46" s="33">
        <f t="shared" si="14"/>
        <v>0</v>
      </c>
      <c r="J46" s="33">
        <f t="shared" si="14"/>
        <v>0</v>
      </c>
      <c r="K46" s="33">
        <f t="shared" si="14"/>
        <v>0</v>
      </c>
      <c r="L46" s="34">
        <f t="shared" si="14"/>
        <v>-1.3228027114992838E-3</v>
      </c>
    </row>
    <row r="47" spans="1:12" x14ac:dyDescent="0.25">
      <c r="A47" s="27" t="s">
        <v>1</v>
      </c>
      <c r="B47" s="35">
        <f t="shared" ref="B47:L47" si="15">B34-B21</f>
        <v>0</v>
      </c>
      <c r="C47" s="24">
        <f t="shared" si="15"/>
        <v>1</v>
      </c>
      <c r="D47" s="24">
        <f t="shared" si="15"/>
        <v>0</v>
      </c>
      <c r="E47" s="24">
        <f t="shared" si="15"/>
        <v>0</v>
      </c>
      <c r="F47" s="24">
        <f t="shared" si="15"/>
        <v>0</v>
      </c>
      <c r="G47" s="24">
        <f t="shared" si="15"/>
        <v>0</v>
      </c>
      <c r="H47" s="24">
        <f t="shared" si="15"/>
        <v>0</v>
      </c>
      <c r="I47" s="24">
        <f t="shared" si="15"/>
        <v>0</v>
      </c>
      <c r="J47" s="24">
        <f t="shared" si="15"/>
        <v>0</v>
      </c>
      <c r="K47" s="24">
        <f t="shared" si="15"/>
        <v>0</v>
      </c>
      <c r="L47" s="28">
        <f t="shared" si="15"/>
        <v>-1.8052766648193029E-4</v>
      </c>
    </row>
    <row r="48" spans="1:12" x14ac:dyDescent="0.25">
      <c r="A48" s="27" t="s">
        <v>2</v>
      </c>
      <c r="B48" s="35">
        <f t="shared" ref="B48:L48" si="16">B35-B22</f>
        <v>-6.8522355981159291E-3</v>
      </c>
      <c r="C48" s="24">
        <f t="shared" si="16"/>
        <v>-1.2173071559227082</v>
      </c>
      <c r="D48" s="24">
        <f t="shared" si="16"/>
        <v>0.8477077422372179</v>
      </c>
      <c r="E48" s="24">
        <f t="shared" si="16"/>
        <v>0</v>
      </c>
      <c r="F48" s="24">
        <f t="shared" si="16"/>
        <v>0</v>
      </c>
      <c r="G48" s="24">
        <f t="shared" si="16"/>
        <v>0</v>
      </c>
      <c r="H48" s="24">
        <f t="shared" si="16"/>
        <v>-0.19162030429053661</v>
      </c>
      <c r="I48" s="24">
        <f t="shared" si="16"/>
        <v>0</v>
      </c>
      <c r="J48" s="24">
        <f t="shared" si="16"/>
        <v>0</v>
      </c>
      <c r="K48" s="24">
        <f t="shared" si="16"/>
        <v>0</v>
      </c>
      <c r="L48" s="28">
        <f t="shared" si="16"/>
        <v>-1.6375361874948621E-3</v>
      </c>
    </row>
    <row r="49" spans="1:12" x14ac:dyDescent="0.25">
      <c r="A49" s="27" t="s">
        <v>3</v>
      </c>
      <c r="B49" s="35">
        <f t="shared" ref="B49:L49" si="17">B36-B23</f>
        <v>0</v>
      </c>
      <c r="C49" s="24">
        <f t="shared" si="17"/>
        <v>0</v>
      </c>
      <c r="D49" s="24">
        <f t="shared" si="17"/>
        <v>0</v>
      </c>
      <c r="E49" s="24">
        <f t="shared" si="17"/>
        <v>1</v>
      </c>
      <c r="F49" s="24">
        <f t="shared" si="17"/>
        <v>-1.2428912530042604E-2</v>
      </c>
      <c r="G49" s="24">
        <f t="shared" si="17"/>
        <v>-1.7855215464404127E-2</v>
      </c>
      <c r="H49" s="24">
        <f t="shared" si="17"/>
        <v>0</v>
      </c>
      <c r="I49" s="24">
        <f t="shared" si="17"/>
        <v>0</v>
      </c>
      <c r="J49" s="24">
        <f t="shared" si="17"/>
        <v>-6.3871736075131452E-3</v>
      </c>
      <c r="K49" s="24">
        <f t="shared" si="17"/>
        <v>0</v>
      </c>
      <c r="L49" s="28">
        <f t="shared" si="17"/>
        <v>-0.18665150577830344</v>
      </c>
    </row>
    <row r="50" spans="1:12" x14ac:dyDescent="0.25">
      <c r="A50" s="27" t="s">
        <v>61</v>
      </c>
      <c r="B50" s="35">
        <f t="shared" ref="B50:L50" si="18">B37-B24</f>
        <v>0</v>
      </c>
      <c r="C50" s="24">
        <f t="shared" si="18"/>
        <v>0</v>
      </c>
      <c r="D50" s="24">
        <f t="shared" si="18"/>
        <v>0</v>
      </c>
      <c r="E50" s="24">
        <f t="shared" si="18"/>
        <v>0</v>
      </c>
      <c r="F50" s="24">
        <f t="shared" si="18"/>
        <v>1</v>
      </c>
      <c r="G50" s="24">
        <f t="shared" si="18"/>
        <v>0</v>
      </c>
      <c r="H50" s="24">
        <f t="shared" si="18"/>
        <v>0</v>
      </c>
      <c r="I50" s="24">
        <f t="shared" si="18"/>
        <v>0</v>
      </c>
      <c r="J50" s="24">
        <f t="shared" si="18"/>
        <v>0</v>
      </c>
      <c r="K50" s="24">
        <f t="shared" si="18"/>
        <v>0</v>
      </c>
      <c r="L50" s="28">
        <f t="shared" si="18"/>
        <v>-4.6251237506984208E-5</v>
      </c>
    </row>
    <row r="51" spans="1:12" x14ac:dyDescent="0.25">
      <c r="A51" s="27" t="s">
        <v>62</v>
      </c>
      <c r="B51" s="35">
        <f t="shared" ref="B51:L51" si="19">B38-B25</f>
        <v>-1.5577431693469606</v>
      </c>
      <c r="C51" s="24">
        <f t="shared" si="19"/>
        <v>0</v>
      </c>
      <c r="D51" s="24">
        <f t="shared" si="19"/>
        <v>0</v>
      </c>
      <c r="E51" s="24">
        <f t="shared" si="19"/>
        <v>0</v>
      </c>
      <c r="F51" s="24">
        <f t="shared" si="19"/>
        <v>0</v>
      </c>
      <c r="G51" s="24">
        <f t="shared" si="19"/>
        <v>1</v>
      </c>
      <c r="H51" s="24">
        <f t="shared" si="19"/>
        <v>-0.34218051146074058</v>
      </c>
      <c r="I51" s="24">
        <f t="shared" si="19"/>
        <v>0</v>
      </c>
      <c r="J51" s="24">
        <f t="shared" si="19"/>
        <v>0</v>
      </c>
      <c r="K51" s="24">
        <f t="shared" si="19"/>
        <v>0</v>
      </c>
      <c r="L51" s="28">
        <f t="shared" si="19"/>
        <v>-0.1018820377075145</v>
      </c>
    </row>
    <row r="52" spans="1:12" x14ac:dyDescent="0.25">
      <c r="A52" s="27" t="s">
        <v>63</v>
      </c>
      <c r="B52" s="35">
        <f t="shared" ref="B52:L52" si="20">B39-B26</f>
        <v>0</v>
      </c>
      <c r="C52" s="24">
        <f t="shared" si="20"/>
        <v>0</v>
      </c>
      <c r="D52" s="24">
        <f t="shared" si="20"/>
        <v>0</v>
      </c>
      <c r="E52" s="24">
        <f t="shared" si="20"/>
        <v>0</v>
      </c>
      <c r="F52" s="24">
        <f t="shared" si="20"/>
        <v>0</v>
      </c>
      <c r="G52" s="24">
        <f t="shared" si="20"/>
        <v>0</v>
      </c>
      <c r="H52" s="24">
        <f t="shared" si="20"/>
        <v>1</v>
      </c>
      <c r="I52" s="24">
        <f t="shared" si="20"/>
        <v>0</v>
      </c>
      <c r="J52" s="24">
        <f t="shared" si="20"/>
        <v>0</v>
      </c>
      <c r="K52" s="24">
        <f t="shared" si="20"/>
        <v>0</v>
      </c>
      <c r="L52" s="28">
        <f t="shared" si="20"/>
        <v>-2.4392170511479271E-3</v>
      </c>
    </row>
    <row r="53" spans="1:12" x14ac:dyDescent="0.25">
      <c r="A53" s="27" t="s">
        <v>64</v>
      </c>
      <c r="B53" s="35">
        <f t="shared" ref="B53:L53" si="21">B40-B27</f>
        <v>0</v>
      </c>
      <c r="C53" s="24">
        <f t="shared" si="21"/>
        <v>0</v>
      </c>
      <c r="D53" s="24">
        <f t="shared" si="21"/>
        <v>0</v>
      </c>
      <c r="E53" s="24">
        <f t="shared" si="21"/>
        <v>0</v>
      </c>
      <c r="F53" s="24">
        <f t="shared" si="21"/>
        <v>0</v>
      </c>
      <c r="G53" s="24">
        <f t="shared" si="21"/>
        <v>0</v>
      </c>
      <c r="H53" s="24">
        <f t="shared" si="21"/>
        <v>0</v>
      </c>
      <c r="I53" s="24">
        <f t="shared" si="21"/>
        <v>1</v>
      </c>
      <c r="J53" s="24">
        <f t="shared" si="21"/>
        <v>0</v>
      </c>
      <c r="K53" s="24">
        <f t="shared" si="21"/>
        <v>0</v>
      </c>
      <c r="L53" s="28">
        <f t="shared" si="21"/>
        <v>-5.8908447942803705E-5</v>
      </c>
    </row>
    <row r="54" spans="1:12" x14ac:dyDescent="0.25">
      <c r="A54" s="27" t="s">
        <v>65</v>
      </c>
      <c r="B54" s="35">
        <f t="shared" ref="B54:L54" si="22">B41-B28</f>
        <v>0</v>
      </c>
      <c r="C54" s="24">
        <f t="shared" si="22"/>
        <v>0</v>
      </c>
      <c r="D54" s="24">
        <f t="shared" si="22"/>
        <v>-0.77340280994918631</v>
      </c>
      <c r="E54" s="24">
        <f t="shared" si="22"/>
        <v>0</v>
      </c>
      <c r="F54" s="24">
        <f t="shared" si="22"/>
        <v>0</v>
      </c>
      <c r="G54" s="24">
        <f t="shared" si="22"/>
        <v>0</v>
      </c>
      <c r="H54" s="24">
        <f t="shared" si="22"/>
        <v>0</v>
      </c>
      <c r="I54" s="24">
        <f t="shared" si="22"/>
        <v>0</v>
      </c>
      <c r="J54" s="24">
        <f t="shared" si="22"/>
        <v>1</v>
      </c>
      <c r="K54" s="24">
        <f t="shared" si="22"/>
        <v>0</v>
      </c>
      <c r="L54" s="28">
        <f t="shared" si="22"/>
        <v>-3.4382919201554951E-2</v>
      </c>
    </row>
    <row r="55" spans="1:12" x14ac:dyDescent="0.25">
      <c r="A55" s="27" t="s">
        <v>66</v>
      </c>
      <c r="B55" s="35">
        <f t="shared" ref="B55:L55" si="23">B42-B29</f>
        <v>0</v>
      </c>
      <c r="C55" s="24">
        <f t="shared" si="23"/>
        <v>0</v>
      </c>
      <c r="D55" s="24">
        <f t="shared" si="23"/>
        <v>0</v>
      </c>
      <c r="E55" s="24">
        <f t="shared" si="23"/>
        <v>0</v>
      </c>
      <c r="F55" s="24">
        <f t="shared" si="23"/>
        <v>0</v>
      </c>
      <c r="G55" s="24">
        <f t="shared" si="23"/>
        <v>0</v>
      </c>
      <c r="H55" s="24">
        <f t="shared" si="23"/>
        <v>0</v>
      </c>
      <c r="I55" s="24">
        <f t="shared" si="23"/>
        <v>0</v>
      </c>
      <c r="J55" s="24">
        <f t="shared" si="23"/>
        <v>0</v>
      </c>
      <c r="K55" s="24">
        <f t="shared" si="23"/>
        <v>1</v>
      </c>
      <c r="L55" s="28">
        <f t="shared" si="23"/>
        <v>-2.9382580671983636E-3</v>
      </c>
    </row>
    <row r="56" spans="1:12" x14ac:dyDescent="0.25">
      <c r="A56" s="29" t="s">
        <v>12</v>
      </c>
      <c r="B56" s="36">
        <f t="shared" ref="B56:L56" si="24">B43-B30</f>
        <v>-16.511925771729583</v>
      </c>
      <c r="C56" s="30">
        <f t="shared" si="24"/>
        <v>-0.2209886654103406</v>
      </c>
      <c r="D56" s="30">
        <f t="shared" si="24"/>
        <v>-4.6045789313363041E-2</v>
      </c>
      <c r="E56" s="30">
        <f t="shared" si="24"/>
        <v>-1.0279512038124068</v>
      </c>
      <c r="F56" s="30">
        <f t="shared" si="24"/>
        <v>-0.98757109518015784</v>
      </c>
      <c r="G56" s="30">
        <f t="shared" si="24"/>
        <v>-0.98214478453244758</v>
      </c>
      <c r="H56" s="30">
        <f t="shared" si="24"/>
        <v>-1.4702823724424956</v>
      </c>
      <c r="I56" s="30">
        <f t="shared" si="24"/>
        <v>-0.9999999939464318</v>
      </c>
      <c r="J56" s="30">
        <f t="shared" si="24"/>
        <v>-0.99361282639248705</v>
      </c>
      <c r="K56" s="30">
        <f t="shared" si="24"/>
        <v>-1</v>
      </c>
      <c r="L56" s="31">
        <f t="shared" si="24"/>
        <v>1</v>
      </c>
    </row>
    <row r="58" spans="1:12" x14ac:dyDescent="0.25">
      <c r="A58" s="37" t="s">
        <v>80</v>
      </c>
      <c r="B58" s="25" t="s">
        <v>0</v>
      </c>
      <c r="C58" s="25" t="s">
        <v>1</v>
      </c>
      <c r="D58" s="25" t="s">
        <v>2</v>
      </c>
      <c r="E58" s="25" t="s">
        <v>3</v>
      </c>
      <c r="F58" s="25" t="s">
        <v>61</v>
      </c>
      <c r="G58" s="25" t="s">
        <v>62</v>
      </c>
      <c r="H58" s="25" t="s">
        <v>63</v>
      </c>
      <c r="I58" s="25" t="s">
        <v>64</v>
      </c>
      <c r="J58" s="25" t="s">
        <v>65</v>
      </c>
      <c r="K58" s="25" t="s">
        <v>66</v>
      </c>
      <c r="L58" s="26" t="s">
        <v>12</v>
      </c>
    </row>
    <row r="59" spans="1:12" x14ac:dyDescent="0.25">
      <c r="A59" s="38" t="s">
        <v>0</v>
      </c>
      <c r="B59" s="32">
        <f t="array" ref="B59:L69">MINVERSE(B46:L56)</f>
        <v>1.0478856648120207</v>
      </c>
      <c r="C59" s="33">
        <v>3.6856457413474699E-3</v>
      </c>
      <c r="D59" s="33">
        <v>2.5490706456067205E-3</v>
      </c>
      <c r="E59" s="33">
        <v>2.7102267805789258E-3</v>
      </c>
      <c r="F59" s="33">
        <v>2.6374484824930613E-3</v>
      </c>
      <c r="G59" s="33">
        <v>2.6378483495244553E-3</v>
      </c>
      <c r="H59" s="33">
        <v>0.15260540744801568</v>
      </c>
      <c r="I59" s="33">
        <v>2.6365325067190608E-3</v>
      </c>
      <c r="J59" s="33">
        <v>2.6370032206985646E-3</v>
      </c>
      <c r="K59" s="33">
        <v>2.6365325226794896E-3</v>
      </c>
      <c r="L59" s="34">
        <v>2.6365325226794761E-3</v>
      </c>
    </row>
    <row r="60" spans="1:12" x14ac:dyDescent="0.25">
      <c r="A60" s="27" t="s">
        <v>1</v>
      </c>
      <c r="B60" s="35">
        <v>5.1652374299098799E-3</v>
      </c>
      <c r="C60" s="24">
        <v>1.0003993461155025</v>
      </c>
      <c r="D60" s="24">
        <v>2.7619623043115548E-4</v>
      </c>
      <c r="E60" s="24">
        <v>2.9365777747252685E-4</v>
      </c>
      <c r="F60" s="24">
        <v>2.8577212250916205E-4</v>
      </c>
      <c r="G60" s="24">
        <v>2.858154487963108E-4</v>
      </c>
      <c r="H60" s="24">
        <v>1.2970029026874274E-3</v>
      </c>
      <c r="I60" s="24">
        <v>2.8567287494362758E-4</v>
      </c>
      <c r="J60" s="24">
        <v>2.8572387762073481E-4</v>
      </c>
      <c r="K60" s="24">
        <v>2.8567287667296973E-4</v>
      </c>
      <c r="L60" s="28">
        <v>2.8567287667296903E-4</v>
      </c>
    </row>
    <row r="61" spans="1:12" x14ac:dyDescent="0.25">
      <c r="A61" s="27" t="s">
        <v>2</v>
      </c>
      <c r="B61" s="35">
        <v>8.6933663444478809E-2</v>
      </c>
      <c r="C61" s="24">
        <v>1.442094750351046</v>
      </c>
      <c r="D61" s="24">
        <v>1.1838680488602573</v>
      </c>
      <c r="E61" s="24">
        <v>4.4827613981185867E-3</v>
      </c>
      <c r="F61" s="24">
        <v>4.362384849699137E-3</v>
      </c>
      <c r="G61" s="24">
        <v>4.3630462366006156E-3</v>
      </c>
      <c r="H61" s="24">
        <v>0.24698111650395649</v>
      </c>
      <c r="I61" s="24">
        <v>4.3608698101198582E-3</v>
      </c>
      <c r="J61" s="24">
        <v>4.3616483790840854E-3</v>
      </c>
      <c r="K61" s="24">
        <v>4.3608698365186832E-3</v>
      </c>
      <c r="L61" s="28">
        <v>4.3608698365186832E-3</v>
      </c>
    </row>
    <row r="62" spans="1:12" x14ac:dyDescent="0.25">
      <c r="A62" s="27" t="s">
        <v>3</v>
      </c>
      <c r="B62" s="35">
        <v>5.4288021175462733</v>
      </c>
      <c r="C62" s="24">
        <v>0.42466307978158646</v>
      </c>
      <c r="D62" s="24">
        <v>0.29462718740034821</v>
      </c>
      <c r="E62" s="24">
        <v>1.3070582434560736</v>
      </c>
      <c r="F62" s="24">
        <v>0.31124165545010818</v>
      </c>
      <c r="G62" s="24">
        <v>0.31671326177721693</v>
      </c>
      <c r="H62" s="24">
        <v>1.3673325066574906</v>
      </c>
      <c r="I62" s="24">
        <v>0.29870896639692174</v>
      </c>
      <c r="J62" s="24">
        <v>0.30514947008321447</v>
      </c>
      <c r="K62" s="24">
        <v>0.29870896820517689</v>
      </c>
      <c r="L62" s="28">
        <v>0.29870896820517689</v>
      </c>
    </row>
    <row r="63" spans="1:12" x14ac:dyDescent="0.25">
      <c r="A63" s="27" t="s">
        <v>61</v>
      </c>
      <c r="B63" s="35">
        <v>1.3233352416629947E-3</v>
      </c>
      <c r="C63" s="24">
        <v>1.0231258396866594E-4</v>
      </c>
      <c r="D63" s="24">
        <v>7.0761549745513484E-5</v>
      </c>
      <c r="E63" s="24">
        <v>7.5235202871323887E-5</v>
      </c>
      <c r="F63" s="24">
        <v>1.0000732148959139</v>
      </c>
      <c r="G63" s="24">
        <v>7.3225996120467407E-5</v>
      </c>
      <c r="H63" s="24">
        <v>3.3229249825509927E-4</v>
      </c>
      <c r="I63" s="24">
        <v>7.3189468660432924E-5</v>
      </c>
      <c r="J63" s="24">
        <v>7.3202535560220298E-5</v>
      </c>
      <c r="K63" s="24">
        <v>7.318946910349038E-5</v>
      </c>
      <c r="L63" s="28">
        <v>7.318946910349038E-5</v>
      </c>
    </row>
    <row r="64" spans="1:12" x14ac:dyDescent="0.25">
      <c r="A64" s="27" t="s">
        <v>62</v>
      </c>
      <c r="B64" s="35">
        <v>4.5712552053073834</v>
      </c>
      <c r="C64" s="24">
        <v>0.23296137184149501</v>
      </c>
      <c r="D64" s="24">
        <v>0.16112101818671287</v>
      </c>
      <c r="E64" s="24">
        <v>0.17130733475605064</v>
      </c>
      <c r="F64" s="24">
        <v>0.16670718233983592</v>
      </c>
      <c r="G64" s="24">
        <v>1.1667324570348889</v>
      </c>
      <c r="H64" s="24">
        <v>1.317869674891561</v>
      </c>
      <c r="I64" s="24">
        <v>0.16664928557279288</v>
      </c>
      <c r="J64" s="24">
        <v>0.16667903834397801</v>
      </c>
      <c r="K64" s="24">
        <v>0.16664928658161574</v>
      </c>
      <c r="L64" s="28">
        <v>0.16664928658161574</v>
      </c>
    </row>
    <row r="65" spans="1:12" x14ac:dyDescent="0.25">
      <c r="A65" s="27" t="s">
        <v>63</v>
      </c>
      <c r="B65" s="35">
        <v>6.9790605826750202E-2</v>
      </c>
      <c r="C65" s="24">
        <v>5.3958037193207768E-3</v>
      </c>
      <c r="D65" s="24">
        <v>3.7318521191750755E-3</v>
      </c>
      <c r="E65" s="24">
        <v>3.9677855033088544E-3</v>
      </c>
      <c r="F65" s="24">
        <v>3.8612377124856516E-3</v>
      </c>
      <c r="G65" s="24">
        <v>3.8618231198108872E-3</v>
      </c>
      <c r="H65" s="24">
        <v>1.0175245803442554</v>
      </c>
      <c r="I65" s="24">
        <v>3.8598967193910544E-3</v>
      </c>
      <c r="J65" s="24">
        <v>3.8605858470011464E-3</v>
      </c>
      <c r="K65" s="24">
        <v>3.8598967427572028E-3</v>
      </c>
      <c r="L65" s="28">
        <v>3.8598967427572028E-3</v>
      </c>
    </row>
    <row r="66" spans="1:12" x14ac:dyDescent="0.25">
      <c r="A66" s="27" t="s">
        <v>64</v>
      </c>
      <c r="B66" s="35">
        <v>1.6854819329452607E-3</v>
      </c>
      <c r="C66" s="24">
        <v>1.303116597842764E-4</v>
      </c>
      <c r="D66" s="24">
        <v>9.0126303515797494E-5</v>
      </c>
      <c r="E66" s="24">
        <v>9.5824225917034167E-5</v>
      </c>
      <c r="F66" s="24">
        <v>9.325103753013947E-5</v>
      </c>
      <c r="G66" s="24">
        <v>9.3265175442519069E-5</v>
      </c>
      <c r="H66" s="24">
        <v>4.2322835864205349E-4</v>
      </c>
      <c r="I66" s="24">
        <v>1.0000932186518012</v>
      </c>
      <c r="J66" s="24">
        <v>9.3235294616264054E-5</v>
      </c>
      <c r="K66" s="24">
        <v>9.3218652365644158E-5</v>
      </c>
      <c r="L66" s="28">
        <v>9.3218652365644158E-5</v>
      </c>
    </row>
    <row r="67" spans="1:12" x14ac:dyDescent="0.25">
      <c r="A67" s="27" t="s">
        <v>65</v>
      </c>
      <c r="B67" s="35">
        <v>1.0509949834897601</v>
      </c>
      <c r="C67" s="24">
        <v>1.1913787523468633</v>
      </c>
      <c r="D67" s="24">
        <v>0.96821062802927593</v>
      </c>
      <c r="E67" s="24">
        <v>5.9396422172173675E-2</v>
      </c>
      <c r="F67" s="24">
        <v>5.7801437372725764E-2</v>
      </c>
      <c r="G67" s="24">
        <v>5.7810200724626566E-2</v>
      </c>
      <c r="H67" s="24">
        <v>0.43804033111538321</v>
      </c>
      <c r="I67" s="24">
        <v>5.7781363154522626E-2</v>
      </c>
      <c r="J67" s="24">
        <v>1.0577916791644042</v>
      </c>
      <c r="K67" s="24">
        <v>5.7781363504306057E-2</v>
      </c>
      <c r="L67" s="28">
        <v>5.7781363504306057E-2</v>
      </c>
    </row>
    <row r="68" spans="1:12" x14ac:dyDescent="0.25">
      <c r="A68" s="27" t="s">
        <v>66</v>
      </c>
      <c r="B68" s="35">
        <v>8.4069111639164987E-2</v>
      </c>
      <c r="C68" s="24">
        <v>6.4997347406422837E-3</v>
      </c>
      <c r="D68" s="24">
        <v>4.4953541914595652E-3</v>
      </c>
      <c r="E68" s="24">
        <v>4.7795573413704114E-3</v>
      </c>
      <c r="F68" s="24">
        <v>4.65121086815225E-3</v>
      </c>
      <c r="G68" s="24">
        <v>4.6519160443460458E-3</v>
      </c>
      <c r="H68" s="24">
        <v>2.1109945728913899E-2</v>
      </c>
      <c r="I68" s="24">
        <v>4.6495955204010515E-3</v>
      </c>
      <c r="J68" s="24">
        <v>4.6504256370807993E-3</v>
      </c>
      <c r="K68" s="24">
        <v>1.0046495955485477</v>
      </c>
      <c r="L68" s="28">
        <v>4.6495955485476954E-3</v>
      </c>
    </row>
    <row r="69" spans="1:12" x14ac:dyDescent="0.25">
      <c r="A69" s="29" t="s">
        <v>12</v>
      </c>
      <c r="B69" s="36">
        <v>28.611888308137988</v>
      </c>
      <c r="C69" s="30">
        <v>2.2121047886170859</v>
      </c>
      <c r="D69" s="30">
        <v>1.5299385175332461</v>
      </c>
      <c r="E69" s="30">
        <v>1.6266635646227396</v>
      </c>
      <c r="F69" s="30">
        <v>1.582982420801176</v>
      </c>
      <c r="G69" s="30">
        <v>1.583222418846844</v>
      </c>
      <c r="H69" s="30">
        <v>7.184510429692204</v>
      </c>
      <c r="I69" s="30">
        <v>1.5824326570587628</v>
      </c>
      <c r="J69" s="30">
        <v>1.5827151770623713</v>
      </c>
      <c r="K69" s="30">
        <v>1.582432666638127</v>
      </c>
      <c r="L69" s="31">
        <v>1.582432666638127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011C-1F6F-0149-86E1-4D3E3EF531EB}">
  <dimension ref="A1:Y78"/>
  <sheetViews>
    <sheetView tabSelected="1" topLeftCell="K13" workbookViewId="0">
      <selection activeCell="P36" sqref="P36"/>
    </sheetView>
  </sheetViews>
  <sheetFormatPr defaultColWidth="11.42578125" defaultRowHeight="15" x14ac:dyDescent="0.25"/>
  <cols>
    <col min="1" max="1" width="22" customWidth="1"/>
    <col min="2" max="2" width="13.42578125" bestFit="1" customWidth="1"/>
    <col min="3" max="3" width="8.85546875" bestFit="1" customWidth="1"/>
    <col min="4" max="5" width="8.28515625" bestFit="1" customWidth="1"/>
    <col min="6" max="6" width="16" bestFit="1" customWidth="1"/>
    <col min="7" max="7" width="13.7109375" bestFit="1" customWidth="1"/>
    <col min="8" max="8" width="13.85546875" bestFit="1" customWidth="1"/>
    <col min="9" max="9" width="13" bestFit="1" customWidth="1"/>
    <col min="10" max="10" width="17.7109375" bestFit="1" customWidth="1"/>
    <col min="11" max="11" width="15.7109375" bestFit="1" customWidth="1"/>
    <col min="12" max="12" width="16.85546875" bestFit="1" customWidth="1"/>
    <col min="13" max="13" width="15.140625" bestFit="1" customWidth="1"/>
    <col min="14" max="15" width="8.28515625" bestFit="1" customWidth="1"/>
    <col min="16" max="16" width="17.7109375" bestFit="1" customWidth="1"/>
    <col min="17" max="17" width="8.28515625" bestFit="1" customWidth="1"/>
    <col min="19" max="19" width="22.42578125" customWidth="1"/>
    <col min="20" max="20" width="8.85546875" bestFit="1" customWidth="1"/>
    <col min="21" max="21" width="12.42578125" style="51" bestFit="1" customWidth="1"/>
    <col min="22" max="22" width="17.42578125" bestFit="1" customWidth="1"/>
    <col min="24" max="24" width="17.7109375" style="73" bestFit="1" customWidth="1"/>
    <col min="25" max="25" width="8.28515625" bestFit="1" customWidth="1"/>
  </cols>
  <sheetData>
    <row r="1" spans="1:21" x14ac:dyDescent="0.25">
      <c r="A1" s="4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56</v>
      </c>
      <c r="P1" s="3" t="s">
        <v>57</v>
      </c>
      <c r="Q1" s="3" t="s">
        <v>58</v>
      </c>
      <c r="R1" s="4"/>
      <c r="S1" s="14" t="s">
        <v>60</v>
      </c>
      <c r="U1" s="51" t="s">
        <v>84</v>
      </c>
    </row>
    <row r="2" spans="1:21" x14ac:dyDescent="0.25">
      <c r="A2" s="3" t="s">
        <v>0</v>
      </c>
      <c r="B2" s="5">
        <v>2009.165</v>
      </c>
      <c r="C2" s="6"/>
      <c r="D2" s="6"/>
      <c r="E2" s="6"/>
      <c r="F2" s="6">
        <v>155258597</v>
      </c>
      <c r="G2" s="6"/>
      <c r="H2" s="6"/>
      <c r="I2" s="6">
        <v>567361.66200000001</v>
      </c>
      <c r="J2" s="6"/>
      <c r="K2" s="6"/>
      <c r="L2" s="6"/>
      <c r="M2" s="6"/>
      <c r="N2" s="6">
        <v>1854710.173</v>
      </c>
      <c r="O2" s="5">
        <v>4475417.7529999996</v>
      </c>
      <c r="P2" s="6">
        <v>2462783.247</v>
      </c>
      <c r="Q2" s="7">
        <v>4618619</v>
      </c>
      <c r="R2" s="4"/>
      <c r="S2" s="14">
        <f>SUM(B2:Q2)</f>
        <v>169239498</v>
      </c>
      <c r="U2" s="14">
        <f>S2-Q2</f>
        <v>164620879</v>
      </c>
    </row>
    <row r="3" spans="1:21" x14ac:dyDescent="0.25">
      <c r="A3" s="3" t="s">
        <v>1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>
        <v>253119</v>
      </c>
      <c r="O3" s="8"/>
      <c r="P3" s="9">
        <v>253119</v>
      </c>
      <c r="Q3" s="10">
        <v>221882</v>
      </c>
      <c r="R3" s="4"/>
      <c r="S3" s="14">
        <f t="shared" ref="S3:S14" si="0">SUM(B3:Q3)</f>
        <v>728120</v>
      </c>
      <c r="U3" s="14">
        <f t="shared" ref="U3:U14" si="1">S3-Q3</f>
        <v>506238</v>
      </c>
    </row>
    <row r="4" spans="1:21" x14ac:dyDescent="0.25">
      <c r="A4" s="3" t="s">
        <v>2</v>
      </c>
      <c r="B4" s="8">
        <v>3157.299</v>
      </c>
      <c r="C4" s="9">
        <v>609356.67099999997</v>
      </c>
      <c r="D4" s="9">
        <v>1378383.6710000001</v>
      </c>
      <c r="E4" s="9"/>
      <c r="F4" s="9">
        <v>289100</v>
      </c>
      <c r="G4" s="9"/>
      <c r="H4" s="9"/>
      <c r="I4" s="9">
        <v>38054.209000000003</v>
      </c>
      <c r="J4" s="9"/>
      <c r="K4" s="9"/>
      <c r="L4" s="9"/>
      <c r="M4" s="9"/>
      <c r="N4" s="9">
        <v>3152561.7740000002</v>
      </c>
      <c r="O4" s="8"/>
      <c r="P4" s="9">
        <v>3869397.375</v>
      </c>
      <c r="Q4" s="10"/>
      <c r="R4" s="4"/>
      <c r="S4" s="14">
        <f t="shared" si="0"/>
        <v>9340010.9989999998</v>
      </c>
      <c r="U4" s="14">
        <f t="shared" si="1"/>
        <v>9340010.9989999998</v>
      </c>
    </row>
    <row r="5" spans="1:21" x14ac:dyDescent="0.25">
      <c r="A5" s="3" t="s">
        <v>3</v>
      </c>
      <c r="B5" s="8"/>
      <c r="C5" s="9"/>
      <c r="D5" s="9"/>
      <c r="E5" s="9"/>
      <c r="F5" s="9"/>
      <c r="G5" s="9">
        <v>1611.9159999999999</v>
      </c>
      <c r="H5" s="9">
        <v>5670999.7249999996</v>
      </c>
      <c r="I5" s="9"/>
      <c r="J5" s="9"/>
      <c r="K5" s="9"/>
      <c r="L5" s="9">
        <v>705212.26100000006</v>
      </c>
      <c r="M5" s="9"/>
      <c r="N5" s="9">
        <v>261721011.43599999</v>
      </c>
      <c r="O5" s="8"/>
      <c r="P5" s="9">
        <v>268068092.66299999</v>
      </c>
      <c r="Q5" s="10">
        <v>15532192</v>
      </c>
      <c r="R5" s="4"/>
      <c r="S5" s="14">
        <f t="shared" si="0"/>
        <v>551699120.00099993</v>
      </c>
      <c r="U5" s="14">
        <f t="shared" si="1"/>
        <v>536166928.00099993</v>
      </c>
    </row>
    <row r="6" spans="1:21" x14ac:dyDescent="0.25">
      <c r="A6" s="3" t="s">
        <v>4</v>
      </c>
      <c r="B6" s="8">
        <v>510265.701</v>
      </c>
      <c r="C6" s="9">
        <v>57643.328999999998</v>
      </c>
      <c r="D6" s="9"/>
      <c r="E6" s="9"/>
      <c r="F6" s="9"/>
      <c r="G6" s="9"/>
      <c r="H6" s="9"/>
      <c r="I6" s="9">
        <v>6150116.591</v>
      </c>
      <c r="J6" s="9"/>
      <c r="K6" s="9"/>
      <c r="L6" s="9"/>
      <c r="M6" s="9"/>
      <c r="N6" s="9">
        <v>141239028.426</v>
      </c>
      <c r="O6" s="8"/>
      <c r="P6" s="9">
        <v>447679.95400000003</v>
      </c>
      <c r="Q6" s="10">
        <v>7142963</v>
      </c>
      <c r="R6" s="4"/>
      <c r="S6" s="14">
        <f t="shared" si="0"/>
        <v>155547697.00099999</v>
      </c>
      <c r="U6" s="14">
        <f t="shared" si="1"/>
        <v>148404734.00099999</v>
      </c>
    </row>
    <row r="7" spans="1:21" x14ac:dyDescent="0.25">
      <c r="A7" s="3" t="s">
        <v>5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>
        <v>64849.156999999999</v>
      </c>
      <c r="O7" s="8"/>
      <c r="P7" s="9">
        <v>64849.156999999999</v>
      </c>
      <c r="Q7" s="10"/>
      <c r="R7" s="4"/>
      <c r="S7" s="14">
        <f t="shared" si="0"/>
        <v>129698.314</v>
      </c>
      <c r="U7" s="14">
        <f t="shared" si="1"/>
        <v>129698.314</v>
      </c>
    </row>
    <row r="8" spans="1:21" x14ac:dyDescent="0.25">
      <c r="A8" s="3" t="s">
        <v>6</v>
      </c>
      <c r="B8" s="8">
        <v>14584030.835000001</v>
      </c>
      <c r="C8" s="9"/>
      <c r="D8" s="9"/>
      <c r="E8" s="9"/>
      <c r="F8" s="9"/>
      <c r="G8" s="9"/>
      <c r="H8" s="9"/>
      <c r="I8" s="9">
        <v>1380748.95</v>
      </c>
      <c r="J8" s="9"/>
      <c r="K8" s="9"/>
      <c r="L8" s="9"/>
      <c r="M8" s="9"/>
      <c r="N8" s="9">
        <v>142849459.06099999</v>
      </c>
      <c r="O8" s="8"/>
      <c r="P8" s="9">
        <v>158814238.80000001</v>
      </c>
      <c r="Q8" s="10"/>
      <c r="R8" s="4"/>
      <c r="S8" s="14">
        <f t="shared" si="0"/>
        <v>317628477.64600003</v>
      </c>
      <c r="U8" s="14">
        <f t="shared" si="1"/>
        <v>317628477.64600003</v>
      </c>
    </row>
    <row r="9" spans="1:21" x14ac:dyDescent="0.25">
      <c r="A9" s="3" t="s">
        <v>7</v>
      </c>
      <c r="B9" s="8"/>
      <c r="C9" s="9"/>
      <c r="D9" s="9"/>
      <c r="E9" s="9"/>
      <c r="F9" s="9"/>
      <c r="G9" s="9"/>
      <c r="H9" s="9"/>
      <c r="I9" s="9"/>
      <c r="J9" s="9">
        <v>4618985.7649999997</v>
      </c>
      <c r="K9" s="9"/>
      <c r="L9" s="9"/>
      <c r="M9" s="9"/>
      <c r="N9" s="9">
        <v>3420041.8849999998</v>
      </c>
      <c r="O9" s="8"/>
      <c r="P9" s="9">
        <v>615105.94999999995</v>
      </c>
      <c r="Q9" s="10"/>
      <c r="R9" s="4"/>
      <c r="S9" s="14">
        <f t="shared" si="0"/>
        <v>8654133.5999999996</v>
      </c>
      <c r="U9" s="14">
        <f t="shared" si="1"/>
        <v>8654133.5999999996</v>
      </c>
    </row>
    <row r="10" spans="1:21" x14ac:dyDescent="0.25">
      <c r="A10" s="3" t="s">
        <v>8</v>
      </c>
      <c r="B10" s="8"/>
      <c r="C10" s="9"/>
      <c r="D10" s="9"/>
      <c r="E10" s="9"/>
      <c r="F10" s="9"/>
      <c r="G10" s="9">
        <v>1.675</v>
      </c>
      <c r="H10" s="9">
        <v>7315.9340000000002</v>
      </c>
      <c r="I10" s="9"/>
      <c r="J10" s="9"/>
      <c r="K10" s="9"/>
      <c r="L10" s="9">
        <v>4760.2700000000004</v>
      </c>
      <c r="M10" s="9"/>
      <c r="N10" s="9">
        <v>4591536.5489999996</v>
      </c>
      <c r="O10" s="8"/>
      <c r="P10" s="9">
        <v>15371.337</v>
      </c>
      <c r="Q10" s="10"/>
      <c r="R10" s="4"/>
      <c r="S10" s="14">
        <f t="shared" si="0"/>
        <v>4618985.7649999997</v>
      </c>
      <c r="U10" s="14">
        <f t="shared" si="1"/>
        <v>4618985.7649999997</v>
      </c>
    </row>
    <row r="11" spans="1:21" x14ac:dyDescent="0.25">
      <c r="A11" s="3" t="s">
        <v>9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v>82595.913</v>
      </c>
      <c r="O11" s="8"/>
      <c r="P11" s="9">
        <v>82595.913</v>
      </c>
      <c r="Q11" s="10"/>
      <c r="R11" s="4"/>
      <c r="S11" s="14">
        <f t="shared" si="0"/>
        <v>165191.826</v>
      </c>
      <c r="U11" s="14">
        <f t="shared" si="1"/>
        <v>165191.826</v>
      </c>
    </row>
    <row r="12" spans="1:21" x14ac:dyDescent="0.25">
      <c r="A12" s="3" t="s">
        <v>10</v>
      </c>
      <c r="B12" s="8"/>
      <c r="C12" s="9"/>
      <c r="D12" s="9">
        <v>7000000</v>
      </c>
      <c r="E12" s="9"/>
      <c r="F12" s="9"/>
      <c r="G12" s="9"/>
      <c r="H12" s="9"/>
      <c r="I12" s="9"/>
      <c r="J12" s="9"/>
      <c r="K12" s="9"/>
      <c r="L12" s="9"/>
      <c r="M12" s="9"/>
      <c r="N12" s="9">
        <v>48208511.719999999</v>
      </c>
      <c r="O12" s="8"/>
      <c r="P12" s="9">
        <v>55208511.729999997</v>
      </c>
      <c r="Q12" s="10"/>
      <c r="R12" s="4"/>
      <c r="S12" s="14">
        <f t="shared" si="0"/>
        <v>110417023.44999999</v>
      </c>
      <c r="U12" s="14">
        <f t="shared" si="1"/>
        <v>110417023.44999999</v>
      </c>
    </row>
    <row r="13" spans="1:21" x14ac:dyDescent="0.25">
      <c r="A13" s="3" t="s">
        <v>11</v>
      </c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v>4119750.497</v>
      </c>
      <c r="O13" s="8"/>
      <c r="P13" s="9">
        <v>4119750.4959999998</v>
      </c>
      <c r="Q13" s="10"/>
      <c r="R13" s="4"/>
      <c r="S13" s="14">
        <f t="shared" si="0"/>
        <v>8239500.9929999998</v>
      </c>
      <c r="U13" s="14">
        <f t="shared" si="1"/>
        <v>8239500.9929999998</v>
      </c>
    </row>
    <row r="14" spans="1:21" x14ac:dyDescent="0.25">
      <c r="A14" s="3" t="s">
        <v>12</v>
      </c>
      <c r="B14" s="8">
        <v>154140035</v>
      </c>
      <c r="C14" s="9">
        <v>61120</v>
      </c>
      <c r="D14" s="9">
        <v>416756.34100000001</v>
      </c>
      <c r="E14" s="9">
        <v>551153439.08200002</v>
      </c>
      <c r="F14" s="9"/>
      <c r="G14" s="9">
        <v>128084.723</v>
      </c>
      <c r="H14" s="9">
        <v>311950161.986</v>
      </c>
      <c r="I14" s="9">
        <v>517852.18800000002</v>
      </c>
      <c r="J14" s="9"/>
      <c r="K14" s="9">
        <v>165191.82500000001</v>
      </c>
      <c r="L14" s="9">
        <v>109707050.92</v>
      </c>
      <c r="M14" s="9">
        <v>8239500.9929999998</v>
      </c>
      <c r="N14" s="9"/>
      <c r="O14" s="8">
        <v>256524582.24700001</v>
      </c>
      <c r="P14" s="9">
        <v>2781787.83</v>
      </c>
      <c r="Q14" s="10"/>
      <c r="R14" s="4"/>
      <c r="S14" s="14">
        <f t="shared" si="0"/>
        <v>1395785563.135</v>
      </c>
      <c r="U14" s="14">
        <f t="shared" si="1"/>
        <v>1395785563.135</v>
      </c>
    </row>
    <row r="15" spans="1:21" x14ac:dyDescent="0.25">
      <c r="A15" s="3" t="s">
        <v>59</v>
      </c>
      <c r="B15" s="8"/>
      <c r="C15" s="9"/>
      <c r="D15" s="9">
        <v>544870.98804279417</v>
      </c>
      <c r="E15" s="9">
        <v>545680.91805656801</v>
      </c>
      <c r="F15" s="9"/>
      <c r="G15" s="9"/>
      <c r="H15" s="9"/>
      <c r="I15" s="9"/>
      <c r="J15" s="9"/>
      <c r="K15" s="9"/>
      <c r="L15" s="9"/>
      <c r="M15" s="9"/>
      <c r="N15" s="9"/>
      <c r="O15" s="8"/>
      <c r="P15" s="9">
        <v>380448.09390063782</v>
      </c>
      <c r="Q15" s="10"/>
      <c r="R15" s="4"/>
      <c r="S15" s="14"/>
    </row>
    <row r="16" spans="1:21" x14ac:dyDescent="0.25">
      <c r="A16" s="3" t="s">
        <v>55</v>
      </c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>
        <v>784228387.54400003</v>
      </c>
      <c r="O16" s="11"/>
      <c r="P16" s="12"/>
      <c r="Q16" s="13"/>
      <c r="R16" s="4"/>
      <c r="S16" s="14"/>
    </row>
    <row r="17" spans="1:2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4"/>
    </row>
    <row r="18" spans="1:23" x14ac:dyDescent="0.25">
      <c r="A18" s="14" t="s">
        <v>60</v>
      </c>
      <c r="B18" s="14">
        <f>SUM(B2:B16)</f>
        <v>169239498</v>
      </c>
      <c r="C18" s="14">
        <f t="shared" ref="C18:Q18" si="2">SUM(C2:C16)</f>
        <v>728120</v>
      </c>
      <c r="D18" s="14">
        <f t="shared" si="2"/>
        <v>9340011.0000427943</v>
      </c>
      <c r="E18" s="14">
        <f t="shared" si="2"/>
        <v>551699120.00005662</v>
      </c>
      <c r="F18" s="14">
        <f t="shared" si="2"/>
        <v>155547697</v>
      </c>
      <c r="G18" s="14">
        <f t="shared" si="2"/>
        <v>129698.314</v>
      </c>
      <c r="H18" s="14">
        <f t="shared" si="2"/>
        <v>317628477.64499998</v>
      </c>
      <c r="I18" s="14">
        <f t="shared" si="2"/>
        <v>8654133.5999999996</v>
      </c>
      <c r="J18" s="14">
        <f t="shared" si="2"/>
        <v>4618985.7649999997</v>
      </c>
      <c r="K18" s="14">
        <f t="shared" si="2"/>
        <v>165191.82500000001</v>
      </c>
      <c r="L18" s="14">
        <f t="shared" si="2"/>
        <v>110417023.45100001</v>
      </c>
      <c r="M18" s="14">
        <f t="shared" si="2"/>
        <v>8239500.9929999998</v>
      </c>
      <c r="N18" s="14">
        <f t="shared" si="2"/>
        <v>1395785563.135</v>
      </c>
      <c r="O18" s="14">
        <f t="shared" si="2"/>
        <v>261000000</v>
      </c>
      <c r="P18" s="14">
        <f t="shared" si="2"/>
        <v>497183731.54590058</v>
      </c>
      <c r="Q18" s="14">
        <f t="shared" si="2"/>
        <v>27515656</v>
      </c>
      <c r="R18" s="14"/>
      <c r="S18" s="14"/>
      <c r="T18" s="76" t="s">
        <v>87</v>
      </c>
      <c r="U18" s="77"/>
      <c r="V18" s="78"/>
    </row>
    <row r="19" spans="1:23" x14ac:dyDescent="0.25">
      <c r="T19" s="58" t="s">
        <v>86</v>
      </c>
      <c r="U19" s="57" t="s">
        <v>85</v>
      </c>
      <c r="V19" s="59" t="s">
        <v>107</v>
      </c>
    </row>
    <row r="20" spans="1:23" x14ac:dyDescent="0.25">
      <c r="A20" s="37" t="s">
        <v>77</v>
      </c>
      <c r="B20" s="40" t="s">
        <v>0</v>
      </c>
      <c r="C20" s="40" t="s">
        <v>1</v>
      </c>
      <c r="D20" s="40" t="s">
        <v>2</v>
      </c>
      <c r="E20" s="40" t="s">
        <v>3</v>
      </c>
      <c r="F20" s="40" t="s">
        <v>4</v>
      </c>
      <c r="G20" s="40" t="s">
        <v>5</v>
      </c>
      <c r="H20" s="40" t="s">
        <v>6</v>
      </c>
      <c r="I20" s="40" t="s">
        <v>7</v>
      </c>
      <c r="J20" s="40" t="s">
        <v>8</v>
      </c>
      <c r="K20" s="40" t="s">
        <v>9</v>
      </c>
      <c r="L20" s="40" t="s">
        <v>10</v>
      </c>
      <c r="M20" s="40" t="s">
        <v>11</v>
      </c>
      <c r="N20" s="40" t="s">
        <v>12</v>
      </c>
      <c r="P20" s="37" t="s">
        <v>81</v>
      </c>
      <c r="Q20" s="50" t="s">
        <v>82</v>
      </c>
      <c r="S20" s="17" t="s">
        <v>83</v>
      </c>
      <c r="T20" s="43" t="s">
        <v>82</v>
      </c>
      <c r="U20" s="57" t="s">
        <v>82</v>
      </c>
      <c r="V20" s="56" t="s">
        <v>82</v>
      </c>
      <c r="W20" t="s">
        <v>108</v>
      </c>
    </row>
    <row r="21" spans="1:23" x14ac:dyDescent="0.25">
      <c r="A21" s="52" t="s">
        <v>0</v>
      </c>
      <c r="B21" s="32">
        <f>B2/$U$2</f>
        <v>1.2204800583041474E-5</v>
      </c>
      <c r="C21" s="33">
        <f>C2/$U$3</f>
        <v>0</v>
      </c>
      <c r="D21" s="33">
        <f>D2/$U$4</f>
        <v>0</v>
      </c>
      <c r="E21" s="33">
        <f>E2/$U$5</f>
        <v>0</v>
      </c>
      <c r="F21" s="33">
        <f>F2/$U$6</f>
        <v>1.0461835873709651</v>
      </c>
      <c r="G21" s="33">
        <f>G2/$U$7</f>
        <v>0</v>
      </c>
      <c r="H21" s="33">
        <f>H2/$U$8</f>
        <v>0</v>
      </c>
      <c r="I21" s="33">
        <f>I2/$U$9</f>
        <v>6.5559614425180587E-2</v>
      </c>
      <c r="J21" s="33">
        <f>J2/$U$10</f>
        <v>0</v>
      </c>
      <c r="K21" s="33">
        <f>K2/$U$11</f>
        <v>0</v>
      </c>
      <c r="L21" s="33">
        <f>L2/$U$12</f>
        <v>0</v>
      </c>
      <c r="M21" s="33">
        <f>M2/$U$13</f>
        <v>0</v>
      </c>
      <c r="N21" s="34">
        <f>N2/$U$14</f>
        <v>1.3287930624774724E-3</v>
      </c>
      <c r="P21" s="52" t="s">
        <v>0</v>
      </c>
      <c r="Q21" s="53">
        <v>1</v>
      </c>
      <c r="S21" s="52" t="s">
        <v>0</v>
      </c>
      <c r="T21" s="47">
        <f t="array" ref="T21:T33">MMULT(B66:N78,Q21:Q33)</f>
        <v>4.2696317184510919</v>
      </c>
      <c r="U21" s="48">
        <f>deltaX_before!R20</f>
        <v>1.2252579130323635</v>
      </c>
      <c r="V21" s="70">
        <f>T21-U21</f>
        <v>3.0443738054187284</v>
      </c>
      <c r="W21" s="63">
        <f>(V21/U21)</f>
        <v>2.484679978833416</v>
      </c>
    </row>
    <row r="22" spans="1:23" x14ac:dyDescent="0.25">
      <c r="A22" s="52" t="s">
        <v>1</v>
      </c>
      <c r="B22" s="35">
        <f t="shared" ref="B22:B33" si="3">B3/$U$2</f>
        <v>0</v>
      </c>
      <c r="C22" s="24">
        <f t="shared" ref="C22:C33" si="4">C3/$U$3</f>
        <v>0</v>
      </c>
      <c r="D22" s="24">
        <f t="shared" ref="D22:D33" si="5">D3/$U$4</f>
        <v>0</v>
      </c>
      <c r="E22" s="24">
        <f t="shared" ref="E22:E33" si="6">E3/$U$5</f>
        <v>0</v>
      </c>
      <c r="F22" s="24">
        <f t="shared" ref="F22:F33" si="7">F3/$U$6</f>
        <v>0</v>
      </c>
      <c r="G22" s="24">
        <f t="shared" ref="G22:G33" si="8">G3/$U$7</f>
        <v>0</v>
      </c>
      <c r="H22" s="24">
        <f t="shared" ref="H22:H33" si="9">H3/$U$8</f>
        <v>0</v>
      </c>
      <c r="I22" s="24">
        <f t="shared" ref="I22:I33" si="10">I3/$U$9</f>
        <v>0</v>
      </c>
      <c r="J22" s="24">
        <f t="shared" ref="J22:J33" si="11">J3/$U$10</f>
        <v>0</v>
      </c>
      <c r="K22" s="24">
        <f t="shared" ref="K22:K33" si="12">K3/$U$11</f>
        <v>0</v>
      </c>
      <c r="L22" s="24">
        <f t="shared" ref="L22:L33" si="13">L3/$U$12</f>
        <v>0</v>
      </c>
      <c r="M22" s="24">
        <f t="shared" ref="M22:M33" si="14">M3/$U$13</f>
        <v>0</v>
      </c>
      <c r="N22" s="28">
        <f t="shared" ref="N22:N33" si="15">N3/$U$14</f>
        <v>1.8134519132830321E-4</v>
      </c>
      <c r="P22" s="52" t="s">
        <v>1</v>
      </c>
      <c r="Q22" s="54">
        <v>1</v>
      </c>
      <c r="S22" s="52" t="s">
        <v>1</v>
      </c>
      <c r="T22" s="48">
        <v>1.0037731746243153</v>
      </c>
      <c r="U22" s="48">
        <f>deltaX_before!R21</f>
        <v>1.0091457705332194</v>
      </c>
      <c r="V22" s="70">
        <f t="shared" ref="V22:V33" si="16">T22-U22</f>
        <v>-5.3725959089041542E-3</v>
      </c>
      <c r="W22" s="63">
        <f t="shared" ref="W22:W33" si="17">(V22/U22)</f>
        <v>-5.3239046981937458E-3</v>
      </c>
    </row>
    <row r="23" spans="1:23" x14ac:dyDescent="0.25">
      <c r="A23" s="52" t="s">
        <v>2</v>
      </c>
      <c r="B23" s="35">
        <f t="shared" si="3"/>
        <v>1.9179213591734012E-5</v>
      </c>
      <c r="C23" s="24">
        <f t="shared" si="4"/>
        <v>1.203696030325657</v>
      </c>
      <c r="D23" s="24">
        <f t="shared" si="5"/>
        <v>0.14757837770721882</v>
      </c>
      <c r="E23" s="24">
        <f t="shared" si="6"/>
        <v>0</v>
      </c>
      <c r="F23" s="24">
        <f t="shared" si="7"/>
        <v>1.9480510641800145E-3</v>
      </c>
      <c r="G23" s="24">
        <f t="shared" si="8"/>
        <v>0</v>
      </c>
      <c r="H23" s="24">
        <f t="shared" si="9"/>
        <v>0</v>
      </c>
      <c r="I23" s="24">
        <f t="shared" si="10"/>
        <v>4.3972292038569876E-3</v>
      </c>
      <c r="J23" s="24">
        <f t="shared" si="11"/>
        <v>0</v>
      </c>
      <c r="K23" s="24">
        <f t="shared" si="12"/>
        <v>0</v>
      </c>
      <c r="L23" s="24">
        <f t="shared" si="13"/>
        <v>0</v>
      </c>
      <c r="M23" s="24">
        <f t="shared" si="14"/>
        <v>0</v>
      </c>
      <c r="N23" s="28">
        <f t="shared" si="15"/>
        <v>2.2586290167088403E-3</v>
      </c>
      <c r="P23" s="52" t="s">
        <v>2</v>
      </c>
      <c r="Q23" s="54">
        <v>1</v>
      </c>
      <c r="S23" s="52" t="s">
        <v>2</v>
      </c>
      <c r="T23" s="48">
        <v>2.6584702379929928</v>
      </c>
      <c r="U23" s="48">
        <f>deltaX_before!R22</f>
        <v>2.9905300295063979</v>
      </c>
      <c r="V23" s="70">
        <f t="shared" si="16"/>
        <v>-0.33205979151340514</v>
      </c>
      <c r="W23" s="63">
        <f t="shared" si="17"/>
        <v>-0.11103710320147271</v>
      </c>
    </row>
    <row r="24" spans="1:23" x14ac:dyDescent="0.25">
      <c r="A24" s="52" t="s">
        <v>3</v>
      </c>
      <c r="B24" s="35">
        <f t="shared" si="3"/>
        <v>0</v>
      </c>
      <c r="C24" s="24">
        <f t="shared" si="4"/>
        <v>0</v>
      </c>
      <c r="D24" s="24">
        <f t="shared" si="5"/>
        <v>0</v>
      </c>
      <c r="E24" s="24">
        <f t="shared" si="6"/>
        <v>0</v>
      </c>
      <c r="F24" s="24">
        <f t="shared" si="7"/>
        <v>0</v>
      </c>
      <c r="G24" s="24">
        <f t="shared" si="8"/>
        <v>1.2428195481400013E-2</v>
      </c>
      <c r="H24" s="24">
        <f t="shared" si="9"/>
        <v>1.7854191686553948E-2</v>
      </c>
      <c r="I24" s="24">
        <f t="shared" si="10"/>
        <v>0</v>
      </c>
      <c r="J24" s="24">
        <f t="shared" si="11"/>
        <v>0</v>
      </c>
      <c r="K24" s="24">
        <f t="shared" si="12"/>
        <v>0</v>
      </c>
      <c r="L24" s="24">
        <f t="shared" si="13"/>
        <v>6.3868073868097027E-3</v>
      </c>
      <c r="M24" s="24">
        <f t="shared" si="14"/>
        <v>0</v>
      </c>
      <c r="N24" s="28">
        <f t="shared" si="15"/>
        <v>0.18750803730063112</v>
      </c>
      <c r="P24" s="52" t="s">
        <v>3</v>
      </c>
      <c r="Q24" s="54">
        <v>1</v>
      </c>
      <c r="S24" s="52" t="s">
        <v>3</v>
      </c>
      <c r="T24" s="48">
        <v>5.0033606004518694</v>
      </c>
      <c r="U24" s="48">
        <f>deltaX_before!R23</f>
        <v>10.651714424959586</v>
      </c>
      <c r="V24" s="70">
        <f t="shared" si="16"/>
        <v>-5.6483538245077165</v>
      </c>
      <c r="W24" s="63">
        <f t="shared" si="17"/>
        <v>-0.53027649814495914</v>
      </c>
    </row>
    <row r="25" spans="1:23" x14ac:dyDescent="0.25">
      <c r="A25" s="52" t="s">
        <v>4</v>
      </c>
      <c r="B25" s="35">
        <f t="shared" si="3"/>
        <v>3.0996414555653053E-3</v>
      </c>
      <c r="C25" s="24">
        <f t="shared" si="4"/>
        <v>0.11386606497339195</v>
      </c>
      <c r="D25" s="24">
        <f t="shared" si="5"/>
        <v>0</v>
      </c>
      <c r="E25" s="24">
        <f t="shared" si="6"/>
        <v>0</v>
      </c>
      <c r="F25" s="24">
        <f t="shared" si="7"/>
        <v>0</v>
      </c>
      <c r="G25" s="24">
        <f t="shared" si="8"/>
        <v>0</v>
      </c>
      <c r="H25" s="24">
        <f t="shared" si="9"/>
        <v>0</v>
      </c>
      <c r="I25" s="24">
        <f t="shared" si="10"/>
        <v>0.71065653423700326</v>
      </c>
      <c r="J25" s="24">
        <f t="shared" si="11"/>
        <v>0</v>
      </c>
      <c r="K25" s="24">
        <f t="shared" si="12"/>
        <v>0</v>
      </c>
      <c r="L25" s="24">
        <f t="shared" si="13"/>
        <v>0</v>
      </c>
      <c r="M25" s="24">
        <f t="shared" si="14"/>
        <v>0</v>
      </c>
      <c r="N25" s="28">
        <f t="shared" si="15"/>
        <v>0.10118963267449944</v>
      </c>
      <c r="P25" s="52" t="s">
        <v>4</v>
      </c>
      <c r="Q25" s="54">
        <v>0</v>
      </c>
      <c r="S25" s="52" t="s">
        <v>4</v>
      </c>
      <c r="T25" s="48">
        <v>3.0286518857705094</v>
      </c>
      <c r="U25" s="125">
        <v>0</v>
      </c>
      <c r="V25" s="70">
        <f t="shared" si="16"/>
        <v>3.0286518857705094</v>
      </c>
      <c r="W25" s="63">
        <v>1</v>
      </c>
    </row>
    <row r="26" spans="1:23" x14ac:dyDescent="0.25">
      <c r="A26" s="52" t="s">
        <v>5</v>
      </c>
      <c r="B26" s="35">
        <f t="shared" si="3"/>
        <v>0</v>
      </c>
      <c r="C26" s="24">
        <f t="shared" si="4"/>
        <v>0</v>
      </c>
      <c r="D26" s="24">
        <f t="shared" si="5"/>
        <v>0</v>
      </c>
      <c r="E26" s="24">
        <f t="shared" si="6"/>
        <v>0</v>
      </c>
      <c r="F26" s="24">
        <f t="shared" si="7"/>
        <v>0</v>
      </c>
      <c r="G26" s="24">
        <f t="shared" si="8"/>
        <v>0</v>
      </c>
      <c r="H26" s="24">
        <f t="shared" si="9"/>
        <v>0</v>
      </c>
      <c r="I26" s="24">
        <f t="shared" si="10"/>
        <v>0</v>
      </c>
      <c r="J26" s="24">
        <f t="shared" si="11"/>
        <v>0</v>
      </c>
      <c r="K26" s="24">
        <f t="shared" si="12"/>
        <v>0</v>
      </c>
      <c r="L26" s="24">
        <f t="shared" si="13"/>
        <v>0</v>
      </c>
      <c r="M26" s="24">
        <f t="shared" si="14"/>
        <v>0</v>
      </c>
      <c r="N26" s="28">
        <f t="shared" si="15"/>
        <v>4.6460687596127407E-5</v>
      </c>
      <c r="P26" s="52" t="s">
        <v>5</v>
      </c>
      <c r="Q26" s="54">
        <v>1</v>
      </c>
      <c r="S26" s="52" t="s">
        <v>5</v>
      </c>
      <c r="T26" s="48">
        <v>1.000966688370295</v>
      </c>
      <c r="U26" s="48">
        <f>deltaX_before!R24</f>
        <v>1.002343148910966</v>
      </c>
      <c r="V26" s="70">
        <f t="shared" si="16"/>
        <v>-1.3764605406709762E-3</v>
      </c>
      <c r="W26" s="63">
        <f t="shared" si="17"/>
        <v>-1.3732428282335091E-3</v>
      </c>
    </row>
    <row r="27" spans="1:23" x14ac:dyDescent="0.25">
      <c r="A27" s="52" t="s">
        <v>6</v>
      </c>
      <c r="B27" s="35">
        <f t="shared" si="3"/>
        <v>8.8591622907079726E-2</v>
      </c>
      <c r="C27" s="24">
        <f t="shared" si="4"/>
        <v>0</v>
      </c>
      <c r="D27" s="24">
        <f t="shared" si="5"/>
        <v>0</v>
      </c>
      <c r="E27" s="24">
        <f t="shared" si="6"/>
        <v>0</v>
      </c>
      <c r="F27" s="24">
        <f t="shared" si="7"/>
        <v>0</v>
      </c>
      <c r="G27" s="24">
        <f t="shared" si="8"/>
        <v>0</v>
      </c>
      <c r="H27" s="24">
        <f t="shared" si="9"/>
        <v>0</v>
      </c>
      <c r="I27" s="24">
        <f t="shared" si="10"/>
        <v>0.15954791245653985</v>
      </c>
      <c r="J27" s="24">
        <f t="shared" si="11"/>
        <v>0</v>
      </c>
      <c r="K27" s="24">
        <f t="shared" si="12"/>
        <v>0</v>
      </c>
      <c r="L27" s="24">
        <f t="shared" si="13"/>
        <v>0</v>
      </c>
      <c r="M27" s="24">
        <f t="shared" si="14"/>
        <v>0</v>
      </c>
      <c r="N27" s="28">
        <f t="shared" si="15"/>
        <v>0.1023434135112799</v>
      </c>
      <c r="P27" s="52" t="s">
        <v>6</v>
      </c>
      <c r="Q27" s="54">
        <v>1</v>
      </c>
      <c r="S27" s="52" t="s">
        <v>6</v>
      </c>
      <c r="T27" s="48">
        <v>3.6863140866525899</v>
      </c>
      <c r="U27" s="48">
        <f>deltaX_before!R25</f>
        <v>8.454581141437929</v>
      </c>
      <c r="V27" s="70">
        <f t="shared" si="16"/>
        <v>-4.7682670547853387</v>
      </c>
      <c r="W27" s="63">
        <f t="shared" si="17"/>
        <v>-0.56398619576964237</v>
      </c>
    </row>
    <row r="28" spans="1:23" x14ac:dyDescent="0.25">
      <c r="A28" s="52" t="s">
        <v>7</v>
      </c>
      <c r="B28" s="35">
        <f t="shared" si="3"/>
        <v>0</v>
      </c>
      <c r="C28" s="24">
        <f t="shared" si="4"/>
        <v>0</v>
      </c>
      <c r="D28" s="24">
        <f t="shared" si="5"/>
        <v>0</v>
      </c>
      <c r="E28" s="24">
        <f t="shared" si="6"/>
        <v>0</v>
      </c>
      <c r="F28" s="24">
        <f t="shared" si="7"/>
        <v>0</v>
      </c>
      <c r="G28" s="24">
        <f t="shared" si="8"/>
        <v>0</v>
      </c>
      <c r="H28" s="24">
        <f t="shared" si="9"/>
        <v>0</v>
      </c>
      <c r="I28" s="24">
        <f t="shared" si="10"/>
        <v>0</v>
      </c>
      <c r="J28" s="24">
        <f t="shared" si="11"/>
        <v>1</v>
      </c>
      <c r="K28" s="24">
        <f t="shared" si="12"/>
        <v>0</v>
      </c>
      <c r="L28" s="24">
        <f t="shared" si="13"/>
        <v>0</v>
      </c>
      <c r="M28" s="24">
        <f t="shared" si="14"/>
        <v>0</v>
      </c>
      <c r="N28" s="28">
        <f t="shared" si="15"/>
        <v>2.4502631172931928E-3</v>
      </c>
      <c r="P28" s="52" t="s">
        <v>7</v>
      </c>
      <c r="Q28" s="54">
        <v>1</v>
      </c>
      <c r="S28" s="52" t="s">
        <v>7</v>
      </c>
      <c r="T28" s="48">
        <v>1.1196841984261421</v>
      </c>
      <c r="U28" s="48">
        <f>deltaX_before!R26</f>
        <v>1.1235739643970135</v>
      </c>
      <c r="V28" s="70">
        <f t="shared" si="16"/>
        <v>-3.8897659708714283E-3</v>
      </c>
      <c r="W28" s="63">
        <f t="shared" si="17"/>
        <v>-3.4619580856512125E-3</v>
      </c>
    </row>
    <row r="29" spans="1:23" x14ac:dyDescent="0.25">
      <c r="A29" s="52" t="s">
        <v>8</v>
      </c>
      <c r="B29" s="35">
        <f t="shared" si="3"/>
        <v>0</v>
      </c>
      <c r="C29" s="24">
        <f t="shared" si="4"/>
        <v>0</v>
      </c>
      <c r="D29" s="24">
        <f t="shared" si="5"/>
        <v>0</v>
      </c>
      <c r="E29" s="24">
        <f t="shared" si="6"/>
        <v>0</v>
      </c>
      <c r="F29" s="24">
        <f t="shared" si="7"/>
        <v>0</v>
      </c>
      <c r="G29" s="24">
        <f t="shared" si="8"/>
        <v>1.2914585767090234E-5</v>
      </c>
      <c r="H29" s="24">
        <f t="shared" si="9"/>
        <v>2.3032991418841475E-5</v>
      </c>
      <c r="I29" s="24">
        <f>I10/$U$9</f>
        <v>0</v>
      </c>
      <c r="J29" s="24">
        <f t="shared" si="11"/>
        <v>0</v>
      </c>
      <c r="K29" s="24">
        <f t="shared" si="12"/>
        <v>0</v>
      </c>
      <c r="L29" s="24">
        <f t="shared" si="13"/>
        <v>4.3111739940676704E-5</v>
      </c>
      <c r="M29" s="24">
        <f t="shared" si="14"/>
        <v>0</v>
      </c>
      <c r="N29" s="28">
        <f t="shared" si="15"/>
        <v>3.2895716005882686E-3</v>
      </c>
      <c r="P29" s="52" t="s">
        <v>8</v>
      </c>
      <c r="Q29" s="54">
        <v>0</v>
      </c>
      <c r="S29" s="52" t="s">
        <v>8</v>
      </c>
      <c r="T29" s="48">
        <v>6.8702584029039754E-2</v>
      </c>
      <c r="U29" s="48">
        <v>0</v>
      </c>
      <c r="V29" s="70">
        <f t="shared" si="16"/>
        <v>6.8702584029039754E-2</v>
      </c>
      <c r="W29" s="63">
        <v>1</v>
      </c>
    </row>
    <row r="30" spans="1:23" x14ac:dyDescent="0.25">
      <c r="A30" s="52" t="s">
        <v>9</v>
      </c>
      <c r="B30" s="35">
        <f t="shared" si="3"/>
        <v>0</v>
      </c>
      <c r="C30" s="24">
        <f t="shared" si="4"/>
        <v>0</v>
      </c>
      <c r="D30" s="24">
        <f t="shared" si="5"/>
        <v>0</v>
      </c>
      <c r="E30" s="24">
        <f t="shared" si="6"/>
        <v>0</v>
      </c>
      <c r="F30" s="24">
        <f t="shared" si="7"/>
        <v>0</v>
      </c>
      <c r="G30" s="24">
        <f t="shared" si="8"/>
        <v>0</v>
      </c>
      <c r="H30" s="24">
        <f t="shared" si="9"/>
        <v>0</v>
      </c>
      <c r="I30" s="24">
        <f t="shared" si="10"/>
        <v>0</v>
      </c>
      <c r="J30" s="24">
        <f t="shared" si="11"/>
        <v>0</v>
      </c>
      <c r="K30" s="24">
        <f t="shared" si="12"/>
        <v>0</v>
      </c>
      <c r="L30" s="24">
        <f t="shared" si="13"/>
        <v>0</v>
      </c>
      <c r="M30" s="24">
        <f t="shared" si="14"/>
        <v>0</v>
      </c>
      <c r="N30" s="28">
        <f t="shared" si="15"/>
        <v>5.9175216581611357E-5</v>
      </c>
      <c r="P30" s="52" t="s">
        <v>9</v>
      </c>
      <c r="Q30" s="54">
        <v>1</v>
      </c>
      <c r="S30" s="52" t="s">
        <v>9</v>
      </c>
      <c r="T30" s="48">
        <v>1.0012312343324834</v>
      </c>
      <c r="U30" s="48">
        <f>deltaX_before!R27</f>
        <v>1.0029843799449261</v>
      </c>
      <c r="V30" s="70">
        <f t="shared" si="16"/>
        <v>-1.7531456124426636E-3</v>
      </c>
      <c r="W30" s="63">
        <f t="shared" si="17"/>
        <v>-1.74792912780848E-3</v>
      </c>
    </row>
    <row r="31" spans="1:23" x14ac:dyDescent="0.25">
      <c r="A31" s="52" t="s">
        <v>10</v>
      </c>
      <c r="B31" s="35">
        <f t="shared" si="3"/>
        <v>0</v>
      </c>
      <c r="C31" s="24">
        <f t="shared" si="4"/>
        <v>0</v>
      </c>
      <c r="D31" s="24">
        <f>D12/$U$4</f>
        <v>0.74946378550833226</v>
      </c>
      <c r="E31" s="24">
        <f t="shared" si="6"/>
        <v>0</v>
      </c>
      <c r="F31" s="24">
        <f t="shared" si="7"/>
        <v>0</v>
      </c>
      <c r="G31" s="24">
        <f t="shared" si="8"/>
        <v>0</v>
      </c>
      <c r="H31" s="24">
        <f t="shared" si="9"/>
        <v>0</v>
      </c>
      <c r="I31" s="24">
        <f t="shared" si="10"/>
        <v>0</v>
      </c>
      <c r="J31" s="24">
        <f t="shared" si="11"/>
        <v>0</v>
      </c>
      <c r="K31" s="24">
        <f t="shared" si="12"/>
        <v>0</v>
      </c>
      <c r="L31" s="24">
        <f t="shared" si="13"/>
        <v>0</v>
      </c>
      <c r="M31" s="24">
        <f t="shared" si="14"/>
        <v>0</v>
      </c>
      <c r="N31" s="28">
        <f t="shared" si="15"/>
        <v>3.4538623262244821E-2</v>
      </c>
      <c r="P31" s="52" t="s">
        <v>10</v>
      </c>
      <c r="Q31" s="54">
        <v>1</v>
      </c>
      <c r="S31" s="52" t="s">
        <v>10</v>
      </c>
      <c r="T31" s="48">
        <v>3.7110580615935995</v>
      </c>
      <c r="U31" s="48">
        <f>deltaX_before!R28</f>
        <v>5.0547685245783471</v>
      </c>
      <c r="V31" s="70">
        <f t="shared" si="16"/>
        <v>-1.3437104629847476</v>
      </c>
      <c r="W31" s="63">
        <f t="shared" si="17"/>
        <v>-0.26583026630222117</v>
      </c>
    </row>
    <row r="32" spans="1:23" x14ac:dyDescent="0.25">
      <c r="A32" s="52" t="s">
        <v>11</v>
      </c>
      <c r="B32" s="35">
        <f t="shared" si="3"/>
        <v>0</v>
      </c>
      <c r="C32" s="24">
        <f t="shared" si="4"/>
        <v>0</v>
      </c>
      <c r="D32" s="24">
        <f t="shared" si="5"/>
        <v>0</v>
      </c>
      <c r="E32" s="24">
        <f t="shared" si="6"/>
        <v>0</v>
      </c>
      <c r="F32" s="24">
        <f t="shared" si="7"/>
        <v>0</v>
      </c>
      <c r="G32" s="24">
        <f t="shared" si="8"/>
        <v>0</v>
      </c>
      <c r="H32" s="24">
        <f t="shared" si="9"/>
        <v>0</v>
      </c>
      <c r="I32" s="24">
        <f t="shared" si="10"/>
        <v>0</v>
      </c>
      <c r="J32" s="24">
        <f t="shared" si="11"/>
        <v>0</v>
      </c>
      <c r="K32" s="24">
        <f t="shared" si="12"/>
        <v>0</v>
      </c>
      <c r="L32" s="24">
        <f t="shared" si="13"/>
        <v>0</v>
      </c>
      <c r="M32" s="24">
        <f t="shared" si="14"/>
        <v>0</v>
      </c>
      <c r="N32" s="28">
        <f t="shared" si="15"/>
        <v>2.9515640552599258E-3</v>
      </c>
      <c r="P32" s="52" t="s">
        <v>11</v>
      </c>
      <c r="Q32" s="54">
        <v>1</v>
      </c>
      <c r="S32" s="52" t="s">
        <v>11</v>
      </c>
      <c r="T32" s="48">
        <v>1.0614119763186229</v>
      </c>
      <c r="U32" s="48">
        <f>deltaX_before!R29</f>
        <v>1.1488560428086267</v>
      </c>
      <c r="V32" s="70">
        <f t="shared" si="16"/>
        <v>-8.7444066490003802E-2</v>
      </c>
      <c r="W32" s="63">
        <f t="shared" si="17"/>
        <v>-7.6114032769700107E-2</v>
      </c>
    </row>
    <row r="33" spans="1:25" x14ac:dyDescent="0.25">
      <c r="A33" s="52" t="s">
        <v>12</v>
      </c>
      <c r="B33" s="36">
        <f t="shared" si="3"/>
        <v>0.93633344650042838</v>
      </c>
      <c r="C33" s="30">
        <f t="shared" si="4"/>
        <v>0.12073372603399982</v>
      </c>
      <c r="D33" s="30">
        <f t="shared" si="5"/>
        <v>4.4620540708637343E-2</v>
      </c>
      <c r="E33" s="30">
        <f t="shared" si="6"/>
        <v>1.0279512038104897</v>
      </c>
      <c r="F33" s="30">
        <f t="shared" si="7"/>
        <v>0</v>
      </c>
      <c r="G33" s="30">
        <f t="shared" si="8"/>
        <v>0.98755888993283292</v>
      </c>
      <c r="H33" s="30">
        <f t="shared" si="9"/>
        <v>0.98212277531887882</v>
      </c>
      <c r="I33" s="30">
        <f t="shared" si="10"/>
        <v>5.9838709677419361E-2</v>
      </c>
      <c r="J33" s="30">
        <f t="shared" si="11"/>
        <v>0</v>
      </c>
      <c r="K33" s="30">
        <f t="shared" si="12"/>
        <v>0.9999999939464318</v>
      </c>
      <c r="L33" s="30">
        <f t="shared" si="13"/>
        <v>0.99357008088230636</v>
      </c>
      <c r="M33" s="30">
        <f t="shared" si="14"/>
        <v>1</v>
      </c>
      <c r="N33" s="31">
        <f t="shared" si="15"/>
        <v>0</v>
      </c>
      <c r="P33" s="52" t="s">
        <v>12</v>
      </c>
      <c r="Q33" s="55">
        <v>1</v>
      </c>
      <c r="S33" s="52" t="s">
        <v>12</v>
      </c>
      <c r="T33" s="49">
        <v>20.80658768329339</v>
      </c>
      <c r="U33" s="49">
        <f>deltaX_before!R30</f>
        <v>50.661323615648662</v>
      </c>
      <c r="V33" s="70">
        <f t="shared" si="16"/>
        <v>-29.854735932355272</v>
      </c>
      <c r="W33" s="63">
        <f t="shared" si="17"/>
        <v>-0.58930035383310653</v>
      </c>
    </row>
    <row r="34" spans="1:25" x14ac:dyDescent="0.25">
      <c r="X34" s="123"/>
    </row>
    <row r="35" spans="1:25" x14ac:dyDescent="0.25">
      <c r="A35" s="37" t="s">
        <v>78</v>
      </c>
      <c r="B35" s="40" t="s">
        <v>0</v>
      </c>
      <c r="C35" s="40" t="s">
        <v>1</v>
      </c>
      <c r="D35" s="40" t="s">
        <v>2</v>
      </c>
      <c r="E35" s="40" t="s">
        <v>3</v>
      </c>
      <c r="F35" s="40" t="s">
        <v>4</v>
      </c>
      <c r="G35" s="40" t="s">
        <v>5</v>
      </c>
      <c r="H35" s="40" t="s">
        <v>6</v>
      </c>
      <c r="I35" s="40" t="s">
        <v>7</v>
      </c>
      <c r="J35" s="40" t="s">
        <v>8</v>
      </c>
      <c r="K35" s="40" t="s">
        <v>9</v>
      </c>
      <c r="L35" s="40" t="s">
        <v>10</v>
      </c>
      <c r="M35" s="40" t="s">
        <v>11</v>
      </c>
      <c r="N35" s="40" t="s">
        <v>12</v>
      </c>
      <c r="S35" s="39"/>
      <c r="T35" s="22"/>
      <c r="X35" s="123"/>
      <c r="Y35" s="75"/>
    </row>
    <row r="36" spans="1:25" x14ac:dyDescent="0.25">
      <c r="A36" s="52" t="s">
        <v>0</v>
      </c>
      <c r="B36" s="32">
        <f t="array" ref="B36:N48">_xlfn.MUNIT(13)</f>
        <v>1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4">
        <v>0</v>
      </c>
      <c r="T36" s="71"/>
      <c r="U36" s="71"/>
      <c r="V36" s="72"/>
      <c r="W36" s="73"/>
      <c r="X36" s="124"/>
      <c r="Y36" s="74"/>
    </row>
    <row r="37" spans="1:25" x14ac:dyDescent="0.25">
      <c r="A37" s="52" t="s">
        <v>1</v>
      </c>
      <c r="B37" s="35">
        <v>0</v>
      </c>
      <c r="C37" s="24">
        <v>1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8">
        <v>0</v>
      </c>
      <c r="T37" s="71"/>
      <c r="U37" s="71"/>
      <c r="V37" s="72"/>
      <c r="W37" s="73"/>
      <c r="X37" s="124"/>
      <c r="Y37" s="74"/>
    </row>
    <row r="38" spans="1:25" x14ac:dyDescent="0.25">
      <c r="A38" s="52" t="s">
        <v>2</v>
      </c>
      <c r="B38" s="35">
        <v>0</v>
      </c>
      <c r="C38" s="24">
        <v>0</v>
      </c>
      <c r="D38" s="24">
        <v>1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8">
        <v>0</v>
      </c>
      <c r="T38" s="71"/>
      <c r="U38" s="71"/>
      <c r="V38" s="72"/>
      <c r="W38" s="73"/>
      <c r="X38" s="124"/>
      <c r="Y38" s="74"/>
    </row>
    <row r="39" spans="1:25" x14ac:dyDescent="0.25">
      <c r="A39" s="52" t="s">
        <v>3</v>
      </c>
      <c r="B39" s="35">
        <v>0</v>
      </c>
      <c r="C39" s="24">
        <v>0</v>
      </c>
      <c r="D39" s="24">
        <v>0</v>
      </c>
      <c r="E39" s="24">
        <v>1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8">
        <v>0</v>
      </c>
      <c r="T39" s="71"/>
      <c r="U39" s="71"/>
      <c r="V39" s="72"/>
      <c r="W39" s="73"/>
      <c r="X39" s="124"/>
      <c r="Y39" s="74"/>
    </row>
    <row r="40" spans="1:25" x14ac:dyDescent="0.25">
      <c r="A40" s="52" t="s">
        <v>4</v>
      </c>
      <c r="B40" s="35">
        <v>0</v>
      </c>
      <c r="C40" s="24">
        <v>0</v>
      </c>
      <c r="D40" s="24">
        <v>0</v>
      </c>
      <c r="E40" s="24">
        <v>0</v>
      </c>
      <c r="F40" s="24">
        <v>1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8">
        <v>0</v>
      </c>
      <c r="T40" s="71"/>
      <c r="U40" s="71"/>
      <c r="V40" s="72"/>
      <c r="W40" s="73"/>
      <c r="X40" s="124"/>
      <c r="Y40" s="74"/>
    </row>
    <row r="41" spans="1:25" x14ac:dyDescent="0.25">
      <c r="A41" s="52" t="s">
        <v>5</v>
      </c>
      <c r="B41" s="35">
        <v>0</v>
      </c>
      <c r="C41" s="24">
        <v>0</v>
      </c>
      <c r="D41" s="24">
        <v>0</v>
      </c>
      <c r="E41" s="24">
        <v>0</v>
      </c>
      <c r="F41" s="24">
        <v>0</v>
      </c>
      <c r="G41" s="24">
        <v>1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8">
        <v>0</v>
      </c>
      <c r="T41" s="71"/>
      <c r="U41" s="71"/>
      <c r="V41" s="72"/>
      <c r="W41" s="73"/>
      <c r="X41" s="124"/>
      <c r="Y41" s="74"/>
    </row>
    <row r="42" spans="1:25" x14ac:dyDescent="0.25">
      <c r="A42" s="52" t="s">
        <v>6</v>
      </c>
      <c r="B42" s="35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1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8">
        <v>0</v>
      </c>
      <c r="T42" s="71"/>
      <c r="U42" s="71"/>
      <c r="V42" s="72"/>
      <c r="W42" s="73"/>
      <c r="X42" s="124"/>
      <c r="Y42" s="74"/>
    </row>
    <row r="43" spans="1:25" x14ac:dyDescent="0.25">
      <c r="A43" s="52" t="s">
        <v>7</v>
      </c>
      <c r="B43" s="35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1</v>
      </c>
      <c r="J43" s="24">
        <v>0</v>
      </c>
      <c r="K43" s="24">
        <v>0</v>
      </c>
      <c r="L43" s="24">
        <v>0</v>
      </c>
      <c r="M43" s="24">
        <v>0</v>
      </c>
      <c r="N43" s="28">
        <v>0</v>
      </c>
      <c r="T43" s="71"/>
      <c r="U43" s="71"/>
      <c r="V43" s="72"/>
      <c r="W43" s="73"/>
      <c r="X43" s="124"/>
      <c r="Y43" s="74"/>
    </row>
    <row r="44" spans="1:25" x14ac:dyDescent="0.25">
      <c r="A44" s="52" t="s">
        <v>8</v>
      </c>
      <c r="B44" s="35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1</v>
      </c>
      <c r="K44" s="24">
        <v>0</v>
      </c>
      <c r="L44" s="24">
        <v>0</v>
      </c>
      <c r="M44" s="24">
        <v>0</v>
      </c>
      <c r="N44" s="28">
        <v>0</v>
      </c>
      <c r="T44" s="71"/>
      <c r="U44" s="71"/>
      <c r="V44" s="72"/>
      <c r="W44" s="73"/>
      <c r="X44" s="124"/>
      <c r="Y44" s="74"/>
    </row>
    <row r="45" spans="1:25" x14ac:dyDescent="0.25">
      <c r="A45" s="52" t="s">
        <v>9</v>
      </c>
      <c r="B45" s="35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1</v>
      </c>
      <c r="L45" s="24">
        <v>0</v>
      </c>
      <c r="M45" s="24">
        <v>0</v>
      </c>
      <c r="N45" s="28">
        <v>0</v>
      </c>
      <c r="T45" s="71"/>
      <c r="U45" s="71"/>
      <c r="V45" s="72"/>
      <c r="W45" s="73"/>
      <c r="X45" s="124"/>
      <c r="Y45" s="74"/>
    </row>
    <row r="46" spans="1:25" x14ac:dyDescent="0.25">
      <c r="A46" s="52" t="s">
        <v>10</v>
      </c>
      <c r="B46" s="35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1</v>
      </c>
      <c r="M46" s="24">
        <v>0</v>
      </c>
      <c r="N46" s="28">
        <v>0</v>
      </c>
      <c r="T46" s="71"/>
      <c r="U46" s="71"/>
      <c r="V46" s="72"/>
      <c r="W46" s="73"/>
      <c r="X46" s="124"/>
      <c r="Y46" s="74"/>
    </row>
    <row r="47" spans="1:25" x14ac:dyDescent="0.25">
      <c r="A47" s="52" t="s">
        <v>11</v>
      </c>
      <c r="B47" s="35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1</v>
      </c>
      <c r="N47" s="28">
        <v>0</v>
      </c>
      <c r="T47" s="71"/>
      <c r="U47" s="71"/>
      <c r="V47" s="72"/>
      <c r="W47" s="73"/>
      <c r="X47" s="124"/>
      <c r="Y47" s="74"/>
    </row>
    <row r="48" spans="1:25" x14ac:dyDescent="0.25">
      <c r="A48" s="52" t="s">
        <v>12</v>
      </c>
      <c r="B48" s="36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1">
        <v>1</v>
      </c>
      <c r="T48" s="71"/>
      <c r="U48" s="71"/>
      <c r="V48" s="72"/>
      <c r="W48" s="73"/>
      <c r="X48" s="124"/>
      <c r="Y48" s="74"/>
    </row>
    <row r="49" spans="1:24" x14ac:dyDescent="0.25">
      <c r="X49" s="123"/>
    </row>
    <row r="50" spans="1:24" x14ac:dyDescent="0.25">
      <c r="A50" s="37" t="s">
        <v>79</v>
      </c>
      <c r="B50" s="40" t="s">
        <v>0</v>
      </c>
      <c r="C50" s="40" t="s">
        <v>1</v>
      </c>
      <c r="D50" s="40" t="s">
        <v>2</v>
      </c>
      <c r="E50" s="40" t="s">
        <v>3</v>
      </c>
      <c r="F50" s="40" t="s">
        <v>4</v>
      </c>
      <c r="G50" s="40" t="s">
        <v>5</v>
      </c>
      <c r="H50" s="40" t="s">
        <v>6</v>
      </c>
      <c r="I50" s="40" t="s">
        <v>7</v>
      </c>
      <c r="J50" s="40" t="s">
        <v>8</v>
      </c>
      <c r="K50" s="40" t="s">
        <v>9</v>
      </c>
      <c r="L50" s="40" t="s">
        <v>10</v>
      </c>
      <c r="M50" s="40" t="s">
        <v>11</v>
      </c>
      <c r="N50" s="40" t="s">
        <v>12</v>
      </c>
      <c r="X50" s="123"/>
    </row>
    <row r="51" spans="1:24" x14ac:dyDescent="0.25">
      <c r="A51" s="52" t="s">
        <v>0</v>
      </c>
      <c r="B51" s="32">
        <f>B36-B21</f>
        <v>0.99998779519941694</v>
      </c>
      <c r="C51" s="33">
        <f t="shared" ref="C51:N51" si="18">C36-C21</f>
        <v>0</v>
      </c>
      <c r="D51" s="33">
        <f t="shared" si="18"/>
        <v>0</v>
      </c>
      <c r="E51" s="33">
        <f t="shared" si="18"/>
        <v>0</v>
      </c>
      <c r="F51" s="33">
        <f t="shared" si="18"/>
        <v>-1.0461835873709651</v>
      </c>
      <c r="G51" s="33">
        <f t="shared" si="18"/>
        <v>0</v>
      </c>
      <c r="H51" s="33">
        <f t="shared" si="18"/>
        <v>0</v>
      </c>
      <c r="I51" s="33">
        <f t="shared" si="18"/>
        <v>-6.5559614425180587E-2</v>
      </c>
      <c r="J51" s="33">
        <f t="shared" si="18"/>
        <v>0</v>
      </c>
      <c r="K51" s="33">
        <f t="shared" si="18"/>
        <v>0</v>
      </c>
      <c r="L51" s="33">
        <f t="shared" si="18"/>
        <v>0</v>
      </c>
      <c r="M51" s="33">
        <f t="shared" si="18"/>
        <v>0</v>
      </c>
      <c r="N51" s="34">
        <f t="shared" si="18"/>
        <v>-1.3287930624774724E-3</v>
      </c>
    </row>
    <row r="52" spans="1:24" x14ac:dyDescent="0.25">
      <c r="A52" s="52" t="s">
        <v>1</v>
      </c>
      <c r="B52" s="35">
        <f t="shared" ref="B52:N63" si="19">B37-B22</f>
        <v>0</v>
      </c>
      <c r="C52" s="24">
        <f t="shared" si="19"/>
        <v>1</v>
      </c>
      <c r="D52" s="24">
        <f t="shared" si="19"/>
        <v>0</v>
      </c>
      <c r="E52" s="24">
        <f t="shared" si="19"/>
        <v>0</v>
      </c>
      <c r="F52" s="24">
        <f t="shared" si="19"/>
        <v>0</v>
      </c>
      <c r="G52" s="24">
        <f t="shared" si="19"/>
        <v>0</v>
      </c>
      <c r="H52" s="24">
        <f t="shared" si="19"/>
        <v>0</v>
      </c>
      <c r="I52" s="24">
        <f t="shared" si="19"/>
        <v>0</v>
      </c>
      <c r="J52" s="24">
        <f t="shared" si="19"/>
        <v>0</v>
      </c>
      <c r="K52" s="24">
        <f t="shared" si="19"/>
        <v>0</v>
      </c>
      <c r="L52" s="24">
        <f t="shared" si="19"/>
        <v>0</v>
      </c>
      <c r="M52" s="24">
        <f t="shared" si="19"/>
        <v>0</v>
      </c>
      <c r="N52" s="28">
        <f t="shared" si="19"/>
        <v>-1.8134519132830321E-4</v>
      </c>
    </row>
    <row r="53" spans="1:24" x14ac:dyDescent="0.25">
      <c r="A53" s="52" t="s">
        <v>2</v>
      </c>
      <c r="B53" s="35">
        <f t="shared" si="19"/>
        <v>-1.9179213591734012E-5</v>
      </c>
      <c r="C53" s="24">
        <f t="shared" si="19"/>
        <v>-1.203696030325657</v>
      </c>
      <c r="D53" s="24">
        <f t="shared" si="19"/>
        <v>0.85242162229278118</v>
      </c>
      <c r="E53" s="24">
        <f t="shared" si="19"/>
        <v>0</v>
      </c>
      <c r="F53" s="24">
        <f t="shared" si="19"/>
        <v>-1.9480510641800145E-3</v>
      </c>
      <c r="G53" s="24">
        <f t="shared" si="19"/>
        <v>0</v>
      </c>
      <c r="H53" s="24">
        <f t="shared" si="19"/>
        <v>0</v>
      </c>
      <c r="I53" s="24">
        <f t="shared" si="19"/>
        <v>-4.3972292038569876E-3</v>
      </c>
      <c r="J53" s="24">
        <f t="shared" si="19"/>
        <v>0</v>
      </c>
      <c r="K53" s="24">
        <f t="shared" si="19"/>
        <v>0</v>
      </c>
      <c r="L53" s="24">
        <f t="shared" si="19"/>
        <v>0</v>
      </c>
      <c r="M53" s="24">
        <f t="shared" si="19"/>
        <v>0</v>
      </c>
      <c r="N53" s="28">
        <f t="shared" si="19"/>
        <v>-2.2586290167088403E-3</v>
      </c>
    </row>
    <row r="54" spans="1:24" x14ac:dyDescent="0.25">
      <c r="A54" s="52" t="s">
        <v>3</v>
      </c>
      <c r="B54" s="35">
        <f t="shared" si="19"/>
        <v>0</v>
      </c>
      <c r="C54" s="24">
        <f t="shared" si="19"/>
        <v>0</v>
      </c>
      <c r="D54" s="24">
        <f t="shared" si="19"/>
        <v>0</v>
      </c>
      <c r="E54" s="24">
        <f t="shared" si="19"/>
        <v>1</v>
      </c>
      <c r="F54" s="24">
        <f t="shared" si="19"/>
        <v>0</v>
      </c>
      <c r="G54" s="24">
        <f t="shared" si="19"/>
        <v>-1.2428195481400013E-2</v>
      </c>
      <c r="H54" s="24">
        <f t="shared" si="19"/>
        <v>-1.7854191686553948E-2</v>
      </c>
      <c r="I54" s="24">
        <f t="shared" si="19"/>
        <v>0</v>
      </c>
      <c r="J54" s="24">
        <f t="shared" si="19"/>
        <v>0</v>
      </c>
      <c r="K54" s="24">
        <f t="shared" si="19"/>
        <v>0</v>
      </c>
      <c r="L54" s="24">
        <f t="shared" si="19"/>
        <v>-6.3868073868097027E-3</v>
      </c>
      <c r="M54" s="24">
        <f t="shared" si="19"/>
        <v>0</v>
      </c>
      <c r="N54" s="28">
        <f t="shared" si="19"/>
        <v>-0.18750803730063112</v>
      </c>
    </row>
    <row r="55" spans="1:24" x14ac:dyDescent="0.25">
      <c r="A55" s="52" t="s">
        <v>4</v>
      </c>
      <c r="B55" s="35">
        <f t="shared" si="19"/>
        <v>-3.0996414555653053E-3</v>
      </c>
      <c r="C55" s="24">
        <f t="shared" si="19"/>
        <v>-0.11386606497339195</v>
      </c>
      <c r="D55" s="24">
        <f t="shared" si="19"/>
        <v>0</v>
      </c>
      <c r="E55" s="24">
        <f t="shared" si="19"/>
        <v>0</v>
      </c>
      <c r="F55" s="24">
        <f t="shared" si="19"/>
        <v>1</v>
      </c>
      <c r="G55" s="24">
        <f t="shared" si="19"/>
        <v>0</v>
      </c>
      <c r="H55" s="24">
        <f t="shared" si="19"/>
        <v>0</v>
      </c>
      <c r="I55" s="24">
        <f t="shared" si="19"/>
        <v>-0.71065653423700326</v>
      </c>
      <c r="J55" s="24">
        <f t="shared" si="19"/>
        <v>0</v>
      </c>
      <c r="K55" s="24">
        <f t="shared" si="19"/>
        <v>0</v>
      </c>
      <c r="L55" s="24">
        <f t="shared" si="19"/>
        <v>0</v>
      </c>
      <c r="M55" s="24">
        <f t="shared" si="19"/>
        <v>0</v>
      </c>
      <c r="N55" s="28">
        <f t="shared" si="19"/>
        <v>-0.10118963267449944</v>
      </c>
    </row>
    <row r="56" spans="1:24" x14ac:dyDescent="0.25">
      <c r="A56" s="52" t="s">
        <v>5</v>
      </c>
      <c r="B56" s="35">
        <f t="shared" si="19"/>
        <v>0</v>
      </c>
      <c r="C56" s="24">
        <f t="shared" si="19"/>
        <v>0</v>
      </c>
      <c r="D56" s="24">
        <f t="shared" si="19"/>
        <v>0</v>
      </c>
      <c r="E56" s="24">
        <f t="shared" si="19"/>
        <v>0</v>
      </c>
      <c r="F56" s="24">
        <f t="shared" si="19"/>
        <v>0</v>
      </c>
      <c r="G56" s="24">
        <f t="shared" si="19"/>
        <v>1</v>
      </c>
      <c r="H56" s="24">
        <f t="shared" si="19"/>
        <v>0</v>
      </c>
      <c r="I56" s="24">
        <f t="shared" si="19"/>
        <v>0</v>
      </c>
      <c r="J56" s="24">
        <f t="shared" si="19"/>
        <v>0</v>
      </c>
      <c r="K56" s="24">
        <f t="shared" si="19"/>
        <v>0</v>
      </c>
      <c r="L56" s="24">
        <f t="shared" si="19"/>
        <v>0</v>
      </c>
      <c r="M56" s="24">
        <f t="shared" si="19"/>
        <v>0</v>
      </c>
      <c r="N56" s="28">
        <f t="shared" si="19"/>
        <v>-4.6460687596127407E-5</v>
      </c>
    </row>
    <row r="57" spans="1:24" x14ac:dyDescent="0.25">
      <c r="A57" s="52" t="s">
        <v>6</v>
      </c>
      <c r="B57" s="35">
        <f t="shared" si="19"/>
        <v>-8.8591622907079726E-2</v>
      </c>
      <c r="C57" s="24">
        <f t="shared" si="19"/>
        <v>0</v>
      </c>
      <c r="D57" s="24">
        <f t="shared" si="19"/>
        <v>0</v>
      </c>
      <c r="E57" s="24">
        <f t="shared" si="19"/>
        <v>0</v>
      </c>
      <c r="F57" s="24">
        <f t="shared" si="19"/>
        <v>0</v>
      </c>
      <c r="G57" s="24">
        <f t="shared" si="19"/>
        <v>0</v>
      </c>
      <c r="H57" s="24">
        <f t="shared" si="19"/>
        <v>1</v>
      </c>
      <c r="I57" s="24">
        <f t="shared" si="19"/>
        <v>-0.15954791245653985</v>
      </c>
      <c r="J57" s="24">
        <f t="shared" si="19"/>
        <v>0</v>
      </c>
      <c r="K57" s="24">
        <f t="shared" si="19"/>
        <v>0</v>
      </c>
      <c r="L57" s="24">
        <f t="shared" si="19"/>
        <v>0</v>
      </c>
      <c r="M57" s="24">
        <f t="shared" si="19"/>
        <v>0</v>
      </c>
      <c r="N57" s="28">
        <f t="shared" si="19"/>
        <v>-0.1023434135112799</v>
      </c>
    </row>
    <row r="58" spans="1:24" x14ac:dyDescent="0.25">
      <c r="A58" s="52" t="s">
        <v>7</v>
      </c>
      <c r="B58" s="35">
        <f t="shared" si="19"/>
        <v>0</v>
      </c>
      <c r="C58" s="24">
        <f t="shared" si="19"/>
        <v>0</v>
      </c>
      <c r="D58" s="24">
        <f t="shared" si="19"/>
        <v>0</v>
      </c>
      <c r="E58" s="24">
        <f t="shared" si="19"/>
        <v>0</v>
      </c>
      <c r="F58" s="24">
        <f t="shared" si="19"/>
        <v>0</v>
      </c>
      <c r="G58" s="24">
        <f t="shared" si="19"/>
        <v>0</v>
      </c>
      <c r="H58" s="24">
        <f t="shared" si="19"/>
        <v>0</v>
      </c>
      <c r="I58" s="24">
        <f t="shared" si="19"/>
        <v>1</v>
      </c>
      <c r="J58" s="24">
        <f t="shared" si="19"/>
        <v>-1</v>
      </c>
      <c r="K58" s="24">
        <f t="shared" si="19"/>
        <v>0</v>
      </c>
      <c r="L58" s="24">
        <f t="shared" si="19"/>
        <v>0</v>
      </c>
      <c r="M58" s="24">
        <f t="shared" si="19"/>
        <v>0</v>
      </c>
      <c r="N58" s="28">
        <f t="shared" si="19"/>
        <v>-2.4502631172931928E-3</v>
      </c>
    </row>
    <row r="59" spans="1:24" x14ac:dyDescent="0.25">
      <c r="A59" s="52" t="s">
        <v>8</v>
      </c>
      <c r="B59" s="35">
        <f t="shared" si="19"/>
        <v>0</v>
      </c>
      <c r="C59" s="24">
        <f t="shared" si="19"/>
        <v>0</v>
      </c>
      <c r="D59" s="24">
        <f t="shared" si="19"/>
        <v>0</v>
      </c>
      <c r="E59" s="24">
        <f t="shared" si="19"/>
        <v>0</v>
      </c>
      <c r="F59" s="24">
        <f t="shared" si="19"/>
        <v>0</v>
      </c>
      <c r="G59" s="24">
        <f t="shared" si="19"/>
        <v>-1.2914585767090234E-5</v>
      </c>
      <c r="H59" s="24">
        <f t="shared" si="19"/>
        <v>-2.3032991418841475E-5</v>
      </c>
      <c r="I59" s="24">
        <f t="shared" si="19"/>
        <v>0</v>
      </c>
      <c r="J59" s="24">
        <f t="shared" si="19"/>
        <v>1</v>
      </c>
      <c r="K59" s="24">
        <f t="shared" si="19"/>
        <v>0</v>
      </c>
      <c r="L59" s="24">
        <f t="shared" si="19"/>
        <v>-4.3111739940676704E-5</v>
      </c>
      <c r="M59" s="24">
        <f t="shared" si="19"/>
        <v>0</v>
      </c>
      <c r="N59" s="28">
        <f t="shared" si="19"/>
        <v>-3.2895716005882686E-3</v>
      </c>
    </row>
    <row r="60" spans="1:24" x14ac:dyDescent="0.25">
      <c r="A60" s="52" t="s">
        <v>9</v>
      </c>
      <c r="B60" s="35">
        <f t="shared" si="19"/>
        <v>0</v>
      </c>
      <c r="C60" s="24">
        <f t="shared" si="19"/>
        <v>0</v>
      </c>
      <c r="D60" s="24">
        <f t="shared" si="19"/>
        <v>0</v>
      </c>
      <c r="E60" s="24">
        <f t="shared" si="19"/>
        <v>0</v>
      </c>
      <c r="F60" s="24">
        <f t="shared" si="19"/>
        <v>0</v>
      </c>
      <c r="G60" s="24">
        <f t="shared" si="19"/>
        <v>0</v>
      </c>
      <c r="H60" s="24">
        <f t="shared" si="19"/>
        <v>0</v>
      </c>
      <c r="I60" s="24">
        <f t="shared" si="19"/>
        <v>0</v>
      </c>
      <c r="J60" s="24">
        <f t="shared" si="19"/>
        <v>0</v>
      </c>
      <c r="K60" s="24">
        <f t="shared" si="19"/>
        <v>1</v>
      </c>
      <c r="L60" s="24">
        <f t="shared" si="19"/>
        <v>0</v>
      </c>
      <c r="M60" s="24">
        <f t="shared" si="19"/>
        <v>0</v>
      </c>
      <c r="N60" s="28">
        <f t="shared" si="19"/>
        <v>-5.9175216581611357E-5</v>
      </c>
    </row>
    <row r="61" spans="1:24" x14ac:dyDescent="0.25">
      <c r="A61" s="52" t="s">
        <v>10</v>
      </c>
      <c r="B61" s="35">
        <f t="shared" si="19"/>
        <v>0</v>
      </c>
      <c r="C61" s="24">
        <f t="shared" si="19"/>
        <v>0</v>
      </c>
      <c r="D61" s="24">
        <f t="shared" si="19"/>
        <v>-0.74946378550833226</v>
      </c>
      <c r="E61" s="24">
        <f t="shared" si="19"/>
        <v>0</v>
      </c>
      <c r="F61" s="24">
        <f t="shared" si="19"/>
        <v>0</v>
      </c>
      <c r="G61" s="24">
        <f t="shared" si="19"/>
        <v>0</v>
      </c>
      <c r="H61" s="24">
        <f t="shared" si="19"/>
        <v>0</v>
      </c>
      <c r="I61" s="24">
        <f t="shared" si="19"/>
        <v>0</v>
      </c>
      <c r="J61" s="24">
        <f t="shared" si="19"/>
        <v>0</v>
      </c>
      <c r="K61" s="24">
        <f t="shared" si="19"/>
        <v>0</v>
      </c>
      <c r="L61" s="24">
        <f t="shared" si="19"/>
        <v>1</v>
      </c>
      <c r="M61" s="24">
        <f t="shared" si="19"/>
        <v>0</v>
      </c>
      <c r="N61" s="28">
        <f t="shared" si="19"/>
        <v>-3.4538623262244821E-2</v>
      </c>
    </row>
    <row r="62" spans="1:24" x14ac:dyDescent="0.25">
      <c r="A62" s="52" t="s">
        <v>11</v>
      </c>
      <c r="B62" s="35">
        <f t="shared" si="19"/>
        <v>0</v>
      </c>
      <c r="C62" s="24">
        <f t="shared" si="19"/>
        <v>0</v>
      </c>
      <c r="D62" s="24">
        <f t="shared" si="19"/>
        <v>0</v>
      </c>
      <c r="E62" s="24">
        <f t="shared" si="19"/>
        <v>0</v>
      </c>
      <c r="F62" s="24">
        <f t="shared" si="19"/>
        <v>0</v>
      </c>
      <c r="G62" s="24">
        <f t="shared" si="19"/>
        <v>0</v>
      </c>
      <c r="H62" s="24">
        <f t="shared" si="19"/>
        <v>0</v>
      </c>
      <c r="I62" s="24">
        <f t="shared" si="19"/>
        <v>0</v>
      </c>
      <c r="J62" s="24">
        <f t="shared" si="19"/>
        <v>0</v>
      </c>
      <c r="K62" s="24">
        <f t="shared" si="19"/>
        <v>0</v>
      </c>
      <c r="L62" s="24">
        <f t="shared" si="19"/>
        <v>0</v>
      </c>
      <c r="M62" s="24">
        <f t="shared" si="19"/>
        <v>1</v>
      </c>
      <c r="N62" s="28">
        <f t="shared" si="19"/>
        <v>-2.9515640552599258E-3</v>
      </c>
    </row>
    <row r="63" spans="1:24" x14ac:dyDescent="0.25">
      <c r="A63" s="52" t="s">
        <v>12</v>
      </c>
      <c r="B63" s="36">
        <f t="shared" si="19"/>
        <v>-0.93633344650042838</v>
      </c>
      <c r="C63" s="30">
        <f t="shared" si="19"/>
        <v>-0.12073372603399982</v>
      </c>
      <c r="D63" s="30">
        <f t="shared" si="19"/>
        <v>-4.4620540708637343E-2</v>
      </c>
      <c r="E63" s="30">
        <f t="shared" si="19"/>
        <v>-1.0279512038104897</v>
      </c>
      <c r="F63" s="30">
        <f t="shared" si="19"/>
        <v>0</v>
      </c>
      <c r="G63" s="30">
        <f t="shared" si="19"/>
        <v>-0.98755888993283292</v>
      </c>
      <c r="H63" s="30">
        <f t="shared" si="19"/>
        <v>-0.98212277531887882</v>
      </c>
      <c r="I63" s="30">
        <f t="shared" si="19"/>
        <v>-5.9838709677419361E-2</v>
      </c>
      <c r="J63" s="30">
        <f t="shared" si="19"/>
        <v>0</v>
      </c>
      <c r="K63" s="30">
        <f t="shared" si="19"/>
        <v>-0.9999999939464318</v>
      </c>
      <c r="L63" s="30">
        <f t="shared" si="19"/>
        <v>-0.99357008088230636</v>
      </c>
      <c r="M63" s="30">
        <f t="shared" si="19"/>
        <v>-1</v>
      </c>
      <c r="N63" s="31">
        <f t="shared" si="19"/>
        <v>1</v>
      </c>
    </row>
    <row r="65" spans="1:14" x14ac:dyDescent="0.25">
      <c r="A65" s="37" t="s">
        <v>80</v>
      </c>
      <c r="B65" s="40" t="s">
        <v>0</v>
      </c>
      <c r="C65" s="40" t="s">
        <v>1</v>
      </c>
      <c r="D65" s="40" t="s">
        <v>2</v>
      </c>
      <c r="E65" s="40" t="s">
        <v>3</v>
      </c>
      <c r="F65" s="40" t="s">
        <v>4</v>
      </c>
      <c r="G65" s="40" t="s">
        <v>5</v>
      </c>
      <c r="H65" s="40" t="s">
        <v>6</v>
      </c>
      <c r="I65" s="40" t="s">
        <v>7</v>
      </c>
      <c r="J65" s="40" t="s">
        <v>8</v>
      </c>
      <c r="K65" s="40" t="s">
        <v>9</v>
      </c>
      <c r="L65" s="40" t="s">
        <v>10</v>
      </c>
      <c r="M65" s="40" t="s">
        <v>11</v>
      </c>
      <c r="N65" s="40" t="s">
        <v>12</v>
      </c>
    </row>
    <row r="66" spans="1:14" x14ac:dyDescent="0.25">
      <c r="A66" s="52" t="s">
        <v>0</v>
      </c>
      <c r="B66" s="32">
        <f t="array" ref="B66:N78">MINVERSE(B51:N63)</f>
        <v>1.2137001883232159</v>
      </c>
      <c r="C66" s="33">
        <v>0.39886589167900338</v>
      </c>
      <c r="D66" s="33">
        <v>0.1906923453502824</v>
      </c>
      <c r="E66" s="33">
        <v>0.21035330839741725</v>
      </c>
      <c r="F66" s="33">
        <v>1.2701246954390886</v>
      </c>
      <c r="G66" s="33">
        <v>0.2047152731512806</v>
      </c>
      <c r="H66" s="33">
        <v>0.20475463910247654</v>
      </c>
      <c r="I66" s="33">
        <v>1.0279438315093814</v>
      </c>
      <c r="J66" s="33">
        <v>1.0279438315093814</v>
      </c>
      <c r="K66" s="33">
        <v>0.20463355297826896</v>
      </c>
      <c r="L66" s="33">
        <v>0.20470557952570062</v>
      </c>
      <c r="M66" s="33">
        <v>0.20463355421703219</v>
      </c>
      <c r="N66" s="34">
        <v>0.20463355421703219</v>
      </c>
    </row>
    <row r="67" spans="1:14" x14ac:dyDescent="0.25">
      <c r="A67" s="52" t="s">
        <v>1</v>
      </c>
      <c r="B67" s="35">
        <v>3.4003774600057301E-4</v>
      </c>
      <c r="C67" s="24">
        <v>1.0004513438039031</v>
      </c>
      <c r="D67" s="24">
        <v>3.0808934488861511E-4</v>
      </c>
      <c r="E67" s="24">
        <v>3.3990913836387244E-4</v>
      </c>
      <c r="F67" s="24">
        <v>3.5634208272868181E-4</v>
      </c>
      <c r="G67" s="24">
        <v>3.3078171919876363E-4</v>
      </c>
      <c r="H67" s="24">
        <v>3.3083205923317672E-4</v>
      </c>
      <c r="I67" s="24">
        <v>3.4945454011312178E-4</v>
      </c>
      <c r="J67" s="24">
        <v>3.4945454011312178E-4</v>
      </c>
      <c r="K67" s="24">
        <v>3.3066660659205238E-4</v>
      </c>
      <c r="L67" s="24">
        <v>3.3072644883479538E-4</v>
      </c>
      <c r="M67" s="24">
        <v>3.3066660859364913E-4</v>
      </c>
      <c r="N67" s="28">
        <v>3.3066660859364913E-4</v>
      </c>
    </row>
    <row r="68" spans="1:14" x14ac:dyDescent="0.25">
      <c r="A68" s="52" t="s">
        <v>2</v>
      </c>
      <c r="B68" s="35">
        <v>5.9911800378616856E-3</v>
      </c>
      <c r="C68" s="24">
        <v>1.4202669318981667</v>
      </c>
      <c r="D68" s="24">
        <v>1.1785300137242209</v>
      </c>
      <c r="E68" s="24">
        <v>5.9592314267539939E-3</v>
      </c>
      <c r="F68" s="24">
        <v>8.5637108719991382E-3</v>
      </c>
      <c r="G68" s="24">
        <v>5.7992989115106678E-3</v>
      </c>
      <c r="H68" s="24">
        <v>5.8002503370813011E-3</v>
      </c>
      <c r="I68" s="24">
        <v>1.2933217511977369E-2</v>
      </c>
      <c r="J68" s="24">
        <v>1.2933217511977369E-2</v>
      </c>
      <c r="K68" s="24">
        <v>5.7971928712075693E-3</v>
      </c>
      <c r="L68" s="24">
        <v>5.798535461610457E-3</v>
      </c>
      <c r="M68" s="24">
        <v>5.7971929063011076E-3</v>
      </c>
      <c r="N68" s="28">
        <v>5.7971929063011076E-3</v>
      </c>
    </row>
    <row r="69" spans="1:14" x14ac:dyDescent="0.25">
      <c r="A69" s="52" t="s">
        <v>3</v>
      </c>
      <c r="B69" s="35">
        <v>0.35741369976507931</v>
      </c>
      <c r="C69" s="24">
        <v>0.47925067873405491</v>
      </c>
      <c r="D69" s="24">
        <v>0.32801034607640323</v>
      </c>
      <c r="E69" s="24">
        <v>1.3556920727505077</v>
      </c>
      <c r="F69" s="24">
        <v>0.37455932749949572</v>
      </c>
      <c r="G69" s="24">
        <v>0.3585690911921296</v>
      </c>
      <c r="H69" s="24">
        <v>0.36404780700434014</v>
      </c>
      <c r="I69" s="24">
        <v>0.36984575565337202</v>
      </c>
      <c r="J69" s="24">
        <v>0.36984575565337202</v>
      </c>
      <c r="K69" s="24">
        <v>0.34602038431279092</v>
      </c>
      <c r="L69" s="24">
        <v>0.35246999214829405</v>
      </c>
      <c r="M69" s="24">
        <v>0.34602038640744853</v>
      </c>
      <c r="N69" s="28">
        <v>0.34602038640744853</v>
      </c>
    </row>
    <row r="70" spans="1:14" x14ac:dyDescent="0.25">
      <c r="A70" s="52" t="s">
        <v>4</v>
      </c>
      <c r="B70" s="35">
        <v>0.20119559269264398</v>
      </c>
      <c r="C70" s="24">
        <v>0.3771934338771053</v>
      </c>
      <c r="D70" s="24">
        <v>0.17950029399040437</v>
      </c>
      <c r="E70" s="24">
        <v>0.19800944963448688</v>
      </c>
      <c r="F70" s="24">
        <v>1.2108372026651464</v>
      </c>
      <c r="G70" s="24">
        <v>0.19270160600741185</v>
      </c>
      <c r="H70" s="24">
        <v>0.19273814711853784</v>
      </c>
      <c r="I70" s="24">
        <v>0.91674640017805453</v>
      </c>
      <c r="J70" s="24">
        <v>0.91674640017805453</v>
      </c>
      <c r="K70" s="24">
        <v>0.19262533834468637</v>
      </c>
      <c r="L70" s="24">
        <v>0.19269094490566427</v>
      </c>
      <c r="M70" s="24">
        <v>0.19262533951075703</v>
      </c>
      <c r="N70" s="28">
        <v>0.19262533951075703</v>
      </c>
    </row>
    <row r="71" spans="1:14" x14ac:dyDescent="0.25">
      <c r="A71" s="52" t="s">
        <v>5</v>
      </c>
      <c r="B71" s="35">
        <v>8.7117763487999872E-5</v>
      </c>
      <c r="C71" s="24">
        <v>1.1563440595254859E-4</v>
      </c>
      <c r="D71" s="24">
        <v>7.8932574388755413E-5</v>
      </c>
      <c r="E71" s="24">
        <v>8.7084814176319159E-5</v>
      </c>
      <c r="F71" s="24">
        <v>9.1294939015147482E-5</v>
      </c>
      <c r="G71" s="24">
        <v>1.0000847463668909</v>
      </c>
      <c r="H71" s="24">
        <v>8.475926402145355E-5</v>
      </c>
      <c r="I71" s="24">
        <v>8.953034871411732E-5</v>
      </c>
      <c r="J71" s="24">
        <v>8.953034871411732E-5</v>
      </c>
      <c r="K71" s="24">
        <v>8.4716875009565164E-5</v>
      </c>
      <c r="L71" s="24">
        <v>8.4732206608462612E-5</v>
      </c>
      <c r="M71" s="24">
        <v>8.4716875522404541E-5</v>
      </c>
      <c r="N71" s="28">
        <v>8.4716875522404541E-5</v>
      </c>
    </row>
    <row r="72" spans="1:14" x14ac:dyDescent="0.25">
      <c r="A72" s="52" t="s">
        <v>6</v>
      </c>
      <c r="B72" s="35">
        <v>0.30114507068658475</v>
      </c>
      <c r="C72" s="24">
        <v>0.2923434128026472</v>
      </c>
      <c r="D72" s="24">
        <v>0.19232911034682573</v>
      </c>
      <c r="E72" s="24">
        <v>0.21218338493183</v>
      </c>
      <c r="F72" s="24">
        <v>0.31542769729805797</v>
      </c>
      <c r="G72" s="24">
        <v>0.20648871412600434</v>
      </c>
      <c r="H72" s="24">
        <v>1.2065224801447938</v>
      </c>
      <c r="I72" s="24">
        <v>0.44959910667363989</v>
      </c>
      <c r="J72" s="24">
        <v>0.44959910667363989</v>
      </c>
      <c r="K72" s="24">
        <v>0.20641386756572247</v>
      </c>
      <c r="L72" s="24">
        <v>0.20646120174401597</v>
      </c>
      <c r="M72" s="24">
        <v>0.20641386881526291</v>
      </c>
      <c r="N72" s="28">
        <v>0.20641386881526291</v>
      </c>
    </row>
    <row r="73" spans="1:14" x14ac:dyDescent="0.25">
      <c r="A73" s="52" t="s">
        <v>7</v>
      </c>
      <c r="B73" s="35">
        <v>1.0772604097455469E-2</v>
      </c>
      <c r="C73" s="24">
        <v>1.434200784510169E-2</v>
      </c>
      <c r="D73" s="24">
        <v>9.796508246433782E-3</v>
      </c>
      <c r="E73" s="24">
        <v>1.0766482339336728E-2</v>
      </c>
      <c r="F73" s="24">
        <v>1.1289205698317558E-2</v>
      </c>
      <c r="G73" s="24">
        <v>1.0490289743846018E-2</v>
      </c>
      <c r="H73" s="24">
        <v>1.0502002705576115E-2</v>
      </c>
      <c r="I73" s="24">
        <v>1.0110743800964697</v>
      </c>
      <c r="J73" s="24">
        <v>1.0110743800964697</v>
      </c>
      <c r="K73" s="24">
        <v>1.047372894185159E-2</v>
      </c>
      <c r="L73" s="24">
        <v>1.0518736399560785E-2</v>
      </c>
      <c r="M73" s="24">
        <v>1.0473729005255124E-2</v>
      </c>
      <c r="N73" s="28">
        <v>1.0473729005255124E-2</v>
      </c>
    </row>
    <row r="74" spans="1:14" x14ac:dyDescent="0.25">
      <c r="A74" s="52" t="s">
        <v>8</v>
      </c>
      <c r="B74" s="35">
        <v>6.1781511571265607E-3</v>
      </c>
      <c r="C74" s="24">
        <v>8.2436323225825326E-3</v>
      </c>
      <c r="D74" s="24">
        <v>5.6337292221752258E-3</v>
      </c>
      <c r="E74" s="24">
        <v>6.173767093547871E-3</v>
      </c>
      <c r="F74" s="24">
        <v>6.4744551330893057E-3</v>
      </c>
      <c r="G74" s="24">
        <v>6.0209005061655939E-3</v>
      </c>
      <c r="H74" s="24">
        <v>6.0319332936458738E-3</v>
      </c>
      <c r="I74" s="24">
        <v>6.3526912303990988E-3</v>
      </c>
      <c r="J74" s="24">
        <v>1.0063526912303991</v>
      </c>
      <c r="K74" s="24">
        <v>6.0058950593074355E-3</v>
      </c>
      <c r="L74" s="24">
        <v>6.0500939527604958E-3</v>
      </c>
      <c r="M74" s="24">
        <v>6.0058950956645308E-3</v>
      </c>
      <c r="N74" s="28">
        <v>6.0058950956645308E-3</v>
      </c>
    </row>
    <row r="75" spans="1:14" x14ac:dyDescent="0.25">
      <c r="A75" s="52" t="s">
        <v>9</v>
      </c>
      <c r="B75" s="35">
        <v>1.1095859293605642E-4</v>
      </c>
      <c r="C75" s="24">
        <v>1.4727915944787664E-4</v>
      </c>
      <c r="D75" s="24">
        <v>1.0053342786059147E-4</v>
      </c>
      <c r="E75" s="24">
        <v>1.1091662664679548E-4</v>
      </c>
      <c r="F75" s="24">
        <v>1.1627890305860763E-4</v>
      </c>
      <c r="G75" s="24">
        <v>1.0793823498409553E-4</v>
      </c>
      <c r="H75" s="24">
        <v>1.0795466157038877E-4</v>
      </c>
      <c r="I75" s="24">
        <v>1.1403141128343265E-4</v>
      </c>
      <c r="J75" s="24">
        <v>1.1403141128343265E-4</v>
      </c>
      <c r="K75" s="24">
        <v>1.0001079006722928</v>
      </c>
      <c r="L75" s="24">
        <v>1.0792019956914171E-4</v>
      </c>
      <c r="M75" s="24">
        <v>1.0790067294599303E-4</v>
      </c>
      <c r="N75" s="28">
        <v>1.0790067294599303E-4</v>
      </c>
    </row>
    <row r="76" spans="1:14" x14ac:dyDescent="0.25">
      <c r="A76" s="52" t="s">
        <v>10</v>
      </c>
      <c r="B76" s="35">
        <v>6.9253045519926587E-2</v>
      </c>
      <c r="C76" s="24">
        <v>1.1504006216607638</v>
      </c>
      <c r="D76" s="24">
        <v>0.94194361327143361</v>
      </c>
      <c r="E76" s="24">
        <v>6.9204606853242506E-2</v>
      </c>
      <c r="F76" s="24">
        <v>7.4286353856632639E-2</v>
      </c>
      <c r="G76" s="24">
        <v>6.7346354191358829E-2</v>
      </c>
      <c r="H76" s="24">
        <v>6.7356654907300709E-2</v>
      </c>
      <c r="I76" s="24">
        <v>7.6249353981158549E-2</v>
      </c>
      <c r="J76" s="24">
        <v>7.6249353981158549E-2</v>
      </c>
      <c r="K76" s="24">
        <v>6.7322851685736332E-2</v>
      </c>
      <c r="L76" s="24">
        <v>1.0673352553361188</v>
      </c>
      <c r="M76" s="24">
        <v>6.7322852093279678E-2</v>
      </c>
      <c r="N76" s="28">
        <v>6.7322852093279678E-2</v>
      </c>
    </row>
    <row r="77" spans="1:14" x14ac:dyDescent="0.25">
      <c r="A77" s="52" t="s">
        <v>11</v>
      </c>
      <c r="B77" s="35">
        <v>5.534435080277387E-3</v>
      </c>
      <c r="C77" s="24">
        <v>7.3460461697799984E-3</v>
      </c>
      <c r="D77" s="24">
        <v>5.0144447146408481E-3</v>
      </c>
      <c r="E77" s="24">
        <v>5.5323418696721603E-3</v>
      </c>
      <c r="F77" s="24">
        <v>5.7998035407189411E-3</v>
      </c>
      <c r="G77" s="24">
        <v>5.3837845126916912E-3</v>
      </c>
      <c r="H77" s="24">
        <v>5.3846038442371342E-3</v>
      </c>
      <c r="I77" s="24">
        <v>5.6877022875034154E-3</v>
      </c>
      <c r="J77" s="24">
        <v>5.6877022875034154E-3</v>
      </c>
      <c r="K77" s="24">
        <v>5.3819109464282311E-3</v>
      </c>
      <c r="L77" s="24">
        <v>5.3828849353758064E-3</v>
      </c>
      <c r="M77" s="24">
        <v>1.0053819109790081</v>
      </c>
      <c r="N77" s="28">
        <v>5.3819109790079955E-3</v>
      </c>
    </row>
    <row r="78" spans="1:14" x14ac:dyDescent="0.25">
      <c r="A78" s="52" t="s">
        <v>12</v>
      </c>
      <c r="B78" s="36">
        <v>1.8750855399579001</v>
      </c>
      <c r="C78" s="30">
        <v>2.4888655750800157</v>
      </c>
      <c r="D78" s="30">
        <v>1.6989110250562587</v>
      </c>
      <c r="E78" s="30">
        <v>1.8743763530434245</v>
      </c>
      <c r="F78" s="30">
        <v>1.9649932822508873</v>
      </c>
      <c r="G78" s="30">
        <v>1.8240446122446003</v>
      </c>
      <c r="H78" s="30">
        <v>1.8243222045753453</v>
      </c>
      <c r="I78" s="30">
        <v>1.9270129941335576</v>
      </c>
      <c r="J78" s="30">
        <v>1.9270129941335576</v>
      </c>
      <c r="K78" s="30">
        <v>1.8234098415845763</v>
      </c>
      <c r="L78" s="30">
        <v>1.8237398323722875</v>
      </c>
      <c r="M78" s="30">
        <v>1.823409852622712</v>
      </c>
      <c r="N78" s="31">
        <v>1.823409852622712</v>
      </c>
    </row>
  </sheetData>
  <mergeCells count="1">
    <mergeCell ref="T18:V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C5D3-334B-4AE9-BC92-BF018B16EC4A}">
  <dimension ref="A1:H17"/>
  <sheetViews>
    <sheetView workbookViewId="0">
      <selection activeCell="G19" sqref="G19"/>
    </sheetView>
  </sheetViews>
  <sheetFormatPr defaultColWidth="12.5703125" defaultRowHeight="15.75" x14ac:dyDescent="0.25"/>
  <cols>
    <col min="1" max="1" width="21.7109375" style="80" customWidth="1"/>
    <col min="2" max="2" width="24.140625" style="80" bestFit="1" customWidth="1"/>
    <col min="3" max="3" width="38.140625" style="80" bestFit="1" customWidth="1"/>
    <col min="4" max="4" width="20.140625" style="80" bestFit="1" customWidth="1"/>
    <col min="5" max="5" width="18.28515625" style="80" bestFit="1" customWidth="1"/>
    <col min="6" max="6" width="15" style="80" bestFit="1" customWidth="1"/>
    <col min="7" max="8" width="18.28515625" style="80" bestFit="1" customWidth="1"/>
    <col min="9" max="16384" width="12.5703125" style="80"/>
  </cols>
  <sheetData>
    <row r="1" spans="1:8" ht="16.5" thickBot="1" x14ac:dyDescent="0.3">
      <c r="A1" s="79" t="s">
        <v>59</v>
      </c>
      <c r="C1" s="81"/>
      <c r="F1" s="82"/>
    </row>
    <row r="2" spans="1:8" x14ac:dyDescent="0.25">
      <c r="A2" s="83"/>
      <c r="B2" s="84"/>
      <c r="C2" s="85" t="s">
        <v>88</v>
      </c>
      <c r="D2" s="86"/>
      <c r="E2" s="86"/>
      <c r="F2" s="87"/>
      <c r="G2" s="85" t="s">
        <v>89</v>
      </c>
      <c r="H2" s="87"/>
    </row>
    <row r="3" spans="1:8" ht="16.5" thickBot="1" x14ac:dyDescent="0.3">
      <c r="A3" s="88" t="s">
        <v>90</v>
      </c>
      <c r="B3" s="89" t="s">
        <v>91</v>
      </c>
      <c r="C3" s="90" t="s">
        <v>92</v>
      </c>
      <c r="D3" s="89" t="s">
        <v>93</v>
      </c>
      <c r="E3" s="89" t="s">
        <v>94</v>
      </c>
      <c r="F3" s="91" t="s">
        <v>95</v>
      </c>
      <c r="G3" s="88" t="s">
        <v>93</v>
      </c>
      <c r="H3" s="92" t="s">
        <v>94</v>
      </c>
    </row>
    <row r="4" spans="1:8" x14ac:dyDescent="0.25">
      <c r="A4" s="83" t="s">
        <v>96</v>
      </c>
      <c r="B4" s="93" t="s">
        <v>97</v>
      </c>
      <c r="C4" s="94" t="s">
        <v>98</v>
      </c>
      <c r="D4" s="95">
        <v>5590198462</v>
      </c>
      <c r="E4" s="96">
        <v>17566700</v>
      </c>
      <c r="F4" s="97">
        <f>E4/D4</f>
        <v>3.1424107962197785E-3</v>
      </c>
      <c r="G4" s="98">
        <v>36999000</v>
      </c>
      <c r="H4" s="99">
        <f>G4*F4</f>
        <v>116266.05704933558</v>
      </c>
    </row>
    <row r="5" spans="1:8" x14ac:dyDescent="0.25">
      <c r="A5" s="100" t="s">
        <v>99</v>
      </c>
      <c r="B5" s="101" t="s">
        <v>97</v>
      </c>
      <c r="C5" s="94" t="s">
        <v>100</v>
      </c>
      <c r="D5" s="95">
        <v>5590198462</v>
      </c>
      <c r="E5" s="102">
        <v>139775001</v>
      </c>
      <c r="F5" s="97">
        <f>E5/D5</f>
        <v>2.5003584747506948E-2</v>
      </c>
      <c r="G5" s="98">
        <v>36999000</v>
      </c>
      <c r="H5" s="99">
        <f>G5*F5</f>
        <v>925107.6320730095</v>
      </c>
    </row>
    <row r="6" spans="1:8" ht="16.5" thickBot="1" x14ac:dyDescent="0.3">
      <c r="A6" s="88" t="s">
        <v>101</v>
      </c>
      <c r="B6" s="92" t="s">
        <v>97</v>
      </c>
      <c r="C6" s="90" t="s">
        <v>102</v>
      </c>
      <c r="D6" s="103">
        <v>5590198462</v>
      </c>
      <c r="E6" s="104">
        <v>65036957</v>
      </c>
      <c r="F6" s="105">
        <f>E6/D6</f>
        <v>1.1634105200753784E-2</v>
      </c>
      <c r="G6" s="106">
        <v>36999000</v>
      </c>
      <c r="H6" s="107">
        <f>G6*F6</f>
        <v>430450.25832268927</v>
      </c>
    </row>
    <row r="7" spans="1:8" x14ac:dyDescent="0.25">
      <c r="C7" s="81"/>
      <c r="F7" s="108"/>
    </row>
    <row r="8" spans="1:8" ht="16.5" thickBot="1" x14ac:dyDescent="0.3">
      <c r="C8" s="81"/>
      <c r="F8" s="82"/>
    </row>
    <row r="9" spans="1:8" ht="16.5" thickBot="1" x14ac:dyDescent="0.3">
      <c r="A9" s="109" t="s">
        <v>56</v>
      </c>
      <c r="B9" s="84"/>
      <c r="C9" s="110"/>
      <c r="D9" s="84"/>
      <c r="E9" s="84"/>
      <c r="F9" s="111"/>
      <c r="G9" s="84"/>
      <c r="H9" s="112"/>
    </row>
    <row r="10" spans="1:8" x14ac:dyDescent="0.25">
      <c r="A10" s="83"/>
      <c r="B10" s="84"/>
      <c r="C10" s="85" t="s">
        <v>88</v>
      </c>
      <c r="D10" s="86"/>
      <c r="E10" s="86"/>
      <c r="F10" s="87"/>
      <c r="G10" s="85" t="s">
        <v>89</v>
      </c>
      <c r="H10" s="87"/>
    </row>
    <row r="11" spans="1:8" ht="16.5" thickBot="1" x14ac:dyDescent="0.3">
      <c r="A11" s="88" t="s">
        <v>90</v>
      </c>
      <c r="B11" s="89" t="s">
        <v>91</v>
      </c>
      <c r="C11" s="90" t="s">
        <v>92</v>
      </c>
      <c r="D11" s="89" t="s">
        <v>93</v>
      </c>
      <c r="E11" s="89" t="s">
        <v>94</v>
      </c>
      <c r="F11" s="91" t="s">
        <v>95</v>
      </c>
      <c r="G11" s="88" t="s">
        <v>93</v>
      </c>
      <c r="H11" s="92" t="s">
        <v>94</v>
      </c>
    </row>
    <row r="12" spans="1:8" ht="16.5" thickBot="1" x14ac:dyDescent="0.3">
      <c r="A12" s="88" t="s">
        <v>103</v>
      </c>
      <c r="B12" s="92" t="s">
        <v>97</v>
      </c>
      <c r="C12" s="90" t="s">
        <v>104</v>
      </c>
      <c r="D12" s="113">
        <v>5590198462</v>
      </c>
      <c r="E12" s="104">
        <v>39520246</v>
      </c>
      <c r="F12" s="105">
        <f>E12/D12</f>
        <v>7.0695604581202795E-3</v>
      </c>
      <c r="G12" s="106">
        <f>(36999000 - 12499)*1000</f>
        <v>36986501000</v>
      </c>
      <c r="H12" s="107">
        <f>G12*F12</f>
        <v>261478304.95382619</v>
      </c>
    </row>
    <row r="13" spans="1:8" x14ac:dyDescent="0.25">
      <c r="C13" s="81"/>
      <c r="F13" s="82"/>
    </row>
    <row r="14" spans="1:8" ht="16.5" thickBot="1" x14ac:dyDescent="0.3">
      <c r="C14" s="81"/>
      <c r="F14" s="82"/>
    </row>
    <row r="15" spans="1:8" x14ac:dyDescent="0.25">
      <c r="A15" s="114" t="s">
        <v>105</v>
      </c>
      <c r="B15" s="115"/>
      <c r="C15" s="115"/>
      <c r="D15" s="115"/>
      <c r="E15" s="115"/>
      <c r="F15" s="115"/>
      <c r="G15" s="115"/>
      <c r="H15" s="116"/>
    </row>
    <row r="16" spans="1:8" x14ac:dyDescent="0.25">
      <c r="A16" s="117" t="s">
        <v>106</v>
      </c>
      <c r="B16" s="118"/>
      <c r="C16" s="118"/>
      <c r="D16" s="118"/>
      <c r="E16" s="118"/>
      <c r="F16" s="118"/>
      <c r="G16" s="118"/>
      <c r="H16" s="119"/>
    </row>
    <row r="17" spans="1:8" ht="16.5" thickBot="1" x14ac:dyDescent="0.3">
      <c r="A17" s="120"/>
      <c r="B17" s="121"/>
      <c r="C17" s="121"/>
      <c r="D17" s="121"/>
      <c r="E17" s="121"/>
      <c r="F17" s="121"/>
      <c r="G17" s="121"/>
      <c r="H17" s="122"/>
    </row>
  </sheetData>
  <mergeCells count="4">
    <mergeCell ref="C2:F2"/>
    <mergeCell ref="G2:H2"/>
    <mergeCell ref="C10:F10"/>
    <mergeCell ref="G10:H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cc7c3ffe-6edd-4ecd-a582-ae21c749cc56" xsi:nil="true"/>
    <Teachers xmlns="cc7c3ffe-6edd-4ecd-a582-ae21c749cc56">
      <UserInfo>
        <DisplayName/>
        <AccountId xsi:nil="true"/>
        <AccountType/>
      </UserInfo>
    </Teachers>
    <TeamsChannelId xmlns="cc7c3ffe-6edd-4ecd-a582-ae21c749cc56" xsi:nil="true"/>
    <Invited_Teachers xmlns="cc7c3ffe-6edd-4ecd-a582-ae21c749cc56" xsi:nil="true"/>
    <IsNotebookLocked xmlns="cc7c3ffe-6edd-4ecd-a582-ae21c749cc56" xsi:nil="true"/>
    <CultureName xmlns="cc7c3ffe-6edd-4ecd-a582-ae21c749cc56" xsi:nil="true"/>
    <Self_Registration_Enabled xmlns="cc7c3ffe-6edd-4ecd-a582-ae21c749cc56" xsi:nil="true"/>
    <Student_Groups xmlns="cc7c3ffe-6edd-4ecd-a582-ae21c749cc56">
      <UserInfo>
        <DisplayName/>
        <AccountId xsi:nil="true"/>
        <AccountType/>
      </UserInfo>
    </Student_Groups>
    <AppVersion xmlns="cc7c3ffe-6edd-4ecd-a582-ae21c749cc56" xsi:nil="true"/>
    <NotebookType xmlns="cc7c3ffe-6edd-4ecd-a582-ae21c749cc56" xsi:nil="true"/>
    <DefaultSectionNames xmlns="cc7c3ffe-6edd-4ecd-a582-ae21c749cc56" xsi:nil="true"/>
    <Has_Teacher_Only_SectionGroup xmlns="cc7c3ffe-6edd-4ecd-a582-ae21c749cc56" xsi:nil="true"/>
    <FolderType xmlns="cc7c3ffe-6edd-4ecd-a582-ae21c749cc56" xsi:nil="true"/>
    <Owner xmlns="cc7c3ffe-6edd-4ecd-a582-ae21c749cc56">
      <UserInfo>
        <DisplayName/>
        <AccountId xsi:nil="true"/>
        <AccountType/>
      </UserInfo>
    </Owner>
    <Students xmlns="cc7c3ffe-6edd-4ecd-a582-ae21c749cc56">
      <UserInfo>
        <DisplayName/>
        <AccountId xsi:nil="true"/>
        <AccountType/>
      </UserInfo>
    </Students>
    <Invited_Students xmlns="cc7c3ffe-6edd-4ecd-a582-ae21c749cc56" xsi:nil="true"/>
    <Is_Collaboration_Space_Locked xmlns="cc7c3ffe-6edd-4ecd-a582-ae21c749cc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31DB66102BDC4FB0E2464C1DFD7D87" ma:contentTypeVersion="30" ma:contentTypeDescription="Create a new document." ma:contentTypeScope="" ma:versionID="fa499ae9708d6c0ba04d47bef3e027e5">
  <xsd:schema xmlns:xsd="http://www.w3.org/2001/XMLSchema" xmlns:xs="http://www.w3.org/2001/XMLSchema" xmlns:p="http://schemas.microsoft.com/office/2006/metadata/properties" xmlns:ns3="cc7c3ffe-6edd-4ecd-a582-ae21c749cc56" xmlns:ns4="9ec5c4c7-293d-4d1d-940a-aa6d7d540c90" targetNamespace="http://schemas.microsoft.com/office/2006/metadata/properties" ma:root="true" ma:fieldsID="c48ee23321bf122a16503a5c54317429" ns3:_="" ns4:_="">
    <xsd:import namespace="cc7c3ffe-6edd-4ecd-a582-ae21c749cc56"/>
    <xsd:import namespace="9ec5c4c7-293d-4d1d-940a-aa6d7d540c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c3ffe-6edd-4ecd-a582-ae21c749c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NotebookType" ma:index="17" nillable="true" ma:displayName="Notebook Type" ma:internalName="NotebookType">
      <xsd:simpleType>
        <xsd:restriction base="dms:Text"/>
      </xsd:simpleType>
    </xsd:element>
    <xsd:element name="FolderType" ma:index="18" nillable="true" ma:displayName="Folder Type" ma:internalName="FolderType">
      <xsd:simpleType>
        <xsd:restriction base="dms:Text"/>
      </xsd:simpleType>
    </xsd:element>
    <xsd:element name="CultureName" ma:index="19" nillable="true" ma:displayName="Culture Name" ma:internalName="CultureName">
      <xsd:simpleType>
        <xsd:restriction base="dms:Text"/>
      </xsd:simpleType>
    </xsd:element>
    <xsd:element name="AppVersion" ma:index="20" nillable="true" ma:displayName="App Version" ma:internalName="AppVersion">
      <xsd:simpleType>
        <xsd:restriction base="dms:Text"/>
      </xsd:simpleType>
    </xsd:element>
    <xsd:element name="TeamsChannelId" ma:index="21" nillable="true" ma:displayName="Teams Channel Id" ma:internalName="TeamsChannelId">
      <xsd:simpleType>
        <xsd:restriction base="dms:Text"/>
      </xsd:simpleType>
    </xsd:element>
    <xsd:element name="Owner" ma:index="22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23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4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5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6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7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8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9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0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1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2" nillable="true" ma:displayName="Is Collaboration Space Locked" ma:internalName="Is_Collaboration_Space_Locked">
      <xsd:simpleType>
        <xsd:restriction base="dms:Boolean"/>
      </xsd:simpleType>
    </xsd:element>
    <xsd:element name="IsNotebookLocked" ma:index="33" nillable="true" ma:displayName="Is Notebook Locked" ma:internalName="IsNotebookLocked">
      <xsd:simpleType>
        <xsd:restriction base="dms:Boolean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5c4c7-293d-4d1d-940a-aa6d7d540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EDDC9F-9D50-4027-B4E9-0150ADDB799A}">
  <ds:schemaRefs>
    <ds:schemaRef ds:uri="cc7c3ffe-6edd-4ecd-a582-ae21c749cc56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ec5c4c7-293d-4d1d-940a-aa6d7d540c90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6FED8F-19A0-48A5-881D-9F44B87637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c3ffe-6edd-4ecd-a582-ae21c749cc56"/>
    <ds:schemaRef ds:uri="9ec5c4c7-293d-4d1d-940a-aa6d7d540c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AA34E1-C3F6-4B45-8A95-EEF9C7ACF6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PST</vt:lpstr>
      <vt:lpstr>PUT</vt:lpstr>
      <vt:lpstr>PIOT</vt:lpstr>
      <vt:lpstr>PST_after</vt:lpstr>
      <vt:lpstr>PUT_after</vt:lpstr>
      <vt:lpstr>PIOT_after</vt:lpstr>
      <vt:lpstr>PIOT_compare</vt:lpstr>
      <vt:lpstr>deltaX_before</vt:lpstr>
      <vt:lpstr>deltaX_after</vt:lpstr>
      <vt:lpstr>Commodity survey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ECN PC Admin</dc:creator>
  <cp:lastModifiedBy>ECN PC Admin</cp:lastModifiedBy>
  <dcterms:created xsi:type="dcterms:W3CDTF">2021-06-12T07:06:36Z</dcterms:created>
  <dcterms:modified xsi:type="dcterms:W3CDTF">2021-06-14T16:13:11Z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0x0101007031DB66102BDC4FB0E2464C1DFD7D87</vt:lpwstr>
  </property>
</Properties>
</file>