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0 Documents\00 Kyuha\Archive\06 Doctor (OSU)\00 PSE\01 Mansucript\Nexus\Final\TeX7\SI\"/>
    </mc:Choice>
  </mc:AlternateContent>
  <xr:revisionPtr revIDLastSave="0" documentId="13_ncr:1_{598EF894-ABA7-46E3-8C7D-AE9A1C24A7C8}" xr6:coauthVersionLast="46" xr6:coauthVersionMax="46" xr10:uidLastSave="{00000000-0000-0000-0000-000000000000}"/>
  <bookViews>
    <workbookView xWindow="-27990" yWindow="-4140" windowWidth="28110" windowHeight="16440" xr2:uid="{EF996B2F-E6C7-44F6-83FB-11C07DB00BEC}"/>
  </bookViews>
  <sheets>
    <sheet name="Note" sheetId="3" r:id="rId1"/>
    <sheet name="S1" sheetId="2" r:id="rId2"/>
    <sheet name="S2" sheetId="4" r:id="rId3"/>
    <sheet name="S3" sheetId="7" r:id="rId4"/>
    <sheet name="S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7" l="1"/>
  <c r="J12" i="7"/>
  <c r="J11" i="7"/>
  <c r="J10" i="7"/>
  <c r="J9" i="7"/>
  <c r="J8" i="7"/>
  <c r="J7" i="7"/>
  <c r="J6" i="7"/>
  <c r="G13" i="7"/>
  <c r="G12" i="7"/>
  <c r="G11" i="7"/>
  <c r="G10" i="7"/>
  <c r="G9" i="7"/>
  <c r="G8" i="7"/>
  <c r="G7" i="7"/>
  <c r="G6" i="7"/>
  <c r="D13" i="7"/>
  <c r="D12" i="7"/>
  <c r="D11" i="7"/>
  <c r="D10" i="7"/>
  <c r="D9" i="7"/>
  <c r="D8" i="7"/>
  <c r="D7" i="7"/>
  <c r="D6" i="7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X16" i="5"/>
  <c r="W16" i="5"/>
  <c r="V16" i="5"/>
  <c r="V19" i="5" s="1"/>
  <c r="U16" i="5"/>
  <c r="U19" i="5" s="1"/>
  <c r="T16" i="5"/>
  <c r="T19" i="5" s="1"/>
  <c r="S16" i="5"/>
  <c r="S19" i="5" s="1"/>
  <c r="R16" i="5"/>
  <c r="R19" i="5" s="1"/>
  <c r="Q16" i="5"/>
  <c r="Q19" i="5" s="1"/>
  <c r="Q21" i="5" s="1"/>
  <c r="P16" i="5"/>
  <c r="O16" i="5"/>
  <c r="O19" i="5" s="1"/>
  <c r="N16" i="5"/>
  <c r="N19" i="5" s="1"/>
  <c r="M16" i="5"/>
  <c r="M19" i="5" s="1"/>
  <c r="L16" i="5"/>
  <c r="L19" i="5" s="1"/>
  <c r="K16" i="5"/>
  <c r="K19" i="5" s="1"/>
  <c r="J16" i="5"/>
  <c r="J19" i="5" s="1"/>
  <c r="I16" i="5"/>
  <c r="I19" i="5" s="1"/>
  <c r="H16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D7" i="5"/>
  <c r="E7" i="5"/>
  <c r="F7" i="5"/>
  <c r="G7" i="5"/>
  <c r="D10" i="5"/>
  <c r="E10" i="5"/>
  <c r="F10" i="5"/>
  <c r="G10" i="5"/>
  <c r="D13" i="5"/>
  <c r="E13" i="5"/>
  <c r="F13" i="5"/>
  <c r="G13" i="5"/>
  <c r="D16" i="5"/>
  <c r="E16" i="5"/>
  <c r="F16" i="5"/>
  <c r="G16" i="5"/>
  <c r="D18" i="5"/>
  <c r="E18" i="5"/>
  <c r="F18" i="5"/>
  <c r="G18" i="5"/>
  <c r="D22" i="5"/>
  <c r="E22" i="5"/>
  <c r="F22" i="5"/>
  <c r="G22" i="5"/>
  <c r="G19" i="5" l="1"/>
  <c r="F19" i="5"/>
  <c r="E19" i="5"/>
  <c r="D19" i="5"/>
  <c r="H19" i="5"/>
  <c r="P19" i="5"/>
  <c r="X19" i="5"/>
  <c r="X21" i="5" s="1"/>
  <c r="W19" i="5"/>
  <c r="W21" i="5" s="1"/>
  <c r="J21" i="5"/>
  <c r="R21" i="5"/>
  <c r="I21" i="5"/>
  <c r="K21" i="5"/>
  <c r="S21" i="5"/>
  <c r="L21" i="5"/>
  <c r="T21" i="5"/>
  <c r="G21" i="5"/>
  <c r="M21" i="5"/>
  <c r="F21" i="5"/>
  <c r="N21" i="5"/>
  <c r="V21" i="5"/>
  <c r="U21" i="5"/>
  <c r="D21" i="5"/>
  <c r="H21" i="5"/>
  <c r="P21" i="5"/>
  <c r="O21" i="5"/>
  <c r="E21" i="5"/>
  <c r="M21" i="2" l="1"/>
  <c r="M20" i="2"/>
  <c r="M19" i="2"/>
  <c r="M18" i="2"/>
  <c r="M17" i="2"/>
  <c r="M16" i="2"/>
  <c r="B30" i="2" s="1"/>
  <c r="M5" i="2"/>
  <c r="M4" i="2"/>
  <c r="M15" i="2"/>
  <c r="M14" i="2"/>
  <c r="M13" i="2"/>
  <c r="M12" i="2"/>
  <c r="M11" i="2"/>
  <c r="M10" i="2"/>
  <c r="M9" i="2"/>
  <c r="M8" i="2"/>
  <c r="M7" i="2"/>
  <c r="M6" i="2"/>
  <c r="B29" i="2" l="1"/>
  <c r="B32" i="2"/>
  <c r="B25" i="2"/>
  <c r="B24" i="2"/>
  <c r="B27" i="2"/>
  <c r="B26" i="2"/>
  <c r="B31" i="2"/>
  <c r="B28" i="2"/>
</calcChain>
</file>

<file path=xl/sharedStrings.xml><?xml version="1.0" encoding="utf-8"?>
<sst xmlns="http://schemas.openxmlformats.org/spreadsheetml/2006/main" count="190" uniqueCount="123">
  <si>
    <t>Water Supply</t>
  </si>
  <si>
    <t>Million m3/y</t>
  </si>
  <si>
    <t>Thousand t/y</t>
  </si>
  <si>
    <t>Mining</t>
  </si>
  <si>
    <t>Thermoelectric</t>
  </si>
  <si>
    <t>Residential</t>
  </si>
  <si>
    <t>Commercial</t>
  </si>
  <si>
    <t>Industrial</t>
  </si>
  <si>
    <t>Agricultural</t>
  </si>
  <si>
    <t>Transportation</t>
  </si>
  <si>
    <t>Wastewater Treatment</t>
  </si>
  <si>
    <t>Ecosystem Supply</t>
  </si>
  <si>
    <t>PM10</t>
  </si>
  <si>
    <t>PM2.5</t>
  </si>
  <si>
    <t>SO2</t>
  </si>
  <si>
    <r>
      <t>Kyuha Lee</t>
    </r>
    <r>
      <rPr>
        <vertAlign val="superscript"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>, Sami Khanal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, and Bhavik R. Bakshi</t>
    </r>
    <r>
      <rPr>
        <vertAlign val="superscript"/>
        <sz val="14"/>
        <color theme="1"/>
        <rFont val="Calibri"/>
        <family val="2"/>
        <scheme val="minor"/>
      </rPr>
      <t>*1</t>
    </r>
  </si>
  <si>
    <t>* Corresponding author: B.R. Bakshi (bakshi.2@osu.edu)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</si>
  <si>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William G. Lowrie Department of Chemical and Biomolecular Engineering, The Ohio State University, Columbus, Ohio 43210, USA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</si>
  <si>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Department of Food, Agricultural, and Biological Engineering, The Ohio State University, Columbus, Ohio 43210, USA</t>
    </r>
  </si>
  <si>
    <t>Units</t>
  </si>
  <si>
    <t>CO Emissions</t>
  </si>
  <si>
    <t>NOx Emissions</t>
  </si>
  <si>
    <t>Total</t>
  </si>
  <si>
    <t>NOx Removal</t>
  </si>
  <si>
    <t>SO2 Emissions</t>
  </si>
  <si>
    <t>SO2 Removal</t>
  </si>
  <si>
    <t>PM2.5 Emissions</t>
  </si>
  <si>
    <t>PM2.5 Removal</t>
  </si>
  <si>
    <t>PM10 Emissions</t>
  </si>
  <si>
    <t>PM10 Removal</t>
  </si>
  <si>
    <t>CO Removal</t>
  </si>
  <si>
    <t>CO2 Emissions</t>
  </si>
  <si>
    <t>CO2 Sequestration</t>
  </si>
  <si>
    <t>N Emissions</t>
  </si>
  <si>
    <t>N Removal</t>
  </si>
  <si>
    <t>P Emissions</t>
  </si>
  <si>
    <t>P Removal</t>
  </si>
  <si>
    <t>Million tCO2eq/y</t>
  </si>
  <si>
    <t>Air Pollutant</t>
  </si>
  <si>
    <t>Categories</t>
  </si>
  <si>
    <t>Flows</t>
  </si>
  <si>
    <t>Water</t>
  </si>
  <si>
    <t>Water Nutrient
Emissions</t>
  </si>
  <si>
    <t>Climate
Regulation</t>
  </si>
  <si>
    <t>* Data sources are shown in Table S1 of the Supplementary Information.</t>
  </si>
  <si>
    <t>Consumption</t>
  </si>
  <si>
    <t>Supply</t>
  </si>
  <si>
    <t>Water Consumption</t>
  </si>
  <si>
    <t>Water
Consumption</t>
  </si>
  <si>
    <t>CO2</t>
  </si>
  <si>
    <t>Flows (k)</t>
  </si>
  <si>
    <t>NOx</t>
  </si>
  <si>
    <t>N</t>
  </si>
  <si>
    <t>P</t>
  </si>
  <si>
    <t>TES Index (Vk)</t>
  </si>
  <si>
    <t>CST w.OT</t>
  </si>
  <si>
    <t>CST w.RE</t>
  </si>
  <si>
    <t>NGCC w.RE</t>
  </si>
  <si>
    <t>Water Withdrawal</t>
  </si>
  <si>
    <t>Thermal Water Emissions</t>
  </si>
  <si>
    <t>[t/TJ_elec]</t>
  </si>
  <si>
    <t>[Thousand m3/TJ_elec]</t>
  </si>
  <si>
    <t>[GJ/TJ_elec]</t>
  </si>
  <si>
    <t>Power
Plants</t>
  </si>
  <si>
    <t>Base case</t>
  </si>
  <si>
    <t>Energy</t>
  </si>
  <si>
    <t>Shale NGCC w.RE</t>
  </si>
  <si>
    <t>Cooling</t>
  </si>
  <si>
    <t>Shale NGCC w.OT</t>
  </si>
  <si>
    <t>Shale NGCC w.Dry</t>
  </si>
  <si>
    <t>Food</t>
  </si>
  <si>
    <t>Tillage practices</t>
  </si>
  <si>
    <t>No-till</t>
  </si>
  <si>
    <t>Conserv. till</t>
  </si>
  <si>
    <t>Reduc. till</t>
  </si>
  <si>
    <t>Intens. till</t>
  </si>
  <si>
    <t>Land use</t>
  </si>
  <si>
    <t>Reforestation</t>
  </si>
  <si>
    <t>Wetland</t>
  </si>
  <si>
    <t>Con. NGCC w.RE</t>
  </si>
  <si>
    <t>Electricity Consumption</t>
  </si>
  <si>
    <t>Electricity Generation</t>
  </si>
  <si>
    <t>Corn Production</t>
  </si>
  <si>
    <t>Thousand TJ/y</t>
  </si>
  <si>
    <t>Marginal Revenue</t>
  </si>
  <si>
    <t>Marginal Cost</t>
  </si>
  <si>
    <t>Marginal External Benefits</t>
  </si>
  <si>
    <t>V_CO2</t>
  </si>
  <si>
    <t>-</t>
  </si>
  <si>
    <t>V_N</t>
  </si>
  <si>
    <t>V_Water</t>
  </si>
  <si>
    <t>Marginal Net Electricity Generation</t>
  </si>
  <si>
    <t>Marginal Corn Production</t>
  </si>
  <si>
    <t>Marginal Profits</t>
  </si>
  <si>
    <t>Marginal External Beneftis</t>
  </si>
  <si>
    <t>Million $/y</t>
  </si>
  <si>
    <t>Solar PV adopted</t>
  </si>
  <si>
    <t>Wind adopted</t>
  </si>
  <si>
    <t>Water Quality</t>
  </si>
  <si>
    <t>Water Quantity</t>
  </si>
  <si>
    <t>Economic
Indicators</t>
  </si>
  <si>
    <t>Fuel (renewable)</t>
  </si>
  <si>
    <t>Fuel (thermoelectric)</t>
  </si>
  <si>
    <t>CO2 conversion</t>
  </si>
  <si>
    <t>Technological
solution</t>
  </si>
  <si>
    <t>Methane</t>
  </si>
  <si>
    <t>Syngas</t>
  </si>
  <si>
    <t>Formic acid</t>
  </si>
  <si>
    <t>Agro-ecological
solution</t>
  </si>
  <si>
    <t>Synergistic
solution</t>
  </si>
  <si>
    <t>[Billion $/y]</t>
  </si>
  <si>
    <t>Marginal Total Profits</t>
  </si>
  <si>
    <t>CO2 conversion to methane</t>
  </si>
  <si>
    <t>CO2 conversion to syngas</t>
  </si>
  <si>
    <t>CO2 conversion to formic acid</t>
  </si>
  <si>
    <t>Converted
CO2</t>
  </si>
  <si>
    <t>[Thousand t/y]</t>
  </si>
  <si>
    <t>S1: Detailed data for Fig. 4</t>
  </si>
  <si>
    <t>S2: Detailed data for Fig. S2</t>
  </si>
  <si>
    <t>S3: Detailed data for Fig. S5</t>
  </si>
  <si>
    <t xml:space="preserve">S4: Detailed data for Table 1 and Figs. 5, S3, S4, and S6 </t>
  </si>
  <si>
    <t>S4: Detailed data for Table 1 and Figs. 5, S3, S4, and S6</t>
  </si>
  <si>
    <r>
      <rPr>
        <b/>
        <sz val="14"/>
        <color theme="1"/>
        <rFont val="Calibri"/>
        <family val="2"/>
        <scheme val="minor"/>
      </rPr>
      <t>Supplementary Information 2:</t>
    </r>
    <r>
      <rPr>
        <sz val="14"/>
        <color theme="1"/>
        <rFont val="Calibri"/>
        <family val="2"/>
        <scheme val="minor"/>
      </rPr>
      <t xml:space="preserve">
Techno-Ecologically Synergistic Food-Energy-Water Systems can Meet Human and Ecosystem Needs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</si>
</sst>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FFA66-AD6D-4A04-B840-A62DF1064FCD}">
  <dimension ref="A2:N13"/>
  <sheetViews>
    <sheetView tabSelected="1" workbookViewId="0">
      <selection activeCell="A6" sqref="A6:N6"/>
    </sheetView>
  </sheetViews>
  <sheetFormatPr defaultRowHeight="15" x14ac:dyDescent="0.25"/>
  <sheetData>
    <row r="2" spans="1:14" ht="44.25" customHeight="1" x14ac:dyDescent="0.25">
      <c r="A2" s="18" t="s">
        <v>122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4" spans="1:14" ht="26.25" customHeight="1" x14ac:dyDescent="0.25">
      <c r="A4" s="18" t="s">
        <v>15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6" spans="1:14" x14ac:dyDescent="0.25">
      <c r="A6" s="19" t="s">
        <v>17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19" t="s">
        <v>18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19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10" spans="1:14" x14ac:dyDescent="0.25">
      <c r="B10" s="20" t="s">
        <v>117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x14ac:dyDescent="0.25">
      <c r="B11" s="17" t="s">
        <v>118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B12" s="17" t="s">
        <v>119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B13" s="17" t="s">
        <v>120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</sheetData>
  <mergeCells count="9">
    <mergeCell ref="B11:N11"/>
    <mergeCell ref="B13:N13"/>
    <mergeCell ref="B12:N12"/>
    <mergeCell ref="A2:N2"/>
    <mergeCell ref="A4:N4"/>
    <mergeCell ref="A6:N6"/>
    <mergeCell ref="A7:N7"/>
    <mergeCell ref="A8:N8"/>
    <mergeCell ref="B10:N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106F-36A1-495C-81BD-2E0D9955EB21}">
  <dimension ref="A1:M34"/>
  <sheetViews>
    <sheetView workbookViewId="0">
      <selection activeCell="E25" sqref="E25:E26"/>
    </sheetView>
  </sheetViews>
  <sheetFormatPr defaultRowHeight="15" x14ac:dyDescent="0.25"/>
  <cols>
    <col min="1" max="1" width="14.5703125" bestFit="1" customWidth="1"/>
    <col min="2" max="2" width="17.7109375" bestFit="1" customWidth="1"/>
    <col min="3" max="3" width="16.28515625" bestFit="1" customWidth="1"/>
    <col min="4" max="4" width="7.42578125" bestFit="1" customWidth="1"/>
    <col min="5" max="5" width="14.7109375" bestFit="1" customWidth="1"/>
    <col min="6" max="6" width="11.140625" bestFit="1" customWidth="1"/>
    <col min="7" max="7" width="11.7109375" bestFit="1" customWidth="1"/>
    <col min="8" max="8" width="9.5703125" bestFit="1" customWidth="1"/>
    <col min="9" max="9" width="11.42578125" bestFit="1" customWidth="1"/>
    <col min="10" max="10" width="14.28515625" bestFit="1" customWidth="1"/>
    <col min="11" max="11" width="22.140625" bestFit="1" customWidth="1"/>
    <col min="12" max="12" width="17" bestFit="1" customWidth="1"/>
    <col min="13" max="13" width="8.5703125" bestFit="1" customWidth="1"/>
  </cols>
  <sheetData>
    <row r="1" spans="1:13" x14ac:dyDescent="0.25">
      <c r="A1" s="24" t="s">
        <v>117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B2" s="1"/>
      <c r="C2" s="1"/>
    </row>
    <row r="3" spans="1:13" x14ac:dyDescent="0.25">
      <c r="A3" s="8" t="s">
        <v>39</v>
      </c>
      <c r="B3" s="8" t="s">
        <v>40</v>
      </c>
      <c r="C3" s="8" t="s">
        <v>19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22</v>
      </c>
    </row>
    <row r="4" spans="1:13" x14ac:dyDescent="0.25">
      <c r="A4" s="21" t="s">
        <v>43</v>
      </c>
      <c r="B4" s="11" t="s">
        <v>31</v>
      </c>
      <c r="C4" s="11" t="s">
        <v>37</v>
      </c>
      <c r="D4" s="10">
        <v>1.7266900000000001</v>
      </c>
      <c r="E4" s="10">
        <v>17.489049999999999</v>
      </c>
      <c r="F4" s="10">
        <v>9.4320000000000001E-2</v>
      </c>
      <c r="G4" s="10">
        <v>3.3140000000000003E-2</v>
      </c>
      <c r="H4" s="10">
        <v>0.84470000000000001</v>
      </c>
      <c r="I4" s="10">
        <v>2.3400000000000001E-3</v>
      </c>
      <c r="J4" s="10">
        <v>0.86316999999999999</v>
      </c>
      <c r="K4" s="10">
        <v>0.17274</v>
      </c>
      <c r="L4" s="10">
        <v>0</v>
      </c>
      <c r="M4" s="10">
        <f t="shared" ref="M4:M5" si="0">SUM(D4:L4)</f>
        <v>21.226150000000001</v>
      </c>
    </row>
    <row r="5" spans="1:13" x14ac:dyDescent="0.25">
      <c r="A5" s="22"/>
      <c r="B5" s="11" t="s">
        <v>32</v>
      </c>
      <c r="C5" s="11" t="s">
        <v>37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1.83287</v>
      </c>
      <c r="M5" s="10">
        <f t="shared" si="0"/>
        <v>1.83287</v>
      </c>
    </row>
    <row r="6" spans="1:13" x14ac:dyDescent="0.25">
      <c r="A6" s="22" t="s">
        <v>38</v>
      </c>
      <c r="B6" s="11" t="s">
        <v>21</v>
      </c>
      <c r="C6" s="11" t="s">
        <v>2</v>
      </c>
      <c r="D6" s="10">
        <v>2.4986000000000002</v>
      </c>
      <c r="E6" s="10">
        <v>14.72251</v>
      </c>
      <c r="F6" s="10">
        <v>0.20229</v>
      </c>
      <c r="G6" s="10">
        <v>7.1080000000000004E-2</v>
      </c>
      <c r="H6" s="10">
        <v>1.0581</v>
      </c>
      <c r="I6" s="10">
        <v>1.7106700000000001E-4</v>
      </c>
      <c r="J6" s="10">
        <v>2.9216000000000002</v>
      </c>
      <c r="K6" s="10">
        <v>5.3260000000000002E-2</v>
      </c>
      <c r="L6" s="10">
        <v>0</v>
      </c>
      <c r="M6" s="10">
        <f>SUM(D6:L6)</f>
        <v>21.527611067000002</v>
      </c>
    </row>
    <row r="7" spans="1:13" x14ac:dyDescent="0.25">
      <c r="A7" s="22"/>
      <c r="B7" s="11" t="s">
        <v>23</v>
      </c>
      <c r="C7" s="11" t="s">
        <v>2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0.47835</v>
      </c>
      <c r="M7" s="10">
        <f t="shared" ref="M7:M15" si="1">SUM(D7:L7)</f>
        <v>0.47835</v>
      </c>
    </row>
    <row r="8" spans="1:13" x14ac:dyDescent="0.25">
      <c r="A8" s="22"/>
      <c r="B8" s="11" t="s">
        <v>24</v>
      </c>
      <c r="C8" s="11" t="s">
        <v>2</v>
      </c>
      <c r="D8" s="10">
        <v>3.6409999999999998E-2</v>
      </c>
      <c r="E8" s="10">
        <v>56.971339999999998</v>
      </c>
      <c r="F8" s="10">
        <v>2.9579999999999999E-2</v>
      </c>
      <c r="G8" s="10">
        <v>4.5710000000000001E-2</v>
      </c>
      <c r="H8" s="10">
        <v>1.5802499999999999</v>
      </c>
      <c r="I8" s="10">
        <v>4.41676E-5</v>
      </c>
      <c r="J8" s="10">
        <v>1.5800000000000002E-2</v>
      </c>
      <c r="K8" s="10">
        <v>1.295E-2</v>
      </c>
      <c r="L8" s="10">
        <v>0</v>
      </c>
      <c r="M8" s="10">
        <f t="shared" si="1"/>
        <v>58.692084167599994</v>
      </c>
    </row>
    <row r="9" spans="1:13" x14ac:dyDescent="0.25">
      <c r="A9" s="22"/>
      <c r="B9" s="11" t="s">
        <v>25</v>
      </c>
      <c r="C9" s="11" t="s">
        <v>2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1.6262099999999999</v>
      </c>
      <c r="M9" s="10">
        <f t="shared" si="1"/>
        <v>1.6262099999999999</v>
      </c>
    </row>
    <row r="10" spans="1:13" x14ac:dyDescent="0.25">
      <c r="A10" s="22"/>
      <c r="B10" s="11" t="s">
        <v>26</v>
      </c>
      <c r="C10" s="11" t="s">
        <v>2</v>
      </c>
      <c r="D10" s="10">
        <v>9.1789999999999997E-2</v>
      </c>
      <c r="E10" s="10">
        <v>1.7621800000000001</v>
      </c>
      <c r="F10" s="10">
        <v>0.48693999999999998</v>
      </c>
      <c r="G10" s="10">
        <v>3.4729999999999997E-2</v>
      </c>
      <c r="H10" s="10">
        <v>0.53319000000000005</v>
      </c>
      <c r="I10" s="10">
        <v>0.74831000000000003</v>
      </c>
      <c r="J10" s="10">
        <v>0.70791999999999999</v>
      </c>
      <c r="K10" s="10">
        <v>0.21720999999999999</v>
      </c>
      <c r="L10" s="10">
        <v>0</v>
      </c>
      <c r="M10" s="10">
        <f t="shared" si="1"/>
        <v>4.5822699999999994</v>
      </c>
    </row>
    <row r="11" spans="1:13" x14ac:dyDescent="0.25">
      <c r="A11" s="22"/>
      <c r="B11" s="11" t="s">
        <v>27</v>
      </c>
      <c r="C11" s="11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0.47602</v>
      </c>
      <c r="M11" s="10">
        <f t="shared" si="1"/>
        <v>0.47602</v>
      </c>
    </row>
    <row r="12" spans="1:13" x14ac:dyDescent="0.25">
      <c r="A12" s="22"/>
      <c r="B12" s="11" t="s">
        <v>28</v>
      </c>
      <c r="C12" s="11" t="s">
        <v>2</v>
      </c>
      <c r="D12" s="10">
        <v>0.40254000000000001</v>
      </c>
      <c r="E12" s="10">
        <v>2.0212699999999999</v>
      </c>
      <c r="F12" s="10">
        <v>0.48898000000000003</v>
      </c>
      <c r="G12" s="10">
        <v>3.9449999999999999E-2</v>
      </c>
      <c r="H12" s="10">
        <v>0.61997000000000002</v>
      </c>
      <c r="I12" s="10">
        <v>3.7391399999999999</v>
      </c>
      <c r="J12" s="10">
        <v>4.8823299999999996</v>
      </c>
      <c r="K12" s="10">
        <v>0.26212000000000002</v>
      </c>
      <c r="L12" s="10">
        <v>0</v>
      </c>
      <c r="M12" s="10">
        <f t="shared" si="1"/>
        <v>12.4558</v>
      </c>
    </row>
    <row r="13" spans="1:13" x14ac:dyDescent="0.25">
      <c r="A13" s="22"/>
      <c r="B13" s="11" t="s">
        <v>29</v>
      </c>
      <c r="C13" s="11" t="s">
        <v>2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4.5354099999999997</v>
      </c>
      <c r="M13" s="10">
        <f t="shared" si="1"/>
        <v>4.5354099999999997</v>
      </c>
    </row>
    <row r="14" spans="1:13" x14ac:dyDescent="0.25">
      <c r="A14" s="22"/>
      <c r="B14" s="11" t="s">
        <v>20</v>
      </c>
      <c r="C14" s="11" t="s">
        <v>2</v>
      </c>
      <c r="D14" s="10">
        <v>1.44536</v>
      </c>
      <c r="E14" s="10">
        <v>1.30972</v>
      </c>
      <c r="F14" s="10">
        <v>3.05802</v>
      </c>
      <c r="G14" s="10">
        <v>6.7349999999999993E-2</v>
      </c>
      <c r="H14" s="10">
        <v>11.26121</v>
      </c>
      <c r="I14" s="10">
        <v>5.7600000000000004E-3</v>
      </c>
      <c r="J14" s="10">
        <v>16.70393</v>
      </c>
      <c r="K14" s="10">
        <v>1.19815</v>
      </c>
      <c r="L14" s="10">
        <v>0</v>
      </c>
      <c r="M14" s="10">
        <f t="shared" si="1"/>
        <v>35.049499999999995</v>
      </c>
    </row>
    <row r="15" spans="1:13" x14ac:dyDescent="0.25">
      <c r="A15" s="22"/>
      <c r="B15" s="11" t="s">
        <v>30</v>
      </c>
      <c r="C15" s="11" t="s">
        <v>2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0.21268999999999999</v>
      </c>
      <c r="M15" s="10">
        <f t="shared" si="1"/>
        <v>0.21268999999999999</v>
      </c>
    </row>
    <row r="16" spans="1:13" x14ac:dyDescent="0.25">
      <c r="A16" s="21" t="s">
        <v>42</v>
      </c>
      <c r="B16" s="11" t="s">
        <v>33</v>
      </c>
      <c r="C16" s="11" t="s">
        <v>2</v>
      </c>
      <c r="D16" s="10">
        <v>0.37273000000000001</v>
      </c>
      <c r="E16" s="10">
        <v>0.1525</v>
      </c>
      <c r="F16" s="10">
        <v>0.12196</v>
      </c>
      <c r="G16" s="10">
        <v>0</v>
      </c>
      <c r="H16" s="10">
        <v>0.12035</v>
      </c>
      <c r="I16" s="10">
        <v>7.1697800000000003</v>
      </c>
      <c r="J16" s="10">
        <v>0</v>
      </c>
      <c r="K16" s="10">
        <v>0</v>
      </c>
      <c r="L16" s="10">
        <v>0</v>
      </c>
      <c r="M16" s="10">
        <f t="shared" ref="M16:M21" si="2">SUM(D16:L16)</f>
        <v>7.9373199999999997</v>
      </c>
    </row>
    <row r="17" spans="1:13" x14ac:dyDescent="0.25">
      <c r="A17" s="22"/>
      <c r="B17" s="11" t="s">
        <v>34</v>
      </c>
      <c r="C17" s="11" t="s">
        <v>2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5.6779999999999997E-2</v>
      </c>
      <c r="M17" s="10">
        <f t="shared" si="2"/>
        <v>5.6779999999999997E-2</v>
      </c>
    </row>
    <row r="18" spans="1:13" x14ac:dyDescent="0.25">
      <c r="A18" s="22"/>
      <c r="B18" s="11" t="s">
        <v>35</v>
      </c>
      <c r="C18" s="11" t="s">
        <v>2</v>
      </c>
      <c r="D18" s="10">
        <v>3.15E-3</v>
      </c>
      <c r="E18" s="10">
        <v>1.132E-2</v>
      </c>
      <c r="F18" s="10">
        <v>1.159E-2</v>
      </c>
      <c r="G18" s="10">
        <v>0</v>
      </c>
      <c r="H18" s="10">
        <v>4.5999999999999999E-3</v>
      </c>
      <c r="I18" s="10">
        <v>1.9252100000000001</v>
      </c>
      <c r="J18" s="10">
        <v>0</v>
      </c>
      <c r="K18" s="10">
        <v>0</v>
      </c>
      <c r="L18" s="10">
        <v>0</v>
      </c>
      <c r="M18" s="10">
        <f t="shared" si="2"/>
        <v>1.95587</v>
      </c>
    </row>
    <row r="19" spans="1:13" x14ac:dyDescent="0.25">
      <c r="A19" s="22"/>
      <c r="B19" s="11" t="s">
        <v>36</v>
      </c>
      <c r="C19" s="11" t="s">
        <v>2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4.3699999999999998E-3</v>
      </c>
      <c r="M19" s="10">
        <f t="shared" si="2"/>
        <v>4.3699999999999998E-3</v>
      </c>
    </row>
    <row r="20" spans="1:13" x14ac:dyDescent="0.25">
      <c r="A20" s="21" t="s">
        <v>48</v>
      </c>
      <c r="B20" s="11" t="s">
        <v>45</v>
      </c>
      <c r="C20" s="11" t="s">
        <v>1</v>
      </c>
      <c r="D20" s="12">
        <v>2.6151</v>
      </c>
      <c r="E20" s="10">
        <v>18.680240000000001</v>
      </c>
      <c r="F20" s="10">
        <v>1.9822299999999999</v>
      </c>
      <c r="G20" s="10">
        <v>1.3628400000000001</v>
      </c>
      <c r="H20" s="10">
        <v>1.69228</v>
      </c>
      <c r="I20" s="10">
        <v>0.52364999999999995</v>
      </c>
      <c r="J20" s="10">
        <v>0</v>
      </c>
      <c r="K20" s="10">
        <v>0</v>
      </c>
      <c r="L20" s="10">
        <v>0</v>
      </c>
      <c r="M20" s="10">
        <f t="shared" si="2"/>
        <v>26.856340000000003</v>
      </c>
    </row>
    <row r="21" spans="1:13" x14ac:dyDescent="0.25">
      <c r="A21" s="22"/>
      <c r="B21" s="11" t="s">
        <v>46</v>
      </c>
      <c r="C21" s="11" t="s">
        <v>1</v>
      </c>
      <c r="D21" s="12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1363.0195799999999</v>
      </c>
      <c r="M21" s="10">
        <f t="shared" si="2"/>
        <v>1363.0195799999999</v>
      </c>
    </row>
    <row r="22" spans="1:13" x14ac:dyDescent="0.25">
      <c r="A22" s="3"/>
      <c r="B22" s="2"/>
      <c r="C22" s="2"/>
      <c r="D22" s="5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8" t="s">
        <v>50</v>
      </c>
      <c r="B23" s="8" t="s">
        <v>54</v>
      </c>
      <c r="C23" s="2"/>
      <c r="D23" s="5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9" t="s">
        <v>49</v>
      </c>
      <c r="B24" s="10">
        <f>(M5-M4)/M4</f>
        <v>-0.91365037936696014</v>
      </c>
      <c r="C24" s="2"/>
      <c r="D24" s="5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9" t="s">
        <v>51</v>
      </c>
      <c r="B25" s="10">
        <f>(M7-M6)/M6</f>
        <v>-0.97777969889407423</v>
      </c>
      <c r="C25" s="2"/>
      <c r="D25" s="5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9" t="s">
        <v>14</v>
      </c>
      <c r="B26" s="10">
        <f>(M9-M8)/M8</f>
        <v>-0.97229251571036013</v>
      </c>
      <c r="C26" s="2"/>
      <c r="D26" s="5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9" t="s">
        <v>13</v>
      </c>
      <c r="B27" s="10">
        <f>(M11-M10)/M10</f>
        <v>-0.8961169900507826</v>
      </c>
      <c r="C27" s="2"/>
      <c r="D27" s="5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9" t="s">
        <v>12</v>
      </c>
      <c r="B28" s="10">
        <f>(M13-M12)/M12</f>
        <v>-0.63587967051494088</v>
      </c>
      <c r="C28" s="2"/>
      <c r="D28" s="5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9" t="s">
        <v>49</v>
      </c>
      <c r="B29" s="10">
        <f>(M15-M14)/M14</f>
        <v>-0.99393172513159955</v>
      </c>
      <c r="C29" s="2"/>
      <c r="D29" s="5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9" t="s">
        <v>52</v>
      </c>
      <c r="B30" s="10">
        <f>(M17-M16)/M16</f>
        <v>-0.99284645195103638</v>
      </c>
    </row>
    <row r="31" spans="1:13" x14ac:dyDescent="0.25">
      <c r="A31" s="9" t="s">
        <v>53</v>
      </c>
      <c r="B31" s="10">
        <f>(M19-M18)/M18</f>
        <v>-0.99776570017434696</v>
      </c>
    </row>
    <row r="32" spans="1:13" x14ac:dyDescent="0.25">
      <c r="A32" s="9" t="s">
        <v>41</v>
      </c>
      <c r="B32" s="10">
        <f>(M21-M20)/M20</f>
        <v>49.752246210764376</v>
      </c>
    </row>
    <row r="33" spans="1:13" x14ac:dyDescent="0.25">
      <c r="A33" s="3"/>
    </row>
    <row r="34" spans="1:13" x14ac:dyDescent="0.25">
      <c r="A34" s="23" t="s">
        <v>44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</row>
  </sheetData>
  <mergeCells count="6">
    <mergeCell ref="A16:A19"/>
    <mergeCell ref="A34:M34"/>
    <mergeCell ref="A20:A21"/>
    <mergeCell ref="A4:A5"/>
    <mergeCell ref="A1:M1"/>
    <mergeCell ref="A6:A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BE322-117B-4535-870C-D71780E706C0}">
  <dimension ref="A1:M9"/>
  <sheetViews>
    <sheetView workbookViewId="0">
      <selection activeCell="B4" sqref="B4"/>
    </sheetView>
  </sheetViews>
  <sheetFormatPr defaultRowHeight="15" x14ac:dyDescent="0.25"/>
  <cols>
    <col min="1" max="1" width="12.5703125" bestFit="1" customWidth="1"/>
    <col min="2" max="2" width="16.85546875" bestFit="1" customWidth="1"/>
    <col min="3" max="3" width="17.42578125" bestFit="1" customWidth="1"/>
    <col min="4" max="4" width="16.7109375" bestFit="1" customWidth="1"/>
    <col min="5" max="5" width="21.85546875" bestFit="1" customWidth="1"/>
    <col min="6" max="6" width="21.5703125" bestFit="1" customWidth="1"/>
    <col min="7" max="7" width="23.85546875" bestFit="1" customWidth="1"/>
  </cols>
  <sheetData>
    <row r="1" spans="1:13" x14ac:dyDescent="0.25">
      <c r="A1" s="25" t="s">
        <v>118</v>
      </c>
      <c r="B1" s="26"/>
      <c r="C1" s="26"/>
      <c r="D1" s="26"/>
      <c r="E1" s="26"/>
      <c r="F1" s="26"/>
      <c r="G1" s="26"/>
    </row>
    <row r="3" spans="1:13" x14ac:dyDescent="0.25">
      <c r="A3" s="27" t="s">
        <v>63</v>
      </c>
      <c r="B3" s="8" t="s">
        <v>31</v>
      </c>
      <c r="C3" s="8" t="s">
        <v>21</v>
      </c>
      <c r="D3" s="8" t="s">
        <v>24</v>
      </c>
      <c r="E3" s="8" t="s">
        <v>58</v>
      </c>
      <c r="F3" s="8" t="s">
        <v>47</v>
      </c>
      <c r="G3" s="8" t="s">
        <v>59</v>
      </c>
    </row>
    <row r="4" spans="1:13" x14ac:dyDescent="0.25">
      <c r="A4" s="28"/>
      <c r="B4" s="8" t="s">
        <v>60</v>
      </c>
      <c r="C4" s="8" t="s">
        <v>60</v>
      </c>
      <c r="D4" s="8" t="s">
        <v>60</v>
      </c>
      <c r="E4" s="8" t="s">
        <v>61</v>
      </c>
      <c r="F4" s="8" t="s">
        <v>61</v>
      </c>
      <c r="G4" s="8" t="s">
        <v>62</v>
      </c>
    </row>
    <row r="5" spans="1:13" x14ac:dyDescent="0.25">
      <c r="A5" s="9" t="s">
        <v>55</v>
      </c>
      <c r="B5" s="10">
        <v>281.66171000000003</v>
      </c>
      <c r="C5" s="10">
        <v>0.22808</v>
      </c>
      <c r="D5" s="10">
        <v>4.2280699999999998</v>
      </c>
      <c r="E5" s="10">
        <v>29.492329999999999</v>
      </c>
      <c r="F5" s="10">
        <v>0.20974999999999999</v>
      </c>
      <c r="G5" s="10">
        <v>249.78487999999999</v>
      </c>
    </row>
    <row r="6" spans="1:13" x14ac:dyDescent="0.25">
      <c r="A6" s="9" t="s">
        <v>56</v>
      </c>
      <c r="B6" s="10">
        <v>313.77067</v>
      </c>
      <c r="C6" s="10">
        <v>0.40344999999999998</v>
      </c>
      <c r="D6" s="10">
        <v>0.25672</v>
      </c>
      <c r="E6" s="10">
        <v>1.5724400000000001</v>
      </c>
      <c r="F6" s="10">
        <v>0.27578999999999998</v>
      </c>
      <c r="G6" s="10">
        <v>12.998939999999999</v>
      </c>
    </row>
    <row r="7" spans="1:13" x14ac:dyDescent="0.25">
      <c r="A7" s="9" t="s">
        <v>57</v>
      </c>
      <c r="B7" s="10">
        <v>117.89679</v>
      </c>
      <c r="C7" s="10">
        <v>1.0619999999999999E-2</v>
      </c>
      <c r="D7" s="10">
        <v>6.0229599999999999E-4</v>
      </c>
      <c r="E7" s="10">
        <v>0.22267999999999999</v>
      </c>
      <c r="F7" s="10">
        <v>0.18901999999999999</v>
      </c>
      <c r="G7" s="10">
        <v>0.86992000000000003</v>
      </c>
    </row>
    <row r="9" spans="1:13" x14ac:dyDescent="0.25">
      <c r="A9" s="23" t="s">
        <v>44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</sheetData>
  <mergeCells count="3">
    <mergeCell ref="A1:G1"/>
    <mergeCell ref="A3:A4"/>
    <mergeCell ref="A9:M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12884-445A-4C9C-B484-6EA31AF8A3DB}">
  <dimension ref="A1:J13"/>
  <sheetViews>
    <sheetView workbookViewId="0">
      <selection activeCell="D19" sqref="D19"/>
    </sheetView>
  </sheetViews>
  <sheetFormatPr defaultRowHeight="15" x14ac:dyDescent="0.25"/>
  <cols>
    <col min="1" max="1" width="14.140625" bestFit="1" customWidth="1"/>
    <col min="2" max="2" width="15.140625" bestFit="1" customWidth="1"/>
    <col min="3" max="3" width="24.7109375" bestFit="1" customWidth="1"/>
    <col min="4" max="4" width="20.140625" bestFit="1" customWidth="1"/>
    <col min="5" max="5" width="15.140625" bestFit="1" customWidth="1"/>
    <col min="6" max="6" width="24.7109375" bestFit="1" customWidth="1"/>
    <col min="7" max="7" width="20.140625" bestFit="1" customWidth="1"/>
    <col min="8" max="8" width="15.140625" bestFit="1" customWidth="1"/>
    <col min="9" max="9" width="24.7109375" bestFit="1" customWidth="1"/>
    <col min="10" max="10" width="20.28515625" bestFit="1" customWidth="1"/>
  </cols>
  <sheetData>
    <row r="1" spans="1:10" x14ac:dyDescent="0.25">
      <c r="A1" s="24" t="s">
        <v>119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x14ac:dyDescent="0.25">
      <c r="A3" s="27" t="s">
        <v>115</v>
      </c>
      <c r="B3" s="28" t="s">
        <v>112</v>
      </c>
      <c r="C3" s="28"/>
      <c r="D3" s="28"/>
      <c r="E3" s="28" t="s">
        <v>113</v>
      </c>
      <c r="F3" s="28"/>
      <c r="G3" s="28"/>
      <c r="H3" s="28" t="s">
        <v>114</v>
      </c>
      <c r="I3" s="28"/>
      <c r="J3" s="28"/>
    </row>
    <row r="4" spans="1:10" x14ac:dyDescent="0.25">
      <c r="A4" s="28"/>
      <c r="B4" s="8" t="s">
        <v>93</v>
      </c>
      <c r="C4" s="8" t="s">
        <v>86</v>
      </c>
      <c r="D4" s="8" t="s">
        <v>111</v>
      </c>
      <c r="E4" s="8" t="s">
        <v>93</v>
      </c>
      <c r="F4" s="8" t="s">
        <v>86</v>
      </c>
      <c r="G4" s="8" t="s">
        <v>111</v>
      </c>
      <c r="H4" s="8" t="s">
        <v>93</v>
      </c>
      <c r="I4" s="8" t="s">
        <v>86</v>
      </c>
      <c r="J4" s="8" t="s">
        <v>111</v>
      </c>
    </row>
    <row r="5" spans="1:10" x14ac:dyDescent="0.25">
      <c r="A5" s="8" t="s">
        <v>116</v>
      </c>
      <c r="B5" s="8" t="s">
        <v>110</v>
      </c>
      <c r="C5" s="8" t="s">
        <v>110</v>
      </c>
      <c r="D5" s="8" t="s">
        <v>110</v>
      </c>
      <c r="E5" s="8" t="s">
        <v>110</v>
      </c>
      <c r="F5" s="8" t="s">
        <v>110</v>
      </c>
      <c r="G5" s="8" t="s">
        <v>110</v>
      </c>
      <c r="H5" s="8" t="s">
        <v>110</v>
      </c>
      <c r="I5" s="8" t="s">
        <v>110</v>
      </c>
      <c r="J5" s="8" t="s">
        <v>110</v>
      </c>
    </row>
    <row r="6" spans="1:10" x14ac:dyDescent="0.25">
      <c r="A6" s="11">
        <v>0</v>
      </c>
      <c r="B6" s="12">
        <v>0.41677999999999998</v>
      </c>
      <c r="C6" s="12">
        <v>0.23318</v>
      </c>
      <c r="D6" s="12">
        <f>B6+C6</f>
        <v>0.64995999999999998</v>
      </c>
      <c r="E6" s="12">
        <v>0.41677999999999998</v>
      </c>
      <c r="F6" s="12">
        <v>0.23318</v>
      </c>
      <c r="G6" s="12">
        <f>E6+F6</f>
        <v>0.64995999999999998</v>
      </c>
      <c r="H6" s="12">
        <v>0.41677999999999998</v>
      </c>
      <c r="I6" s="12">
        <v>0.23318</v>
      </c>
      <c r="J6" s="12">
        <f>H6+I6</f>
        <v>0.64995999999999998</v>
      </c>
    </row>
    <row r="7" spans="1:10" x14ac:dyDescent="0.25">
      <c r="A7" s="11">
        <v>100</v>
      </c>
      <c r="B7" s="12">
        <v>0.14652000000000001</v>
      </c>
      <c r="C7" s="12">
        <v>0.23418</v>
      </c>
      <c r="D7" s="12">
        <f t="shared" ref="D7:D13" si="0">B7+C7</f>
        <v>0.38070000000000004</v>
      </c>
      <c r="E7" s="12">
        <v>0.15068000000000001</v>
      </c>
      <c r="F7" s="12">
        <v>0.23830000000000001</v>
      </c>
      <c r="G7" s="12">
        <f t="shared" ref="G7:G13" si="1">E7+F7</f>
        <v>0.38897999999999999</v>
      </c>
      <c r="H7" s="12">
        <v>0.26368999999999998</v>
      </c>
      <c r="I7" s="12">
        <v>0.24088999999999999</v>
      </c>
      <c r="J7" s="12">
        <f t="shared" ref="J7:J13" si="2">H7+I7</f>
        <v>0.50458000000000003</v>
      </c>
    </row>
    <row r="8" spans="1:10" x14ac:dyDescent="0.25">
      <c r="A8" s="11">
        <v>200</v>
      </c>
      <c r="B8" s="12">
        <v>-0.12373000000000001</v>
      </c>
      <c r="C8" s="12">
        <v>0.23516999999999999</v>
      </c>
      <c r="D8" s="12">
        <f t="shared" si="0"/>
        <v>0.11143999999999998</v>
      </c>
      <c r="E8" s="12">
        <v>-0.11541</v>
      </c>
      <c r="F8" s="12">
        <v>0.24342</v>
      </c>
      <c r="G8" s="12">
        <f t="shared" si="1"/>
        <v>0.12801000000000001</v>
      </c>
      <c r="H8" s="12">
        <v>0.11061</v>
      </c>
      <c r="I8" s="12">
        <v>0.24859999999999999</v>
      </c>
      <c r="J8" s="12">
        <f t="shared" si="2"/>
        <v>0.35920999999999997</v>
      </c>
    </row>
    <row r="9" spans="1:10" x14ac:dyDescent="0.25">
      <c r="A9" s="11">
        <v>300</v>
      </c>
      <c r="B9" s="12">
        <v>-0.39398</v>
      </c>
      <c r="C9" s="12">
        <v>0.23616999999999999</v>
      </c>
      <c r="D9" s="12">
        <f t="shared" si="0"/>
        <v>-0.15781000000000001</v>
      </c>
      <c r="E9" s="12">
        <v>-0.38150000000000001</v>
      </c>
      <c r="F9" s="12">
        <v>0.24854000000000001</v>
      </c>
      <c r="G9" s="12">
        <f t="shared" si="1"/>
        <v>-0.13295999999999999</v>
      </c>
      <c r="H9" s="12">
        <v>-4.2470000000000001E-2</v>
      </c>
      <c r="I9" s="12">
        <v>0.25630999999999998</v>
      </c>
      <c r="J9" s="12">
        <f t="shared" si="2"/>
        <v>0.21383999999999997</v>
      </c>
    </row>
    <row r="10" spans="1:10" x14ac:dyDescent="0.25">
      <c r="A10" s="11">
        <v>400</v>
      </c>
      <c r="B10" s="12">
        <v>-0.66422999999999999</v>
      </c>
      <c r="C10" s="12">
        <v>0.23716999999999999</v>
      </c>
      <c r="D10" s="12">
        <f t="shared" si="0"/>
        <v>-0.42706</v>
      </c>
      <c r="E10" s="12">
        <v>-0.64759999999999995</v>
      </c>
      <c r="F10" s="12">
        <v>0.25366</v>
      </c>
      <c r="G10" s="12">
        <f t="shared" si="1"/>
        <v>-0.39393999999999996</v>
      </c>
      <c r="H10" s="12">
        <v>-0.19555</v>
      </c>
      <c r="I10" s="12">
        <v>0.26401999999999998</v>
      </c>
      <c r="J10" s="12">
        <f t="shared" si="2"/>
        <v>6.8469999999999975E-2</v>
      </c>
    </row>
    <row r="11" spans="1:10" x14ac:dyDescent="0.25">
      <c r="A11" s="11">
        <v>500</v>
      </c>
      <c r="B11" s="12">
        <v>-0.93447999999999998</v>
      </c>
      <c r="C11" s="12">
        <v>0.23816999999999999</v>
      </c>
      <c r="D11" s="12">
        <f t="shared" si="0"/>
        <v>-0.69630999999999998</v>
      </c>
      <c r="E11" s="12">
        <v>-0.91369</v>
      </c>
      <c r="F11" s="12">
        <v>0.25878000000000001</v>
      </c>
      <c r="G11" s="12">
        <f t="shared" si="1"/>
        <v>-0.65490999999999999</v>
      </c>
      <c r="H11" s="12">
        <v>-0.34863</v>
      </c>
      <c r="I11" s="12">
        <v>0.27173999999999998</v>
      </c>
      <c r="J11" s="12">
        <f t="shared" si="2"/>
        <v>-7.6890000000000014E-2</v>
      </c>
    </row>
    <row r="12" spans="1:10" x14ac:dyDescent="0.25">
      <c r="A12" s="11">
        <v>600</v>
      </c>
      <c r="B12" s="12">
        <v>-1.2047300000000001</v>
      </c>
      <c r="C12" s="12">
        <v>0.23916999999999999</v>
      </c>
      <c r="D12" s="12">
        <f t="shared" si="0"/>
        <v>-0.96556000000000008</v>
      </c>
      <c r="E12" s="12">
        <v>-1.1797800000000001</v>
      </c>
      <c r="F12" s="12">
        <v>0.26390000000000002</v>
      </c>
      <c r="G12" s="12">
        <f t="shared" si="1"/>
        <v>-0.91588000000000003</v>
      </c>
      <c r="H12" s="12">
        <v>-0.50170999999999999</v>
      </c>
      <c r="I12" s="12">
        <v>0.27944999999999998</v>
      </c>
      <c r="J12" s="12">
        <f t="shared" si="2"/>
        <v>-0.22226000000000001</v>
      </c>
    </row>
    <row r="13" spans="1:10" x14ac:dyDescent="0.25">
      <c r="A13" s="11">
        <v>700</v>
      </c>
      <c r="B13" s="12">
        <v>-1.47498</v>
      </c>
      <c r="C13" s="12">
        <v>0.24016999999999999</v>
      </c>
      <c r="D13" s="12">
        <f t="shared" si="0"/>
        <v>-1.23481</v>
      </c>
      <c r="E13" s="12">
        <v>-1.44587</v>
      </c>
      <c r="F13" s="12">
        <v>0.26901999999999998</v>
      </c>
      <c r="G13" s="12">
        <f t="shared" si="1"/>
        <v>-1.17685</v>
      </c>
      <c r="H13" s="12">
        <v>-0.65478999999999998</v>
      </c>
      <c r="I13" s="12">
        <v>0.28716000000000003</v>
      </c>
      <c r="J13" s="12">
        <f t="shared" si="2"/>
        <v>-0.36762999999999996</v>
      </c>
    </row>
  </sheetData>
  <mergeCells count="5">
    <mergeCell ref="B3:D3"/>
    <mergeCell ref="E3:G3"/>
    <mergeCell ref="H3:J3"/>
    <mergeCell ref="A3:A4"/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01011-7A1D-4073-8549-C156059D867F}">
  <dimension ref="A1:Z24"/>
  <sheetViews>
    <sheetView zoomScale="85" zoomScaleNormal="85" workbookViewId="0">
      <selection activeCell="B20" sqref="B20"/>
    </sheetView>
  </sheetViews>
  <sheetFormatPr defaultRowHeight="15" x14ac:dyDescent="0.25"/>
  <cols>
    <col min="1" max="1" width="15.28515625" bestFit="1" customWidth="1"/>
    <col min="2" max="2" width="34.28515625" bestFit="1" customWidth="1"/>
    <col min="3" max="3" width="16.7109375" bestFit="1" customWidth="1"/>
    <col min="4" max="4" width="13.5703125" bestFit="1" customWidth="1"/>
    <col min="5" max="5" width="12.5703125" bestFit="1" customWidth="1"/>
    <col min="6" max="6" width="20.7109375" bestFit="1" customWidth="1"/>
    <col min="7" max="7" width="22.140625" bestFit="1" customWidth="1"/>
    <col min="8" max="8" width="22.42578125" bestFit="1" customWidth="1"/>
    <col min="9" max="9" width="22.140625" bestFit="1" customWidth="1"/>
    <col min="10" max="10" width="22.85546875" bestFit="1" customWidth="1"/>
    <col min="11" max="11" width="22" bestFit="1" customWidth="1"/>
    <col min="12" max="12" width="17.42578125" bestFit="1" customWidth="1"/>
    <col min="13" max="13" width="11.5703125" bestFit="1" customWidth="1"/>
    <col min="14" max="14" width="10.140625" bestFit="1" customWidth="1"/>
    <col min="15" max="15" width="14.85546875" bestFit="1" customWidth="1"/>
    <col min="16" max="16" width="18.140625" bestFit="1" customWidth="1"/>
    <col min="17" max="17" width="8.85546875" bestFit="1" customWidth="1"/>
    <col min="18" max="18" width="15" bestFit="1" customWidth="1"/>
    <col min="19" max="19" width="13.140625" bestFit="1" customWidth="1"/>
    <col min="20" max="20" width="12.85546875" bestFit="1" customWidth="1"/>
    <col min="21" max="21" width="17.28515625" bestFit="1" customWidth="1"/>
    <col min="22" max="22" width="11" bestFit="1" customWidth="1"/>
    <col min="23" max="23" width="20.28515625" bestFit="1" customWidth="1"/>
    <col min="24" max="24" width="14.42578125" bestFit="1" customWidth="1"/>
  </cols>
  <sheetData>
    <row r="1" spans="1:26" x14ac:dyDescent="0.25">
      <c r="A1" s="24" t="s">
        <v>121</v>
      </c>
      <c r="B1" s="29"/>
      <c r="C1" s="29"/>
      <c r="D1" s="29"/>
      <c r="E1" s="29"/>
      <c r="F1" s="29"/>
      <c r="G1" s="29"/>
    </row>
    <row r="3" spans="1:26" s="3" customFormat="1" x14ac:dyDescent="0.25">
      <c r="A3" s="28" t="s">
        <v>39</v>
      </c>
      <c r="B3" s="28"/>
      <c r="C3" s="28" t="s">
        <v>19</v>
      </c>
      <c r="D3" s="28" t="s">
        <v>64</v>
      </c>
      <c r="E3" s="28" t="s">
        <v>102</v>
      </c>
      <c r="F3" s="28"/>
      <c r="G3" s="28"/>
      <c r="H3" s="28" t="s">
        <v>67</v>
      </c>
      <c r="I3" s="28"/>
      <c r="J3" s="28"/>
      <c r="K3" s="28" t="s">
        <v>101</v>
      </c>
      <c r="L3" s="28"/>
      <c r="M3" s="28" t="s">
        <v>103</v>
      </c>
      <c r="N3" s="28"/>
      <c r="O3" s="28"/>
      <c r="P3" s="27" t="s">
        <v>104</v>
      </c>
      <c r="Q3" s="28" t="s">
        <v>71</v>
      </c>
      <c r="R3" s="28"/>
      <c r="S3" s="28"/>
      <c r="T3" s="28"/>
      <c r="U3" s="28" t="s">
        <v>76</v>
      </c>
      <c r="V3" s="28"/>
      <c r="W3" s="27" t="s">
        <v>108</v>
      </c>
      <c r="X3" s="27" t="s">
        <v>109</v>
      </c>
    </row>
    <row r="4" spans="1:26" s="3" customFormat="1" x14ac:dyDescent="0.25">
      <c r="A4" s="28"/>
      <c r="B4" s="28"/>
      <c r="C4" s="28"/>
      <c r="D4" s="28"/>
      <c r="E4" s="8" t="s">
        <v>56</v>
      </c>
      <c r="F4" s="8" t="s">
        <v>79</v>
      </c>
      <c r="G4" s="8" t="s">
        <v>66</v>
      </c>
      <c r="H4" s="8" t="s">
        <v>68</v>
      </c>
      <c r="I4" s="8" t="s">
        <v>66</v>
      </c>
      <c r="J4" s="8" t="s">
        <v>69</v>
      </c>
      <c r="K4" s="8" t="s">
        <v>96</v>
      </c>
      <c r="L4" s="8" t="s">
        <v>97</v>
      </c>
      <c r="M4" s="8" t="s">
        <v>105</v>
      </c>
      <c r="N4" s="8" t="s">
        <v>106</v>
      </c>
      <c r="O4" s="8" t="s">
        <v>107</v>
      </c>
      <c r="P4" s="28"/>
      <c r="Q4" s="8" t="s">
        <v>72</v>
      </c>
      <c r="R4" s="8" t="s">
        <v>73</v>
      </c>
      <c r="S4" s="8" t="s">
        <v>74</v>
      </c>
      <c r="T4" s="8" t="s">
        <v>75</v>
      </c>
      <c r="U4" s="8" t="s">
        <v>77</v>
      </c>
      <c r="V4" s="8" t="s">
        <v>78</v>
      </c>
      <c r="W4" s="28"/>
      <c r="X4" s="28"/>
    </row>
    <row r="5" spans="1:26" x14ac:dyDescent="0.25">
      <c r="A5" s="21" t="s">
        <v>43</v>
      </c>
      <c r="B5" s="9" t="s">
        <v>31</v>
      </c>
      <c r="C5" s="9" t="s">
        <v>37</v>
      </c>
      <c r="D5" s="13">
        <v>21.226147986960047</v>
      </c>
      <c r="E5" s="13">
        <v>29.258195017323164</v>
      </c>
      <c r="F5" s="13">
        <v>13.938293340761174</v>
      </c>
      <c r="G5" s="13">
        <v>13.930314204893977</v>
      </c>
      <c r="H5" s="13">
        <v>13.880584147477684</v>
      </c>
      <c r="I5" s="13">
        <v>13.930314204893977</v>
      </c>
      <c r="J5" s="13">
        <v>14.081776308699899</v>
      </c>
      <c r="K5" s="13">
        <v>12.788999463247631</v>
      </c>
      <c r="L5" s="13">
        <v>13.878147344415714</v>
      </c>
      <c r="M5" s="13">
        <v>21.077073264402991</v>
      </c>
      <c r="N5" s="13">
        <v>20.478856888794937</v>
      </c>
      <c r="O5" s="13">
        <v>20.10703379404374</v>
      </c>
      <c r="P5" s="13">
        <v>11.669882219893847</v>
      </c>
      <c r="Q5" s="13">
        <v>21.224430657078944</v>
      </c>
      <c r="R5" s="13">
        <v>21.227113758774344</v>
      </c>
      <c r="S5" s="13">
        <v>21.229882121207893</v>
      </c>
      <c r="T5" s="13">
        <v>21.238951699349293</v>
      </c>
      <c r="U5" s="13">
        <v>21.226147986960047</v>
      </c>
      <c r="V5" s="13">
        <v>21.226147986960047</v>
      </c>
      <c r="W5" s="13">
        <v>21.224430657078944</v>
      </c>
      <c r="X5" s="13">
        <v>0.88956746171128609</v>
      </c>
    </row>
    <row r="6" spans="1:26" x14ac:dyDescent="0.25">
      <c r="A6" s="21"/>
      <c r="B6" s="9" t="s">
        <v>32</v>
      </c>
      <c r="C6" s="9" t="s">
        <v>37</v>
      </c>
      <c r="D6" s="13">
        <v>1.8328712999999994</v>
      </c>
      <c r="E6" s="13">
        <v>1.8328712999999994</v>
      </c>
      <c r="F6" s="13">
        <v>1.8328712999999994</v>
      </c>
      <c r="G6" s="13">
        <v>1.8328712999999994</v>
      </c>
      <c r="H6" s="13">
        <v>1.8328712999999994</v>
      </c>
      <c r="I6" s="13">
        <v>1.8328712999999994</v>
      </c>
      <c r="J6" s="13">
        <v>1.8328712999999994</v>
      </c>
      <c r="K6" s="13">
        <v>1.8328712999999994</v>
      </c>
      <c r="L6" s="13">
        <v>1.8328712999999994</v>
      </c>
      <c r="M6" s="13">
        <v>1.8328712999999994</v>
      </c>
      <c r="N6" s="13">
        <v>1.8328712999999994</v>
      </c>
      <c r="O6" s="13">
        <v>1.8328712999999994</v>
      </c>
      <c r="P6" s="13">
        <v>1.8328712999999994</v>
      </c>
      <c r="Q6" s="13">
        <v>1.8630138863998698</v>
      </c>
      <c r="R6" s="13">
        <v>1.8152864003739586</v>
      </c>
      <c r="S6" s="13">
        <v>1.7675589143480475</v>
      </c>
      <c r="T6" s="13">
        <v>1.7493666607527498</v>
      </c>
      <c r="U6" s="13">
        <v>1.8430787280542984</v>
      </c>
      <c r="V6" s="13">
        <v>1.8328712999999994</v>
      </c>
      <c r="W6" s="13">
        <v>1.8630138863998698</v>
      </c>
      <c r="X6" s="13">
        <v>1.8630138863998715</v>
      </c>
    </row>
    <row r="7" spans="1:26" x14ac:dyDescent="0.25">
      <c r="A7" s="21"/>
      <c r="B7" s="9" t="s">
        <v>87</v>
      </c>
      <c r="C7" s="9" t="s">
        <v>88</v>
      </c>
      <c r="D7" s="13">
        <f>(D6-D5)/D5</f>
        <v>-0.91365030993254182</v>
      </c>
      <c r="E7" s="13">
        <f t="shared" ref="E7:G7" si="0">(E6-E5)/E5</f>
        <v>-0.93735528459924489</v>
      </c>
      <c r="F7" s="13">
        <f t="shared" si="0"/>
        <v>-0.86850102410745322</v>
      </c>
      <c r="G7" s="13">
        <f t="shared" si="0"/>
        <v>-0.86842570289218046</v>
      </c>
      <c r="H7" s="13">
        <f t="shared" ref="H7" si="1">(H6-H5)/H5</f>
        <v>-0.86795431081817542</v>
      </c>
      <c r="I7" s="13">
        <f t="shared" ref="I7" si="2">(I6-I5)/I5</f>
        <v>-0.86842570289218046</v>
      </c>
      <c r="J7" s="13">
        <f t="shared" ref="J7" si="3">(J6-J5)/J5</f>
        <v>-0.86984090218308407</v>
      </c>
      <c r="K7" s="13">
        <f t="shared" ref="K7" si="4">(K6-K5)/K5</f>
        <v>-0.85668376128506296</v>
      </c>
      <c r="L7" s="13">
        <f t="shared" ref="L7" si="5">(L6-L5)/L5</f>
        <v>-0.86793112549439033</v>
      </c>
      <c r="M7" s="13">
        <f t="shared" ref="M7" si="6">(M6-M5)/M5</f>
        <v>-0.91303957257217816</v>
      </c>
      <c r="N7" s="13">
        <f t="shared" ref="N7" si="7">(N6-N5)/N5</f>
        <v>-0.91049933548767259</v>
      </c>
      <c r="O7" s="13">
        <f t="shared" ref="O7" si="8">(O6-O5)/O5</f>
        <v>-0.90884427216992358</v>
      </c>
      <c r="P7" s="13">
        <f t="shared" ref="P7" si="9">(P6-P5)/P5</f>
        <v>-0.84294003440107801</v>
      </c>
      <c r="Q7" s="13">
        <f t="shared" ref="Q7" si="10">(Q6-Q5)/Q5</f>
        <v>-0.91222313962148605</v>
      </c>
      <c r="R7" s="13">
        <f t="shared" ref="R7" si="11">(R6-R5)/R5</f>
        <v>-0.91448265548472873</v>
      </c>
      <c r="S7" s="13">
        <f t="shared" ref="S7" si="12">(S6-S5)/S5</f>
        <v>-0.91674193458745967</v>
      </c>
      <c r="T7" s="13">
        <f t="shared" ref="T7" si="13">(T6-T5)/T5</f>
        <v>-0.91763403931059628</v>
      </c>
      <c r="U7" s="13">
        <f t="shared" ref="U7" si="14">(U6-U5)/U5</f>
        <v>-0.91316942060393791</v>
      </c>
      <c r="V7" s="13">
        <f t="shared" ref="V7" si="15">(V6-V5)/V5</f>
        <v>-0.91365030993254182</v>
      </c>
      <c r="W7" s="13">
        <f t="shared" ref="W7" si="16">(W6-W5)/W5</f>
        <v>-0.91222313962148605</v>
      </c>
      <c r="X7" s="13">
        <f t="shared" ref="X7" si="17">(X6-X5)/X5</f>
        <v>1.0942918514757036</v>
      </c>
    </row>
    <row r="8" spans="1:26" x14ac:dyDescent="0.25">
      <c r="A8" s="22" t="s">
        <v>98</v>
      </c>
      <c r="B8" s="9" t="s">
        <v>33</v>
      </c>
      <c r="C8" s="9" t="s">
        <v>2</v>
      </c>
      <c r="D8" s="13">
        <v>7.9373166431427116</v>
      </c>
      <c r="E8" s="13">
        <v>8.4140860956621832</v>
      </c>
      <c r="F8" s="13">
        <v>7.4254666235037732</v>
      </c>
      <c r="G8" s="13">
        <v>7.4752914485951916</v>
      </c>
      <c r="H8" s="13">
        <v>7.4807620817667564</v>
      </c>
      <c r="I8" s="13">
        <v>7.4752914485951916</v>
      </c>
      <c r="J8" s="13">
        <v>7.4620724548041784</v>
      </c>
      <c r="K8" s="13">
        <v>7.4695014839956162</v>
      </c>
      <c r="L8" s="13">
        <v>7.4750268026877835</v>
      </c>
      <c r="M8" s="13">
        <v>7.9359727168067078</v>
      </c>
      <c r="N8" s="13">
        <v>7.9353728763046245</v>
      </c>
      <c r="O8" s="13">
        <v>7.9360658629539147</v>
      </c>
      <c r="P8" s="13">
        <v>7.4679756491788618</v>
      </c>
      <c r="Q8" s="13">
        <v>7.7848705566427121</v>
      </c>
      <c r="R8" s="13">
        <v>7.9743960049760458</v>
      </c>
      <c r="S8" s="13">
        <v>8.2257115194760431</v>
      </c>
      <c r="T8" s="13">
        <v>8.4388487171427133</v>
      </c>
      <c r="U8" s="13">
        <v>6.2508388001762771</v>
      </c>
      <c r="V8" s="13">
        <v>7.9373166431427116</v>
      </c>
      <c r="W8" s="13">
        <v>7.7848705566427121</v>
      </c>
      <c r="X8" s="13">
        <v>7.2608490458995982</v>
      </c>
      <c r="Z8" s="4"/>
    </row>
    <row r="9" spans="1:26" x14ac:dyDescent="0.25">
      <c r="A9" s="22"/>
      <c r="B9" s="9" t="s">
        <v>34</v>
      </c>
      <c r="C9" s="9" t="s">
        <v>2</v>
      </c>
      <c r="D9" s="13">
        <v>5.6784042000000014E-2</v>
      </c>
      <c r="E9" s="13">
        <v>5.6784042000000014E-2</v>
      </c>
      <c r="F9" s="13">
        <v>5.6784042000000014E-2</v>
      </c>
      <c r="G9" s="13">
        <v>5.6784042000000014E-2</v>
      </c>
      <c r="H9" s="13">
        <v>5.6784042000000014E-2</v>
      </c>
      <c r="I9" s="13">
        <v>5.6784042000000014E-2</v>
      </c>
      <c r="J9" s="13">
        <v>5.6784042000000014E-2</v>
      </c>
      <c r="K9" s="13">
        <v>5.6784042000000014E-2</v>
      </c>
      <c r="L9" s="13">
        <v>5.6784042000000014E-2</v>
      </c>
      <c r="M9" s="13">
        <v>5.6784042000000014E-2</v>
      </c>
      <c r="N9" s="13">
        <v>5.6784042000000014E-2</v>
      </c>
      <c r="O9" s="13">
        <v>5.6784042000000014E-2</v>
      </c>
      <c r="P9" s="13">
        <v>5.6784042000000014E-2</v>
      </c>
      <c r="Q9" s="13">
        <v>5.6784042000000014E-2</v>
      </c>
      <c r="R9" s="13">
        <v>5.6784042000000014E-2</v>
      </c>
      <c r="S9" s="13">
        <v>5.6784042000000014E-2</v>
      </c>
      <c r="T9" s="13">
        <v>5.6784042000000014E-2</v>
      </c>
      <c r="U9" s="13">
        <v>5.6784042000000014E-2</v>
      </c>
      <c r="V9" s="13">
        <v>0.18657613800000006</v>
      </c>
      <c r="W9" s="13">
        <v>0.18657613800000006</v>
      </c>
      <c r="X9" s="13">
        <v>0.18657613800000006</v>
      </c>
      <c r="Z9" s="4"/>
    </row>
    <row r="10" spans="1:26" x14ac:dyDescent="0.25">
      <c r="A10" s="22"/>
      <c r="B10" s="9" t="s">
        <v>89</v>
      </c>
      <c r="C10" s="9" t="s">
        <v>88</v>
      </c>
      <c r="D10" s="13">
        <f>(D9-D8)/D8</f>
        <v>-0.99284593968554125</v>
      </c>
      <c r="E10" s="13">
        <f t="shared" ref="E10" si="18">(E9-E8)/E8</f>
        <v>-0.99325131198392713</v>
      </c>
      <c r="F10" s="13">
        <f t="shared" ref="F10" si="19">(F9-F8)/F8</f>
        <v>-0.99235279816351718</v>
      </c>
      <c r="G10" s="13">
        <f t="shared" ref="G10" si="20">(G9-G8)/G8</f>
        <v>-0.99240376881751258</v>
      </c>
      <c r="H10" s="13">
        <f t="shared" ref="H10" si="21">(H9-H8)/H8</f>
        <v>-0.99240932389249448</v>
      </c>
      <c r="I10" s="13">
        <f t="shared" ref="I10" si="22">(I9-I8)/I8</f>
        <v>-0.99240376881751258</v>
      </c>
      <c r="J10" s="13">
        <f t="shared" ref="J10" si="23">(J9-J8)/J8</f>
        <v>-0.9923903121627502</v>
      </c>
      <c r="K10" s="13">
        <f t="shared" ref="K10" si="24">(K9-K8)/K8</f>
        <v>-0.9923978806187177</v>
      </c>
      <c r="L10" s="13">
        <f t="shared" ref="L10" si="25">(L9-L8)/L8</f>
        <v>-0.99240349988048437</v>
      </c>
      <c r="M10" s="13">
        <f t="shared" ref="M10" si="26">(M9-M8)/M8</f>
        <v>-0.99284472817305136</v>
      </c>
      <c r="N10" s="13">
        <f t="shared" ref="N10" si="27">(N9-N8)/N8</f>
        <v>-0.99284418730094459</v>
      </c>
      <c r="O10" s="13">
        <f t="shared" ref="O10" si="28">(O9-O8)/O8</f>
        <v>-0.99284481215496556</v>
      </c>
      <c r="P10" s="13">
        <f t="shared" ref="P10" si="29">(P9-P8)/P8</f>
        <v>-0.9923963273760481</v>
      </c>
      <c r="Q10" s="13">
        <f t="shared" ref="Q10" si="30">(Q9-Q8)/Q8</f>
        <v>-0.99270584634813908</v>
      </c>
      <c r="R10" s="13">
        <f t="shared" ref="R10" si="31">(R9-R8)/R8</f>
        <v>-0.992879204648908</v>
      </c>
      <c r="S10" s="13">
        <f t="shared" ref="S10" si="32">(S9-S8)/S8</f>
        <v>-0.99309676228426536</v>
      </c>
      <c r="T10" s="13">
        <f t="shared" ref="T10" si="33">(T9-T8)/T8</f>
        <v>-0.99327111506518073</v>
      </c>
      <c r="U10" s="13">
        <f t="shared" ref="U10" si="34">(U9-U8)/U8</f>
        <v>-0.99091577245626639</v>
      </c>
      <c r="V10" s="13">
        <f t="shared" ref="V10" si="35">(V9-V8)/V8</f>
        <v>-0.97649380182392131</v>
      </c>
      <c r="W10" s="13">
        <f t="shared" ref="W10" si="36">(W9-W8)/W8</f>
        <v>-0.97603349514388549</v>
      </c>
      <c r="X10" s="13">
        <f t="shared" ref="X10" si="37">(X9-X8)/X8</f>
        <v>-0.9743038125678477</v>
      </c>
    </row>
    <row r="11" spans="1:26" x14ac:dyDescent="0.25">
      <c r="A11" s="22" t="s">
        <v>99</v>
      </c>
      <c r="B11" s="9" t="s">
        <v>47</v>
      </c>
      <c r="C11" s="9" t="s">
        <v>1</v>
      </c>
      <c r="D11" s="13">
        <v>26.856351713563676</v>
      </c>
      <c r="E11" s="13">
        <v>32.190073512248951</v>
      </c>
      <c r="F11" s="13">
        <v>22.904299399854246</v>
      </c>
      <c r="G11" s="13">
        <v>23.933108541965812</v>
      </c>
      <c r="H11" s="13">
        <v>16.857367371946303</v>
      </c>
      <c r="I11" s="13">
        <v>23.933108541965812</v>
      </c>
      <c r="J11" s="13">
        <v>8.1640911260661877</v>
      </c>
      <c r="K11" s="13">
        <v>22.326890865266396</v>
      </c>
      <c r="L11" s="13">
        <v>23.853092753614131</v>
      </c>
      <c r="M11" s="13">
        <v>30.57248787465436</v>
      </c>
      <c r="N11" s="13">
        <v>30.318907336173034</v>
      </c>
      <c r="O11" s="13">
        <v>25.828098436296877</v>
      </c>
      <c r="P11" s="13">
        <v>21.298621524133871</v>
      </c>
      <c r="Q11" s="13">
        <v>26.851301634772721</v>
      </c>
      <c r="R11" s="13">
        <v>26.8578579519314</v>
      </c>
      <c r="S11" s="13">
        <v>26.868903662924406</v>
      </c>
      <c r="T11" s="13">
        <v>26.892683088575055</v>
      </c>
      <c r="U11" s="13">
        <v>26.856351713563676</v>
      </c>
      <c r="V11" s="13">
        <v>26.856351713563676</v>
      </c>
      <c r="W11" s="13">
        <v>26.856351713563676</v>
      </c>
      <c r="X11" s="13">
        <v>6.1244103700629839</v>
      </c>
    </row>
    <row r="12" spans="1:26" x14ac:dyDescent="0.25">
      <c r="A12" s="22"/>
      <c r="B12" s="9" t="s">
        <v>0</v>
      </c>
      <c r="C12" s="9" t="s">
        <v>1</v>
      </c>
      <c r="D12" s="13">
        <v>1363.019585190038</v>
      </c>
      <c r="E12" s="13">
        <v>1363.019585190038</v>
      </c>
      <c r="F12" s="13">
        <v>1363.019585190038</v>
      </c>
      <c r="G12" s="13">
        <v>1363.019585190038</v>
      </c>
      <c r="H12" s="13">
        <v>1363.019585190038</v>
      </c>
      <c r="I12" s="13">
        <v>1363.019585190038</v>
      </c>
      <c r="J12" s="13">
        <v>1363.019585190038</v>
      </c>
      <c r="K12" s="13">
        <v>1363.019585190038</v>
      </c>
      <c r="L12" s="13">
        <v>1363.019585190038</v>
      </c>
      <c r="M12" s="13">
        <v>1363.019585190038</v>
      </c>
      <c r="N12" s="13">
        <v>1363.019585190038</v>
      </c>
      <c r="O12" s="13">
        <v>1363.019585190038</v>
      </c>
      <c r="P12" s="13">
        <v>1363.019585190038</v>
      </c>
      <c r="Q12" s="13">
        <v>1363.7664970649946</v>
      </c>
      <c r="R12" s="13">
        <v>1362.9659326376234</v>
      </c>
      <c r="S12" s="13">
        <v>1361.8024316698979</v>
      </c>
      <c r="T12" s="13">
        <v>1361.2267810186181</v>
      </c>
      <c r="U12" s="13">
        <v>1362.7112665964512</v>
      </c>
      <c r="V12" s="13">
        <v>1365.3238290473917</v>
      </c>
      <c r="W12" s="13">
        <v>1366.0707409223485</v>
      </c>
      <c r="X12" s="13">
        <v>1366.0707409223485</v>
      </c>
      <c r="Z12" s="4"/>
    </row>
    <row r="13" spans="1:26" x14ac:dyDescent="0.25">
      <c r="A13" s="22"/>
      <c r="B13" s="9" t="s">
        <v>90</v>
      </c>
      <c r="C13" s="9" t="s">
        <v>88</v>
      </c>
      <c r="D13" s="13">
        <f>(D12-D11)/D11</f>
        <v>49.752224268110517</v>
      </c>
      <c r="E13" s="13">
        <f t="shared" ref="E13" si="38">(E12-E11)/E11</f>
        <v>41.342854068704824</v>
      </c>
      <c r="F13" s="13">
        <f t="shared" ref="F13" si="39">(F12-F11)/F11</f>
        <v>58.509333221461112</v>
      </c>
      <c r="G13" s="13">
        <f t="shared" ref="G13" si="40">(G12-G11)/G11</f>
        <v>55.951213955347008</v>
      </c>
      <c r="H13" s="13">
        <f t="shared" ref="H13" si="41">(H12-H11)/H11</f>
        <v>79.856017141700789</v>
      </c>
      <c r="I13" s="13">
        <f t="shared" ref="I13" si="42">(I12-I11)/I11</f>
        <v>55.951213955347008</v>
      </c>
      <c r="J13" s="13">
        <f t="shared" ref="J13" si="43">(J12-J11)/J11</f>
        <v>165.95300972795482</v>
      </c>
      <c r="K13" s="13">
        <f t="shared" ref="K13" si="44">(K12-K11)/K11</f>
        <v>60.048338231028254</v>
      </c>
      <c r="L13" s="13">
        <f t="shared" ref="L13" si="45">(L12-L11)/L11</f>
        <v>56.142258208152832</v>
      </c>
      <c r="M13" s="13">
        <f t="shared" ref="M13" si="46">(M12-M11)/M11</f>
        <v>43.583207973729479</v>
      </c>
      <c r="N13" s="13">
        <f t="shared" ref="N13" si="47">(N12-N11)/N11</f>
        <v>43.956091922344442</v>
      </c>
      <c r="O13" s="13">
        <f t="shared" ref="O13" si="48">(O12-O11)/O11</f>
        <v>51.772742389526918</v>
      </c>
      <c r="P13" s="13">
        <f t="shared" ref="P13" si="49">(P12-P11)/P11</f>
        <v>62.995671440312442</v>
      </c>
      <c r="Q13" s="13">
        <f t="shared" ref="Q13" si="50">(Q12-Q11)/Q11</f>
        <v>49.789586129370448</v>
      </c>
      <c r="R13" s="13">
        <f t="shared" ref="R13" si="51">(R12-R11)/R11</f>
        <v>49.747380341238639</v>
      </c>
      <c r="S13" s="13">
        <f t="shared" ref="S13" si="52">(S12-S11)/S11</f>
        <v>49.683215391069652</v>
      </c>
      <c r="T13" s="13">
        <f t="shared" ref="T13" si="53">(T12-T11)/T11</f>
        <v>49.616994092230037</v>
      </c>
      <c r="U13" s="13">
        <f t="shared" ref="U13" si="54">(U12-U11)/U11</f>
        <v>49.740743982296749</v>
      </c>
      <c r="V13" s="13">
        <f t="shared" ref="V13" si="55">(V12-V11)/V11</f>
        <v>49.838023109365267</v>
      </c>
      <c r="W13" s="13">
        <f t="shared" ref="W13" si="56">(W12-W11)/W11</f>
        <v>49.865834477153527</v>
      </c>
      <c r="X13" s="13">
        <f t="shared" ref="X13" si="57">(X12-X11)/X11</f>
        <v>222.05343018813738</v>
      </c>
    </row>
    <row r="14" spans="1:26" x14ac:dyDescent="0.25">
      <c r="A14" s="22" t="s">
        <v>65</v>
      </c>
      <c r="B14" s="9" t="s">
        <v>80</v>
      </c>
      <c r="C14" s="9" t="s">
        <v>83</v>
      </c>
      <c r="D14" s="13">
        <v>49.375668737098749</v>
      </c>
      <c r="E14" s="13">
        <v>53.157019860874925</v>
      </c>
      <c r="F14" s="13">
        <v>46.561799614388129</v>
      </c>
      <c r="G14" s="13">
        <v>46.561799614388129</v>
      </c>
      <c r="H14" s="13">
        <v>46.054087754398374</v>
      </c>
      <c r="I14" s="13">
        <v>46.561799614388129</v>
      </c>
      <c r="J14" s="13">
        <v>48.76815501751819</v>
      </c>
      <c r="K14" s="13">
        <v>46.321814338966576</v>
      </c>
      <c r="L14" s="13">
        <v>46.550830441798901</v>
      </c>
      <c r="M14" s="13">
        <v>59.014580259357274</v>
      </c>
      <c r="N14" s="13">
        <v>57.94274302573087</v>
      </c>
      <c r="O14" s="13">
        <v>52.12444101400218</v>
      </c>
      <c r="P14" s="13">
        <v>49.070579065322121</v>
      </c>
      <c r="Q14" s="13">
        <v>49.375668737098749</v>
      </c>
      <c r="R14" s="13">
        <v>49.375668737098749</v>
      </c>
      <c r="S14" s="13">
        <v>49.375668737098749</v>
      </c>
      <c r="T14" s="13">
        <v>49.375668737098749</v>
      </c>
      <c r="U14" s="13">
        <v>49.375668737098749</v>
      </c>
      <c r="V14" s="13">
        <v>49.375668737098749</v>
      </c>
      <c r="W14" s="13">
        <v>49.375668737098749</v>
      </c>
      <c r="X14" s="13">
        <v>46.804154348247494</v>
      </c>
    </row>
    <row r="15" spans="1:26" x14ac:dyDescent="0.25">
      <c r="A15" s="22"/>
      <c r="B15" s="9" t="s">
        <v>81</v>
      </c>
      <c r="C15" s="9" t="s">
        <v>83</v>
      </c>
      <c r="D15" s="13">
        <v>84.362021996399875</v>
      </c>
      <c r="E15" s="13">
        <v>84.362021996399875</v>
      </c>
      <c r="F15" s="13">
        <v>84.362021996399875</v>
      </c>
      <c r="G15" s="13">
        <v>84.362021996399875</v>
      </c>
      <c r="H15" s="13">
        <v>84.362021996399875</v>
      </c>
      <c r="I15" s="13">
        <v>84.362021996399875</v>
      </c>
      <c r="J15" s="13">
        <v>84.362021996399875</v>
      </c>
      <c r="K15" s="13">
        <v>84.362021996399875</v>
      </c>
      <c r="L15" s="13">
        <v>84.362021996399875</v>
      </c>
      <c r="M15" s="13">
        <v>84.362021996399875</v>
      </c>
      <c r="N15" s="13">
        <v>84.362021996399875</v>
      </c>
      <c r="O15" s="13">
        <v>84.362021996399875</v>
      </c>
      <c r="P15" s="13">
        <v>84.362021996399875</v>
      </c>
      <c r="Q15" s="13">
        <v>84.362021996399875</v>
      </c>
      <c r="R15" s="13">
        <v>84.362021996399875</v>
      </c>
      <c r="S15" s="13">
        <v>84.362021996399875</v>
      </c>
      <c r="T15" s="13">
        <v>84.362021996399875</v>
      </c>
      <c r="U15" s="13">
        <v>84.362021996399875</v>
      </c>
      <c r="V15" s="13">
        <v>84.362021996399875</v>
      </c>
      <c r="W15" s="13">
        <v>84.362021996399875</v>
      </c>
      <c r="X15" s="13">
        <v>84.362021996399875</v>
      </c>
    </row>
    <row r="16" spans="1:26" x14ac:dyDescent="0.25">
      <c r="A16" s="22"/>
      <c r="B16" s="9" t="s">
        <v>91</v>
      </c>
      <c r="C16" s="9" t="s">
        <v>83</v>
      </c>
      <c r="D16" s="13">
        <f>(D15-D14)-($D$15-$D$14)</f>
        <v>0</v>
      </c>
      <c r="E16" s="13">
        <f>(E15-E14)-($D$15-$D$14)</f>
        <v>-3.7813511237761759</v>
      </c>
      <c r="F16" s="13">
        <f>(F15-F14)-($D$15-$D$14)</f>
        <v>2.8138691227106207</v>
      </c>
      <c r="G16" s="13">
        <f>(G15-G14)-($D$15-$D$14)</f>
        <v>2.8138691227106207</v>
      </c>
      <c r="H16" s="13">
        <f t="shared" ref="H16:X16" si="58">(H15-H14)-($D$15-$D$14)</f>
        <v>3.3215809827003753</v>
      </c>
      <c r="I16" s="13">
        <f t="shared" si="58"/>
        <v>2.8138691227106207</v>
      </c>
      <c r="J16" s="13">
        <f t="shared" si="58"/>
        <v>0.60751371958055955</v>
      </c>
      <c r="K16" s="13">
        <f t="shared" si="58"/>
        <v>3.0538543981321737</v>
      </c>
      <c r="L16" s="13">
        <f t="shared" si="58"/>
        <v>2.8248382952998483</v>
      </c>
      <c r="M16" s="13">
        <f t="shared" si="58"/>
        <v>-9.6389115222585247</v>
      </c>
      <c r="N16" s="13">
        <f t="shared" si="58"/>
        <v>-8.5670742886321207</v>
      </c>
      <c r="O16" s="13">
        <f t="shared" si="58"/>
        <v>-2.7487722769034306</v>
      </c>
      <c r="P16" s="13">
        <f t="shared" si="58"/>
        <v>0.30508967177662782</v>
      </c>
      <c r="Q16" s="13">
        <f t="shared" si="58"/>
        <v>0</v>
      </c>
      <c r="R16" s="13">
        <f t="shared" si="58"/>
        <v>0</v>
      </c>
      <c r="S16" s="13">
        <f t="shared" si="58"/>
        <v>0</v>
      </c>
      <c r="T16" s="13">
        <f t="shared" si="58"/>
        <v>0</v>
      </c>
      <c r="U16" s="13">
        <f t="shared" si="58"/>
        <v>0</v>
      </c>
      <c r="V16" s="13">
        <f t="shared" si="58"/>
        <v>0</v>
      </c>
      <c r="W16" s="13">
        <f t="shared" si="58"/>
        <v>0</v>
      </c>
      <c r="X16" s="13">
        <f t="shared" si="58"/>
        <v>2.5715143888512557</v>
      </c>
    </row>
    <row r="17" spans="1:26" x14ac:dyDescent="0.25">
      <c r="A17" s="22" t="s">
        <v>70</v>
      </c>
      <c r="B17" s="9" t="s">
        <v>82</v>
      </c>
      <c r="C17" s="9" t="s">
        <v>2</v>
      </c>
      <c r="D17" s="13">
        <v>216.58036878846164</v>
      </c>
      <c r="E17" s="13">
        <v>216.58036878846164</v>
      </c>
      <c r="F17" s="13">
        <v>216.58036878846164</v>
      </c>
      <c r="G17" s="13">
        <v>216.58036878846164</v>
      </c>
      <c r="H17" s="13">
        <v>216.58036878846164</v>
      </c>
      <c r="I17" s="13">
        <v>216.58036878846164</v>
      </c>
      <c r="J17" s="13">
        <v>216.58036878846164</v>
      </c>
      <c r="K17" s="13">
        <v>216.58036878846164</v>
      </c>
      <c r="L17" s="13">
        <v>216.58036878846164</v>
      </c>
      <c r="M17" s="13">
        <v>216.58036878846164</v>
      </c>
      <c r="N17" s="13">
        <v>216.58036878846164</v>
      </c>
      <c r="O17" s="13">
        <v>216.58036878846164</v>
      </c>
      <c r="P17" s="13">
        <v>216.58036878846164</v>
      </c>
      <c r="Q17" s="13">
        <v>216.33362846434389</v>
      </c>
      <c r="R17" s="13">
        <v>216.69897597505812</v>
      </c>
      <c r="S17" s="13">
        <v>217.17389802862135</v>
      </c>
      <c r="T17" s="13">
        <v>217.40678781500014</v>
      </c>
      <c r="U17" s="13">
        <v>216.58036878846164</v>
      </c>
      <c r="V17" s="13">
        <v>216.58036878846164</v>
      </c>
      <c r="W17" s="13">
        <v>216.33362846434389</v>
      </c>
      <c r="X17" s="13">
        <v>217.65037063910773</v>
      </c>
    </row>
    <row r="18" spans="1:26" x14ac:dyDescent="0.25">
      <c r="A18" s="22"/>
      <c r="B18" s="9" t="s">
        <v>92</v>
      </c>
      <c r="C18" s="9" t="s">
        <v>2</v>
      </c>
      <c r="D18" s="13">
        <f>D17-$D$17</f>
        <v>0</v>
      </c>
      <c r="E18" s="13">
        <f>E17-$D$17</f>
        <v>0</v>
      </c>
      <c r="F18" s="13">
        <f>F17-$D$17</f>
        <v>0</v>
      </c>
      <c r="G18" s="13">
        <f>G17-$D$17</f>
        <v>0</v>
      </c>
      <c r="H18" s="13">
        <f t="shared" ref="H18:X18" si="59">H17-$D$17</f>
        <v>0</v>
      </c>
      <c r="I18" s="13">
        <f t="shared" si="59"/>
        <v>0</v>
      </c>
      <c r="J18" s="13">
        <f t="shared" si="59"/>
        <v>0</v>
      </c>
      <c r="K18" s="13">
        <f t="shared" si="59"/>
        <v>0</v>
      </c>
      <c r="L18" s="13">
        <f t="shared" si="59"/>
        <v>0</v>
      </c>
      <c r="M18" s="13">
        <f t="shared" si="59"/>
        <v>0</v>
      </c>
      <c r="N18" s="13">
        <f t="shared" si="59"/>
        <v>0</v>
      </c>
      <c r="O18" s="13">
        <f t="shared" si="59"/>
        <v>0</v>
      </c>
      <c r="P18" s="13">
        <f t="shared" si="59"/>
        <v>0</v>
      </c>
      <c r="Q18" s="13">
        <f t="shared" si="59"/>
        <v>-0.24674032411775215</v>
      </c>
      <c r="R18" s="13">
        <f t="shared" si="59"/>
        <v>0.11860718659647773</v>
      </c>
      <c r="S18" s="13">
        <f t="shared" si="59"/>
        <v>0.59352924015971098</v>
      </c>
      <c r="T18" s="13">
        <f t="shared" si="59"/>
        <v>0.82641902653850252</v>
      </c>
      <c r="U18" s="13">
        <f t="shared" si="59"/>
        <v>0</v>
      </c>
      <c r="V18" s="13">
        <f t="shared" si="59"/>
        <v>0</v>
      </c>
      <c r="W18" s="13">
        <f t="shared" si="59"/>
        <v>-0.24674032411775215</v>
      </c>
      <c r="X18" s="13">
        <f t="shared" si="59"/>
        <v>1.0700018506460935</v>
      </c>
    </row>
    <row r="19" spans="1:26" x14ac:dyDescent="0.25">
      <c r="A19" s="21" t="s">
        <v>100</v>
      </c>
      <c r="B19" s="9" t="s">
        <v>84</v>
      </c>
      <c r="C19" s="9" t="s">
        <v>95</v>
      </c>
      <c r="D19" s="13">
        <f>32.33*D16+0.164*D18</f>
        <v>0</v>
      </c>
      <c r="E19" s="13">
        <f t="shared" ref="E19:X19" si="60">32.33*E16+0.164*E18</f>
        <v>-122.25108183168376</v>
      </c>
      <c r="F19" s="13">
        <f t="shared" si="60"/>
        <v>90.972388737234368</v>
      </c>
      <c r="G19" s="13">
        <f t="shared" si="60"/>
        <v>90.972388737234368</v>
      </c>
      <c r="H19" s="13">
        <f t="shared" si="60"/>
        <v>107.38671317070313</v>
      </c>
      <c r="I19" s="13">
        <f t="shared" si="60"/>
        <v>90.972388737234368</v>
      </c>
      <c r="J19" s="13">
        <f t="shared" si="60"/>
        <v>19.640918554039491</v>
      </c>
      <c r="K19" s="13">
        <f t="shared" si="60"/>
        <v>98.731112691613177</v>
      </c>
      <c r="L19" s="13">
        <f t="shared" si="60"/>
        <v>91.327022087044085</v>
      </c>
      <c r="M19" s="13">
        <f t="shared" si="60"/>
        <v>-311.62600951461809</v>
      </c>
      <c r="N19" s="13">
        <f t="shared" si="60"/>
        <v>-276.97351175147645</v>
      </c>
      <c r="O19" s="13">
        <f t="shared" si="60"/>
        <v>-88.867807712287913</v>
      </c>
      <c r="P19" s="13">
        <f t="shared" si="60"/>
        <v>9.8635490885383774</v>
      </c>
      <c r="Q19" s="13">
        <f t="shared" si="60"/>
        <v>-4.0465413155311353E-2</v>
      </c>
      <c r="R19" s="13">
        <f t="shared" si="60"/>
        <v>1.945157860182235E-2</v>
      </c>
      <c r="S19" s="13">
        <f t="shared" si="60"/>
        <v>9.7338795386192611E-2</v>
      </c>
      <c r="T19" s="13">
        <f t="shared" si="60"/>
        <v>0.13553272035231442</v>
      </c>
      <c r="U19" s="13">
        <f t="shared" si="60"/>
        <v>0</v>
      </c>
      <c r="V19" s="13">
        <f t="shared" si="60"/>
        <v>0</v>
      </c>
      <c r="W19" s="13">
        <f t="shared" si="60"/>
        <v>-4.0465413155311353E-2</v>
      </c>
      <c r="X19" s="13">
        <f t="shared" si="60"/>
        <v>83.312540495067054</v>
      </c>
    </row>
    <row r="20" spans="1:26" x14ac:dyDescent="0.25">
      <c r="A20" s="22"/>
      <c r="B20" s="9" t="s">
        <v>85</v>
      </c>
      <c r="C20" s="9" t="s">
        <v>95</v>
      </c>
      <c r="D20" s="13">
        <v>0</v>
      </c>
      <c r="E20" s="13">
        <v>321.18249677399996</v>
      </c>
      <c r="F20" s="13">
        <v>528.21163472869273</v>
      </c>
      <c r="G20" s="13">
        <v>-327.40743419999899</v>
      </c>
      <c r="H20" s="13">
        <v>-373.83238169729901</v>
      </c>
      <c r="I20" s="13">
        <v>-327.40743419999899</v>
      </c>
      <c r="J20" s="13">
        <v>-186.04036560599923</v>
      </c>
      <c r="K20" s="13">
        <v>-318.03427726609397</v>
      </c>
      <c r="L20" s="13">
        <v>-327.59435216235505</v>
      </c>
      <c r="M20" s="13">
        <v>766.12477425261545</v>
      </c>
      <c r="N20" s="13">
        <v>775.50929145703822</v>
      </c>
      <c r="O20" s="13">
        <v>511.5729096299043</v>
      </c>
      <c r="P20" s="13">
        <v>205.41678580125443</v>
      </c>
      <c r="Q20" s="13">
        <v>-0.93694463966507113</v>
      </c>
      <c r="R20" s="13">
        <v>1.2424941609707858</v>
      </c>
      <c r="S20" s="13">
        <v>1.2408210945788747</v>
      </c>
      <c r="T20" s="13">
        <v>1.2391480281869673</v>
      </c>
      <c r="U20" s="13">
        <v>1.5499906128034873E-2</v>
      </c>
      <c r="V20" s="13">
        <v>4.1533470720000008</v>
      </c>
      <c r="W20" s="13">
        <v>3.2164024323349296</v>
      </c>
      <c r="X20" s="13">
        <v>297.15342979718406</v>
      </c>
      <c r="Z20" s="4"/>
    </row>
    <row r="21" spans="1:26" x14ac:dyDescent="0.25">
      <c r="A21" s="22"/>
      <c r="B21" s="9" t="s">
        <v>93</v>
      </c>
      <c r="C21" s="9" t="s">
        <v>95</v>
      </c>
      <c r="D21" s="13">
        <f>D19-D20</f>
        <v>0</v>
      </c>
      <c r="E21" s="13">
        <f t="shared" ref="E21:G21" si="61">E19-E20</f>
        <v>-443.43357860568369</v>
      </c>
      <c r="F21" s="13">
        <f t="shared" si="61"/>
        <v>-437.23924599145835</v>
      </c>
      <c r="G21" s="13">
        <f t="shared" si="61"/>
        <v>418.37982293723337</v>
      </c>
      <c r="H21" s="13">
        <f t="shared" ref="H21" si="62">H19-H20</f>
        <v>481.21909486800212</v>
      </c>
      <c r="I21" s="13">
        <f t="shared" ref="I21" si="63">I19-I20</f>
        <v>418.37982293723337</v>
      </c>
      <c r="J21" s="13">
        <f t="shared" ref="J21" si="64">J19-J20</f>
        <v>205.68128416003873</v>
      </c>
      <c r="K21" s="13">
        <f t="shared" ref="K21" si="65">K19-K20</f>
        <v>416.76538995770716</v>
      </c>
      <c r="L21" s="13">
        <f t="shared" ref="L21" si="66">L19-L20</f>
        <v>418.92137424939915</v>
      </c>
      <c r="M21" s="13">
        <f t="shared" ref="M21" si="67">M19-M20</f>
        <v>-1077.7507837672335</v>
      </c>
      <c r="N21" s="13">
        <f t="shared" ref="N21" si="68">N19-N20</f>
        <v>-1052.4828032085147</v>
      </c>
      <c r="O21" s="13">
        <f t="shared" ref="O21" si="69">O19-O20</f>
        <v>-600.44071734219222</v>
      </c>
      <c r="P21" s="13">
        <f t="shared" ref="P21" si="70">P19-P20</f>
        <v>-195.55323671271606</v>
      </c>
      <c r="Q21" s="16">
        <f>Q19-Q20</f>
        <v>0.89647922650975975</v>
      </c>
      <c r="R21" s="16">
        <f t="shared" ref="R21" si="71">R19-R20</f>
        <v>-1.2230425823689635</v>
      </c>
      <c r="S21" s="16">
        <f t="shared" ref="S21" si="72">S19-S20</f>
        <v>-1.1434822991926821</v>
      </c>
      <c r="T21" s="16">
        <f t="shared" ref="T21" si="73">T19-T20</f>
        <v>-1.1036153078346529</v>
      </c>
      <c r="U21" s="13">
        <f t="shared" ref="U21" si="74">U19-U20</f>
        <v>-1.5499906128034873E-2</v>
      </c>
      <c r="V21" s="13">
        <f t="shared" ref="V21" si="75">V19-V20</f>
        <v>-4.1533470720000008</v>
      </c>
      <c r="W21" s="16">
        <f t="shared" ref="W21" si="76">W19-W20</f>
        <v>-3.2568678454902411</v>
      </c>
      <c r="X21" s="16">
        <f t="shared" ref="X21" si="77">X19-X20</f>
        <v>-213.84088930211701</v>
      </c>
    </row>
    <row r="22" spans="1:26" x14ac:dyDescent="0.25">
      <c r="A22" s="22"/>
      <c r="B22" s="9" t="s">
        <v>94</v>
      </c>
      <c r="C22" s="9" t="s">
        <v>95</v>
      </c>
      <c r="D22" s="13">
        <f>((D6-D5)-($D$6-$D$5))*100.9*12.01/44.01+((D9-D8)-($D$9-$D$8))*1.5609+((D12-D11)-($D$12-$D$11))*0.0289</f>
        <v>0</v>
      </c>
      <c r="E22" s="13">
        <f>((E6-E5)-($D$6-$D$5))*100.9*12.01/44.01+((E9-E8)-($D$9-$D$8))*1.5609+((E12-E11)-($D$12-$D$11))*0.0289</f>
        <v>-222.05959007243234</v>
      </c>
      <c r="F22" s="13">
        <f>((F6-F5)-($D$6-$D$5))*100.9*12.01/44.01+((F9-F8)-($D$9-$D$8))*1.5609+((F12-F11)-($D$12-$D$11))*0.0289</f>
        <v>201.58318715965896</v>
      </c>
      <c r="G22" s="13">
        <f>((G6-G5)-($D$6-$D$5))*100.9*12.01/44.01+((G9-G8)-($D$9-$D$8))*1.5609+((G12-G11)-($D$12-$D$11))*0.0289</f>
        <v>201.6953873607973</v>
      </c>
      <c r="H22" s="13">
        <f t="shared" ref="H22:X22" si="78">((H6-H5)-($D$6-$D$5))*100.9*12.01/44.01+((H9-H8)-($D$9-$D$8))*1.5609+((H12-H11)-($D$12-$D$11))*0.0289</f>
        <v>203.26064712493027</v>
      </c>
      <c r="I22" s="13">
        <f t="shared" si="78"/>
        <v>201.6953873607973</v>
      </c>
      <c r="J22" s="13">
        <f t="shared" si="78"/>
        <v>198.00125831699779</v>
      </c>
      <c r="K22" s="13">
        <f t="shared" si="78"/>
        <v>233.17678134358727</v>
      </c>
      <c r="L22" s="13">
        <f t="shared" si="78"/>
        <v>203.13451987923071</v>
      </c>
      <c r="M22" s="13">
        <f t="shared" si="78"/>
        <v>3.9994523758664648</v>
      </c>
      <c r="N22" s="13">
        <f t="shared" si="78"/>
        <v>20.479518732953174</v>
      </c>
      <c r="O22" s="13">
        <f t="shared" si="78"/>
        <v>30.846316692632787</v>
      </c>
      <c r="P22" s="13">
        <f t="shared" si="78"/>
        <v>264.02361182659035</v>
      </c>
      <c r="Q22" s="13">
        <f t="shared" si="78"/>
        <v>1.1369429947572813</v>
      </c>
      <c r="R22" s="13">
        <f t="shared" si="78"/>
        <v>-0.57026132645809369</v>
      </c>
      <c r="S22" s="13">
        <f t="shared" si="78"/>
        <v>-2.386880013574225</v>
      </c>
      <c r="T22" s="13">
        <f t="shared" si="78"/>
        <v>-3.4875399980213966</v>
      </c>
      <c r="U22" s="13">
        <f t="shared" si="78"/>
        <v>2.9045729164239869</v>
      </c>
      <c r="V22" s="13">
        <f t="shared" si="78"/>
        <v>0.26918513012392031</v>
      </c>
      <c r="W22" s="13">
        <f t="shared" si="78"/>
        <v>1.4059821776041455</v>
      </c>
      <c r="X22" s="13">
        <f t="shared" si="78"/>
        <v>562.74060451933849</v>
      </c>
    </row>
    <row r="23" spans="1:26" x14ac:dyDescent="0.25">
      <c r="A23" s="14"/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6" x14ac:dyDescent="0.25">
      <c r="A24" s="23" t="s">
        <v>44</v>
      </c>
      <c r="B24" s="23"/>
      <c r="C24" s="23"/>
      <c r="D24" s="23"/>
      <c r="E24" s="23"/>
      <c r="F24" s="23"/>
      <c r="G24" s="23"/>
      <c r="H24" s="7"/>
      <c r="I24" s="7"/>
      <c r="J24" s="7"/>
      <c r="K24" s="7"/>
      <c r="L24" s="7"/>
      <c r="M24" s="7"/>
      <c r="N24" s="7"/>
      <c r="O24" s="7"/>
    </row>
  </sheetData>
  <mergeCells count="20">
    <mergeCell ref="X3:X4"/>
    <mergeCell ref="Q3:T3"/>
    <mergeCell ref="U3:V3"/>
    <mergeCell ref="W3:W4"/>
    <mergeCell ref="A24:G24"/>
    <mergeCell ref="A1:G1"/>
    <mergeCell ref="K3:L3"/>
    <mergeCell ref="M3:O3"/>
    <mergeCell ref="P3:P4"/>
    <mergeCell ref="A3:B4"/>
    <mergeCell ref="C3:C4"/>
    <mergeCell ref="D3:D4"/>
    <mergeCell ref="E3:G3"/>
    <mergeCell ref="H3:J3"/>
    <mergeCell ref="A5:A7"/>
    <mergeCell ref="A8:A10"/>
    <mergeCell ref="A11:A13"/>
    <mergeCell ref="A14:A16"/>
    <mergeCell ref="A17:A18"/>
    <mergeCell ref="A19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</vt:lpstr>
      <vt:lpstr>S1</vt:lpstr>
      <vt:lpstr>S2</vt:lpstr>
      <vt:lpstr>S3</vt:lpstr>
      <vt:lpstr>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Kyuha Lee</dc:creator>
  <cp:lastModifiedBy>Kyuha Lee</cp:lastModifiedBy>
  <dcterms:created xsi:type="dcterms:W3CDTF">2021-05-19T20:29:21Z</dcterms:created>
  <dcterms:modified xsi:type="dcterms:W3CDTF">2021-05-20T14:55:40Z</dcterms:modified>
</cp:coreProperties>
</file>