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460s\Desktop\HiDrive\Promotion\09_Publikationen\06_Roadmapping\Literaturreview\Einreichung Energy &amp; Environmental Science\Review März\Neueinreichung 20.05.2021\"/>
    </mc:Choice>
  </mc:AlternateContent>
  <xr:revisionPtr revIDLastSave="0" documentId="13_ncr:1_{4227A919-B68D-43F9-9C4A-3870764CE63F}" xr6:coauthVersionLast="46" xr6:coauthVersionMax="46" xr10:uidLastSave="{00000000-0000-0000-0000-000000000000}"/>
  <bookViews>
    <workbookView xWindow="19090" yWindow="-110" windowWidth="38620" windowHeight="21220" xr2:uid="{831EF2A3-FEE1-45A8-A3B8-0B61EC76AE2E}"/>
  </bookViews>
  <sheets>
    <sheet name="Article info" sheetId="8" r:id="rId1"/>
    <sheet name="Fig. 2" sheetId="20" r:id="rId2"/>
    <sheet name="Fig. 3, 5, 6" sheetId="22" r:id="rId3"/>
    <sheet name="Fig. 4" sheetId="5" r:id="rId4"/>
    <sheet name="Fig. 7 LIB" sheetId="12" r:id="rId5"/>
    <sheet name="Fig. 8 SSB" sheetId="9" r:id="rId6"/>
    <sheet name="Fig. 8 LSB" sheetId="11" r:id="rId7"/>
    <sheet name="Fig. 8 LAB" sheetId="10" r:id="rId8"/>
    <sheet name="Fig. 9" sheetId="6" r:id="rId9"/>
    <sheet name="Forecast_Data" sheetId="3" r:id="rId10"/>
    <sheet name="Conversion rates" sheetId="13" r:id="rId11"/>
  </sheets>
  <definedNames>
    <definedName name="_xlnm._FilterDatabase" localSheetId="1" hidden="1">'Fig. 2'!$A$2:$K$66</definedName>
    <definedName name="_xlnm._FilterDatabase" localSheetId="2" hidden="1">'Fig. 3, 5, 6'!$A$2:$G$65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9" l="1"/>
  <c r="K69" i="3" l="1"/>
  <c r="K68" i="3"/>
  <c r="H15" i="6" l="1"/>
  <c r="I15" i="6"/>
  <c r="J15" i="6"/>
  <c r="K15" i="6"/>
  <c r="D15" i="6"/>
  <c r="C15" i="6"/>
  <c r="H24" i="12" l="1"/>
  <c r="H25" i="12"/>
  <c r="S29" i="22"/>
  <c r="S28" i="22"/>
  <c r="S27" i="22"/>
  <c r="N29" i="22"/>
  <c r="N28" i="22"/>
  <c r="N27" i="22"/>
  <c r="AE59" i="22" l="1"/>
  <c r="R59" i="22"/>
  <c r="V64" i="22"/>
  <c r="W64" i="22"/>
  <c r="X64" i="22"/>
  <c r="Y64" i="22"/>
  <c r="Z64" i="22"/>
  <c r="AA64" i="22"/>
  <c r="AB64" i="22"/>
  <c r="AC64" i="22"/>
  <c r="AD64" i="22"/>
  <c r="AE64" i="22"/>
  <c r="AF64" i="22"/>
  <c r="AG64" i="22"/>
  <c r="AH64" i="22"/>
  <c r="AI64" i="22"/>
  <c r="AJ64" i="22"/>
  <c r="AK64" i="22"/>
  <c r="AL64" i="22"/>
  <c r="AM64" i="22"/>
  <c r="AN64" i="22"/>
  <c r="AO64" i="22"/>
  <c r="AP64" i="22"/>
  <c r="AQ64" i="22"/>
  <c r="AR64" i="22"/>
  <c r="AS64" i="22"/>
  <c r="AT64" i="22"/>
  <c r="AU64" i="22"/>
  <c r="AV64" i="22"/>
  <c r="AW64" i="22"/>
  <c r="AX64" i="22"/>
  <c r="AY64" i="22"/>
  <c r="U64" i="22"/>
  <c r="V63" i="22"/>
  <c r="W63" i="22"/>
  <c r="X63" i="22"/>
  <c r="Y63" i="22"/>
  <c r="Z63" i="22"/>
  <c r="AA63" i="22"/>
  <c r="AB63" i="22"/>
  <c r="AC63" i="22"/>
  <c r="AD63" i="22"/>
  <c r="AE63" i="22"/>
  <c r="AF63" i="22"/>
  <c r="AG63" i="22"/>
  <c r="AH63" i="22"/>
  <c r="AI63" i="22"/>
  <c r="AJ63" i="22"/>
  <c r="AK63" i="22"/>
  <c r="AL63" i="22"/>
  <c r="AM63" i="22"/>
  <c r="AN63" i="22"/>
  <c r="AO63" i="22"/>
  <c r="AP63" i="22"/>
  <c r="AQ63" i="22"/>
  <c r="AR63" i="22"/>
  <c r="AS63" i="22"/>
  <c r="AT63" i="22"/>
  <c r="AU63" i="22"/>
  <c r="AV63" i="22"/>
  <c r="AW63" i="22"/>
  <c r="AX63" i="22"/>
  <c r="AY63" i="22"/>
  <c r="U63" i="22"/>
  <c r="AY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AS62" i="22"/>
  <c r="AT62" i="22"/>
  <c r="AU62" i="22"/>
  <c r="AV62" i="22"/>
  <c r="AW62" i="22"/>
  <c r="AX62" i="22"/>
  <c r="U62" i="22"/>
  <c r="V61" i="22"/>
  <c r="W61" i="22"/>
  <c r="X61" i="22"/>
  <c r="Y61" i="22"/>
  <c r="Z61" i="22"/>
  <c r="U61" i="22"/>
  <c r="AE60" i="22"/>
  <c r="R60" i="22"/>
  <c r="AE58" i="22"/>
  <c r="R58" i="22"/>
  <c r="Z57" i="22"/>
  <c r="S57" i="22"/>
  <c r="U55" i="22"/>
  <c r="V55" i="22"/>
  <c r="W55" i="22"/>
  <c r="X55" i="22"/>
  <c r="T55" i="22"/>
  <c r="U54" i="22"/>
  <c r="V54" i="22"/>
  <c r="W54" i="22"/>
  <c r="X54" i="22"/>
  <c r="T54" i="22"/>
  <c r="U53" i="22"/>
  <c r="V53" i="22"/>
  <c r="W53" i="22"/>
  <c r="X53" i="22"/>
  <c r="T53" i="22"/>
  <c r="U52" i="22"/>
  <c r="V52" i="22"/>
  <c r="W52" i="22"/>
  <c r="X52" i="22"/>
  <c r="Y52" i="22"/>
  <c r="Z52" i="22"/>
  <c r="AA52" i="22"/>
  <c r="AB52" i="22"/>
  <c r="AC52" i="22"/>
  <c r="AD52" i="22"/>
  <c r="AE52" i="22"/>
  <c r="T52" i="22"/>
  <c r="U51" i="22"/>
  <c r="V51" i="22"/>
  <c r="W51" i="22"/>
  <c r="X51" i="22"/>
  <c r="Y51" i="22"/>
  <c r="Z51" i="22"/>
  <c r="AA51" i="22"/>
  <c r="AB51" i="22"/>
  <c r="AC51" i="22"/>
  <c r="AD51" i="22"/>
  <c r="AE51" i="22"/>
  <c r="T51" i="22"/>
  <c r="U50" i="22"/>
  <c r="V50" i="22"/>
  <c r="W50" i="22"/>
  <c r="X50" i="22"/>
  <c r="Y50" i="22"/>
  <c r="Z50" i="22"/>
  <c r="AA50" i="22"/>
  <c r="AB50" i="22"/>
  <c r="AC50" i="22"/>
  <c r="AD50" i="22"/>
  <c r="AE50" i="22"/>
  <c r="T50" i="22"/>
  <c r="U49" i="22"/>
  <c r="V49" i="22"/>
  <c r="W49" i="22"/>
  <c r="X49" i="22"/>
  <c r="Y49" i="22"/>
  <c r="Z49" i="22"/>
  <c r="AA49" i="22"/>
  <c r="AB49" i="22"/>
  <c r="AC49" i="22"/>
  <c r="AD49" i="22"/>
  <c r="AE49" i="22"/>
  <c r="AF49" i="22"/>
  <c r="AG49" i="22"/>
  <c r="AH49" i="22"/>
  <c r="AI49" i="22"/>
  <c r="AJ49" i="22"/>
  <c r="AK49" i="22"/>
  <c r="AL49" i="22"/>
  <c r="AM49" i="22"/>
  <c r="AN49" i="22"/>
  <c r="AO49" i="22"/>
  <c r="AP49" i="22"/>
  <c r="AQ49" i="22"/>
  <c r="AR49" i="22"/>
  <c r="AS49" i="22"/>
  <c r="AT49" i="22"/>
  <c r="AU49" i="22"/>
  <c r="AV49" i="22"/>
  <c r="AW49" i="22"/>
  <c r="AX49" i="22"/>
  <c r="AY49" i="22"/>
  <c r="T49" i="22"/>
  <c r="U48" i="22"/>
  <c r="V48" i="22"/>
  <c r="W48" i="22"/>
  <c r="X48" i="22"/>
  <c r="Y48" i="22"/>
  <c r="Z48" i="22"/>
  <c r="AA48" i="22"/>
  <c r="AB48" i="22"/>
  <c r="AC48" i="22"/>
  <c r="AD48" i="22"/>
  <c r="AE48" i="22"/>
  <c r="AF48" i="22"/>
  <c r="AG48" i="22"/>
  <c r="AH48" i="22"/>
  <c r="AI48" i="22"/>
  <c r="AJ48" i="22"/>
  <c r="AK48" i="22"/>
  <c r="AL48" i="22"/>
  <c r="AM48" i="22"/>
  <c r="AN48" i="22"/>
  <c r="AO48" i="22"/>
  <c r="AP48" i="22"/>
  <c r="AQ48" i="22"/>
  <c r="AR48" i="22"/>
  <c r="AS48" i="22"/>
  <c r="AT48" i="22"/>
  <c r="AU48" i="22"/>
  <c r="AV48" i="22"/>
  <c r="AW48" i="22"/>
  <c r="AX48" i="22"/>
  <c r="AY48" i="22"/>
  <c r="T48" i="22"/>
  <c r="AY47" i="22"/>
  <c r="U47" i="22"/>
  <c r="V47" i="22"/>
  <c r="W47" i="22"/>
  <c r="X47" i="22"/>
  <c r="Y47" i="22"/>
  <c r="Z47" i="22"/>
  <c r="AA47" i="22"/>
  <c r="AB47" i="22"/>
  <c r="AC47" i="22"/>
  <c r="AD47" i="22"/>
  <c r="AE47" i="22"/>
  <c r="AF47" i="22"/>
  <c r="AG47" i="22"/>
  <c r="AH47" i="22"/>
  <c r="AI47" i="22"/>
  <c r="AJ47" i="22"/>
  <c r="AK47" i="22"/>
  <c r="AL47" i="22"/>
  <c r="AM47" i="22"/>
  <c r="AN47" i="22"/>
  <c r="AO47" i="22"/>
  <c r="AP47" i="22"/>
  <c r="AQ47" i="22"/>
  <c r="AR47" i="22"/>
  <c r="AS47" i="22"/>
  <c r="AT47" i="22"/>
  <c r="AU47" i="22"/>
  <c r="AV47" i="22"/>
  <c r="AW47" i="22"/>
  <c r="AX47" i="22"/>
  <c r="T47" i="22"/>
  <c r="U45" i="22"/>
  <c r="V45" i="22"/>
  <c r="W45" i="22"/>
  <c r="X45" i="22"/>
  <c r="Y45" i="22"/>
  <c r="Z45" i="22"/>
  <c r="AA45" i="22"/>
  <c r="AB45" i="22"/>
  <c r="AC45" i="22"/>
  <c r="AD45" i="22"/>
  <c r="AE45" i="22"/>
  <c r="T45" i="22"/>
  <c r="U46" i="22"/>
  <c r="V46" i="22"/>
  <c r="W46" i="22"/>
  <c r="X46" i="22"/>
  <c r="Y46" i="22"/>
  <c r="Z46" i="22"/>
  <c r="AA46" i="22"/>
  <c r="AB46" i="22"/>
  <c r="AC46" i="22"/>
  <c r="AD46" i="22"/>
  <c r="AE46" i="22"/>
  <c r="T46" i="22"/>
  <c r="U44" i="22"/>
  <c r="V44" i="22"/>
  <c r="W44" i="22"/>
  <c r="X44" i="22"/>
  <c r="Y44" i="22"/>
  <c r="Z44" i="22"/>
  <c r="AA44" i="22"/>
  <c r="AB44" i="22"/>
  <c r="AC44" i="22"/>
  <c r="AD44" i="22"/>
  <c r="AE44" i="22"/>
  <c r="T44" i="22"/>
  <c r="T43" i="22"/>
  <c r="U43" i="22"/>
  <c r="V43" i="22"/>
  <c r="W43" i="22"/>
  <c r="X43" i="22"/>
  <c r="Y43" i="22"/>
  <c r="Z43" i="22"/>
  <c r="AA43" i="22"/>
  <c r="AB43" i="22"/>
  <c r="AC43" i="22"/>
  <c r="AD43" i="22"/>
  <c r="AE43" i="22"/>
  <c r="AF43" i="22"/>
  <c r="AG43" i="22"/>
  <c r="AH43" i="22"/>
  <c r="AI43" i="22"/>
  <c r="AJ43" i="22"/>
  <c r="AK43" i="22"/>
  <c r="AL43" i="22"/>
  <c r="AM43" i="22"/>
  <c r="AN43" i="22"/>
  <c r="AO43" i="22"/>
  <c r="AP43" i="22"/>
  <c r="AQ43" i="22"/>
  <c r="AR43" i="22"/>
  <c r="AS43" i="22"/>
  <c r="AT43" i="22"/>
  <c r="AU43" i="22"/>
  <c r="AV43" i="22"/>
  <c r="AW43" i="22"/>
  <c r="AX43" i="22"/>
  <c r="AY43" i="22"/>
  <c r="S43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AS42" i="22"/>
  <c r="AT42" i="22"/>
  <c r="AU42" i="22"/>
  <c r="AV42" i="22"/>
  <c r="AW42" i="22"/>
  <c r="AX42" i="22"/>
  <c r="AY42" i="22"/>
  <c r="S42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AS41" i="22"/>
  <c r="AT41" i="22"/>
  <c r="AU41" i="22"/>
  <c r="AV41" i="22"/>
  <c r="AW41" i="22"/>
  <c r="AX41" i="22"/>
  <c r="AY41" i="22"/>
  <c r="S41" i="22"/>
  <c r="AE39" i="22"/>
  <c r="U39" i="22"/>
  <c r="AE40" i="22"/>
  <c r="U40" i="22"/>
  <c r="AE38" i="22"/>
  <c r="U38" i="22"/>
  <c r="U34" i="22"/>
  <c r="Z34" i="22"/>
  <c r="AE34" i="22"/>
  <c r="U35" i="22"/>
  <c r="Z35" i="22"/>
  <c r="AE35" i="22"/>
  <c r="U36" i="22"/>
  <c r="Z36" i="22"/>
  <c r="AE36" i="22"/>
  <c r="P34" i="22"/>
  <c r="P36" i="22"/>
  <c r="P35" i="22"/>
  <c r="S33" i="22"/>
  <c r="T33" i="22"/>
  <c r="U33" i="22"/>
  <c r="R33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F30" i="22"/>
  <c r="AG30" i="22"/>
  <c r="AH30" i="22"/>
  <c r="AI30" i="22"/>
  <c r="AJ30" i="22"/>
  <c r="AK30" i="22"/>
  <c r="AL30" i="22"/>
  <c r="AM30" i="22"/>
  <c r="AN30" i="22"/>
  <c r="AO30" i="22"/>
  <c r="AP30" i="22"/>
  <c r="AQ30" i="22"/>
  <c r="AR30" i="22"/>
  <c r="AS30" i="22"/>
  <c r="AT30" i="22"/>
  <c r="AU30" i="22"/>
  <c r="AV30" i="22"/>
  <c r="AW30" i="22"/>
  <c r="AX30" i="22"/>
  <c r="AY30" i="22"/>
  <c r="S31" i="22"/>
  <c r="T31" i="22"/>
  <c r="U31" i="22"/>
  <c r="V31" i="22"/>
  <c r="W31" i="22"/>
  <c r="X31" i="22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AL31" i="22"/>
  <c r="AM31" i="22"/>
  <c r="AN31" i="22"/>
  <c r="AO31" i="22"/>
  <c r="AP31" i="22"/>
  <c r="AQ31" i="22"/>
  <c r="AR31" i="22"/>
  <c r="AS31" i="22"/>
  <c r="AT31" i="22"/>
  <c r="AU31" i="22"/>
  <c r="AV31" i="22"/>
  <c r="AW31" i="22"/>
  <c r="AX31" i="22"/>
  <c r="AY31" i="22"/>
  <c r="S32" i="22"/>
  <c r="T32" i="22"/>
  <c r="U32" i="22"/>
  <c r="V32" i="22"/>
  <c r="W32" i="22"/>
  <c r="X32" i="22"/>
  <c r="Y32" i="22"/>
  <c r="Z32" i="22"/>
  <c r="AA32" i="22"/>
  <c r="AB32" i="22"/>
  <c r="AC32" i="22"/>
  <c r="AD32" i="22"/>
  <c r="AE32" i="22"/>
  <c r="AF32" i="22"/>
  <c r="AG32" i="22"/>
  <c r="AH32" i="22"/>
  <c r="AI32" i="22"/>
  <c r="AJ32" i="22"/>
  <c r="AK32" i="22"/>
  <c r="AL32" i="22"/>
  <c r="AM32" i="22"/>
  <c r="AN32" i="22"/>
  <c r="AO32" i="22"/>
  <c r="AP32" i="22"/>
  <c r="AQ32" i="22"/>
  <c r="AR32" i="22"/>
  <c r="AS32" i="22"/>
  <c r="AT32" i="22"/>
  <c r="AU32" i="22"/>
  <c r="AV32" i="22"/>
  <c r="AW32" i="22"/>
  <c r="AX32" i="22"/>
  <c r="AY32" i="22"/>
  <c r="R32" i="22"/>
  <c r="R31" i="22"/>
  <c r="R30" i="22"/>
  <c r="R24" i="22"/>
  <c r="S24" i="22"/>
  <c r="T24" i="22"/>
  <c r="U24" i="22"/>
  <c r="V24" i="22"/>
  <c r="W24" i="22"/>
  <c r="X24" i="22"/>
  <c r="Y24" i="22"/>
  <c r="Z24" i="22"/>
  <c r="AA24" i="22"/>
  <c r="AB24" i="22"/>
  <c r="AC24" i="22"/>
  <c r="AD24" i="22"/>
  <c r="AE24" i="22"/>
  <c r="AF24" i="22"/>
  <c r="AG24" i="22"/>
  <c r="AH24" i="22"/>
  <c r="AI24" i="22"/>
  <c r="AJ24" i="22"/>
  <c r="AK24" i="22"/>
  <c r="AL24" i="22"/>
  <c r="AM24" i="22"/>
  <c r="AN24" i="22"/>
  <c r="AO24" i="22"/>
  <c r="AP24" i="22"/>
  <c r="AQ24" i="22"/>
  <c r="AR24" i="22"/>
  <c r="AS24" i="22"/>
  <c r="AT24" i="22"/>
  <c r="AU24" i="22"/>
  <c r="AV24" i="22"/>
  <c r="AW24" i="22"/>
  <c r="AX24" i="22"/>
  <c r="AY24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AS25" i="22"/>
  <c r="AT25" i="22"/>
  <c r="AU25" i="22"/>
  <c r="AV25" i="22"/>
  <c r="AW25" i="22"/>
  <c r="AX25" i="22"/>
  <c r="AY25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AN26" i="22"/>
  <c r="AO26" i="22"/>
  <c r="AP26" i="22"/>
  <c r="AQ26" i="22"/>
  <c r="AR26" i="22"/>
  <c r="AS26" i="22"/>
  <c r="AT26" i="22"/>
  <c r="AU26" i="22"/>
  <c r="AV26" i="22"/>
  <c r="AW26" i="22"/>
  <c r="AX26" i="22"/>
  <c r="AY26" i="22"/>
  <c r="Q25" i="22"/>
  <c r="Q26" i="22"/>
  <c r="Q24" i="22"/>
  <c r="S22" i="22"/>
  <c r="O22" i="22"/>
  <c r="AE18" i="22"/>
  <c r="AE19" i="22"/>
  <c r="AE20" i="22"/>
  <c r="M20" i="22"/>
  <c r="M19" i="22"/>
  <c r="M18" i="22"/>
  <c r="M10" i="22"/>
  <c r="P10" i="22"/>
  <c r="Q10" i="22"/>
  <c r="R10" i="22"/>
  <c r="S10" i="22"/>
  <c r="T10" i="22"/>
  <c r="U10" i="22"/>
  <c r="K10" i="22"/>
  <c r="M11" i="22"/>
  <c r="P11" i="22"/>
  <c r="Q11" i="22"/>
  <c r="R11" i="22"/>
  <c r="S11" i="22"/>
  <c r="T11" i="22"/>
  <c r="U11" i="22"/>
  <c r="K11" i="22"/>
  <c r="M9" i="22"/>
  <c r="P9" i="22"/>
  <c r="Q9" i="22"/>
  <c r="R9" i="22"/>
  <c r="S9" i="22"/>
  <c r="T9" i="22"/>
  <c r="U9" i="22"/>
  <c r="K9" i="22"/>
  <c r="U4" i="22"/>
  <c r="U5" i="22"/>
  <c r="U3" i="22"/>
  <c r="J64" i="20"/>
  <c r="H64" i="20"/>
  <c r="J63" i="20"/>
  <c r="H63" i="20"/>
  <c r="J62" i="20"/>
  <c r="J61" i="20"/>
  <c r="H61" i="20"/>
  <c r="J60" i="20"/>
  <c r="H60" i="20"/>
  <c r="J52" i="20"/>
  <c r="H52" i="20"/>
  <c r="J50" i="20"/>
  <c r="H50" i="20"/>
  <c r="J47" i="20"/>
  <c r="J46" i="20"/>
  <c r="H46" i="20"/>
  <c r="H47" i="20"/>
  <c r="J45" i="20"/>
  <c r="H45" i="20"/>
  <c r="J44" i="20"/>
  <c r="H44" i="20"/>
  <c r="J40" i="20"/>
  <c r="H40" i="20"/>
  <c r="J35" i="20"/>
  <c r="H35" i="20"/>
  <c r="J33" i="20"/>
  <c r="H33" i="20"/>
  <c r="J32" i="20"/>
  <c r="H32" i="20"/>
  <c r="J31" i="20"/>
  <c r="H31" i="20"/>
  <c r="J30" i="20"/>
  <c r="H30" i="20"/>
  <c r="J29" i="20"/>
  <c r="H29" i="20"/>
  <c r="J19" i="20" l="1"/>
  <c r="H19" i="20"/>
  <c r="J11" i="20"/>
  <c r="H11" i="20"/>
  <c r="J7" i="20"/>
  <c r="H7" i="20"/>
  <c r="J6" i="20"/>
  <c r="H6" i="20"/>
  <c r="H5" i="20"/>
  <c r="J5" i="20"/>
  <c r="H3" i="20"/>
  <c r="J3" i="20"/>
  <c r="O13" i="5" l="1"/>
  <c r="O10" i="5" l="1"/>
  <c r="AS33" i="12" l="1"/>
  <c r="AS37" i="12" s="1"/>
  <c r="AS32" i="12"/>
  <c r="AS36" i="12" s="1"/>
  <c r="D30" i="10"/>
  <c r="C29" i="10"/>
  <c r="C30" i="10"/>
  <c r="E32" i="11"/>
  <c r="D31" i="11"/>
  <c r="D32" i="11"/>
  <c r="H18" i="20" s="1"/>
  <c r="C31" i="11"/>
  <c r="C32" i="11"/>
  <c r="J20" i="20" l="1"/>
  <c r="J18" i="20"/>
  <c r="H20" i="20"/>
  <c r="H25" i="20"/>
  <c r="H13" i="20"/>
  <c r="J13" i="20"/>
  <c r="H26" i="20"/>
  <c r="H39" i="9"/>
  <c r="H38" i="9"/>
  <c r="I39" i="9"/>
  <c r="I38" i="9"/>
  <c r="D38" i="9"/>
  <c r="F38" i="9"/>
  <c r="E38" i="9"/>
  <c r="J56" i="20" s="1"/>
  <c r="D39" i="9"/>
  <c r="F39" i="9"/>
  <c r="E39" i="9"/>
  <c r="G39" i="9"/>
  <c r="C39" i="9"/>
  <c r="C38" i="9"/>
  <c r="J51" i="20" l="1"/>
  <c r="H51" i="20"/>
  <c r="J43" i="20"/>
  <c r="H56" i="20"/>
  <c r="H43" i="20"/>
  <c r="W33" i="12"/>
  <c r="W37" i="12" s="1"/>
  <c r="BX32" i="12"/>
  <c r="BX36" i="12" s="1"/>
  <c r="BU33" i="12"/>
  <c r="BU37" i="12" s="1"/>
  <c r="BV33" i="12"/>
  <c r="BV37" i="12" s="1"/>
  <c r="BW33" i="12"/>
  <c r="BW37" i="12" s="1"/>
  <c r="BX33" i="12"/>
  <c r="BX37" i="12" s="1"/>
  <c r="BY33" i="12"/>
  <c r="BY37" i="12" s="1"/>
  <c r="BT33" i="12"/>
  <c r="BT37" i="12" s="1"/>
  <c r="AM32" i="12"/>
  <c r="AM36" i="12" s="1"/>
  <c r="AO32" i="12"/>
  <c r="AO36" i="12" s="1"/>
  <c r="AR32" i="12"/>
  <c r="AR36" i="12" s="1"/>
  <c r="AT32" i="12"/>
  <c r="AT36" i="12" s="1"/>
  <c r="BB32" i="12"/>
  <c r="BB36" i="12" s="1"/>
  <c r="BD32" i="12"/>
  <c r="BD36" i="12" s="1"/>
  <c r="BH32" i="12"/>
  <c r="BH36" i="12" s="1"/>
  <c r="BP32" i="12"/>
  <c r="BP36" i="12" s="1"/>
  <c r="BQ32" i="12"/>
  <c r="BQ36" i="12" s="1"/>
  <c r="AM33" i="12"/>
  <c r="AM37" i="12" s="1"/>
  <c r="AN33" i="12"/>
  <c r="AN37" i="12" s="1"/>
  <c r="AO33" i="12"/>
  <c r="AP33" i="12"/>
  <c r="AP37" i="12" s="1"/>
  <c r="AQ33" i="12"/>
  <c r="AQ37" i="12" s="1"/>
  <c r="AR33" i="12"/>
  <c r="AR37" i="12" s="1"/>
  <c r="AT33" i="12"/>
  <c r="AT37" i="12" s="1"/>
  <c r="AU33" i="12"/>
  <c r="AU37" i="12" s="1"/>
  <c r="AV33" i="12"/>
  <c r="AV37" i="12" s="1"/>
  <c r="AW33" i="12"/>
  <c r="AW37" i="12" s="1"/>
  <c r="AX33" i="12"/>
  <c r="AX37" i="12" s="1"/>
  <c r="AY33" i="12"/>
  <c r="AY37" i="12" s="1"/>
  <c r="AZ33" i="12"/>
  <c r="AZ37" i="12" s="1"/>
  <c r="BA33" i="12"/>
  <c r="BA37" i="12" s="1"/>
  <c r="BB33" i="12"/>
  <c r="BB37" i="12" s="1"/>
  <c r="BC33" i="12"/>
  <c r="BC37" i="12" s="1"/>
  <c r="BD33" i="12"/>
  <c r="BD37" i="12" s="1"/>
  <c r="BE33" i="12"/>
  <c r="BE37" i="12" s="1"/>
  <c r="BF33" i="12"/>
  <c r="BF37" i="12" s="1"/>
  <c r="BG33" i="12"/>
  <c r="BG37" i="12" s="1"/>
  <c r="BH33" i="12"/>
  <c r="BH37" i="12" s="1"/>
  <c r="BI33" i="12"/>
  <c r="BI37" i="12" s="1"/>
  <c r="BJ33" i="12"/>
  <c r="BJ37" i="12" s="1"/>
  <c r="BK33" i="12"/>
  <c r="BK37" i="12" s="1"/>
  <c r="BL33" i="12"/>
  <c r="BL37" i="12" s="1"/>
  <c r="BM33" i="12"/>
  <c r="BM37" i="12" s="1"/>
  <c r="BN33" i="12"/>
  <c r="BN37" i="12" s="1"/>
  <c r="BO33" i="12"/>
  <c r="BO37" i="12" s="1"/>
  <c r="BP33" i="12"/>
  <c r="BP37" i="12" s="1"/>
  <c r="BQ33" i="12"/>
  <c r="BQ37" i="12" s="1"/>
  <c r="AF32" i="12"/>
  <c r="AF36" i="12" s="1"/>
  <c r="AH32" i="12"/>
  <c r="AH36" i="12" s="1"/>
  <c r="AI32" i="12"/>
  <c r="AI36" i="12" s="1"/>
  <c r="AJ32" i="12"/>
  <c r="AJ36" i="12" s="1"/>
  <c r="AF33" i="12"/>
  <c r="AF37" i="12" s="1"/>
  <c r="AG33" i="12"/>
  <c r="AG37" i="12" s="1"/>
  <c r="AH33" i="12"/>
  <c r="AH37" i="12" s="1"/>
  <c r="AI33" i="12"/>
  <c r="AI37" i="12" s="1"/>
  <c r="AJ33" i="12"/>
  <c r="AJ37" i="12" s="1"/>
  <c r="AE33" i="12"/>
  <c r="AE37" i="12" s="1"/>
  <c r="AE32" i="12"/>
  <c r="AE36" i="12" s="1"/>
  <c r="W32" i="12"/>
  <c r="W36" i="12" s="1"/>
  <c r="Y32" i="12"/>
  <c r="Y36" i="12" s="1"/>
  <c r="AA32" i="12"/>
  <c r="AA36" i="12" s="1"/>
  <c r="AB32" i="12"/>
  <c r="AB36" i="12" s="1"/>
  <c r="U33" i="12"/>
  <c r="U37" i="12" s="1"/>
  <c r="V33" i="12"/>
  <c r="V37" i="12" s="1"/>
  <c r="X33" i="12"/>
  <c r="X37" i="12" s="1"/>
  <c r="Y33" i="12"/>
  <c r="Y37" i="12" s="1"/>
  <c r="Z33" i="12"/>
  <c r="Z37" i="12" s="1"/>
  <c r="AA33" i="12"/>
  <c r="AA37" i="12" s="1"/>
  <c r="AB33" i="12"/>
  <c r="AB37" i="12" s="1"/>
  <c r="AC33" i="12"/>
  <c r="AC37" i="12" s="1"/>
  <c r="T33" i="12"/>
  <c r="T37" i="12" s="1"/>
  <c r="F33" i="12"/>
  <c r="F37" i="12" s="1"/>
  <c r="G33" i="12"/>
  <c r="G37" i="12" s="1"/>
  <c r="H33" i="12"/>
  <c r="H37" i="12" s="1"/>
  <c r="I33" i="12"/>
  <c r="I37" i="12" s="1"/>
  <c r="J33" i="12"/>
  <c r="J37" i="12" s="1"/>
  <c r="K33" i="12"/>
  <c r="K37" i="12" s="1"/>
  <c r="L33" i="12"/>
  <c r="L37" i="12" s="1"/>
  <c r="M33" i="12"/>
  <c r="M37" i="12" s="1"/>
  <c r="N33" i="12"/>
  <c r="N37" i="12" s="1"/>
  <c r="O33" i="12"/>
  <c r="O37" i="12" s="1"/>
  <c r="P33" i="12"/>
  <c r="P37" i="12" s="1"/>
  <c r="Q33" i="12"/>
  <c r="Q37" i="12" s="1"/>
  <c r="R33" i="12"/>
  <c r="R37" i="12" s="1"/>
  <c r="G32" i="12"/>
  <c r="G36" i="12" s="1"/>
  <c r="H32" i="12"/>
  <c r="H36" i="12" s="1"/>
  <c r="I32" i="12"/>
  <c r="I36" i="12" s="1"/>
  <c r="L32" i="12"/>
  <c r="L36" i="12" s="1"/>
  <c r="R32" i="12"/>
  <c r="R36" i="12" s="1"/>
  <c r="D33" i="12"/>
  <c r="D37" i="12" s="1"/>
  <c r="C33" i="12"/>
  <c r="C37" i="12" s="1"/>
  <c r="C32" i="12"/>
  <c r="C36" i="12" s="1"/>
  <c r="BR33" i="12"/>
  <c r="BR37" i="12" s="1"/>
  <c r="AD33" i="12"/>
  <c r="AD37" i="12" s="1"/>
  <c r="AD32" i="12" l="1"/>
  <c r="AD36" i="12" s="1"/>
  <c r="AL33" i="12"/>
  <c r="AL37" i="12" s="1"/>
  <c r="AK33" i="12"/>
  <c r="AK37" i="12" s="1"/>
  <c r="AK32" i="12"/>
  <c r="AK36" i="12" s="1"/>
  <c r="J17" i="20" s="1"/>
  <c r="U6" i="22"/>
  <c r="K6" i="22"/>
  <c r="U7" i="22"/>
  <c r="U8" i="22"/>
  <c r="AE6" i="22"/>
  <c r="K8" i="22"/>
  <c r="K7" i="22"/>
  <c r="AE7" i="22"/>
  <c r="AE8" i="22"/>
  <c r="J4" i="20"/>
  <c r="E33" i="12"/>
  <c r="E37" i="12" s="1"/>
  <c r="U16" i="22"/>
  <c r="K14" i="22"/>
  <c r="AE13" i="22"/>
  <c r="K12" i="22"/>
  <c r="U12" i="22"/>
  <c r="U14" i="22"/>
  <c r="K15" i="22"/>
  <c r="K13" i="22"/>
  <c r="K16" i="22"/>
  <c r="K17" i="22"/>
  <c r="U15" i="22"/>
  <c r="U17" i="22"/>
  <c r="AE12" i="22"/>
  <c r="AE14" i="22"/>
  <c r="U13" i="22"/>
  <c r="J9" i="20"/>
  <c r="H9" i="20"/>
  <c r="H8" i="20"/>
  <c r="J8" i="20"/>
  <c r="S33" i="12"/>
  <c r="S37" i="12" s="1"/>
  <c r="BS33" i="12"/>
  <c r="BS37" i="12" s="1"/>
  <c r="H14" i="20"/>
  <c r="H66" i="20"/>
  <c r="H12" i="20"/>
  <c r="H59" i="20"/>
  <c r="J42" i="20"/>
  <c r="J48" i="20"/>
  <c r="J14" i="20"/>
  <c r="H49" i="20"/>
  <c r="J41" i="20"/>
  <c r="H55" i="20"/>
  <c r="H58" i="20"/>
  <c r="H41" i="20"/>
  <c r="H54" i="20"/>
  <c r="H23" i="20"/>
  <c r="J27" i="20"/>
  <c r="H24" i="20"/>
  <c r="H42" i="20"/>
  <c r="J57" i="20"/>
  <c r="J36" i="20"/>
  <c r="J24" i="20"/>
  <c r="H36" i="20"/>
  <c r="J12" i="20"/>
  <c r="J55" i="20"/>
  <c r="J65" i="20"/>
  <c r="J49" i="20"/>
  <c r="H28" i="20"/>
  <c r="H17" i="20"/>
  <c r="J15" i="20"/>
  <c r="H57" i="20"/>
  <c r="H62" i="20"/>
  <c r="J28" i="20"/>
  <c r="J66" i="20"/>
  <c r="H65" i="20"/>
  <c r="H34" i="20"/>
  <c r="H15" i="20"/>
  <c r="J58" i="20"/>
  <c r="J23" i="20"/>
  <c r="J34" i="20"/>
  <c r="H48" i="20"/>
  <c r="AO37" i="12"/>
  <c r="H22" i="20" l="1"/>
  <c r="J22" i="20"/>
  <c r="H27" i="20"/>
  <c r="E15" i="6"/>
  <c r="F15" i="6"/>
  <c r="G15" i="6"/>
  <c r="O14" i="5" l="1"/>
  <c r="O12" i="5" l="1"/>
  <c r="O9" i="5"/>
  <c r="O8" i="5" l="1"/>
  <c r="O6" i="5"/>
  <c r="O5" i="5"/>
  <c r="O4" i="5"/>
  <c r="F5" i="5" l="1"/>
  <c r="Y305" i="3" l="1"/>
  <c r="X305" i="3"/>
  <c r="W305" i="3"/>
  <c r="V305" i="3"/>
  <c r="U305" i="3"/>
  <c r="T305" i="3"/>
  <c r="S305" i="3"/>
  <c r="R305" i="3"/>
  <c r="Q305" i="3"/>
  <c r="P305" i="3"/>
  <c r="O305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AA291" i="3"/>
  <c r="AB291" i="3"/>
  <c r="AC291" i="3"/>
  <c r="AD291" i="3"/>
  <c r="AE291" i="3"/>
  <c r="AF291" i="3"/>
  <c r="AG291" i="3"/>
  <c r="AH291" i="3"/>
  <c r="AI291" i="3"/>
  <c r="AJ291" i="3"/>
  <c r="AK291" i="3"/>
  <c r="AL291" i="3"/>
  <c r="AM291" i="3"/>
  <c r="AN291" i="3"/>
  <c r="AO291" i="3"/>
  <c r="AP291" i="3"/>
  <c r="AQ291" i="3"/>
  <c r="AR291" i="3"/>
  <c r="AS291" i="3"/>
  <c r="AT291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AA292" i="3"/>
  <c r="AB292" i="3"/>
  <c r="AC292" i="3"/>
  <c r="AD292" i="3"/>
  <c r="AE292" i="3"/>
  <c r="AF292" i="3"/>
  <c r="AG292" i="3"/>
  <c r="AH292" i="3"/>
  <c r="AI292" i="3"/>
  <c r="AJ292" i="3"/>
  <c r="AK292" i="3"/>
  <c r="AL292" i="3"/>
  <c r="AM292" i="3"/>
  <c r="AN292" i="3"/>
  <c r="AO292" i="3"/>
  <c r="AP292" i="3"/>
  <c r="AQ292" i="3"/>
  <c r="AR292" i="3"/>
  <c r="AS292" i="3"/>
  <c r="AT292" i="3"/>
  <c r="N293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AA293" i="3"/>
  <c r="AB293" i="3"/>
  <c r="AC293" i="3"/>
  <c r="AD293" i="3"/>
  <c r="AE293" i="3"/>
  <c r="AF293" i="3"/>
  <c r="AG293" i="3"/>
  <c r="AH293" i="3"/>
  <c r="AI293" i="3"/>
  <c r="AJ293" i="3"/>
  <c r="AK293" i="3"/>
  <c r="AL293" i="3"/>
  <c r="AM293" i="3"/>
  <c r="AN293" i="3"/>
  <c r="AO293" i="3"/>
  <c r="AP293" i="3"/>
  <c r="AQ293" i="3"/>
  <c r="AR293" i="3"/>
  <c r="AS293" i="3"/>
  <c r="AT293" i="3"/>
  <c r="P9" i="3" l="1"/>
  <c r="P8" i="3"/>
  <c r="Z9" i="3"/>
  <c r="H4" i="20" s="1"/>
  <c r="Z8" i="3"/>
</calcChain>
</file>

<file path=xl/sharedStrings.xml><?xml version="1.0" encoding="utf-8"?>
<sst xmlns="http://schemas.openxmlformats.org/spreadsheetml/2006/main" count="3392" uniqueCount="768">
  <si>
    <t>Publication</t>
  </si>
  <si>
    <t>Year</t>
  </si>
  <si>
    <t>Year published</t>
  </si>
  <si>
    <t>Forecast item</t>
  </si>
  <si>
    <t>Forecast level</t>
  </si>
  <si>
    <t>Currency</t>
  </si>
  <si>
    <t>Source</t>
  </si>
  <si>
    <t>Forecasted value</t>
  </si>
  <si>
    <t>Baker et al.</t>
  </si>
  <si>
    <t>Cost</t>
  </si>
  <si>
    <t>Pack</t>
  </si>
  <si>
    <t>USD</t>
  </si>
  <si>
    <t>(Pack)</t>
  </si>
  <si>
    <t>Scenario</t>
  </si>
  <si>
    <t>Figure 3, incl. Funding order p. 1143</t>
  </si>
  <si>
    <t>Thiel et al.</t>
  </si>
  <si>
    <t>EUR</t>
  </si>
  <si>
    <t>Extracted from Table 2, Battery cost divided by battery size 24 kWh</t>
  </si>
  <si>
    <t>Gerssen-Gondelach and Faaij</t>
  </si>
  <si>
    <t>Progress ratio 91%, 2010: 1200 USD/kWh</t>
  </si>
  <si>
    <t>Progress ratio 83%, 2010: 1200 USD/kWh</t>
  </si>
  <si>
    <t>Progress ratio 91%, 2010: 800 USD/kWh</t>
  </si>
  <si>
    <t>Progress ratio 83%, 2010: 800 USD/kWh</t>
  </si>
  <si>
    <t>Weiss et al.</t>
  </si>
  <si>
    <t>Lower boundary</t>
  </si>
  <si>
    <t>Upper boundary</t>
  </si>
  <si>
    <t>Extracted from article text, p. 384</t>
  </si>
  <si>
    <t>Mayer et al.</t>
  </si>
  <si>
    <t>Extracted from article text p. 14471</t>
  </si>
  <si>
    <t>Catenacci et al.</t>
  </si>
  <si>
    <t>Current R&amp;D Funding, LIB, BEV, Expert 1</t>
  </si>
  <si>
    <t>Current R&amp;D Funding, LIB, BEV, Expert 2</t>
  </si>
  <si>
    <t>Current R&amp;D Funding, LIB, BEV, Expert 3</t>
  </si>
  <si>
    <t>Current R&amp;D Funding, LIB, BEV, Expert 4</t>
  </si>
  <si>
    <t>Current R&amp;D Funding, LIB, BEV, Expert 5</t>
  </si>
  <si>
    <t>Current R&amp;D Funding, LIB, BEV, Expert 6</t>
  </si>
  <si>
    <t>Current R&amp;D Funding, LIB, BEV, Expert 7</t>
  </si>
  <si>
    <t>R&amp;D Funding +50%, LIB BEV, Expert 1</t>
  </si>
  <si>
    <t>R&amp;D Funding +50%, LIB BEV, Expert 2</t>
  </si>
  <si>
    <t>R&amp;D Funding +50%, LIB BEV, Expert 3</t>
  </si>
  <si>
    <t>R&amp;D Funding +50%, LIB BEV, Expert 4</t>
  </si>
  <si>
    <t>R&amp;D Funding +50%, LIB BEV, Expert 5</t>
  </si>
  <si>
    <t>R&amp;D Funding +50%, LIB BEV, Expert 6</t>
  </si>
  <si>
    <t>R&amp;D Funding +50%, LIB BEV, Expert 7</t>
  </si>
  <si>
    <t>R&amp;D Funding +100%, LIB BEV, Expert 1</t>
  </si>
  <si>
    <t>R&amp;D Funding +100%, LIB BEV, Expert 2</t>
  </si>
  <si>
    <t>R&amp;D Funding +100%, LIB BEV, Expert 3</t>
  </si>
  <si>
    <t>R&amp;D Funding +100%, LIB BEV, Expert 4</t>
  </si>
  <si>
    <t>R&amp;D Funding +100%, LIB BEV, Expert 5</t>
  </si>
  <si>
    <t>R&amp;D Funding +100%, LIB BEV, Expert 6</t>
  </si>
  <si>
    <t>R&amp;D Funding +100%, LIB BEV, Expert 7</t>
  </si>
  <si>
    <t>2012: Extracted from article text, p. 6, 2030: Measured from Figure 6</t>
  </si>
  <si>
    <t>Nykvist and Nilsson</t>
  </si>
  <si>
    <t>EV</t>
  </si>
  <si>
    <t>2014: Extracted from article text p. 329; 2018: Extracted from article text p. 330</t>
  </si>
  <si>
    <t>Cole et al.</t>
  </si>
  <si>
    <t>Schmidt et al.</t>
  </si>
  <si>
    <t>Price</t>
  </si>
  <si>
    <t>LIB, EV, central experience rate</t>
  </si>
  <si>
    <t>Supplementary materials, worksheet Figure 3</t>
  </si>
  <si>
    <t>Kittner et al.</t>
  </si>
  <si>
    <t>EV/ES battery pack</t>
  </si>
  <si>
    <t>Extracted from Table 1</t>
  </si>
  <si>
    <t>Berckmans et al.</t>
  </si>
  <si>
    <t>Cell</t>
  </si>
  <si>
    <t>Measured from Figure 1</t>
  </si>
  <si>
    <t>Battery I</t>
  </si>
  <si>
    <t>Battery II</t>
  </si>
  <si>
    <t>Sakti et al. (based on PBCM)</t>
  </si>
  <si>
    <t>Sakti et al. (based on pack estimates)</t>
  </si>
  <si>
    <t>Sakti et al. (based on component estimates)</t>
  </si>
  <si>
    <t>only cell</t>
  </si>
  <si>
    <t>n.a.</t>
  </si>
  <si>
    <t>Measured from Figure 4</t>
  </si>
  <si>
    <t>Measured from Figure 5</t>
  </si>
  <si>
    <t>no pack</t>
  </si>
  <si>
    <t>Expert A, Design 2 (BEV)</t>
  </si>
  <si>
    <t>Expert F&amp;G, Design 2 (BEV)</t>
  </si>
  <si>
    <t>Expert C, Design 2 (BEV)</t>
  </si>
  <si>
    <t>Expert D&amp;E, Design 2 (BEV)</t>
  </si>
  <si>
    <t>Expert B, Design 2 (BEV)</t>
  </si>
  <si>
    <t>Expert H, Design 2 (BEV)</t>
  </si>
  <si>
    <t>Expert J, Design 2 (BEV)</t>
  </si>
  <si>
    <t>Expert I, Design 2 (BEV)</t>
  </si>
  <si>
    <t>Expert L, Design 2 (BEV)</t>
  </si>
  <si>
    <t>Expert K, Design 2 (BEV)</t>
  </si>
  <si>
    <t>Few et al.</t>
  </si>
  <si>
    <t>Extracted from article text, p. 582</t>
  </si>
  <si>
    <t>Edelenbosch et al.</t>
  </si>
  <si>
    <t>Endogeneous, reference, total battery cost</t>
  </si>
  <si>
    <t>Endogeneous, market leaders, total battery cost</t>
  </si>
  <si>
    <t>Endogeneous, optimistic, total battery cost</t>
  </si>
  <si>
    <t>Battery size (kWh)</t>
  </si>
  <si>
    <t>Measured from Supplementary Materials, Figure 1</t>
  </si>
  <si>
    <t>Assumption of decreasing battery size from 45 to 38 kWh, see Article Figure 1</t>
  </si>
  <si>
    <t>Normalized for per kWh level</t>
  </si>
  <si>
    <t>Safoutin et al.</t>
  </si>
  <si>
    <t>BEV200 pack cost, lower boundary</t>
  </si>
  <si>
    <t>BEV200 pack cost, upper boundary</t>
  </si>
  <si>
    <t>Extracted from article text S.11</t>
  </si>
  <si>
    <t>Comello and Reichelstein</t>
  </si>
  <si>
    <t>Average Scenario</t>
  </si>
  <si>
    <t>Nykvist et al.</t>
  </si>
  <si>
    <t>Measured from Figure 3</t>
  </si>
  <si>
    <t>2016 best cost estimate and average LR</t>
  </si>
  <si>
    <t>Extracted from Supplementary Materials Figure 3</t>
  </si>
  <si>
    <t>Hsieh et al.</t>
  </si>
  <si>
    <t>Mid Cost Projection</t>
  </si>
  <si>
    <t>EV, two-stage learning curve base case</t>
  </si>
  <si>
    <t>BloombergNEF</t>
  </si>
  <si>
    <t>https://about.bnef.com/blog/behind-scenes-take-lithium-ion-battery-prices/</t>
  </si>
  <si>
    <t>Volume-weighted average price</t>
  </si>
  <si>
    <t>USD/EUR</t>
  </si>
  <si>
    <t>CNY/USD</t>
  </si>
  <si>
    <t>Technological learning analysis</t>
  </si>
  <si>
    <t>Central learning rate</t>
  </si>
  <si>
    <t>Learning rate (battery market)</t>
  </si>
  <si>
    <t>Table 2, battery</t>
  </si>
  <si>
    <t>Figure 3</t>
  </si>
  <si>
    <t>Figure 1, LIB EV</t>
  </si>
  <si>
    <t>article text, p. 14470</t>
  </si>
  <si>
    <t>article text, p. 329</t>
  </si>
  <si>
    <t>article text, p. 2</t>
  </si>
  <si>
    <t>article text, p. 146</t>
  </si>
  <si>
    <t>article text, p. 220</t>
  </si>
  <si>
    <t>Supplementary materials, Data, LIB EV</t>
  </si>
  <si>
    <t>Learning rate based on</t>
  </si>
  <si>
    <t>Hyways (2002)</t>
  </si>
  <si>
    <t>1993-2004</t>
  </si>
  <si>
    <t>2006-2014</t>
  </si>
  <si>
    <t>2010-2016</t>
  </si>
  <si>
    <t>1991-2015</t>
  </si>
  <si>
    <t>Schmidt et al. (2017), Kittner et al. (2017)</t>
  </si>
  <si>
    <t>1991-2005</t>
  </si>
  <si>
    <t>2010-2017</t>
  </si>
  <si>
    <t>Market growth</t>
  </si>
  <si>
    <t>Base year</t>
  </si>
  <si>
    <t>Initial market volume</t>
  </si>
  <si>
    <t>Expected market volume</t>
  </si>
  <si>
    <t>Compound annual growth rate in forecasting period</t>
  </si>
  <si>
    <t>Table 2</t>
  </si>
  <si>
    <t>Article text, p. 117</t>
  </si>
  <si>
    <t>Table 6</t>
  </si>
  <si>
    <t>Article text, p. 330</t>
  </si>
  <si>
    <t>Forecast horizon of analysis</t>
  </si>
  <si>
    <t>Supplementary Materials, Figure 3, LIB EV</t>
  </si>
  <si>
    <t>Supplementary Materials, Table 13, Base case</t>
  </si>
  <si>
    <t>General model fit</t>
  </si>
  <si>
    <t>f(x)=(p1)/(x+q1)</t>
  </si>
  <si>
    <t>Coefficients (with 95% confidence bounds)</t>
  </si>
  <si>
    <t>q1</t>
  </si>
  <si>
    <t>p1</t>
  </si>
  <si>
    <t>Goodness of fit</t>
  </si>
  <si>
    <t>SSE</t>
  </si>
  <si>
    <t>R-square</t>
  </si>
  <si>
    <t>Adjusted R-square</t>
  </si>
  <si>
    <t>RMSE</t>
  </si>
  <si>
    <t>Model fit (rational)</t>
  </si>
  <si>
    <t>x</t>
  </si>
  <si>
    <t>f(x)</t>
  </si>
  <si>
    <t>He et al.</t>
  </si>
  <si>
    <t>High battery cost scenario</t>
  </si>
  <si>
    <t>Reference battery cost scenario</t>
  </si>
  <si>
    <t>Low battery cost scenario</t>
  </si>
  <si>
    <t>Measured from Supplementary Figure 5</t>
  </si>
  <si>
    <t>Mongird et al.</t>
  </si>
  <si>
    <t>Extracted from Table 7, Table 12, article text p. 15</t>
  </si>
  <si>
    <t>LIB, pack</t>
  </si>
  <si>
    <t>Penisa et al.</t>
  </si>
  <si>
    <t>2-factor, cum. production, cum. PCT patents</t>
  </si>
  <si>
    <t>Beuse et al.</t>
  </si>
  <si>
    <t>LIB, current raw material cost</t>
  </si>
  <si>
    <t>LIB, high raw material cost</t>
  </si>
  <si>
    <t>Extracted from Figure 6</t>
  </si>
  <si>
    <t>High Cost Projection</t>
  </si>
  <si>
    <t>Low Cost Projection</t>
  </si>
  <si>
    <t>high cost estimate</t>
  </si>
  <si>
    <t>low cost estimate</t>
  </si>
  <si>
    <t>EV, two-stage learning curve upper bound</t>
  </si>
  <si>
    <t>EV, two-stage learning curve lower bound</t>
  </si>
  <si>
    <t>1-factor, cum. Production</t>
  </si>
  <si>
    <t>1-factor, cum. PCT patents</t>
  </si>
  <si>
    <t>4-factor</t>
  </si>
  <si>
    <t>LIB, EV, low experience rate</t>
  </si>
  <si>
    <t>LIB, EV, high experience rate</t>
  </si>
  <si>
    <t>Lithium-Ion (EV), central experience rate</t>
  </si>
  <si>
    <t>Lithium-Ion (EV), high experience rate</t>
  </si>
  <si>
    <t>Lithium-Ion (EV), low experience rate</t>
  </si>
  <si>
    <t>Extracted from Supplementary Figure 1</t>
  </si>
  <si>
    <t>Minimum</t>
  </si>
  <si>
    <t>Maximum</t>
  </si>
  <si>
    <t>Technology</t>
  </si>
  <si>
    <t>Cathode active material</t>
  </si>
  <si>
    <t>NMC811</t>
  </si>
  <si>
    <t>LPS (sulfide)</t>
  </si>
  <si>
    <t>Anode active material</t>
  </si>
  <si>
    <t>C</t>
  </si>
  <si>
    <t>Cathode thickness</t>
  </si>
  <si>
    <t>Anode thickness</t>
  </si>
  <si>
    <t>Separator</t>
  </si>
  <si>
    <t>Separator thickness</t>
  </si>
  <si>
    <t>Price cathode active material</t>
  </si>
  <si>
    <t>Price separator</t>
  </si>
  <si>
    <t>Price anode active material</t>
  </si>
  <si>
    <t>Unit</t>
  </si>
  <si>
    <t>$/kg</t>
  </si>
  <si>
    <t>microns</t>
  </si>
  <si>
    <t>250 (foil)</t>
  </si>
  <si>
    <t>Specific energy (galvanic cell)</t>
  </si>
  <si>
    <t>Wh/kg</t>
  </si>
  <si>
    <t>Plant capacity</t>
  </si>
  <si>
    <t>GWh</t>
  </si>
  <si>
    <t>Forecast</t>
  </si>
  <si>
    <t>$/kWh</t>
  </si>
  <si>
    <t>Figure 2b</t>
  </si>
  <si>
    <t>LNMO</t>
  </si>
  <si>
    <t>LLZ (oxide)</t>
  </si>
  <si>
    <t>Li</t>
  </si>
  <si>
    <t>based on cathode thickness</t>
  </si>
  <si>
    <t>70-150</t>
  </si>
  <si>
    <t>20-43</t>
  </si>
  <si>
    <t>20-100</t>
  </si>
  <si>
    <t>Table 3</t>
  </si>
  <si>
    <t>&gt;10</t>
  </si>
  <si>
    <t>Upper bound</t>
  </si>
  <si>
    <t>Lower bound</t>
  </si>
  <si>
    <t>Drivers of uncertainty</t>
  </si>
  <si>
    <t>Electrode thickness, electrolyte price</t>
  </si>
  <si>
    <t>Figure 4c</t>
  </si>
  <si>
    <t>31-66</t>
  </si>
  <si>
    <t>Electrode thickness</t>
  </si>
  <si>
    <t>HE-NMC</t>
  </si>
  <si>
    <t>42-89</t>
  </si>
  <si>
    <t>Design</t>
  </si>
  <si>
    <t>Material prices</t>
  </si>
  <si>
    <t>Specific energy</t>
  </si>
  <si>
    <t>10-100</t>
  </si>
  <si>
    <t>Figure 6</t>
  </si>
  <si>
    <t>Electrolyte price</t>
  </si>
  <si>
    <t>Schmuch et al.</t>
  </si>
  <si>
    <t>Specific energy (cell)</t>
  </si>
  <si>
    <t>Figure 2a, specific energy on galvanic cell level derived from mentioned cell-level specific energy, cell-level energy content, cell weight and deduction of housing weight</t>
  </si>
  <si>
    <t>Figure 5c, estimation of galvanic-cell level specific energy based on ratio of sulfidic cell</t>
  </si>
  <si>
    <t>Stack</t>
  </si>
  <si>
    <t>20-200</t>
  </si>
  <si>
    <t>&lt;=20</t>
  </si>
  <si>
    <t>100-1000 (foil)</t>
  </si>
  <si>
    <t>430-610</t>
  </si>
  <si>
    <t>50-150</t>
  </si>
  <si>
    <t>n/a</t>
  </si>
  <si>
    <t>Figure 7</t>
  </si>
  <si>
    <t>Excess lithium, Lithium foil price</t>
  </si>
  <si>
    <t>Anode material excess</t>
  </si>
  <si>
    <t>%</t>
  </si>
  <si>
    <t>20-300</t>
  </si>
  <si>
    <t>Gallagher et al.</t>
  </si>
  <si>
    <t>Li2O2</t>
  </si>
  <si>
    <t>Figure S6</t>
  </si>
  <si>
    <t>Share of useable energy</t>
  </si>
  <si>
    <t>Berg et al.</t>
  </si>
  <si>
    <t>Calculation model</t>
  </si>
  <si>
    <t>Figure 4</t>
  </si>
  <si>
    <t>Eroglu et al.</t>
  </si>
  <si>
    <t>Hagen et al.</t>
  </si>
  <si>
    <t>Li2S</t>
  </si>
  <si>
    <t>35-150</t>
  </si>
  <si>
    <t>Figure 2, mean excess Li, mean electrolyte volume in cathode</t>
  </si>
  <si>
    <t>Figure 7a</t>
  </si>
  <si>
    <t>Sulfur loading</t>
  </si>
  <si>
    <t>mg/cm2</t>
  </si>
  <si>
    <t>Converted based on statement 8 mAh/cm2 equals 7 mg/cm2</t>
  </si>
  <si>
    <t>2,62-12,25</t>
  </si>
  <si>
    <t>1,0-6,0</t>
  </si>
  <si>
    <t>20-150</t>
  </si>
  <si>
    <t>Material</t>
  </si>
  <si>
    <t>100-350</t>
  </si>
  <si>
    <t>150-600</t>
  </si>
  <si>
    <t>Sulfur loading, electrolyte/sulfur ratio, sulfur utilization</t>
  </si>
  <si>
    <t>Conversion rates</t>
  </si>
  <si>
    <t>Multiplier</t>
  </si>
  <si>
    <t>Cell to Pack</t>
  </si>
  <si>
    <t>Material to Cell</t>
  </si>
  <si>
    <t>Electrode stack to Material</t>
  </si>
  <si>
    <t>Patry et al.</t>
  </si>
  <si>
    <t>LMO</t>
  </si>
  <si>
    <t>50-100</t>
  </si>
  <si>
    <t>Specific capacity cathode active material</t>
  </si>
  <si>
    <t>mAh/g</t>
  </si>
  <si>
    <t>Nelson et al.</t>
  </si>
  <si>
    <t>Petri et al.</t>
  </si>
  <si>
    <t>Figure 5</t>
  </si>
  <si>
    <t>Cost model</t>
  </si>
  <si>
    <t>Figure 2, high-energy</t>
  </si>
  <si>
    <t>Lithium price, material cost</t>
  </si>
  <si>
    <t>80-100</t>
  </si>
  <si>
    <t>Figure 4 (Verweis einbauen auf Datentabelle)</t>
  </si>
  <si>
    <t>70-200</t>
  </si>
  <si>
    <t>Ciez and Whitacre (a)</t>
  </si>
  <si>
    <t>Ciez and Whitacre (b)</t>
  </si>
  <si>
    <t>SM kaufen</t>
  </si>
  <si>
    <t>Figure 8</t>
  </si>
  <si>
    <t>Material prices, process parameters, cell format</t>
  </si>
  <si>
    <t>Vaalma et al.</t>
  </si>
  <si>
    <t>max. 100</t>
  </si>
  <si>
    <t>Figure 1c</t>
  </si>
  <si>
    <t>Wentker et al.</t>
  </si>
  <si>
    <t>Ciez and Steingart</t>
  </si>
  <si>
    <t>LCO</t>
  </si>
  <si>
    <t>LCP</t>
  </si>
  <si>
    <t>LFP</t>
  </si>
  <si>
    <t>max. 50-100</t>
  </si>
  <si>
    <t>Mauler et al.</t>
  </si>
  <si>
    <t>NCA</t>
  </si>
  <si>
    <t>Max. 50-100</t>
  </si>
  <si>
    <t>Lithium: 0-25</t>
  </si>
  <si>
    <t>Sakti et al. (b)</t>
  </si>
  <si>
    <t>2017 (2017</t>
  </si>
  <si>
    <t>80-90</t>
  </si>
  <si>
    <t>Variance of experts A, F, G (2018)</t>
  </si>
  <si>
    <t>Variance of experts C, D, E, H (2018)</t>
  </si>
  <si>
    <t>130-180</t>
  </si>
  <si>
    <t>NMC (unspecified)</t>
  </si>
  <si>
    <t>max. 100-200</t>
  </si>
  <si>
    <t>NMC111</t>
  </si>
  <si>
    <t>Schünemann</t>
  </si>
  <si>
    <t>50-88</t>
  </si>
  <si>
    <t>48-84</t>
  </si>
  <si>
    <t>Figure 5.4</t>
  </si>
  <si>
    <t>Electrode thickness, process parameters</t>
  </si>
  <si>
    <t>Sakti et al. (a)</t>
  </si>
  <si>
    <t>Figure 12 (BEV)</t>
  </si>
  <si>
    <t>Electrode thickness, process parameters, material prices</t>
  </si>
  <si>
    <t>Wood et al.</t>
  </si>
  <si>
    <t>45-90</t>
  </si>
  <si>
    <t>Figure 1</t>
  </si>
  <si>
    <t>Electrode thickness, process improvements</t>
  </si>
  <si>
    <t>Schneider et al.</t>
  </si>
  <si>
    <t>Figure 2, 4C "automotive"</t>
  </si>
  <si>
    <t>Nemeth et al.</t>
  </si>
  <si>
    <t>Production volume</t>
  </si>
  <si>
    <t>NMC441</t>
  </si>
  <si>
    <t>NMC442</t>
  </si>
  <si>
    <t>NMC532</t>
  </si>
  <si>
    <t>NMC622</t>
  </si>
  <si>
    <t>Figure 6, calculated</t>
  </si>
  <si>
    <t>Table 2, BEV</t>
  </si>
  <si>
    <t>BEV size</t>
  </si>
  <si>
    <t>Duffner et al. (a)</t>
  </si>
  <si>
    <t>Appendix C</t>
  </si>
  <si>
    <t>Plant location</t>
  </si>
  <si>
    <t>Yan and Obrovac</t>
  </si>
  <si>
    <t>Duffner et al. (b)</t>
  </si>
  <si>
    <t>NMC</t>
  </si>
  <si>
    <t>Schnell et al. (b)</t>
  </si>
  <si>
    <t>LMR-NMC</t>
  </si>
  <si>
    <t>LR-NMC</t>
  </si>
  <si>
    <t>&lt;300</t>
  </si>
  <si>
    <t>Si alloy</t>
  </si>
  <si>
    <t>Figure 8, calculated</t>
  </si>
  <si>
    <t>SiC</t>
  </si>
  <si>
    <t>SiC (20 wt% Si)</t>
  </si>
  <si>
    <t>Si-composite</t>
  </si>
  <si>
    <t>Philippot et al.</t>
  </si>
  <si>
    <t>C (2% Si)</t>
  </si>
  <si>
    <t>LMFP</t>
  </si>
  <si>
    <t>Converted currency</t>
  </si>
  <si>
    <t>per kWh</t>
  </si>
  <si>
    <t>Converted forecast level</t>
  </si>
  <si>
    <t>Average</t>
  </si>
  <si>
    <t>from Sakti et al. (a)</t>
  </si>
  <si>
    <t>150-170</t>
  </si>
  <si>
    <t>200-205</t>
  </si>
  <si>
    <t>Cobalt content</t>
  </si>
  <si>
    <t>Specific capacity, process parameters</t>
  </si>
  <si>
    <t>Cobalt content, process parameters</t>
  </si>
  <si>
    <t>Plant location, process, energy density</t>
  </si>
  <si>
    <t>Schnell et al. (a)</t>
  </si>
  <si>
    <t>LTO</t>
  </si>
  <si>
    <t>2010-2020: Measured from Figure 3</t>
  </si>
  <si>
    <t>Method</t>
  </si>
  <si>
    <t>Technological learning</t>
  </si>
  <si>
    <t>Bloomberg NEF</t>
  </si>
  <si>
    <t>https://about.bnef.com/blog/battery-pack-prices-cited-below-100-kwh-for-the-first-time-in-2020-while-market-average-sits-at-137-kwh/</t>
  </si>
  <si>
    <t>Table 8</t>
  </si>
  <si>
    <t>article text, p. 14</t>
  </si>
  <si>
    <t>Type</t>
  </si>
  <si>
    <t>General</t>
  </si>
  <si>
    <t>Battery-specific</t>
  </si>
  <si>
    <t>Supplementary materials, Sheet Experience curves</t>
  </si>
  <si>
    <t>Supplementary Materials, Sheet Market forecasts</t>
  </si>
  <si>
    <t>Article text, p. 7, Appendix Table A1</t>
  </si>
  <si>
    <t>2007-2019</t>
  </si>
  <si>
    <t>Article text p. 146. sources traced back (International Energy Agency 2017), multiplied by battery sizes Supplementary Materials, measured from Figure A3</t>
  </si>
  <si>
    <t>Appendix Table A2</t>
  </si>
  <si>
    <t>Figure 11</t>
  </si>
  <si>
    <t>Figure 12</t>
  </si>
  <si>
    <t>Schmidt et al. (a)</t>
  </si>
  <si>
    <t>Schmidt et al. (b)</t>
  </si>
  <si>
    <t>Literature-based projection</t>
  </si>
  <si>
    <t>Reference scenario</t>
  </si>
  <si>
    <t>Table 6, article text p. 515</t>
  </si>
  <si>
    <t>Sulfur loading, excess Li, electrolyte volume fraction, sulfur to carbon ratio, material cost</t>
  </si>
  <si>
    <t>Figure 8d</t>
  </si>
  <si>
    <t>Figure 10, high-energy, large-format, 10-100 GWh</t>
  </si>
  <si>
    <t>Schuenemann</t>
  </si>
  <si>
    <t>Cano et al.</t>
  </si>
  <si>
    <t>Zhou et al.</t>
  </si>
  <si>
    <t>Expert elicitation</t>
  </si>
  <si>
    <t>LIB</t>
  </si>
  <si>
    <t>LSB</t>
  </si>
  <si>
    <t>LAB</t>
  </si>
  <si>
    <t>Bottom-up modeling</t>
  </si>
  <si>
    <t>Matteson and Williams (a)</t>
  </si>
  <si>
    <t>Matteson and Williams (b)</t>
  </si>
  <si>
    <t>Brodd and Helou</t>
  </si>
  <si>
    <t>SSB</t>
  </si>
  <si>
    <t>Minimum estimate ($ per kWh)</t>
  </si>
  <si>
    <t>Maximum estimate ($ per kWh)</t>
  </si>
  <si>
    <t>Parameter extract minimum</t>
  </si>
  <si>
    <t>Parameter extract maximum</t>
  </si>
  <si>
    <t>30 million USD R&amp;D funding per year for LIB</t>
  </si>
  <si>
    <t>70 million USD R&amp;D funding per year for LIB</t>
  </si>
  <si>
    <t>No funding for LIB</t>
  </si>
  <si>
    <t>BEV medium sales scenario</t>
  </si>
  <si>
    <t>BEV high sales scenario</t>
  </si>
  <si>
    <t>2020, 70 million USD R&amp;D funding per year for LIB</t>
  </si>
  <si>
    <t>2020, no funding for LIB</t>
  </si>
  <si>
    <t>2030, BEV high sales scenario</t>
  </si>
  <si>
    <t>2012, high initial value, slow learning</t>
  </si>
  <si>
    <t>2020, low initial value, fast learning</t>
  </si>
  <si>
    <t>Optimistic estimate</t>
  </si>
  <si>
    <t>Pessimistic estimate</t>
  </si>
  <si>
    <t>2010 pessimistic estimate</t>
  </si>
  <si>
    <t>High-energy battery, medium learning, 3-year patent growth rate</t>
  </si>
  <si>
    <t>High-energy battery, medium learning, 6-year patent growth rate</t>
  </si>
  <si>
    <t>High-energy battery, slow learning, 3-year patent growth rate</t>
  </si>
  <si>
    <t>High-energy battery, slow learning, 6-year patent growth rate</t>
  </si>
  <si>
    <t>High-energy battery, fast learning, 3-year patent growth rate</t>
  </si>
  <si>
    <t>High-energy battery, fast learning, 6-year patent growth rate</t>
  </si>
  <si>
    <t>2020, fast learning, 3-year patent growth rate</t>
  </si>
  <si>
    <t>Energy-specific cost not reported</t>
  </si>
  <si>
    <t>2030 optimistic expert</t>
  </si>
  <si>
    <t>2030 pessimistic expert</t>
  </si>
  <si>
    <t>LMR-NMC|SiC</t>
  </si>
  <si>
    <t>NMC111|C</t>
  </si>
  <si>
    <t>High share of useable energy</t>
  </si>
  <si>
    <t>Low share of useable energy</t>
  </si>
  <si>
    <t>LFP|C, max. electrode thickness 50 microns</t>
  </si>
  <si>
    <t>NMC111|C, max. electrode thickness 100 microns</t>
  </si>
  <si>
    <t>NMC441|C, large-scale dedicated plant</t>
  </si>
  <si>
    <t>LMO|C, flex plant</t>
  </si>
  <si>
    <t>100 TWh of cumulative production</t>
  </si>
  <si>
    <t>100 GWh of cumulative production</t>
  </si>
  <si>
    <t>Original currency</t>
  </si>
  <si>
    <t>Cathode thickness 88 microns</t>
  </si>
  <si>
    <t>Cathode thickness 50 microns</t>
  </si>
  <si>
    <t>High sulfur loading, optimized design</t>
  </si>
  <si>
    <t>Low sulfur loading, baseline design</t>
  </si>
  <si>
    <t>High sulfur loading, high sulfur utilization</t>
  </si>
  <si>
    <t>Low sulfur loading, low sulfur utilization</t>
  </si>
  <si>
    <t>Initial level</t>
  </si>
  <si>
    <t>Target price</t>
  </si>
  <si>
    <t>LR-NMC|SiC</t>
  </si>
  <si>
    <t>NMC|C</t>
  </si>
  <si>
    <t>Optimistic process and design</t>
  </si>
  <si>
    <t>Pessimistic process and design</t>
  </si>
  <si>
    <t>LCP|C</t>
  </si>
  <si>
    <t>LR-NMC|C</t>
  </si>
  <si>
    <t>Li2S|Li</t>
  </si>
  <si>
    <t>Li2O2|Li</t>
  </si>
  <si>
    <t>Baseline process &amp; design</t>
  </si>
  <si>
    <t>Optimized process &amp; design</t>
  </si>
  <si>
    <t>LMO|C, low Lithium price</t>
  </si>
  <si>
    <t>NCA|C, high Lithium price</t>
  </si>
  <si>
    <t>2050, low cost projection</t>
  </si>
  <si>
    <t>2016, high cost projection</t>
  </si>
  <si>
    <t>2018, optimistic parameters</t>
  </si>
  <si>
    <t>2014, pessimistic parameters</t>
  </si>
  <si>
    <t>2018, optimistic expert</t>
  </si>
  <si>
    <t>2014, pessimistic expert</t>
  </si>
  <si>
    <t>2050, high experience rate</t>
  </si>
  <si>
    <t>2017, low experience rate</t>
  </si>
  <si>
    <t>NMC622|SiC</t>
  </si>
  <si>
    <t>NMC622|C</t>
  </si>
  <si>
    <t>2030, NMC622|SiC</t>
  </si>
  <si>
    <t>2015, NMC622|C</t>
  </si>
  <si>
    <t>LMO|C, prismatic, high material prices</t>
  </si>
  <si>
    <t>LMO|C, cylindrical, baseline material prices</t>
  </si>
  <si>
    <t>Lower bound of sources</t>
  </si>
  <si>
    <t>Upper bound of sources</t>
  </si>
  <si>
    <t>Expert A, Tech only, 1xR&amp;D, 10th percentile</t>
  </si>
  <si>
    <t>Expert A, Tech only, 1xR&amp;D, 50th percentile</t>
  </si>
  <si>
    <t>Expert A, Tech only, 1xR&amp;D, 90th percentile</t>
  </si>
  <si>
    <t>Expert A, Tech only, 2xR&amp;D, 10th percentile</t>
  </si>
  <si>
    <t>Expert A, Tech only, 2xR&amp;D, 50th percentile</t>
  </si>
  <si>
    <t>Expert A, Tech only, 2xR&amp;D, 90th percentile</t>
  </si>
  <si>
    <t>Expert A, Tech only, 10xR&amp;D, 10th percentile</t>
  </si>
  <si>
    <t>Expert A, Tech only, 10xR&amp;D, 50th percentile</t>
  </si>
  <si>
    <t>Expert A, Tech only, 10xR&amp;D, 90th percentile</t>
  </si>
  <si>
    <t>Expert A, All factors, 1xR&amp;D, 10th percentile</t>
  </si>
  <si>
    <t>Expert A, All factors, 1xR&amp;D, 50th percentile</t>
  </si>
  <si>
    <t>Expert A, All factors, 1xR&amp;D, 90th percentile</t>
  </si>
  <si>
    <t>Expert A, All factors, 2xR&amp;D, 10th percentile</t>
  </si>
  <si>
    <t>Expert A, All factors, 2xR&amp;D, 50th percentile</t>
  </si>
  <si>
    <t>Expert A, All factors, 2xR&amp;D, 90th percentile</t>
  </si>
  <si>
    <t>Expert A, All factors, 10xR&amp;D, 10th percentile</t>
  </si>
  <si>
    <t>Expert A, All factors, 10xR&amp;D, 50th percentile</t>
  </si>
  <si>
    <t>Expert A, All factors, 10xR&amp;D, 90th percentile</t>
  </si>
  <si>
    <t>Expert B, Tech only, 1xR&amp;D, 10th percentile</t>
  </si>
  <si>
    <t>Expert B, Tech only, 1xR&amp;D, 50th percentile</t>
  </si>
  <si>
    <t>Expert B, Tech only, 1xR&amp;D, 90th percentile</t>
  </si>
  <si>
    <t>Expert B, Tech only, 2xR&amp;D, 10th percentile</t>
  </si>
  <si>
    <t>Expert B, Tech only, 2xR&amp;D, 50th percentile</t>
  </si>
  <si>
    <t>Expert B, Tech only, 2xR&amp;D, 90th percentile</t>
  </si>
  <si>
    <t>Expert B, Tech only, 10xR&amp;D, 10th percentile</t>
  </si>
  <si>
    <t>Expert B, Tech only, 10xR&amp;D, 50th percentile</t>
  </si>
  <si>
    <t>Expert B, Tech only, 10xR&amp;D, 90th percentile</t>
  </si>
  <si>
    <t>Expert B, All factors, 1xR&amp;D, 10th percentile</t>
  </si>
  <si>
    <t>Expert B, All factors, 1xR&amp;D, 50th percentile</t>
  </si>
  <si>
    <t>Expert B, All factors, 1xR&amp;D, 90th percentile</t>
  </si>
  <si>
    <t>Expert B, All factors, 2xR&amp;D, 10th percentile</t>
  </si>
  <si>
    <t>Expert B, All factors, 2xR&amp;D, 50th percentile</t>
  </si>
  <si>
    <t>Expert B, All factors, 2xR&amp;D, 90th percentile</t>
  </si>
  <si>
    <t>Expert B, All factors, 10xR&amp;D, 10th percentile</t>
  </si>
  <si>
    <t>Expert B, All factors, 10xR&amp;D, 50th percentile</t>
  </si>
  <si>
    <t>Expert B, All factors, 10xR&amp;D, 90th percentile</t>
  </si>
  <si>
    <t>Expert C, Tech only, 1xR&amp;D, 10th percentile</t>
  </si>
  <si>
    <t>Expert C, Tech only, 1xR&amp;D, 50th percentile</t>
  </si>
  <si>
    <t>Expert C, Tech only, 1xR&amp;D, 90th percentile</t>
  </si>
  <si>
    <t>Expert C, Tech only, 2xR&amp;D, 10th percentile</t>
  </si>
  <si>
    <t>Expert C, Tech only, 2xR&amp;D, 50th percentile</t>
  </si>
  <si>
    <t>Expert C, Tech only, 2xR&amp;D, 90th percentile</t>
  </si>
  <si>
    <t>Expert C, Tech only, 10xR&amp;D, 10th percentile</t>
  </si>
  <si>
    <t>Expert C, Tech only, 10xR&amp;D, 50th percentile</t>
  </si>
  <si>
    <t>Expert C, Tech only, 10xR&amp;D, 90th percentile</t>
  </si>
  <si>
    <t>Expert C, All factors, 1xR&amp;D, 10th percentile</t>
  </si>
  <si>
    <t>Expert C, All factors, 1xR&amp;D, 50th percentile</t>
  </si>
  <si>
    <t>Expert C, All factors, 1xR&amp;D, 90th percentile</t>
  </si>
  <si>
    <t>Expert C, All factors, 2xR&amp;D, 10th percentile</t>
  </si>
  <si>
    <t>Expert C, All factors, 2xR&amp;D, 50th percentile</t>
  </si>
  <si>
    <t>Expert C, All factors, 2xR&amp;D, 90th percentile</t>
  </si>
  <si>
    <t>Expert C, All factors, 10xR&amp;D, 10th percentile</t>
  </si>
  <si>
    <t>Expert C, All factors, 10xR&amp;D, 50th percentile</t>
  </si>
  <si>
    <t>Expert C, All factors, 10xR&amp;D, 90th percentile</t>
  </si>
  <si>
    <t>Expert D, Tech only, 1xR&amp;D, 10th percentile</t>
  </si>
  <si>
    <t>Expert D, Tech only, 1xR&amp;D, 50th percentile</t>
  </si>
  <si>
    <t>Expert D, Tech only, 1xR&amp;D, 90th percentile</t>
  </si>
  <si>
    <t>Expert D, Tech only, 2xR&amp;D, 10th percentile</t>
  </si>
  <si>
    <t>Expert D, Tech only, 2xR&amp;D, 50th percentile</t>
  </si>
  <si>
    <t>Expert D, Tech only, 2xR&amp;D, 90th percentile</t>
  </si>
  <si>
    <t>Expert D, Tech only, 10xR&amp;D, 10th percentile</t>
  </si>
  <si>
    <t>Expert D, Tech only, 10xR&amp;D, 50th percentile</t>
  </si>
  <si>
    <t>Expert D, Tech only, 10xR&amp;D, 90th percentile</t>
  </si>
  <si>
    <t>Expert D, All factors, 1xR&amp;D, 10th percentile</t>
  </si>
  <si>
    <t>Expert D, All factors, 1xR&amp;D, 50th percentile</t>
  </si>
  <si>
    <t>Expert D, All factors, 1xR&amp;D, 90th percentile</t>
  </si>
  <si>
    <t>Expert D, All factors, 2xR&amp;D, 10th percentile</t>
  </si>
  <si>
    <t>Expert D, All factors, 2xR&amp;D, 50th percentile</t>
  </si>
  <si>
    <t>Expert D, All factors, 2xR&amp;D, 90th percentile</t>
  </si>
  <si>
    <t>Expert D, All factors, 10xR&amp;D, 10th percentile</t>
  </si>
  <si>
    <t>Expert D, All factors, 10xR&amp;D, 50th percentile</t>
  </si>
  <si>
    <t>Expert D, All factors, 10xR&amp;D, 90th percentile</t>
  </si>
  <si>
    <t>Expert E, Tech only, 1xR&amp;D, 10th percentile</t>
  </si>
  <si>
    <t>Expert E, Tech only, 1xR&amp;D, 50th percentile</t>
  </si>
  <si>
    <t>Expert E, Tech only, 1xR&amp;D, 90th percentile</t>
  </si>
  <si>
    <t>Expert E, Tech only, 2xR&amp;D, 10th percentile</t>
  </si>
  <si>
    <t>Expert E, Tech only, 2xR&amp;D, 50th percentile</t>
  </si>
  <si>
    <t>Expert E, Tech only, 2xR&amp;D, 90th percentile</t>
  </si>
  <si>
    <t>Expert E, Tech only, 10xR&amp;D, 10th percentile</t>
  </si>
  <si>
    <t>Expert E, Tech only, 10xR&amp;D, 50th percentile</t>
  </si>
  <si>
    <t>Expert E, Tech only, 10xR&amp;D, 90th percentile</t>
  </si>
  <si>
    <t>Expert E, All factors, 1xR&amp;D, 10th percentile</t>
  </si>
  <si>
    <t>Expert E, All factors, 1xR&amp;D, 50th percentile</t>
  </si>
  <si>
    <t>Expert E, All factors, 1xR&amp;D, 90th percentile</t>
  </si>
  <si>
    <t>Expert E, All factors, 2xR&amp;D, 10th percentile</t>
  </si>
  <si>
    <t>Expert E, All factors, 2xR&amp;D, 50th percentile</t>
  </si>
  <si>
    <t>Expert E, All factors, 2xR&amp;D, 90th percentile</t>
  </si>
  <si>
    <t>Expert E, All factors, 10xR&amp;D, 10th percentile</t>
  </si>
  <si>
    <t>Expert E, All factors, 10xR&amp;D, 50th percentile</t>
  </si>
  <si>
    <t>Expert E, All factors, 10xR&amp;D, 90th percentile</t>
  </si>
  <si>
    <t>Expert F, Tech only, 1xR&amp;D, 10th percentile</t>
  </si>
  <si>
    <t>Expert F, Tech only, 1xR&amp;D, 50th percentile</t>
  </si>
  <si>
    <t>Expert F, Tech only, 1xR&amp;D, 90th percentile</t>
  </si>
  <si>
    <t>Expert F, Tech only, 2xR&amp;D, 10th percentile</t>
  </si>
  <si>
    <t>Expert F, Tech only, 2xR&amp;D, 50th percentile</t>
  </si>
  <si>
    <t>Expert F, Tech only, 2xR&amp;D, 90th percentile</t>
  </si>
  <si>
    <t>Expert F, Tech only, 10xR&amp;D, 10th percentile</t>
  </si>
  <si>
    <t>Expert F, Tech only, 10xR&amp;D, 50th percentile</t>
  </si>
  <si>
    <t>Expert F, Tech only, 10xR&amp;D, 90th percentile</t>
  </si>
  <si>
    <t>Expert F, All factors, 1xR&amp;D, 10th percentile</t>
  </si>
  <si>
    <t>Expert F, All factors, 1xR&amp;D, 50th percentile</t>
  </si>
  <si>
    <t>Expert F, All factors, 1xR&amp;D, 90th percentile</t>
  </si>
  <si>
    <t>Expert F, All factors, 2xR&amp;D, 10th percentile</t>
  </si>
  <si>
    <t>Expert F, All factors, 2xR&amp;D, 50th percentile</t>
  </si>
  <si>
    <t>Expert F, All factors, 2xR&amp;D, 90th percentile</t>
  </si>
  <si>
    <t>Expert F, All factors, 10xR&amp;D, 10th percentile</t>
  </si>
  <si>
    <t>Expert F, All factors, 10xR&amp;D, 50th percentile</t>
  </si>
  <si>
    <t>Expert F, All factors, 10xR&amp;D, 90th percentile</t>
  </si>
  <si>
    <t>Expert G, Tech only, 1xR&amp;D, 10th percentile</t>
  </si>
  <si>
    <t>Expert G, Tech only, 1xR&amp;D, 50th percentile</t>
  </si>
  <si>
    <t>Expert G, Tech only, 1xR&amp;D, 90th percentile</t>
  </si>
  <si>
    <t>Expert G, Tech only, 2xR&amp;D, 10th percentile</t>
  </si>
  <si>
    <t>Expert G, Tech only, 2xR&amp;D, 50th percentile</t>
  </si>
  <si>
    <t>Expert G, Tech only, 2xR&amp;D, 90th percentile</t>
  </si>
  <si>
    <t>Expert G, Tech only, 10xR&amp;D, 10th percentile</t>
  </si>
  <si>
    <t>Expert G, Tech only, 10xR&amp;D, 50th percentile</t>
  </si>
  <si>
    <t>Expert G, Tech only, 10xR&amp;D, 90th percentile</t>
  </si>
  <si>
    <t>Expert G, All factors, 1xR&amp;D, 10th percentile</t>
  </si>
  <si>
    <t>Expert G, All factors, 1xR&amp;D, 50th percentile</t>
  </si>
  <si>
    <t>Expert G, All factors, 1xR&amp;D, 90th percentile</t>
  </si>
  <si>
    <t>Expert G, All factors, 2xR&amp;D, 10th percentile</t>
  </si>
  <si>
    <t>Expert G, All factors, 2xR&amp;D, 50th percentile</t>
  </si>
  <si>
    <t>Expert G, All factors, 2xR&amp;D, 90th percentile</t>
  </si>
  <si>
    <t>Expert G, All factors, 10xR&amp;D, 10th percentile</t>
  </si>
  <si>
    <t>Expert G, All factors, 10xR&amp;D, 50th percentile</t>
  </si>
  <si>
    <t>Expert G, All factors, 10xR&amp;D, 90th percentile</t>
  </si>
  <si>
    <t>Expert H, Tech only, 1xR&amp;D, 10th percentile</t>
  </si>
  <si>
    <t>Expert H, Tech only, 1xR&amp;D, 50th percentile</t>
  </si>
  <si>
    <t>Expert H, Tech only, 1xR&amp;D, 90th percentile</t>
  </si>
  <si>
    <t>Expert H, Tech only, 2xR&amp;D, 10th percentile</t>
  </si>
  <si>
    <t>Expert H, Tech only, 2xR&amp;D, 50th percentile</t>
  </si>
  <si>
    <t>Expert H, Tech only, 2xR&amp;D, 90th percentile</t>
  </si>
  <si>
    <t>Expert H, Tech only, 10xR&amp;D, 10th percentile</t>
  </si>
  <si>
    <t>Expert H, Tech only, 10xR&amp;D, 50th percentile</t>
  </si>
  <si>
    <t>Expert H, Tech only, 10xR&amp;D, 90th percentile</t>
  </si>
  <si>
    <t>Expert H, All factors, 1xR&amp;D, 10th percentile</t>
  </si>
  <si>
    <t>Expert H, All factors, 1xR&amp;D, 50th percentile</t>
  </si>
  <si>
    <t>Expert H, All factors, 1xR&amp;D, 90th percentile</t>
  </si>
  <si>
    <t>Expert H, All factors, 2xR&amp;D, 10th percentile</t>
  </si>
  <si>
    <t>Expert H, All factors, 2xR&amp;D, 50th percentile</t>
  </si>
  <si>
    <t>Expert H, All factors, 2xR&amp;D, 90th percentile</t>
  </si>
  <si>
    <t>Expert H, All factors, 10xR&amp;D, 10th percentile</t>
  </si>
  <si>
    <t>Expert H, All factors, 10xR&amp;D, 50th percentile</t>
  </si>
  <si>
    <t>Expert H, All factors, 10xR&amp;D, 90th percentile</t>
  </si>
  <si>
    <t>Expert I, Tech only, 1xR&amp;D, 10th percentile</t>
  </si>
  <si>
    <t>Expert I, Tech only, 1xR&amp;D, 50th percentile</t>
  </si>
  <si>
    <t>Expert I, Tech only, 1xR&amp;D, 90th percentile</t>
  </si>
  <si>
    <t>Expert I, Tech only, 2xR&amp;D, 10th percentile</t>
  </si>
  <si>
    <t>Expert I, Tech only, 2xR&amp;D, 50th percentile</t>
  </si>
  <si>
    <t>Expert I, Tech only, 2xR&amp;D, 90th percentile</t>
  </si>
  <si>
    <t>Expert I, Tech only, 10xR&amp;D, 10th percentile</t>
  </si>
  <si>
    <t>Expert I, Tech only, 10xR&amp;D, 50th percentile</t>
  </si>
  <si>
    <t>Expert I, Tech only, 10xR&amp;D, 90th percentile</t>
  </si>
  <si>
    <t>Expert I, All factors, 1xR&amp;D, 10th percentile</t>
  </si>
  <si>
    <t>Expert I, All factors, 1xR&amp;D, 50th percentile</t>
  </si>
  <si>
    <t>Expert I, All factors, 1xR&amp;D, 90th percentile</t>
  </si>
  <si>
    <t>Expert I, All factors, 2xR&amp;D, 10th percentile</t>
  </si>
  <si>
    <t>Expert I, All factors, 2xR&amp;D, 50th percentile</t>
  </si>
  <si>
    <t>Expert I, All factors, 2xR&amp;D, 90th percentile</t>
  </si>
  <si>
    <t>Expert I, All factors, 10xR&amp;D, 10th percentile</t>
  </si>
  <si>
    <t>Expert I, All factors, 10xR&amp;D, 50th percentile</t>
  </si>
  <si>
    <t>Expert I, All factors, 10xR&amp;D, 90th percentile</t>
  </si>
  <si>
    <t>Expert J, Tech only, 1xR&amp;D, 10th percentile</t>
  </si>
  <si>
    <t>Expert J, Tech only, 1xR&amp;D, 50th percentile</t>
  </si>
  <si>
    <t>Expert J, Tech only, 1xR&amp;D, 90th percentile</t>
  </si>
  <si>
    <t>Expert J, Tech only, 2xR&amp;D, 10th percentile</t>
  </si>
  <si>
    <t>Expert J, Tech only, 2xR&amp;D, 50th percentile</t>
  </si>
  <si>
    <t>Expert J, Tech only, 2xR&amp;D, 90th percentile</t>
  </si>
  <si>
    <t>Expert J, Tech only, 10xR&amp;D, 10th percentile</t>
  </si>
  <si>
    <t>Expert J, Tech only, 10xR&amp;D, 50th percentile</t>
  </si>
  <si>
    <t>Expert J, Tech only, 10xR&amp;D, 90th percentile</t>
  </si>
  <si>
    <t>Expert J, All factors, 1xR&amp;D, 10th percentile</t>
  </si>
  <si>
    <t>Expert J, All factors, 1xR&amp;D, 50th percentile</t>
  </si>
  <si>
    <t>Expert J, All factors, 1xR&amp;D, 90th percentile</t>
  </si>
  <si>
    <t>Expert J, All factors, 2xR&amp;D, 10th percentile</t>
  </si>
  <si>
    <t>Expert J, All factors, 2xR&amp;D, 50th percentile</t>
  </si>
  <si>
    <t>Expert J, All factors, 2xR&amp;D, 90th percentile</t>
  </si>
  <si>
    <t>Expert J, All factors, 10xR&amp;D, 10th percentile</t>
  </si>
  <si>
    <t>Expert J, All factors, 10xR&amp;D, 50th percentile</t>
  </si>
  <si>
    <t>Expert J, All factors, 10xR&amp;D, 90th percentile</t>
  </si>
  <si>
    <t>Expert K, Tech only, 1xR&amp;D, 10th percentile</t>
  </si>
  <si>
    <t>Expert K, Tech only, 1xR&amp;D, 50th percentile</t>
  </si>
  <si>
    <t>Expert K, Tech only, 1xR&amp;D, 90th percentile</t>
  </si>
  <si>
    <t>Expert K, Tech only, 2xR&amp;D, 10th percentile</t>
  </si>
  <si>
    <t>Expert K, Tech only, 2xR&amp;D, 50th percentile</t>
  </si>
  <si>
    <t>Expert K, Tech only, 2xR&amp;D, 90th percentile</t>
  </si>
  <si>
    <t>Expert K, Tech only, 10xR&amp;D, 10th percentile</t>
  </si>
  <si>
    <t>Expert K, Tech only, 10xR&amp;D, 50th percentile</t>
  </si>
  <si>
    <t>Expert K, Tech only, 10xR&amp;D, 90th percentile</t>
  </si>
  <si>
    <t>Expert K, All factors, 1xR&amp;D, 10th percentile</t>
  </si>
  <si>
    <t>Expert K, All factors, 1xR&amp;D, 50th percentile</t>
  </si>
  <si>
    <t>Expert K, All factors, 1xR&amp;D, 90th percentile</t>
  </si>
  <si>
    <t>Expert K, All factors, 2xR&amp;D, 10th percentile</t>
  </si>
  <si>
    <t>Expert K, All factors, 2xR&amp;D, 50th percentile</t>
  </si>
  <si>
    <t>Expert K, All factors, 2xR&amp;D, 90th percentile</t>
  </si>
  <si>
    <t>Expert K, All factors, 10xR&amp;D, 10th percentile</t>
  </si>
  <si>
    <t>Expert K, All factors, 10xR&amp;D, 50th percentile</t>
  </si>
  <si>
    <t>Expert K, All factors, 10xR&amp;D, 90th percentile</t>
  </si>
  <si>
    <t>Supplementary materials, worksheet Costs</t>
  </si>
  <si>
    <t>2030, optimistic expert, lower bound</t>
  </si>
  <si>
    <t>2020, pessimistic expert, upper bound</t>
  </si>
  <si>
    <t>LMO|C</t>
  </si>
  <si>
    <t>Low Li foil cost, low Li excess</t>
  </si>
  <si>
    <t>High Li foil cost, high Li excess</t>
  </si>
  <si>
    <t>2018, reference</t>
  </si>
  <si>
    <t>2050, optimistic</t>
  </si>
  <si>
    <t>2025, large vehicle BEV size</t>
  </si>
  <si>
    <t>2025, small BEV size</t>
  </si>
  <si>
    <t>2019, high estimate</t>
  </si>
  <si>
    <t>2030, low estimate</t>
  </si>
  <si>
    <t>2050, fast learning</t>
  </si>
  <si>
    <t>2019, slow learning</t>
  </si>
  <si>
    <t>Poland</t>
  </si>
  <si>
    <t>Korea</t>
  </si>
  <si>
    <t>LNMO|C</t>
  </si>
  <si>
    <t>2030, constant raw material prices</t>
  </si>
  <si>
    <t>HE-NMC, high cathode thickness, low LLZ price</t>
  </si>
  <si>
    <t>LMNO, low cathode thickness, high LLZ price</t>
  </si>
  <si>
    <t>2023, low scenario</t>
  </si>
  <si>
    <t>2019, high scenario</t>
  </si>
  <si>
    <t>2.5 TWh cumulative production</t>
  </si>
  <si>
    <t>0.5 TWh cumulative production</t>
  </si>
  <si>
    <t>NMC811|SiC</t>
  </si>
  <si>
    <t>NMC811|C</t>
  </si>
  <si>
    <t>Sulfide SSB, low LPS price</t>
  </si>
  <si>
    <t>Oxide SSB, high LLZ price</t>
  </si>
  <si>
    <t>Low material prices</t>
  </si>
  <si>
    <t>High material prices</t>
  </si>
  <si>
    <t>Bulgaria</t>
  </si>
  <si>
    <t>Denmark</t>
  </si>
  <si>
    <t>NMC111|C, 100 GWh plant capacity</t>
  </si>
  <si>
    <t>NMC111|LTO, 10 GWh plant capacity</t>
  </si>
  <si>
    <t>2030, LFP|C</t>
  </si>
  <si>
    <t>2050, low scenario</t>
  </si>
  <si>
    <t>2020, high scenario</t>
  </si>
  <si>
    <t>NMC811|C, optimized process</t>
  </si>
  <si>
    <t>NMC622, baseline process</t>
  </si>
  <si>
    <t>NCA|C, plant size 14 GWh</t>
  </si>
  <si>
    <t>LFP|C, plant size 1 GWh</t>
  </si>
  <si>
    <t>2010, upper bound</t>
  </si>
  <si>
    <t>Medium learning, 3 year patent growth</t>
  </si>
  <si>
    <t>Based on cumulative capacity</t>
  </si>
  <si>
    <t>Based on public subsidies</t>
  </si>
  <si>
    <t>Mid cost projection</t>
  </si>
  <si>
    <t>Central experience rate</t>
  </si>
  <si>
    <t>EV/ES pack</t>
  </si>
  <si>
    <t>No time-specific forecast</t>
  </si>
  <si>
    <t>Average, 50th percentile, all factors</t>
  </si>
  <si>
    <t>Best cost estimate, average learning rate</t>
  </si>
  <si>
    <t>Base case</t>
  </si>
  <si>
    <t>Average scenario</t>
  </si>
  <si>
    <t>Based on cumulative production</t>
  </si>
  <si>
    <t>2-factor, statistically sound</t>
  </si>
  <si>
    <t>from Supplementary Materials (Battery Sizer PD NMC 0WR)</t>
  </si>
  <si>
    <t>max. 200</t>
  </si>
  <si>
    <t>(2840, 3246)</t>
  </si>
  <si>
    <t>(-2007, -2007)</t>
  </si>
  <si>
    <t>1.068e+06</t>
  </si>
  <si>
    <t>Federal Reserve (https://www.federalreserve.gov/datadownload/Download.aspx?rel=H10&amp;series=60f32914ab61dfab590e0e470153e3ae&amp;filetype=spreadsheetml&amp;label=include&amp;layout=seriescolumn&amp;from=01/01/2010&amp;to=12/19/2020)</t>
  </si>
  <si>
    <t>Kittner, N., Lill, F. &amp; Kammen, D. M. Energy storage deployment and innovation for the clean energy transition. Nat. Energy 2, 17125 (2017).</t>
  </si>
  <si>
    <t>Kwade, A. et al. Current status and challenges for automotive battery production technologies. Nat. Energy 3, 290–300 (2018).</t>
  </si>
  <si>
    <t>Extracted from article text p. 14472</t>
  </si>
  <si>
    <t>Extracted from article text p. 14473</t>
  </si>
  <si>
    <t>Extracted from article text p. 14474</t>
  </si>
  <si>
    <t>Extracted from article text p. 14475</t>
  </si>
  <si>
    <t>Extracted from article text p. 14476</t>
  </si>
  <si>
    <t>Table 9</t>
  </si>
  <si>
    <t>-</t>
  </si>
  <si>
    <t>130 (ingot)</t>
  </si>
  <si>
    <t>Detailed time-based forecasted values (original forecast level, original currency)</t>
  </si>
  <si>
    <t>Technology-specific forecast values (SSB)</t>
  </si>
  <si>
    <t>Technology-specific forecast values (LSB)</t>
  </si>
  <si>
    <t>Technology-specific forecast values (LAB)</t>
  </si>
  <si>
    <t>Technology-specific forecast values (LIB)</t>
  </si>
  <si>
    <t>Exchange rates</t>
  </si>
  <si>
    <t>Time-specific forecast values (converted forecast level, converted currency)</t>
  </si>
  <si>
    <t>$ per kWh</t>
  </si>
  <si>
    <t>Forecast ranges and parameter extracts (converted forecast level, converted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</si>
</sst>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_ * #,##0.00_ ;_ * \-#,##0.00_ ;_ * &quot;-&quot;??_ ;_ @_ "/>
    <numFmt numFmtId="167" formatCode="_-* #,##0.00\ _€_-;\-* #,##0.00\ _€_-;_-* &quot;-&quot;??\ _€_-;_-@_-"/>
    <numFmt numFmtId="168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2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0" fontId="7" fillId="0" borderId="0"/>
    <xf numFmtId="167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0" xfId="0" applyFill="1" applyBorder="1"/>
    <xf numFmtId="1" fontId="0" fillId="0" borderId="0" xfId="0" applyNumberFormat="1"/>
    <xf numFmtId="1" fontId="0" fillId="0" borderId="0" xfId="0" applyNumberFormat="1" applyFill="1" applyBorder="1"/>
    <xf numFmtId="0" fontId="0" fillId="0" borderId="1" xfId="0" applyFill="1" applyBorder="1"/>
    <xf numFmtId="1" fontId="0" fillId="0" borderId="1" xfId="0" applyNumberFormat="1" applyBorder="1"/>
    <xf numFmtId="0" fontId="0" fillId="0" borderId="2" xfId="0" applyFill="1" applyBorder="1"/>
    <xf numFmtId="0" fontId="0" fillId="0" borderId="2" xfId="0" applyBorder="1"/>
    <xf numFmtId="0" fontId="0" fillId="0" borderId="0" xfId="0" applyBorder="1"/>
    <xf numFmtId="2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 applyFill="1"/>
    <xf numFmtId="9" fontId="0" fillId="0" borderId="0" xfId="0" applyNumberFormat="1"/>
    <xf numFmtId="164" fontId="0" fillId="0" borderId="0" xfId="0" applyNumberFormat="1"/>
    <xf numFmtId="9" fontId="0" fillId="0" borderId="0" xfId="1" applyFont="1"/>
    <xf numFmtId="11" fontId="0" fillId="0" borderId="0" xfId="0" quotePrefix="1" applyNumberFormat="1"/>
    <xf numFmtId="0" fontId="0" fillId="0" borderId="0" xfId="0" applyFill="1"/>
    <xf numFmtId="0" fontId="8" fillId="0" borderId="0" xfId="0" applyFont="1"/>
    <xf numFmtId="0" fontId="0" fillId="0" borderId="3" xfId="0" applyFill="1" applyBorder="1"/>
    <xf numFmtId="1" fontId="0" fillId="0" borderId="3" xfId="0" applyNumberFormat="1" applyFill="1" applyBorder="1"/>
    <xf numFmtId="16" fontId="0" fillId="0" borderId="0" xfId="0" applyNumberFormat="1"/>
    <xf numFmtId="0" fontId="9" fillId="0" borderId="0" xfId="0" applyFont="1"/>
    <xf numFmtId="0" fontId="5" fillId="0" borderId="0" xfId="0" applyFont="1"/>
    <xf numFmtId="165" fontId="0" fillId="0" borderId="0" xfId="0" applyNumberFormat="1"/>
    <xf numFmtId="165" fontId="0" fillId="0" borderId="0" xfId="0" applyNumberFormat="1" applyFill="1"/>
    <xf numFmtId="0" fontId="10" fillId="0" borderId="0" xfId="2" applyFont="1"/>
    <xf numFmtId="2" fontId="10" fillId="0" borderId="0" xfId="2" applyNumberFormat="1" applyFont="1"/>
    <xf numFmtId="0" fontId="0" fillId="0" borderId="0" xfId="0" applyFont="1" applyFill="1"/>
    <xf numFmtId="1" fontId="11" fillId="0" borderId="0" xfId="0" applyNumberFormat="1" applyFont="1"/>
    <xf numFmtId="0" fontId="5" fillId="0" borderId="0" xfId="0" applyFont="1" applyFill="1" applyBorder="1"/>
    <xf numFmtId="0" fontId="0" fillId="0" borderId="0" xfId="0" applyAlignment="1">
      <alignment horizontal="left"/>
    </xf>
    <xf numFmtId="9" fontId="0" fillId="0" borderId="0" xfId="1" applyNumberFormat="1" applyFont="1"/>
    <xf numFmtId="0" fontId="0" fillId="0" borderId="0" xfId="0"/>
    <xf numFmtId="9" fontId="0" fillId="0" borderId="0" xfId="0" applyNumberFormat="1"/>
    <xf numFmtId="165" fontId="0" fillId="0" borderId="0" xfId="0" applyNumberFormat="1"/>
    <xf numFmtId="0" fontId="5" fillId="0" borderId="0" xfId="19" applyFont="1"/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19" applyFont="1" applyBorder="1"/>
    <xf numFmtId="0" fontId="5" fillId="0" borderId="1" xfId="19" applyFont="1" applyBorder="1"/>
    <xf numFmtId="0" fontId="5" fillId="0" borderId="0" xfId="19" applyFont="1"/>
    <xf numFmtId="1" fontId="0" fillId="0" borderId="2" xfId="0" applyNumberFormat="1" applyBorder="1"/>
    <xf numFmtId="0" fontId="5" fillId="0" borderId="0" xfId="19" applyFont="1" applyBorder="1"/>
    <xf numFmtId="0" fontId="15" fillId="0" borderId="0" xfId="20"/>
    <xf numFmtId="1" fontId="0" fillId="0" borderId="1" xfId="0" applyNumberFormat="1" applyFill="1" applyBorder="1"/>
    <xf numFmtId="9" fontId="0" fillId="0" borderId="0" xfId="0" quotePrefix="1" applyNumberFormat="1"/>
    <xf numFmtId="0" fontId="0" fillId="0" borderId="0" xfId="0" quotePrefix="1"/>
    <xf numFmtId="0" fontId="0" fillId="0" borderId="0" xfId="0" applyAlignment="1">
      <alignment horizontal="center"/>
    </xf>
    <xf numFmtId="0" fontId="10" fillId="0" borderId="0" xfId="2" applyFont="1" applyFill="1"/>
    <xf numFmtId="0" fontId="3" fillId="0" borderId="0" xfId="0" applyFont="1" applyFill="1"/>
    <xf numFmtId="0" fontId="2" fillId="0" borderId="1" xfId="0" applyFont="1" applyFill="1" applyBorder="1"/>
    <xf numFmtId="1" fontId="0" fillId="0" borderId="3" xfId="0" applyNumberFormat="1" applyFont="1" applyFill="1" applyBorder="1"/>
    <xf numFmtId="1" fontId="5" fillId="0" borderId="3" xfId="0" applyNumberFormat="1" applyFont="1" applyFill="1" applyBorder="1"/>
    <xf numFmtId="1" fontId="0" fillId="0" borderId="0" xfId="0" applyNumberFormat="1" applyFont="1" applyFill="1" applyBorder="1"/>
    <xf numFmtId="1" fontId="0" fillId="0" borderId="1" xfId="0" applyNumberFormat="1" applyFont="1" applyFill="1" applyBorder="1"/>
    <xf numFmtId="1" fontId="0" fillId="0" borderId="2" xfId="0" applyNumberFormat="1" applyFill="1" applyBorder="1"/>
    <xf numFmtId="0" fontId="5" fillId="0" borderId="3" xfId="0" applyFont="1" applyFill="1" applyBorder="1"/>
    <xf numFmtId="0" fontId="5" fillId="0" borderId="0" xfId="0" applyFont="1" applyFill="1"/>
    <xf numFmtId="0" fontId="15" fillId="0" borderId="0" xfId="2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8" fillId="0" borderId="0" xfId="0" applyFont="1" applyFill="1"/>
    <xf numFmtId="0" fontId="16" fillId="0" borderId="0" xfId="0" applyFont="1"/>
  </cellXfs>
  <cellStyles count="21">
    <cellStyle name="Comma 2" xfId="6" xr:uid="{E7B78EE2-1EC1-496D-A017-2C579BF535AD}"/>
    <cellStyle name="Comma 3" xfId="10" xr:uid="{717DF607-E230-4AF2-8A7C-898CC4848A6D}"/>
    <cellStyle name="Comma 4" xfId="13" xr:uid="{91F284A3-8E7D-4DEF-A7AA-ADFF592314BD}"/>
    <cellStyle name="Currency 2" xfId="16" xr:uid="{C62FE04C-73C5-44D6-A821-636C98BD2393}"/>
    <cellStyle name="Hyperlink" xfId="20" builtinId="8"/>
    <cellStyle name="Hyperlink 2" xfId="11" xr:uid="{ED2F23A6-2396-44ED-BB98-E4E51CA2CCD3}"/>
    <cellStyle name="Hyperlink 3" xfId="18" xr:uid="{CD07DDCE-DAB2-4388-9EEF-6D2623CF6203}"/>
    <cellStyle name="Normal" xfId="0" builtinId="0"/>
    <cellStyle name="Normal 2" xfId="2" xr:uid="{4443285A-7B62-4669-A87E-BBBD92AF89F1}"/>
    <cellStyle name="Normal 2 2" xfId="15" xr:uid="{95CF82AF-CD28-4636-BA08-7D4E96B4DC1B}"/>
    <cellStyle name="Normal 2 3" xfId="8" xr:uid="{81B88F20-A820-4AE6-A12C-DC1FDCBCD1B3}"/>
    <cellStyle name="Normal 3" xfId="4" xr:uid="{1DE09CE5-C830-4782-A0C5-9E41FF8EDA7D}"/>
    <cellStyle name="Normal 3 2" xfId="17" xr:uid="{DED4504B-BB8F-493F-944B-4D5326FD48AF}"/>
    <cellStyle name="Normal 3 3" xfId="9" xr:uid="{37678514-8E4E-4EE2-90BB-1B335D439740}"/>
    <cellStyle name="Normal 4" xfId="3" xr:uid="{C6A25A7B-17F7-48A3-B60F-FD62DEC9AED4}"/>
    <cellStyle name="Normal 4 2" xfId="12" xr:uid="{2BB2A8AB-C7D9-4317-9CC8-871C3579ED2F}"/>
    <cellStyle name="Normal 5" xfId="19" xr:uid="{31D93B86-FE91-4898-8794-B58A74637FD2}"/>
    <cellStyle name="Percent" xfId="1" builtinId="5"/>
    <cellStyle name="Percent 2" xfId="14" xr:uid="{620CB727-5120-4387-917D-55DD21D8970C}"/>
    <cellStyle name="Standard 13" xfId="7" xr:uid="{C9190B9D-4D7B-4044-AD1B-4BA9B3885592}"/>
    <cellStyle name="Standard 2" xfId="5" xr:uid="{2EACA81E-DC7C-4F24-B183-41C00A7F0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586823</xdr:colOff>
      <xdr:row>31</xdr:row>
      <xdr:rowOff>154214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2E9F11-6D86-4BB6-93F0-85D7A8D24E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95"/>
        <a:stretch/>
      </xdr:blipFill>
      <xdr:spPr>
        <a:xfrm>
          <a:off x="0" y="0"/>
          <a:ext cx="8482910" cy="6145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bout.bnef.com/blog/battery-pack-prices-cited-below-100-kwh-for-the-first-time-in-2020-while-market-average-sits-at-137-kwh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02AF-DD19-4812-A19B-30D0C099D764}">
  <dimension ref="A1"/>
  <sheetViews>
    <sheetView tabSelected="1" zoomScale="115" zoomScaleNormal="115" workbookViewId="0">
      <selection activeCell="R18" sqref="R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9279-3D18-45B3-A946-2DB64685C1F9}">
  <dimension ref="A1:AU319"/>
  <sheetViews>
    <sheetView zoomScale="85" zoomScaleNormal="85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43" style="21" customWidth="1"/>
    <col min="2" max="3" width="17" style="21" customWidth="1"/>
    <col min="4" max="4" width="45.28515625" style="21" bestFit="1" customWidth="1"/>
    <col min="5" max="5" width="1.7109375" style="21" customWidth="1"/>
    <col min="6" max="46" width="8.42578125" style="21" bestFit="1" customWidth="1"/>
    <col min="47" max="47" width="14.5703125" style="21" customWidth="1"/>
    <col min="48" max="16384" width="9.140625" style="21"/>
  </cols>
  <sheetData>
    <row r="1" spans="1:47" x14ac:dyDescent="0.25">
      <c r="A1" s="54" t="s">
        <v>759</v>
      </c>
      <c r="B1" s="54"/>
      <c r="C1" s="54"/>
    </row>
    <row r="3" spans="1:47" x14ac:dyDescent="0.25">
      <c r="F3" s="21" t="s">
        <v>7</v>
      </c>
      <c r="AU3" s="32"/>
    </row>
    <row r="4" spans="1:47" x14ac:dyDescent="0.25">
      <c r="A4" s="9" t="s">
        <v>0</v>
      </c>
      <c r="B4" s="9" t="s">
        <v>2</v>
      </c>
      <c r="C4" s="9" t="s">
        <v>191</v>
      </c>
      <c r="D4" s="9" t="s">
        <v>13</v>
      </c>
      <c r="E4" s="9"/>
      <c r="F4" s="55">
        <v>2010</v>
      </c>
      <c r="G4" s="55">
        <v>2011</v>
      </c>
      <c r="H4" s="55">
        <v>2012</v>
      </c>
      <c r="I4" s="55">
        <v>2013</v>
      </c>
      <c r="J4" s="55">
        <v>2014</v>
      </c>
      <c r="K4" s="55">
        <v>2015</v>
      </c>
      <c r="L4" s="55">
        <v>2016</v>
      </c>
      <c r="M4" s="55">
        <v>2017</v>
      </c>
      <c r="N4" s="55">
        <v>2018</v>
      </c>
      <c r="O4" s="55">
        <v>2019</v>
      </c>
      <c r="P4" s="55">
        <v>2020</v>
      </c>
      <c r="Q4" s="55">
        <v>2021</v>
      </c>
      <c r="R4" s="55">
        <v>2022</v>
      </c>
      <c r="S4" s="55">
        <v>2023</v>
      </c>
      <c r="T4" s="55">
        <v>2024</v>
      </c>
      <c r="U4" s="55">
        <v>2025</v>
      </c>
      <c r="V4" s="55">
        <v>2026</v>
      </c>
      <c r="W4" s="55">
        <v>2027</v>
      </c>
      <c r="X4" s="55">
        <v>2028</v>
      </c>
      <c r="Y4" s="55">
        <v>2029</v>
      </c>
      <c r="Z4" s="55">
        <v>2030</v>
      </c>
      <c r="AA4" s="55">
        <v>2031</v>
      </c>
      <c r="AB4" s="55">
        <v>2032</v>
      </c>
      <c r="AC4" s="55">
        <v>2033</v>
      </c>
      <c r="AD4" s="55">
        <v>2034</v>
      </c>
      <c r="AE4" s="55">
        <v>2035</v>
      </c>
      <c r="AF4" s="55">
        <v>2036</v>
      </c>
      <c r="AG4" s="55">
        <v>2037</v>
      </c>
      <c r="AH4" s="55">
        <v>2038</v>
      </c>
      <c r="AI4" s="55">
        <v>2039</v>
      </c>
      <c r="AJ4" s="55">
        <v>2040</v>
      </c>
      <c r="AK4" s="55">
        <v>2041</v>
      </c>
      <c r="AL4" s="55">
        <v>2042</v>
      </c>
      <c r="AM4" s="55">
        <v>2043</v>
      </c>
      <c r="AN4" s="55">
        <v>2044</v>
      </c>
      <c r="AO4" s="55">
        <v>2045</v>
      </c>
      <c r="AP4" s="55">
        <v>2046</v>
      </c>
      <c r="AQ4" s="55">
        <v>2047</v>
      </c>
      <c r="AR4" s="55">
        <v>2048</v>
      </c>
      <c r="AS4" s="55">
        <v>2049</v>
      </c>
      <c r="AT4" s="55">
        <v>2050</v>
      </c>
      <c r="AU4" s="9" t="s">
        <v>6</v>
      </c>
    </row>
    <row r="5" spans="1:47" x14ac:dyDescent="0.25">
      <c r="A5" s="21" t="s">
        <v>8</v>
      </c>
      <c r="B5" s="21">
        <v>2010</v>
      </c>
      <c r="C5" s="21" t="s">
        <v>408</v>
      </c>
      <c r="D5" s="21" t="s">
        <v>422</v>
      </c>
      <c r="P5" s="21">
        <v>300</v>
      </c>
      <c r="AU5" s="21" t="s">
        <v>14</v>
      </c>
    </row>
    <row r="6" spans="1:47" x14ac:dyDescent="0.25">
      <c r="A6" s="21" t="s">
        <v>8</v>
      </c>
      <c r="B6" s="21">
        <v>2010</v>
      </c>
      <c r="C6" s="21" t="s">
        <v>408</v>
      </c>
      <c r="D6" s="21" t="s">
        <v>420</v>
      </c>
      <c r="P6" s="21">
        <v>263</v>
      </c>
      <c r="AU6" s="21" t="s">
        <v>14</v>
      </c>
    </row>
    <row r="7" spans="1:47" x14ac:dyDescent="0.25">
      <c r="A7" s="9" t="s">
        <v>8</v>
      </c>
      <c r="B7" s="9">
        <v>2010</v>
      </c>
      <c r="C7" s="9" t="s">
        <v>408</v>
      </c>
      <c r="D7" s="9" t="s">
        <v>421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>
        <v>232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 t="s">
        <v>14</v>
      </c>
    </row>
    <row r="8" spans="1:47" x14ac:dyDescent="0.25">
      <c r="A8" s="6" t="s">
        <v>15</v>
      </c>
      <c r="B8" s="6">
        <v>2010</v>
      </c>
      <c r="C8" s="6" t="s">
        <v>408</v>
      </c>
      <c r="D8" s="6" t="s">
        <v>423</v>
      </c>
      <c r="F8" s="16">
        <v>600</v>
      </c>
      <c r="G8" s="16"/>
      <c r="H8" s="16"/>
      <c r="I8" s="16"/>
      <c r="J8" s="16"/>
      <c r="K8" s="16"/>
      <c r="L8" s="16"/>
      <c r="M8" s="16"/>
      <c r="N8" s="16"/>
      <c r="O8" s="16"/>
      <c r="P8" s="8">
        <f>6188/24</f>
        <v>257.83333333333331</v>
      </c>
      <c r="Q8" s="16"/>
      <c r="R8" s="16"/>
      <c r="S8" s="16"/>
      <c r="T8" s="16"/>
      <c r="U8" s="16"/>
      <c r="V8" s="16"/>
      <c r="W8" s="16"/>
      <c r="X8" s="16"/>
      <c r="Y8" s="16"/>
      <c r="Z8" s="16">
        <f>4789/24</f>
        <v>199.54166666666666</v>
      </c>
      <c r="AU8" s="21" t="s">
        <v>17</v>
      </c>
    </row>
    <row r="9" spans="1:47" x14ac:dyDescent="0.25">
      <c r="A9" s="9" t="s">
        <v>15</v>
      </c>
      <c r="B9" s="9">
        <v>2010</v>
      </c>
      <c r="C9" s="9" t="s">
        <v>408</v>
      </c>
      <c r="D9" s="9" t="s">
        <v>424</v>
      </c>
      <c r="E9" s="9"/>
      <c r="F9" s="49">
        <v>600</v>
      </c>
      <c r="G9" s="49"/>
      <c r="H9" s="49"/>
      <c r="I9" s="49"/>
      <c r="J9" s="49"/>
      <c r="K9" s="49"/>
      <c r="L9" s="49"/>
      <c r="M9" s="49"/>
      <c r="N9" s="49"/>
      <c r="O9" s="49"/>
      <c r="P9" s="49">
        <f>6188/24</f>
        <v>257.83333333333331</v>
      </c>
      <c r="Q9" s="49"/>
      <c r="R9" s="49"/>
      <c r="S9" s="49"/>
      <c r="T9" s="49"/>
      <c r="U9" s="49"/>
      <c r="V9" s="49"/>
      <c r="W9" s="49"/>
      <c r="X9" s="49"/>
      <c r="Y9" s="49"/>
      <c r="Z9" s="49">
        <f>4516/24</f>
        <v>188.16666666666666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 t="s">
        <v>17</v>
      </c>
    </row>
    <row r="10" spans="1:47" x14ac:dyDescent="0.25">
      <c r="A10" s="21" t="s">
        <v>18</v>
      </c>
      <c r="B10" s="6">
        <v>2012</v>
      </c>
      <c r="C10" s="6" t="s">
        <v>408</v>
      </c>
      <c r="D10" s="6" t="s">
        <v>19</v>
      </c>
      <c r="F10" s="21">
        <v>1200</v>
      </c>
      <c r="H10" s="21">
        <v>990</v>
      </c>
      <c r="K10" s="21">
        <v>759</v>
      </c>
      <c r="L10" s="21">
        <v>718</v>
      </c>
      <c r="M10" s="21">
        <v>687</v>
      </c>
      <c r="N10" s="21">
        <v>656</v>
      </c>
      <c r="O10" s="21">
        <v>636</v>
      </c>
      <c r="P10" s="21">
        <v>615</v>
      </c>
      <c r="AU10" s="6" t="s">
        <v>378</v>
      </c>
    </row>
    <row r="11" spans="1:47" x14ac:dyDescent="0.25">
      <c r="A11" s="21" t="s">
        <v>18</v>
      </c>
      <c r="B11" s="6">
        <v>2012</v>
      </c>
      <c r="C11" s="6" t="s">
        <v>408</v>
      </c>
      <c r="D11" s="6" t="s">
        <v>20</v>
      </c>
      <c r="F11" s="21">
        <v>1200</v>
      </c>
      <c r="H11" s="21">
        <v>800</v>
      </c>
      <c r="K11" s="21">
        <v>482</v>
      </c>
      <c r="L11" s="21">
        <v>435</v>
      </c>
      <c r="M11" s="21">
        <v>390</v>
      </c>
      <c r="N11" s="21">
        <v>364</v>
      </c>
      <c r="O11" s="21">
        <v>333</v>
      </c>
      <c r="P11" s="21">
        <v>313</v>
      </c>
      <c r="AU11" s="6" t="s">
        <v>378</v>
      </c>
    </row>
    <row r="12" spans="1:47" x14ac:dyDescent="0.25">
      <c r="A12" s="21" t="s">
        <v>18</v>
      </c>
      <c r="B12" s="6">
        <v>2012</v>
      </c>
      <c r="C12" s="6" t="s">
        <v>408</v>
      </c>
      <c r="D12" s="6" t="s">
        <v>21</v>
      </c>
      <c r="F12" s="21">
        <v>800</v>
      </c>
      <c r="H12" s="21">
        <v>657</v>
      </c>
      <c r="K12" s="21">
        <v>512</v>
      </c>
      <c r="L12" s="21">
        <v>482</v>
      </c>
      <c r="M12" s="21">
        <v>462</v>
      </c>
      <c r="N12" s="21">
        <v>441</v>
      </c>
      <c r="O12" s="21">
        <v>425</v>
      </c>
      <c r="P12" s="21">
        <v>410</v>
      </c>
      <c r="AU12" s="6" t="s">
        <v>378</v>
      </c>
    </row>
    <row r="13" spans="1:47" x14ac:dyDescent="0.25">
      <c r="A13" s="6" t="s">
        <v>18</v>
      </c>
      <c r="B13" s="6">
        <v>2012</v>
      </c>
      <c r="C13" s="6" t="s">
        <v>408</v>
      </c>
      <c r="D13" s="6" t="s">
        <v>22</v>
      </c>
      <c r="E13" s="6"/>
      <c r="F13" s="6">
        <v>800</v>
      </c>
      <c r="G13" s="6"/>
      <c r="H13" s="6">
        <v>538</v>
      </c>
      <c r="I13" s="6"/>
      <c r="J13" s="6"/>
      <c r="K13" s="6">
        <v>323</v>
      </c>
      <c r="L13" s="6">
        <v>292</v>
      </c>
      <c r="M13" s="6">
        <v>262</v>
      </c>
      <c r="N13" s="6">
        <v>246</v>
      </c>
      <c r="O13" s="6">
        <v>226</v>
      </c>
      <c r="P13" s="6">
        <v>210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 t="s">
        <v>378</v>
      </c>
    </row>
    <row r="14" spans="1:47" x14ac:dyDescent="0.25">
      <c r="A14" s="6" t="s">
        <v>18</v>
      </c>
      <c r="B14" s="6">
        <v>2012</v>
      </c>
      <c r="C14" s="6" t="s">
        <v>409</v>
      </c>
      <c r="D14" s="6" t="s">
        <v>25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v>500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 t="s">
        <v>756</v>
      </c>
    </row>
    <row r="15" spans="1:47" x14ac:dyDescent="0.25">
      <c r="A15" s="6" t="s">
        <v>18</v>
      </c>
      <c r="B15" s="6">
        <v>2012</v>
      </c>
      <c r="C15" s="6" t="s">
        <v>409</v>
      </c>
      <c r="D15" s="6" t="s">
        <v>24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250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 t="s">
        <v>756</v>
      </c>
    </row>
    <row r="16" spans="1:47" x14ac:dyDescent="0.25">
      <c r="A16" s="6" t="s">
        <v>18</v>
      </c>
      <c r="B16" s="6">
        <v>2012</v>
      </c>
      <c r="C16" s="6" t="s">
        <v>410</v>
      </c>
      <c r="D16" s="6" t="s">
        <v>25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700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 t="s">
        <v>756</v>
      </c>
    </row>
    <row r="17" spans="1:47" x14ac:dyDescent="0.25">
      <c r="A17" s="9" t="s">
        <v>18</v>
      </c>
      <c r="B17" s="9">
        <v>2012</v>
      </c>
      <c r="C17" s="9" t="s">
        <v>410</v>
      </c>
      <c r="D17" s="9" t="s">
        <v>24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>
        <v>300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 t="s">
        <v>756</v>
      </c>
    </row>
    <row r="18" spans="1:47" x14ac:dyDescent="0.25">
      <c r="A18" s="6" t="s">
        <v>23</v>
      </c>
      <c r="B18" s="6">
        <v>2012</v>
      </c>
      <c r="C18" s="6" t="s">
        <v>408</v>
      </c>
      <c r="D18" s="6" t="s">
        <v>24</v>
      </c>
      <c r="F18" s="6">
        <v>500</v>
      </c>
      <c r="P18" s="6">
        <v>200</v>
      </c>
      <c r="Z18" s="21">
        <v>100</v>
      </c>
      <c r="AU18" s="6" t="s">
        <v>26</v>
      </c>
    </row>
    <row r="19" spans="1:47" x14ac:dyDescent="0.25">
      <c r="A19" s="9" t="s">
        <v>23</v>
      </c>
      <c r="B19" s="9">
        <v>2012</v>
      </c>
      <c r="C19" s="9" t="s">
        <v>408</v>
      </c>
      <c r="D19" s="9" t="s">
        <v>25</v>
      </c>
      <c r="E19" s="9"/>
      <c r="F19" s="9">
        <v>1200</v>
      </c>
      <c r="G19" s="9"/>
      <c r="H19" s="9"/>
      <c r="I19" s="9"/>
      <c r="J19" s="9"/>
      <c r="K19" s="9"/>
      <c r="L19" s="9"/>
      <c r="M19" s="9"/>
      <c r="N19" s="9"/>
      <c r="O19" s="9"/>
      <c r="P19" s="9">
        <v>440</v>
      </c>
      <c r="Q19" s="9"/>
      <c r="R19" s="9"/>
      <c r="S19" s="9"/>
      <c r="T19" s="9"/>
      <c r="U19" s="9"/>
      <c r="V19" s="9"/>
      <c r="W19" s="9"/>
      <c r="X19" s="9"/>
      <c r="Y19" s="9"/>
      <c r="Z19" s="9">
        <v>100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 t="s">
        <v>26</v>
      </c>
    </row>
    <row r="20" spans="1:47" x14ac:dyDescent="0.25">
      <c r="A20" s="23" t="s">
        <v>27</v>
      </c>
      <c r="B20" s="23">
        <v>2012</v>
      </c>
      <c r="C20" s="23" t="s">
        <v>408</v>
      </c>
      <c r="D20" s="23" t="s">
        <v>433</v>
      </c>
      <c r="E20" s="23"/>
      <c r="F20" s="23">
        <v>871</v>
      </c>
      <c r="G20" s="23"/>
      <c r="H20" s="23"/>
      <c r="I20" s="23"/>
      <c r="J20" s="23"/>
      <c r="K20" s="23"/>
      <c r="L20" s="23"/>
      <c r="M20" s="23"/>
      <c r="N20" s="23"/>
      <c r="O20" s="23"/>
      <c r="P20" s="23">
        <v>326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 t="s">
        <v>28</v>
      </c>
    </row>
    <row r="21" spans="1:47" x14ac:dyDescent="0.25">
      <c r="A21" s="6" t="s">
        <v>27</v>
      </c>
      <c r="B21" s="6">
        <v>2012</v>
      </c>
      <c r="C21" s="6" t="s">
        <v>408</v>
      </c>
      <c r="D21" s="6" t="s">
        <v>434</v>
      </c>
      <c r="E21" s="6"/>
      <c r="F21" s="6">
        <v>871</v>
      </c>
      <c r="G21" s="6"/>
      <c r="H21" s="6"/>
      <c r="I21" s="6"/>
      <c r="J21" s="6"/>
      <c r="K21" s="6"/>
      <c r="L21" s="6"/>
      <c r="M21" s="6"/>
      <c r="N21" s="6"/>
      <c r="O21" s="6"/>
      <c r="P21" s="6">
        <v>390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 t="s">
        <v>751</v>
      </c>
    </row>
    <row r="22" spans="1:47" x14ac:dyDescent="0.25">
      <c r="A22" s="6" t="s">
        <v>27</v>
      </c>
      <c r="B22" s="6">
        <v>2012</v>
      </c>
      <c r="C22" s="6" t="s">
        <v>408</v>
      </c>
      <c r="D22" s="6" t="s">
        <v>435</v>
      </c>
      <c r="E22" s="6"/>
      <c r="F22" s="6">
        <v>871</v>
      </c>
      <c r="G22" s="6"/>
      <c r="H22" s="6"/>
      <c r="I22" s="6"/>
      <c r="J22" s="6"/>
      <c r="K22" s="6"/>
      <c r="L22" s="6"/>
      <c r="M22" s="6"/>
      <c r="N22" s="6"/>
      <c r="O22" s="6"/>
      <c r="P22" s="6">
        <v>345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 t="s">
        <v>752</v>
      </c>
    </row>
    <row r="23" spans="1:47" x14ac:dyDescent="0.25">
      <c r="A23" s="6" t="s">
        <v>27</v>
      </c>
      <c r="B23" s="6">
        <v>2012</v>
      </c>
      <c r="C23" s="6" t="s">
        <v>408</v>
      </c>
      <c r="D23" s="6" t="s">
        <v>436</v>
      </c>
      <c r="E23" s="6"/>
      <c r="F23" s="6">
        <v>871</v>
      </c>
      <c r="G23" s="6"/>
      <c r="H23" s="6"/>
      <c r="I23" s="6"/>
      <c r="J23" s="6"/>
      <c r="K23" s="6"/>
      <c r="L23" s="6"/>
      <c r="M23" s="6"/>
      <c r="N23" s="6"/>
      <c r="O23" s="6"/>
      <c r="P23" s="6">
        <v>408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 t="s">
        <v>753</v>
      </c>
    </row>
    <row r="24" spans="1:47" x14ac:dyDescent="0.25">
      <c r="A24" s="6" t="s">
        <v>27</v>
      </c>
      <c r="B24" s="6">
        <v>2012</v>
      </c>
      <c r="C24" s="6" t="s">
        <v>408</v>
      </c>
      <c r="D24" s="6" t="s">
        <v>437</v>
      </c>
      <c r="E24" s="6"/>
      <c r="F24" s="6">
        <v>871</v>
      </c>
      <c r="G24" s="6"/>
      <c r="H24" s="6"/>
      <c r="I24" s="6"/>
      <c r="J24" s="6"/>
      <c r="K24" s="6"/>
      <c r="L24" s="6"/>
      <c r="M24" s="6"/>
      <c r="N24" s="6"/>
      <c r="O24" s="6"/>
      <c r="P24" s="6">
        <v>309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 t="s">
        <v>754</v>
      </c>
    </row>
    <row r="25" spans="1:47" x14ac:dyDescent="0.25">
      <c r="A25" s="9" t="s">
        <v>27</v>
      </c>
      <c r="B25" s="9">
        <v>2012</v>
      </c>
      <c r="C25" s="9" t="s">
        <v>408</v>
      </c>
      <c r="D25" s="9" t="s">
        <v>438</v>
      </c>
      <c r="E25" s="9"/>
      <c r="F25" s="9">
        <v>871</v>
      </c>
      <c r="G25" s="9"/>
      <c r="H25" s="9"/>
      <c r="I25" s="9"/>
      <c r="J25" s="9"/>
      <c r="K25" s="9"/>
      <c r="L25" s="9"/>
      <c r="M25" s="9"/>
      <c r="N25" s="9"/>
      <c r="O25" s="9"/>
      <c r="P25" s="9">
        <v>373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 t="s">
        <v>755</v>
      </c>
    </row>
    <row r="26" spans="1:47" x14ac:dyDescent="0.25">
      <c r="A26" s="21" t="s">
        <v>29</v>
      </c>
      <c r="B26" s="21">
        <v>2013</v>
      </c>
      <c r="C26" s="21" t="s">
        <v>408</v>
      </c>
      <c r="D26" s="21" t="s">
        <v>30</v>
      </c>
      <c r="H26" s="21">
        <v>500</v>
      </c>
      <c r="Z26" s="21">
        <v>750</v>
      </c>
      <c r="AU26" s="6" t="s">
        <v>51</v>
      </c>
    </row>
    <row r="27" spans="1:47" x14ac:dyDescent="0.25">
      <c r="A27" s="21" t="s">
        <v>29</v>
      </c>
      <c r="B27" s="21">
        <v>2013</v>
      </c>
      <c r="C27" s="21" t="s">
        <v>408</v>
      </c>
      <c r="D27" s="21" t="s">
        <v>31</v>
      </c>
      <c r="H27" s="21">
        <v>500</v>
      </c>
      <c r="Z27" s="21">
        <v>630</v>
      </c>
      <c r="AU27" s="6" t="s">
        <v>51</v>
      </c>
    </row>
    <row r="28" spans="1:47" x14ac:dyDescent="0.25">
      <c r="A28" s="21" t="s">
        <v>29</v>
      </c>
      <c r="B28" s="21">
        <v>2013</v>
      </c>
      <c r="C28" s="21" t="s">
        <v>408</v>
      </c>
      <c r="D28" s="21" t="s">
        <v>32</v>
      </c>
      <c r="H28" s="21">
        <v>500</v>
      </c>
      <c r="Z28" s="21">
        <v>600</v>
      </c>
      <c r="AU28" s="6" t="s">
        <v>51</v>
      </c>
    </row>
    <row r="29" spans="1:47" x14ac:dyDescent="0.25">
      <c r="A29" s="21" t="s">
        <v>29</v>
      </c>
      <c r="B29" s="21">
        <v>2013</v>
      </c>
      <c r="C29" s="21" t="s">
        <v>408</v>
      </c>
      <c r="D29" s="21" t="s">
        <v>33</v>
      </c>
      <c r="H29" s="21">
        <v>500</v>
      </c>
      <c r="Z29" s="21">
        <v>560</v>
      </c>
      <c r="AU29" s="6" t="s">
        <v>51</v>
      </c>
    </row>
    <row r="30" spans="1:47" x14ac:dyDescent="0.25">
      <c r="A30" s="21" t="s">
        <v>29</v>
      </c>
      <c r="B30" s="21">
        <v>2013</v>
      </c>
      <c r="C30" s="21" t="s">
        <v>408</v>
      </c>
      <c r="D30" s="21" t="s">
        <v>34</v>
      </c>
      <c r="H30" s="21">
        <v>500</v>
      </c>
      <c r="Z30" s="21">
        <v>280</v>
      </c>
      <c r="AU30" s="6" t="s">
        <v>51</v>
      </c>
    </row>
    <row r="31" spans="1:47" x14ac:dyDescent="0.25">
      <c r="A31" s="21" t="s">
        <v>29</v>
      </c>
      <c r="B31" s="21">
        <v>2013</v>
      </c>
      <c r="C31" s="21" t="s">
        <v>408</v>
      </c>
      <c r="D31" s="21" t="s">
        <v>35</v>
      </c>
      <c r="H31" s="21">
        <v>500</v>
      </c>
      <c r="Z31" s="21">
        <v>200</v>
      </c>
      <c r="AU31" s="6" t="s">
        <v>51</v>
      </c>
    </row>
    <row r="32" spans="1:47" x14ac:dyDescent="0.25">
      <c r="A32" s="21" t="s">
        <v>29</v>
      </c>
      <c r="B32" s="21">
        <v>2013</v>
      </c>
      <c r="C32" s="21" t="s">
        <v>408</v>
      </c>
      <c r="D32" s="21" t="s">
        <v>36</v>
      </c>
      <c r="H32" s="21">
        <v>500</v>
      </c>
      <c r="Z32" s="21">
        <v>215</v>
      </c>
      <c r="AU32" s="6" t="s">
        <v>51</v>
      </c>
    </row>
    <row r="33" spans="1:47" x14ac:dyDescent="0.25">
      <c r="A33" s="21" t="s">
        <v>29</v>
      </c>
      <c r="B33" s="21">
        <v>2013</v>
      </c>
      <c r="C33" s="21" t="s">
        <v>408</v>
      </c>
      <c r="D33" s="21" t="s">
        <v>37</v>
      </c>
      <c r="H33" s="21">
        <v>500</v>
      </c>
      <c r="Z33" s="21">
        <v>500</v>
      </c>
      <c r="AU33" s="6" t="s">
        <v>51</v>
      </c>
    </row>
    <row r="34" spans="1:47" x14ac:dyDescent="0.25">
      <c r="A34" s="21" t="s">
        <v>29</v>
      </c>
      <c r="B34" s="21">
        <v>2013</v>
      </c>
      <c r="C34" s="21" t="s">
        <v>408</v>
      </c>
      <c r="D34" s="21" t="s">
        <v>38</v>
      </c>
      <c r="H34" s="21">
        <v>500</v>
      </c>
      <c r="Z34" s="21">
        <v>510</v>
      </c>
      <c r="AU34" s="6" t="s">
        <v>51</v>
      </c>
    </row>
    <row r="35" spans="1:47" x14ac:dyDescent="0.25">
      <c r="A35" s="21" t="s">
        <v>29</v>
      </c>
      <c r="B35" s="21">
        <v>2013</v>
      </c>
      <c r="C35" s="21" t="s">
        <v>408</v>
      </c>
      <c r="D35" s="21" t="s">
        <v>39</v>
      </c>
      <c r="H35" s="21">
        <v>500</v>
      </c>
      <c r="Z35" s="21">
        <v>540</v>
      </c>
      <c r="AU35" s="6" t="s">
        <v>51</v>
      </c>
    </row>
    <row r="36" spans="1:47" x14ac:dyDescent="0.25">
      <c r="A36" s="21" t="s">
        <v>29</v>
      </c>
      <c r="B36" s="21">
        <v>2013</v>
      </c>
      <c r="C36" s="21" t="s">
        <v>408</v>
      </c>
      <c r="D36" s="21" t="s">
        <v>40</v>
      </c>
      <c r="H36" s="21">
        <v>500</v>
      </c>
      <c r="Z36" s="21">
        <v>520</v>
      </c>
      <c r="AU36" s="6" t="s">
        <v>51</v>
      </c>
    </row>
    <row r="37" spans="1:47" x14ac:dyDescent="0.25">
      <c r="A37" s="21" t="s">
        <v>29</v>
      </c>
      <c r="B37" s="21">
        <v>2013</v>
      </c>
      <c r="C37" s="21" t="s">
        <v>408</v>
      </c>
      <c r="D37" s="21" t="s">
        <v>41</v>
      </c>
      <c r="H37" s="21">
        <v>500</v>
      </c>
      <c r="Z37" s="21">
        <v>280</v>
      </c>
      <c r="AU37" s="6" t="s">
        <v>51</v>
      </c>
    </row>
    <row r="38" spans="1:47" x14ac:dyDescent="0.25">
      <c r="A38" s="21" t="s">
        <v>29</v>
      </c>
      <c r="B38" s="21">
        <v>2013</v>
      </c>
      <c r="C38" s="21" t="s">
        <v>408</v>
      </c>
      <c r="D38" s="21" t="s">
        <v>42</v>
      </c>
      <c r="H38" s="21">
        <v>500</v>
      </c>
      <c r="Z38" s="21">
        <v>200</v>
      </c>
      <c r="AU38" s="6" t="s">
        <v>51</v>
      </c>
    </row>
    <row r="39" spans="1:47" x14ac:dyDescent="0.25">
      <c r="A39" s="21" t="s">
        <v>29</v>
      </c>
      <c r="B39" s="21">
        <v>2013</v>
      </c>
      <c r="C39" s="21" t="s">
        <v>408</v>
      </c>
      <c r="D39" s="21" t="s">
        <v>43</v>
      </c>
      <c r="H39" s="21">
        <v>500</v>
      </c>
      <c r="Z39" s="21">
        <v>215</v>
      </c>
      <c r="AU39" s="6" t="s">
        <v>51</v>
      </c>
    </row>
    <row r="40" spans="1:47" x14ac:dyDescent="0.25">
      <c r="A40" s="21" t="s">
        <v>29</v>
      </c>
      <c r="B40" s="21">
        <v>2013</v>
      </c>
      <c r="C40" s="21" t="s">
        <v>408</v>
      </c>
      <c r="D40" s="21" t="s">
        <v>44</v>
      </c>
      <c r="H40" s="21">
        <v>500</v>
      </c>
      <c r="Z40" s="21">
        <v>300</v>
      </c>
      <c r="AU40" s="6" t="s">
        <v>51</v>
      </c>
    </row>
    <row r="41" spans="1:47" x14ac:dyDescent="0.25">
      <c r="A41" s="21" t="s">
        <v>29</v>
      </c>
      <c r="B41" s="21">
        <v>2013</v>
      </c>
      <c r="C41" s="21" t="s">
        <v>408</v>
      </c>
      <c r="D41" s="21" t="s">
        <v>45</v>
      </c>
      <c r="H41" s="21">
        <v>500</v>
      </c>
      <c r="Z41" s="21">
        <v>430</v>
      </c>
      <c r="AU41" s="6" t="s">
        <v>51</v>
      </c>
    </row>
    <row r="42" spans="1:47" x14ac:dyDescent="0.25">
      <c r="A42" s="21" t="s">
        <v>29</v>
      </c>
      <c r="B42" s="21">
        <v>2013</v>
      </c>
      <c r="C42" s="21" t="s">
        <v>408</v>
      </c>
      <c r="D42" s="21" t="s">
        <v>46</v>
      </c>
      <c r="H42" s="21">
        <v>500</v>
      </c>
      <c r="Z42" s="21">
        <v>530</v>
      </c>
      <c r="AU42" s="6" t="s">
        <v>51</v>
      </c>
    </row>
    <row r="43" spans="1:47" x14ac:dyDescent="0.25">
      <c r="A43" s="21" t="s">
        <v>29</v>
      </c>
      <c r="B43" s="21">
        <v>2013</v>
      </c>
      <c r="C43" s="21" t="s">
        <v>408</v>
      </c>
      <c r="D43" s="21" t="s">
        <v>47</v>
      </c>
      <c r="H43" s="21">
        <v>500</v>
      </c>
      <c r="Z43" s="21">
        <v>480</v>
      </c>
      <c r="AU43" s="6" t="s">
        <v>51</v>
      </c>
    </row>
    <row r="44" spans="1:47" x14ac:dyDescent="0.25">
      <c r="A44" s="21" t="s">
        <v>29</v>
      </c>
      <c r="B44" s="21">
        <v>2013</v>
      </c>
      <c r="C44" s="21" t="s">
        <v>408</v>
      </c>
      <c r="D44" s="21" t="s">
        <v>48</v>
      </c>
      <c r="H44" s="21">
        <v>500</v>
      </c>
      <c r="Z44" s="21">
        <v>280</v>
      </c>
      <c r="AU44" s="6" t="s">
        <v>51</v>
      </c>
    </row>
    <row r="45" spans="1:47" x14ac:dyDescent="0.25">
      <c r="A45" s="21" t="s">
        <v>29</v>
      </c>
      <c r="B45" s="21">
        <v>2013</v>
      </c>
      <c r="C45" s="21" t="s">
        <v>408</v>
      </c>
      <c r="D45" s="21" t="s">
        <v>49</v>
      </c>
      <c r="H45" s="21">
        <v>500</v>
      </c>
      <c r="AU45" s="6" t="s">
        <v>51</v>
      </c>
    </row>
    <row r="46" spans="1:47" x14ac:dyDescent="0.25">
      <c r="A46" s="9" t="s">
        <v>29</v>
      </c>
      <c r="B46" s="9">
        <v>2013</v>
      </c>
      <c r="C46" s="9" t="s">
        <v>408</v>
      </c>
      <c r="D46" s="9" t="s">
        <v>50</v>
      </c>
      <c r="E46" s="9"/>
      <c r="F46" s="9"/>
      <c r="G46" s="9"/>
      <c r="H46" s="9">
        <v>500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>
        <v>215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 t="s">
        <v>51</v>
      </c>
    </row>
    <row r="47" spans="1:47" x14ac:dyDescent="0.25">
      <c r="A47" s="11" t="s">
        <v>52</v>
      </c>
      <c r="B47" s="11">
        <v>2015</v>
      </c>
      <c r="C47" s="11" t="s">
        <v>408</v>
      </c>
      <c r="D47" s="11" t="s">
        <v>53</v>
      </c>
      <c r="E47" s="11"/>
      <c r="F47" s="11"/>
      <c r="G47" s="11"/>
      <c r="H47" s="11"/>
      <c r="I47" s="11"/>
      <c r="J47" s="11">
        <v>410</v>
      </c>
      <c r="K47" s="11"/>
      <c r="L47" s="11"/>
      <c r="M47" s="11"/>
      <c r="N47" s="11">
        <v>230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 t="s">
        <v>54</v>
      </c>
    </row>
    <row r="48" spans="1:47" x14ac:dyDescent="0.25">
      <c r="A48" s="23" t="s">
        <v>55</v>
      </c>
      <c r="B48" s="23">
        <v>2016</v>
      </c>
      <c r="C48" s="23" t="s">
        <v>408</v>
      </c>
      <c r="D48" s="23" t="s">
        <v>107</v>
      </c>
      <c r="E48" s="23"/>
      <c r="F48" s="23"/>
      <c r="G48" s="23"/>
      <c r="H48" s="23"/>
      <c r="I48" s="23"/>
      <c r="J48" s="23"/>
      <c r="K48" s="23"/>
      <c r="L48" s="24">
        <v>395</v>
      </c>
      <c r="M48" s="24">
        <v>367</v>
      </c>
      <c r="N48" s="24">
        <v>340</v>
      </c>
      <c r="O48" s="24">
        <v>311</v>
      </c>
      <c r="P48" s="24">
        <v>281</v>
      </c>
      <c r="Q48" s="24">
        <v>271</v>
      </c>
      <c r="R48" s="24">
        <v>255</v>
      </c>
      <c r="S48" s="24">
        <v>248</v>
      </c>
      <c r="T48" s="24">
        <v>233</v>
      </c>
      <c r="U48" s="24">
        <v>221</v>
      </c>
      <c r="V48" s="24">
        <v>218</v>
      </c>
      <c r="W48" s="24">
        <v>214</v>
      </c>
      <c r="X48" s="24">
        <v>209</v>
      </c>
      <c r="Y48" s="24">
        <v>206</v>
      </c>
      <c r="Z48" s="24">
        <v>200</v>
      </c>
      <c r="AA48" s="24">
        <v>198</v>
      </c>
      <c r="AB48" s="24">
        <v>196</v>
      </c>
      <c r="AC48" s="24">
        <v>194</v>
      </c>
      <c r="AD48" s="24">
        <v>192</v>
      </c>
      <c r="AE48" s="24">
        <v>190</v>
      </c>
      <c r="AF48" s="24">
        <v>189</v>
      </c>
      <c r="AG48" s="24">
        <v>188</v>
      </c>
      <c r="AH48" s="24">
        <v>187</v>
      </c>
      <c r="AI48" s="24">
        <v>186</v>
      </c>
      <c r="AJ48" s="24">
        <v>185</v>
      </c>
      <c r="AK48" s="24">
        <v>183</v>
      </c>
      <c r="AL48" s="24">
        <v>182</v>
      </c>
      <c r="AM48" s="24">
        <v>180</v>
      </c>
      <c r="AN48" s="24">
        <v>179</v>
      </c>
      <c r="AO48" s="24">
        <v>178</v>
      </c>
      <c r="AP48" s="24">
        <v>176</v>
      </c>
      <c r="AQ48" s="24">
        <v>175</v>
      </c>
      <c r="AR48" s="24">
        <v>173</v>
      </c>
      <c r="AS48" s="24">
        <v>171</v>
      </c>
      <c r="AT48" s="24">
        <v>170</v>
      </c>
      <c r="AU48" s="23" t="s">
        <v>65</v>
      </c>
    </row>
    <row r="49" spans="1:47" x14ac:dyDescent="0.25">
      <c r="A49" s="6" t="s">
        <v>55</v>
      </c>
      <c r="B49" s="6">
        <v>2016</v>
      </c>
      <c r="C49" s="6" t="s">
        <v>408</v>
      </c>
      <c r="D49" s="6" t="s">
        <v>174</v>
      </c>
      <c r="E49" s="6"/>
      <c r="F49" s="6"/>
      <c r="G49" s="6"/>
      <c r="H49" s="6"/>
      <c r="I49" s="6"/>
      <c r="J49" s="6"/>
      <c r="K49" s="6"/>
      <c r="L49" s="8">
        <v>418</v>
      </c>
      <c r="M49" s="8">
        <v>413</v>
      </c>
      <c r="N49" s="8">
        <v>406</v>
      </c>
      <c r="O49" s="8">
        <v>400</v>
      </c>
      <c r="P49" s="8">
        <v>395</v>
      </c>
      <c r="Q49" s="8">
        <v>384</v>
      </c>
      <c r="R49" s="8">
        <v>372</v>
      </c>
      <c r="S49" s="8">
        <v>361</v>
      </c>
      <c r="T49" s="8">
        <v>350</v>
      </c>
      <c r="U49" s="8">
        <v>338</v>
      </c>
      <c r="V49" s="8">
        <v>328</v>
      </c>
      <c r="W49" s="8">
        <v>318</v>
      </c>
      <c r="X49" s="8">
        <v>312</v>
      </c>
      <c r="Y49" s="8">
        <v>298</v>
      </c>
      <c r="Z49" s="8">
        <v>290</v>
      </c>
      <c r="AA49" s="8">
        <v>288</v>
      </c>
      <c r="AB49" s="8">
        <v>285</v>
      </c>
      <c r="AC49" s="8">
        <v>282</v>
      </c>
      <c r="AD49" s="8">
        <v>280</v>
      </c>
      <c r="AE49" s="8">
        <v>278</v>
      </c>
      <c r="AF49" s="8">
        <v>277</v>
      </c>
      <c r="AG49" s="8">
        <v>276</v>
      </c>
      <c r="AH49" s="8">
        <v>276</v>
      </c>
      <c r="AI49" s="8">
        <v>276</v>
      </c>
      <c r="AJ49" s="8">
        <v>275</v>
      </c>
      <c r="AK49" s="8">
        <v>273</v>
      </c>
      <c r="AL49" s="8">
        <v>271</v>
      </c>
      <c r="AM49" s="8">
        <v>268</v>
      </c>
      <c r="AN49" s="8">
        <v>266</v>
      </c>
      <c r="AO49" s="8">
        <v>264</v>
      </c>
      <c r="AP49" s="8">
        <v>261</v>
      </c>
      <c r="AQ49" s="8">
        <v>260</v>
      </c>
      <c r="AR49" s="8">
        <v>258</v>
      </c>
      <c r="AS49" s="8">
        <v>256</v>
      </c>
      <c r="AT49" s="8">
        <v>255</v>
      </c>
      <c r="AU49" s="6" t="s">
        <v>65</v>
      </c>
    </row>
    <row r="50" spans="1:47" x14ac:dyDescent="0.25">
      <c r="A50" s="9" t="s">
        <v>55</v>
      </c>
      <c r="B50" s="9">
        <v>2016</v>
      </c>
      <c r="C50" s="9" t="s">
        <v>408</v>
      </c>
      <c r="D50" s="9" t="s">
        <v>175</v>
      </c>
      <c r="E50" s="9"/>
      <c r="F50" s="9"/>
      <c r="G50" s="9"/>
      <c r="H50" s="9"/>
      <c r="I50" s="9"/>
      <c r="J50" s="9"/>
      <c r="K50" s="9"/>
      <c r="L50" s="49">
        <v>380</v>
      </c>
      <c r="M50" s="49">
        <v>336</v>
      </c>
      <c r="N50" s="49">
        <v>294</v>
      </c>
      <c r="O50" s="49">
        <v>249</v>
      </c>
      <c r="P50" s="49">
        <v>209</v>
      </c>
      <c r="Q50" s="49">
        <v>188</v>
      </c>
      <c r="R50" s="49">
        <v>169</v>
      </c>
      <c r="S50" s="49">
        <v>154</v>
      </c>
      <c r="T50" s="49">
        <v>135</v>
      </c>
      <c r="U50" s="49">
        <v>119</v>
      </c>
      <c r="V50" s="49">
        <v>109</v>
      </c>
      <c r="W50" s="49">
        <v>101</v>
      </c>
      <c r="X50" s="49">
        <v>96</v>
      </c>
      <c r="Y50" s="49">
        <v>85</v>
      </c>
      <c r="Z50" s="49">
        <v>78</v>
      </c>
      <c r="AA50" s="49">
        <v>76</v>
      </c>
      <c r="AB50" s="49">
        <v>75</v>
      </c>
      <c r="AC50" s="49">
        <v>74</v>
      </c>
      <c r="AD50" s="49">
        <v>73</v>
      </c>
      <c r="AE50" s="49">
        <v>72</v>
      </c>
      <c r="AF50" s="49">
        <v>72</v>
      </c>
      <c r="AG50" s="49">
        <v>71</v>
      </c>
      <c r="AH50" s="49">
        <v>70</v>
      </c>
      <c r="AI50" s="49">
        <v>69</v>
      </c>
      <c r="AJ50" s="49">
        <v>68</v>
      </c>
      <c r="AK50" s="49">
        <v>68</v>
      </c>
      <c r="AL50" s="49">
        <v>68</v>
      </c>
      <c r="AM50" s="49">
        <v>67</v>
      </c>
      <c r="AN50" s="49">
        <v>66</v>
      </c>
      <c r="AO50" s="49">
        <v>66</v>
      </c>
      <c r="AP50" s="49">
        <v>66</v>
      </c>
      <c r="AQ50" s="49">
        <v>65</v>
      </c>
      <c r="AR50" s="49">
        <v>64</v>
      </c>
      <c r="AS50" s="49">
        <v>64</v>
      </c>
      <c r="AT50" s="49">
        <v>64</v>
      </c>
      <c r="AU50" s="9" t="s">
        <v>65</v>
      </c>
    </row>
    <row r="51" spans="1:47" x14ac:dyDescent="0.25">
      <c r="A51" s="23" t="s">
        <v>56</v>
      </c>
      <c r="B51" s="23">
        <v>2017</v>
      </c>
      <c r="C51" s="23" t="s">
        <v>408</v>
      </c>
      <c r="D51" s="23" t="s">
        <v>58</v>
      </c>
      <c r="E51" s="23"/>
      <c r="F51" s="56"/>
      <c r="G51" s="56"/>
      <c r="H51" s="56"/>
      <c r="I51" s="56"/>
      <c r="J51" s="56"/>
      <c r="K51" s="56"/>
      <c r="L51" s="56"/>
      <c r="M51" s="56">
        <v>312</v>
      </c>
      <c r="N51" s="56">
        <v>294</v>
      </c>
      <c r="O51" s="56">
        <v>275</v>
      </c>
      <c r="P51" s="56">
        <v>256</v>
      </c>
      <c r="Q51" s="56">
        <v>238</v>
      </c>
      <c r="R51" s="56">
        <v>220</v>
      </c>
      <c r="S51" s="56">
        <v>204</v>
      </c>
      <c r="T51" s="56">
        <v>188</v>
      </c>
      <c r="U51" s="56">
        <v>173</v>
      </c>
      <c r="V51" s="56">
        <v>160</v>
      </c>
      <c r="W51" s="56">
        <v>148</v>
      </c>
      <c r="X51" s="56">
        <v>136</v>
      </c>
      <c r="Y51" s="56">
        <v>126</v>
      </c>
      <c r="Z51" s="56">
        <v>117</v>
      </c>
      <c r="AA51" s="56">
        <v>109.54722780973138</v>
      </c>
      <c r="AB51" s="56">
        <v>102.59703143816981</v>
      </c>
      <c r="AC51" s="56">
        <v>96.540333135612556</v>
      </c>
      <c r="AD51" s="56">
        <v>91.292936373141146</v>
      </c>
      <c r="AE51" s="56">
        <v>86.763033336415091</v>
      </c>
      <c r="AF51" s="56">
        <v>82.856611832760976</v>
      </c>
      <c r="AG51" s="56">
        <v>79.482960734422051</v>
      </c>
      <c r="AH51" s="56">
        <v>76.558924793206955</v>
      </c>
      <c r="AI51" s="56">
        <v>74.011332798799756</v>
      </c>
      <c r="AJ51" s="56">
        <v>72</v>
      </c>
      <c r="AK51" s="56">
        <v>69.805979211881649</v>
      </c>
      <c r="AL51" s="57">
        <v>68.053068533854471</v>
      </c>
      <c r="AM51" s="56">
        <v>66.483860556845599</v>
      </c>
      <c r="AN51" s="56">
        <v>65.069707458996049</v>
      </c>
      <c r="AO51" s="56">
        <v>63.787255061165894</v>
      </c>
      <c r="AP51" s="56">
        <v>62.61741692549294</v>
      </c>
      <c r="AQ51" s="56">
        <v>61.544530129108317</v>
      </c>
      <c r="AR51" s="56">
        <v>60.555674463035189</v>
      </c>
      <c r="AS51" s="56">
        <v>59.640129789578047</v>
      </c>
      <c r="AT51" s="56">
        <v>59</v>
      </c>
      <c r="AU51" s="23" t="s">
        <v>59</v>
      </c>
    </row>
    <row r="52" spans="1:47" x14ac:dyDescent="0.25">
      <c r="A52" s="6" t="s">
        <v>56</v>
      </c>
      <c r="B52" s="6">
        <v>2017</v>
      </c>
      <c r="C52" s="6" t="s">
        <v>408</v>
      </c>
      <c r="D52" s="6" t="s">
        <v>183</v>
      </c>
      <c r="E52" s="6"/>
      <c r="F52" s="58"/>
      <c r="G52" s="58"/>
      <c r="H52" s="58"/>
      <c r="I52" s="58"/>
      <c r="J52" s="58"/>
      <c r="K52" s="58"/>
      <c r="L52" s="58"/>
      <c r="M52" s="16">
        <v>316.90032283071452</v>
      </c>
      <c r="N52" s="16">
        <v>303.67104396881365</v>
      </c>
      <c r="O52" s="16">
        <v>289.77523675202383</v>
      </c>
      <c r="P52" s="16">
        <v>275.5582516524882</v>
      </c>
      <c r="Q52" s="16">
        <v>261.32683302380514</v>
      </c>
      <c r="R52" s="16">
        <v>247.33012899869939</v>
      </c>
      <c r="S52" s="16">
        <v>233.75682193811045</v>
      </c>
      <c r="T52" s="16">
        <v>220.74227256948726</v>
      </c>
      <c r="U52" s="16">
        <v>208.37989313982126</v>
      </c>
      <c r="V52" s="16">
        <v>196.73281651542717</v>
      </c>
      <c r="W52" s="16">
        <v>185.84371665366515</v>
      </c>
      <c r="X52" s="16">
        <v>175.74180331311243</v>
      </c>
      <c r="Y52" s="16">
        <v>166.44663992277651</v>
      </c>
      <c r="Z52" s="16">
        <v>157.96883891867935</v>
      </c>
      <c r="AA52" s="16">
        <v>150.30818659239159</v>
      </c>
      <c r="AB52" s="16">
        <v>143.4504392217454</v>
      </c>
      <c r="AC52" s="16">
        <v>137.3646334608886</v>
      </c>
      <c r="AD52" s="16">
        <v>132.00271132822331</v>
      </c>
      <c r="AE52" s="16">
        <v>127.30227783361451</v>
      </c>
      <c r="AF52" s="16">
        <v>123.191851734482</v>
      </c>
      <c r="AG52" s="16">
        <v>119.59697683465603</v>
      </c>
      <c r="AH52" s="16">
        <v>116.44556359492496</v>
      </c>
      <c r="AI52" s="16">
        <v>113.6715503294986</v>
      </c>
      <c r="AJ52" s="16">
        <v>111.21677738141018</v>
      </c>
      <c r="AK52" s="16">
        <v>109.03145482486391</v>
      </c>
      <c r="AL52" s="16">
        <v>107.07373848509086</v>
      </c>
      <c r="AM52" s="16">
        <v>105.30885459875026</v>
      </c>
      <c r="AN52" s="16">
        <v>103.70807323659373</v>
      </c>
      <c r="AO52" s="16">
        <v>102.24770315789436</v>
      </c>
      <c r="AP52" s="16">
        <v>100.90819086039033</v>
      </c>
      <c r="AQ52" s="16">
        <v>99.673352248551168</v>
      </c>
      <c r="AR52" s="16">
        <v>98.529736487225293</v>
      </c>
      <c r="AS52" s="16">
        <v>97.466108498637666</v>
      </c>
      <c r="AT52" s="16">
        <v>96.47303219313298</v>
      </c>
      <c r="AU52" s="6" t="s">
        <v>59</v>
      </c>
    </row>
    <row r="53" spans="1:47" x14ac:dyDescent="0.25">
      <c r="A53" s="9" t="s">
        <v>56</v>
      </c>
      <c r="B53" s="9">
        <v>2017</v>
      </c>
      <c r="C53" s="9" t="s">
        <v>408</v>
      </c>
      <c r="D53" s="9" t="s">
        <v>184</v>
      </c>
      <c r="E53" s="9"/>
      <c r="F53" s="59"/>
      <c r="G53" s="59"/>
      <c r="H53" s="59"/>
      <c r="I53" s="59"/>
      <c r="J53" s="59"/>
      <c r="K53" s="59"/>
      <c r="L53" s="59"/>
      <c r="M53" s="16">
        <v>307.37008418876098</v>
      </c>
      <c r="N53" s="16">
        <v>284.57224959109976</v>
      </c>
      <c r="O53" s="16">
        <v>261.47442274797032</v>
      </c>
      <c r="P53" s="16">
        <v>238.75068945320035</v>
      </c>
      <c r="Q53" s="16">
        <v>216.93252280522674</v>
      </c>
      <c r="R53" s="16">
        <v>196.38970415309817</v>
      </c>
      <c r="S53" s="16">
        <v>177.34462258454514</v>
      </c>
      <c r="T53" s="16">
        <v>159.90269346593752</v>
      </c>
      <c r="U53" s="16">
        <v>144.0856715946735</v>
      </c>
      <c r="V53" s="16">
        <v>129.86060839297076</v>
      </c>
      <c r="W53" s="16">
        <v>117.16179543132027</v>
      </c>
      <c r="X53" s="16">
        <v>105.90560214435418</v>
      </c>
      <c r="Y53" s="16">
        <v>95.9992173621756</v>
      </c>
      <c r="Z53" s="16">
        <v>87.34469725499244</v>
      </c>
      <c r="AA53" s="16">
        <v>79.839930165218675</v>
      </c>
      <c r="AB53" s="16">
        <v>73.378310425759864</v>
      </c>
      <c r="AC53" s="16">
        <v>67.848875559288246</v>
      </c>
      <c r="AD53" s="16">
        <v>63.138098814554063</v>
      </c>
      <c r="AE53" s="16">
        <v>59.1334584254246</v>
      </c>
      <c r="AF53" s="16">
        <v>55.727858845742411</v>
      </c>
      <c r="AG53" s="16">
        <v>52.8235847954899</v>
      </c>
      <c r="AH53" s="16">
        <v>50.334841315907262</v>
      </c>
      <c r="AI53" s="16">
        <v>48.188639697238386</v>
      </c>
      <c r="AJ53" s="16">
        <v>46.324340507015478</v>
      </c>
      <c r="AK53" s="16">
        <v>44.692375622767912</v>
      </c>
      <c r="AL53" s="16">
        <v>43.252623868348152</v>
      </c>
      <c r="AM53" s="16">
        <v>41.97276412685018</v>
      </c>
      <c r="AN53" s="16">
        <v>40.826781335913715</v>
      </c>
      <c r="AO53" s="16">
        <v>39.793694944472712</v>
      </c>
      <c r="AP53" s="16">
        <v>38.856517681956724</v>
      </c>
      <c r="AQ53" s="16">
        <v>38.00142268083281</v>
      </c>
      <c r="AR53" s="16">
        <v>37.217086337671688</v>
      </c>
      <c r="AS53" s="16">
        <v>36.494173575909635</v>
      </c>
      <c r="AT53" s="16">
        <v>35.824935801450316</v>
      </c>
      <c r="AU53" s="9" t="s">
        <v>59</v>
      </c>
    </row>
    <row r="54" spans="1:47" x14ac:dyDescent="0.25">
      <c r="A54" s="11" t="s">
        <v>60</v>
      </c>
      <c r="B54" s="11">
        <v>2017</v>
      </c>
      <c r="C54" s="11" t="s">
        <v>408</v>
      </c>
      <c r="D54" s="11" t="s">
        <v>61</v>
      </c>
      <c r="E54" s="11"/>
      <c r="F54" s="11"/>
      <c r="G54" s="11"/>
      <c r="H54" s="11"/>
      <c r="I54" s="11"/>
      <c r="J54" s="11"/>
      <c r="K54" s="11"/>
      <c r="L54" s="11"/>
      <c r="M54" s="60">
        <v>178.41</v>
      </c>
      <c r="N54" s="60">
        <v>157.5</v>
      </c>
      <c r="O54" s="60">
        <v>139.80000000000001</v>
      </c>
      <c r="P54" s="60">
        <v>124.24</v>
      </c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 t="s">
        <v>62</v>
      </c>
    </row>
    <row r="55" spans="1:47" x14ac:dyDescent="0.25">
      <c r="A55" s="21" t="s">
        <v>63</v>
      </c>
      <c r="B55" s="6">
        <v>2017</v>
      </c>
      <c r="C55" s="6" t="s">
        <v>408</v>
      </c>
      <c r="D55" s="6" t="s">
        <v>66</v>
      </c>
      <c r="K55" s="16">
        <v>466</v>
      </c>
      <c r="L55" s="16"/>
      <c r="M55" s="16"/>
      <c r="N55" s="16"/>
      <c r="O55" s="16"/>
      <c r="P55" s="16">
        <v>193</v>
      </c>
      <c r="Q55" s="16"/>
      <c r="R55" s="16"/>
      <c r="S55" s="16"/>
      <c r="T55" s="16"/>
      <c r="U55" s="16">
        <v>115</v>
      </c>
      <c r="V55" s="16"/>
      <c r="W55" s="16"/>
      <c r="X55" s="16"/>
      <c r="Y55" s="16"/>
      <c r="Z55" s="16">
        <v>76</v>
      </c>
      <c r="AU55" s="6" t="s">
        <v>394</v>
      </c>
    </row>
    <row r="56" spans="1:47" x14ac:dyDescent="0.25">
      <c r="A56" s="9" t="s">
        <v>63</v>
      </c>
      <c r="B56" s="9">
        <v>2017</v>
      </c>
      <c r="C56" s="9" t="s">
        <v>408</v>
      </c>
      <c r="D56" s="9" t="s">
        <v>67</v>
      </c>
      <c r="E56" s="9"/>
      <c r="F56" s="9"/>
      <c r="G56" s="9"/>
      <c r="H56" s="9"/>
      <c r="I56" s="9"/>
      <c r="J56" s="9"/>
      <c r="K56" s="49">
        <v>317</v>
      </c>
      <c r="L56" s="49"/>
      <c r="M56" s="49"/>
      <c r="N56" s="49"/>
      <c r="O56" s="49"/>
      <c r="P56" s="49">
        <v>131</v>
      </c>
      <c r="Q56" s="49"/>
      <c r="R56" s="49"/>
      <c r="S56" s="49"/>
      <c r="T56" s="49"/>
      <c r="U56" s="49">
        <v>78</v>
      </c>
      <c r="V56" s="49"/>
      <c r="W56" s="49"/>
      <c r="X56" s="49"/>
      <c r="Y56" s="49"/>
      <c r="Z56" s="49">
        <v>50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 t="s">
        <v>395</v>
      </c>
    </row>
    <row r="57" spans="1:47" x14ac:dyDescent="0.25">
      <c r="A57" s="21" t="s">
        <v>68</v>
      </c>
      <c r="B57" s="21">
        <v>2017</v>
      </c>
      <c r="C57" s="21" t="s">
        <v>408</v>
      </c>
      <c r="D57" s="6" t="s">
        <v>76</v>
      </c>
      <c r="I57" s="21">
        <v>397</v>
      </c>
      <c r="N57" s="8">
        <v>512</v>
      </c>
      <c r="AU57" s="6" t="s">
        <v>73</v>
      </c>
    </row>
    <row r="58" spans="1:47" x14ac:dyDescent="0.25">
      <c r="A58" s="21" t="s">
        <v>68</v>
      </c>
      <c r="B58" s="21">
        <v>2017</v>
      </c>
      <c r="C58" s="21" t="s">
        <v>408</v>
      </c>
      <c r="D58" s="6" t="s">
        <v>77</v>
      </c>
      <c r="I58" s="21">
        <v>680</v>
      </c>
      <c r="N58" s="8">
        <v>587</v>
      </c>
      <c r="AU58" s="6" t="s">
        <v>73</v>
      </c>
    </row>
    <row r="59" spans="1:47" x14ac:dyDescent="0.25">
      <c r="A59" s="21" t="s">
        <v>68</v>
      </c>
      <c r="B59" s="21">
        <v>2017</v>
      </c>
      <c r="C59" s="21" t="s">
        <v>408</v>
      </c>
      <c r="D59" s="6" t="s">
        <v>78</v>
      </c>
      <c r="I59" s="21">
        <v>480</v>
      </c>
      <c r="N59" s="8">
        <v>451</v>
      </c>
      <c r="S59" s="16"/>
      <c r="AU59" s="6" t="s">
        <v>73</v>
      </c>
    </row>
    <row r="60" spans="1:47" x14ac:dyDescent="0.25">
      <c r="A60" s="21" t="s">
        <v>68</v>
      </c>
      <c r="B60" s="21">
        <v>2017</v>
      </c>
      <c r="C60" s="21" t="s">
        <v>408</v>
      </c>
      <c r="D60" s="6" t="s">
        <v>79</v>
      </c>
      <c r="I60" s="21">
        <v>445</v>
      </c>
      <c r="N60" s="8">
        <v>370</v>
      </c>
      <c r="S60" s="16"/>
      <c r="AU60" s="6" t="s">
        <v>73</v>
      </c>
    </row>
    <row r="61" spans="1:47" x14ac:dyDescent="0.25">
      <c r="A61" s="21" t="s">
        <v>68</v>
      </c>
      <c r="B61" s="21">
        <v>2017</v>
      </c>
      <c r="C61" s="21" t="s">
        <v>408</v>
      </c>
      <c r="D61" s="6" t="s">
        <v>80</v>
      </c>
      <c r="I61" s="21" t="s">
        <v>71</v>
      </c>
      <c r="N61" s="21" t="s">
        <v>71</v>
      </c>
      <c r="P61" s="16"/>
      <c r="AU61" s="6" t="s">
        <v>73</v>
      </c>
    </row>
    <row r="62" spans="1:47" x14ac:dyDescent="0.25">
      <c r="A62" s="21" t="s">
        <v>68</v>
      </c>
      <c r="B62" s="21">
        <v>2017</v>
      </c>
      <c r="C62" s="21" t="s">
        <v>408</v>
      </c>
      <c r="D62" s="6" t="s">
        <v>81</v>
      </c>
      <c r="I62" s="21">
        <v>480</v>
      </c>
      <c r="N62" s="8">
        <v>310</v>
      </c>
      <c r="AU62" s="6" t="s">
        <v>73</v>
      </c>
    </row>
    <row r="63" spans="1:47" x14ac:dyDescent="0.25">
      <c r="A63" s="21" t="s">
        <v>68</v>
      </c>
      <c r="B63" s="21">
        <v>2017</v>
      </c>
      <c r="C63" s="21" t="s">
        <v>408</v>
      </c>
      <c r="D63" s="6" t="s">
        <v>82</v>
      </c>
      <c r="I63" s="21">
        <v>412</v>
      </c>
      <c r="N63" s="8">
        <v>255</v>
      </c>
      <c r="AU63" s="6" t="s">
        <v>73</v>
      </c>
    </row>
    <row r="64" spans="1:47" x14ac:dyDescent="0.25">
      <c r="A64" s="21" t="s">
        <v>68</v>
      </c>
      <c r="B64" s="21">
        <v>2017</v>
      </c>
      <c r="C64" s="21" t="s">
        <v>408</v>
      </c>
      <c r="D64" s="6" t="s">
        <v>83</v>
      </c>
      <c r="I64" s="21">
        <v>387</v>
      </c>
      <c r="N64" s="8">
        <v>363</v>
      </c>
      <c r="AU64" s="6" t="s">
        <v>73</v>
      </c>
    </row>
    <row r="65" spans="1:47" x14ac:dyDescent="0.25">
      <c r="A65" s="21" t="s">
        <v>68</v>
      </c>
      <c r="B65" s="21">
        <v>2017</v>
      </c>
      <c r="C65" s="21" t="s">
        <v>408</v>
      </c>
      <c r="D65" s="6" t="s">
        <v>84</v>
      </c>
      <c r="I65" s="21">
        <v>1034</v>
      </c>
      <c r="N65" s="8">
        <v>766</v>
      </c>
      <c r="AU65" s="6" t="s">
        <v>73</v>
      </c>
    </row>
    <row r="66" spans="1:47" x14ac:dyDescent="0.25">
      <c r="A66" s="9" t="s">
        <v>68</v>
      </c>
      <c r="B66" s="9">
        <v>2017</v>
      </c>
      <c r="C66" s="9" t="s">
        <v>408</v>
      </c>
      <c r="D66" s="9" t="s">
        <v>85</v>
      </c>
      <c r="E66" s="9"/>
      <c r="F66" s="9"/>
      <c r="G66" s="9"/>
      <c r="H66" s="9"/>
      <c r="I66" s="9" t="s">
        <v>72</v>
      </c>
      <c r="J66" s="9"/>
      <c r="K66" s="9"/>
      <c r="L66" s="9"/>
      <c r="M66" s="9"/>
      <c r="N66" s="9" t="s">
        <v>72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 t="s">
        <v>73</v>
      </c>
    </row>
    <row r="67" spans="1:47" x14ac:dyDescent="0.25">
      <c r="A67" s="21" t="s">
        <v>69</v>
      </c>
      <c r="B67" s="21">
        <v>2017</v>
      </c>
      <c r="C67" s="21" t="s">
        <v>408</v>
      </c>
      <c r="D67" s="6" t="s">
        <v>76</v>
      </c>
      <c r="I67" s="6">
        <v>1090</v>
      </c>
      <c r="N67" s="8">
        <v>744</v>
      </c>
      <c r="AU67" s="6" t="s">
        <v>73</v>
      </c>
    </row>
    <row r="68" spans="1:47" x14ac:dyDescent="0.25">
      <c r="A68" s="21" t="s">
        <v>69</v>
      </c>
      <c r="B68" s="21">
        <v>2017</v>
      </c>
      <c r="C68" s="21" t="s">
        <v>408</v>
      </c>
      <c r="D68" s="6" t="s">
        <v>77</v>
      </c>
      <c r="I68" s="6">
        <v>595</v>
      </c>
      <c r="K68" s="21">
        <f>MIN(I67:I86)</f>
        <v>362</v>
      </c>
      <c r="N68" s="8">
        <v>548</v>
      </c>
      <c r="AU68" s="6" t="s">
        <v>73</v>
      </c>
    </row>
    <row r="69" spans="1:47" x14ac:dyDescent="0.25">
      <c r="A69" s="21" t="s">
        <v>69</v>
      </c>
      <c r="B69" s="21">
        <v>2017</v>
      </c>
      <c r="C69" s="21" t="s">
        <v>408</v>
      </c>
      <c r="D69" s="6" t="s">
        <v>78</v>
      </c>
      <c r="I69" s="6">
        <v>540</v>
      </c>
      <c r="K69" s="21">
        <f>MAX(I67:I86)</f>
        <v>1265</v>
      </c>
      <c r="N69" s="8">
        <v>415</v>
      </c>
      <c r="AU69" s="6" t="s">
        <v>73</v>
      </c>
    </row>
    <row r="70" spans="1:47" x14ac:dyDescent="0.25">
      <c r="A70" s="21" t="s">
        <v>69</v>
      </c>
      <c r="B70" s="21">
        <v>2017</v>
      </c>
      <c r="C70" s="21" t="s">
        <v>408</v>
      </c>
      <c r="D70" s="6" t="s">
        <v>79</v>
      </c>
      <c r="I70" s="6">
        <v>506</v>
      </c>
      <c r="N70" s="8">
        <v>410</v>
      </c>
      <c r="AU70" s="6" t="s">
        <v>73</v>
      </c>
    </row>
    <row r="71" spans="1:47" x14ac:dyDescent="0.25">
      <c r="A71" s="21" t="s">
        <v>69</v>
      </c>
      <c r="B71" s="21">
        <v>2017</v>
      </c>
      <c r="C71" s="21" t="s">
        <v>408</v>
      </c>
      <c r="D71" s="6" t="s">
        <v>80</v>
      </c>
      <c r="I71" s="21" t="s">
        <v>75</v>
      </c>
      <c r="N71" s="21" t="s">
        <v>75</v>
      </c>
      <c r="AU71" s="6" t="s">
        <v>73</v>
      </c>
    </row>
    <row r="72" spans="1:47" x14ac:dyDescent="0.25">
      <c r="A72" s="21" t="s">
        <v>69</v>
      </c>
      <c r="B72" s="21">
        <v>2017</v>
      </c>
      <c r="C72" s="21" t="s">
        <v>408</v>
      </c>
      <c r="D72" s="6" t="s">
        <v>81</v>
      </c>
      <c r="I72" s="21">
        <v>628</v>
      </c>
      <c r="N72" s="8">
        <v>320</v>
      </c>
      <c r="AU72" s="6" t="s">
        <v>73</v>
      </c>
    </row>
    <row r="73" spans="1:47" x14ac:dyDescent="0.25">
      <c r="A73" s="21" t="s">
        <v>69</v>
      </c>
      <c r="B73" s="21">
        <v>2017</v>
      </c>
      <c r="C73" s="21" t="s">
        <v>408</v>
      </c>
      <c r="D73" s="6" t="s">
        <v>82</v>
      </c>
      <c r="I73" s="21">
        <v>745</v>
      </c>
      <c r="N73" s="8">
        <v>393</v>
      </c>
      <c r="AU73" s="6" t="s">
        <v>73</v>
      </c>
    </row>
    <row r="74" spans="1:47" x14ac:dyDescent="0.25">
      <c r="A74" s="21" t="s">
        <v>69</v>
      </c>
      <c r="B74" s="21">
        <v>2017</v>
      </c>
      <c r="C74" s="21" t="s">
        <v>408</v>
      </c>
      <c r="D74" s="6" t="s">
        <v>83</v>
      </c>
      <c r="I74" s="21">
        <v>446</v>
      </c>
      <c r="N74" s="8">
        <v>345</v>
      </c>
      <c r="AU74" s="6" t="s">
        <v>73</v>
      </c>
    </row>
    <row r="75" spans="1:47" x14ac:dyDescent="0.25">
      <c r="A75" s="21" t="s">
        <v>69</v>
      </c>
      <c r="B75" s="21">
        <v>2017</v>
      </c>
      <c r="C75" s="21" t="s">
        <v>408</v>
      </c>
      <c r="D75" s="6" t="s">
        <v>84</v>
      </c>
      <c r="I75" s="21">
        <v>1190</v>
      </c>
      <c r="N75" s="8">
        <v>370</v>
      </c>
      <c r="AU75" s="6" t="s">
        <v>73</v>
      </c>
    </row>
    <row r="76" spans="1:47" x14ac:dyDescent="0.25">
      <c r="A76" s="21" t="s">
        <v>69</v>
      </c>
      <c r="B76" s="21">
        <v>2017</v>
      </c>
      <c r="C76" s="21" t="s">
        <v>408</v>
      </c>
      <c r="D76" s="9" t="s">
        <v>85</v>
      </c>
      <c r="E76" s="9"/>
      <c r="F76" s="9"/>
      <c r="G76" s="9"/>
      <c r="H76" s="9"/>
      <c r="I76" s="9" t="s">
        <v>72</v>
      </c>
      <c r="J76" s="9"/>
      <c r="K76" s="9"/>
      <c r="L76" s="9"/>
      <c r="M76" s="9"/>
      <c r="N76" s="9" t="s">
        <v>72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 t="s">
        <v>73</v>
      </c>
    </row>
    <row r="77" spans="1:47" x14ac:dyDescent="0.25">
      <c r="A77" s="23" t="s">
        <v>70</v>
      </c>
      <c r="B77" s="23">
        <v>2017</v>
      </c>
      <c r="C77" s="6" t="s">
        <v>408</v>
      </c>
      <c r="D77" s="6" t="s">
        <v>76</v>
      </c>
      <c r="I77" s="21" t="s">
        <v>71</v>
      </c>
      <c r="N77" s="21" t="s">
        <v>71</v>
      </c>
      <c r="AU77" s="6" t="s">
        <v>73</v>
      </c>
    </row>
    <row r="78" spans="1:47" x14ac:dyDescent="0.25">
      <c r="A78" s="6" t="s">
        <v>70</v>
      </c>
      <c r="B78" s="6">
        <v>2017</v>
      </c>
      <c r="C78" s="6" t="s">
        <v>408</v>
      </c>
      <c r="D78" s="6" t="s">
        <v>77</v>
      </c>
      <c r="I78" s="21">
        <v>595</v>
      </c>
      <c r="N78" s="8">
        <v>548</v>
      </c>
      <c r="AU78" s="6" t="s">
        <v>73</v>
      </c>
    </row>
    <row r="79" spans="1:47" x14ac:dyDescent="0.25">
      <c r="A79" s="6" t="s">
        <v>70</v>
      </c>
      <c r="B79" s="6">
        <v>2017</v>
      </c>
      <c r="C79" s="6" t="s">
        <v>408</v>
      </c>
      <c r="D79" s="6" t="s">
        <v>78</v>
      </c>
      <c r="I79" s="21">
        <v>393</v>
      </c>
      <c r="N79" s="8">
        <v>330</v>
      </c>
      <c r="AU79" s="6" t="s">
        <v>73</v>
      </c>
    </row>
    <row r="80" spans="1:47" x14ac:dyDescent="0.25">
      <c r="A80" s="6" t="s">
        <v>70</v>
      </c>
      <c r="B80" s="6">
        <v>2017</v>
      </c>
      <c r="C80" s="6" t="s">
        <v>408</v>
      </c>
      <c r="D80" s="6" t="s">
        <v>79</v>
      </c>
      <c r="I80" s="21">
        <v>460</v>
      </c>
      <c r="N80" s="8">
        <v>365</v>
      </c>
      <c r="AU80" s="6" t="s">
        <v>73</v>
      </c>
    </row>
    <row r="81" spans="1:47" x14ac:dyDescent="0.25">
      <c r="A81" s="6" t="s">
        <v>70</v>
      </c>
      <c r="B81" s="6">
        <v>2017</v>
      </c>
      <c r="C81" s="6" t="s">
        <v>408</v>
      </c>
      <c r="D81" s="6" t="s">
        <v>80</v>
      </c>
      <c r="I81" s="21" t="s">
        <v>71</v>
      </c>
      <c r="N81" s="21" t="s">
        <v>71</v>
      </c>
      <c r="AU81" s="6" t="s">
        <v>73</v>
      </c>
    </row>
    <row r="82" spans="1:47" x14ac:dyDescent="0.25">
      <c r="A82" s="6" t="s">
        <v>70</v>
      </c>
      <c r="B82" s="6">
        <v>2017</v>
      </c>
      <c r="C82" s="6" t="s">
        <v>408</v>
      </c>
      <c r="D82" s="6" t="s">
        <v>81</v>
      </c>
      <c r="I82" s="21">
        <v>432</v>
      </c>
      <c r="N82" s="8">
        <v>273</v>
      </c>
      <c r="AU82" s="6" t="s">
        <v>73</v>
      </c>
    </row>
    <row r="83" spans="1:47" x14ac:dyDescent="0.25">
      <c r="A83" s="6" t="s">
        <v>70</v>
      </c>
      <c r="B83" s="6">
        <v>2017</v>
      </c>
      <c r="C83" s="6" t="s">
        <v>408</v>
      </c>
      <c r="D83" s="6" t="s">
        <v>82</v>
      </c>
      <c r="I83" s="21">
        <v>410</v>
      </c>
      <c r="N83" s="8">
        <v>273</v>
      </c>
      <c r="O83" s="16"/>
      <c r="AU83" s="6" t="s">
        <v>73</v>
      </c>
    </row>
    <row r="84" spans="1:47" x14ac:dyDescent="0.25">
      <c r="A84" s="6" t="s">
        <v>70</v>
      </c>
      <c r="B84" s="6">
        <v>2017</v>
      </c>
      <c r="C84" s="6" t="s">
        <v>408</v>
      </c>
      <c r="D84" s="6" t="s">
        <v>83</v>
      </c>
      <c r="I84" s="21">
        <v>362</v>
      </c>
      <c r="N84" s="8">
        <v>307</v>
      </c>
      <c r="AU84" s="6" t="s">
        <v>73</v>
      </c>
    </row>
    <row r="85" spans="1:47" x14ac:dyDescent="0.25">
      <c r="A85" s="6" t="s">
        <v>70</v>
      </c>
      <c r="B85" s="6">
        <v>2017</v>
      </c>
      <c r="C85" s="6" t="s">
        <v>408</v>
      </c>
      <c r="D85" s="6" t="s">
        <v>84</v>
      </c>
      <c r="I85" s="21">
        <v>1265</v>
      </c>
      <c r="N85" s="8">
        <v>664</v>
      </c>
      <c r="AU85" s="6" t="s">
        <v>73</v>
      </c>
    </row>
    <row r="86" spans="1:47" x14ac:dyDescent="0.25">
      <c r="A86" s="9" t="s">
        <v>70</v>
      </c>
      <c r="B86" s="9">
        <v>2017</v>
      </c>
      <c r="C86" s="9" t="s">
        <v>408</v>
      </c>
      <c r="D86" s="9" t="s">
        <v>85</v>
      </c>
      <c r="E86" s="9"/>
      <c r="F86" s="9"/>
      <c r="G86" s="9"/>
      <c r="H86" s="9"/>
      <c r="I86" s="9" t="s">
        <v>72</v>
      </c>
      <c r="J86" s="9"/>
      <c r="K86" s="9"/>
      <c r="L86" s="9"/>
      <c r="M86" s="9"/>
      <c r="N86" s="9" t="s">
        <v>72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 t="s">
        <v>73</v>
      </c>
    </row>
    <row r="87" spans="1:47" x14ac:dyDescent="0.25">
      <c r="A87" s="6" t="s">
        <v>86</v>
      </c>
      <c r="B87" s="6">
        <v>2018</v>
      </c>
      <c r="C87" s="6" t="s">
        <v>408</v>
      </c>
      <c r="D87" s="6" t="s">
        <v>24</v>
      </c>
      <c r="P87" s="21">
        <v>175</v>
      </c>
      <c r="Z87" s="21">
        <v>120</v>
      </c>
      <c r="AU87" s="6" t="s">
        <v>87</v>
      </c>
    </row>
    <row r="88" spans="1:47" x14ac:dyDescent="0.25">
      <c r="A88" s="9" t="s">
        <v>86</v>
      </c>
      <c r="B88" s="9">
        <v>2018</v>
      </c>
      <c r="C88" s="9" t="s">
        <v>408</v>
      </c>
      <c r="D88" s="9" t="s">
        <v>25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>
        <v>350</v>
      </c>
      <c r="Q88" s="9"/>
      <c r="R88" s="9"/>
      <c r="S88" s="9"/>
      <c r="T88" s="9"/>
      <c r="U88" s="9"/>
      <c r="V88" s="9"/>
      <c r="W88" s="9"/>
      <c r="X88" s="9"/>
      <c r="Y88" s="9"/>
      <c r="Z88" s="9">
        <v>250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 t="s">
        <v>87</v>
      </c>
    </row>
    <row r="89" spans="1:47" x14ac:dyDescent="0.25">
      <c r="A89" s="6" t="s">
        <v>86</v>
      </c>
      <c r="B89" s="6">
        <v>2018</v>
      </c>
      <c r="C89" s="6" t="s">
        <v>408</v>
      </c>
      <c r="D89" s="6" t="s">
        <v>490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23">
        <v>300</v>
      </c>
      <c r="Q89" s="6"/>
      <c r="R89" s="6"/>
      <c r="S89" s="6"/>
      <c r="T89" s="6"/>
      <c r="U89" s="6"/>
      <c r="V89" s="6"/>
      <c r="W89" s="6"/>
      <c r="X89" s="6"/>
      <c r="Y89" s="6"/>
      <c r="Z89" s="23">
        <v>160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 t="s">
        <v>688</v>
      </c>
    </row>
    <row r="90" spans="1:47" x14ac:dyDescent="0.25">
      <c r="A90" s="6" t="s">
        <v>86</v>
      </c>
      <c r="B90" s="6">
        <v>2018</v>
      </c>
      <c r="C90" s="6" t="s">
        <v>408</v>
      </c>
      <c r="D90" s="6" t="s">
        <v>491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v>325</v>
      </c>
      <c r="Q90" s="6"/>
      <c r="R90" s="6"/>
      <c r="S90" s="6"/>
      <c r="T90" s="6"/>
      <c r="U90" s="6"/>
      <c r="V90" s="6"/>
      <c r="W90" s="6"/>
      <c r="X90" s="6"/>
      <c r="Y90" s="6"/>
      <c r="Z90" s="6">
        <v>220</v>
      </c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 t="s">
        <v>688</v>
      </c>
    </row>
    <row r="91" spans="1:47" x14ac:dyDescent="0.25">
      <c r="A91" s="6" t="s">
        <v>86</v>
      </c>
      <c r="B91" s="6">
        <v>2018</v>
      </c>
      <c r="C91" s="6" t="s">
        <v>408</v>
      </c>
      <c r="D91" s="6" t="s">
        <v>492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>
        <v>350</v>
      </c>
      <c r="Q91" s="6"/>
      <c r="R91" s="6"/>
      <c r="S91" s="6"/>
      <c r="T91" s="6"/>
      <c r="U91" s="6"/>
      <c r="V91" s="6"/>
      <c r="W91" s="6"/>
      <c r="X91" s="6"/>
      <c r="Y91" s="6"/>
      <c r="Z91" s="6">
        <v>250</v>
      </c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 t="s">
        <v>688</v>
      </c>
    </row>
    <row r="92" spans="1:47" x14ac:dyDescent="0.25">
      <c r="A92" s="6" t="s">
        <v>86</v>
      </c>
      <c r="B92" s="6">
        <v>2018</v>
      </c>
      <c r="C92" s="6" t="s">
        <v>408</v>
      </c>
      <c r="D92" s="6" t="s">
        <v>493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>
        <v>280</v>
      </c>
      <c r="Q92" s="6"/>
      <c r="R92" s="6"/>
      <c r="S92" s="6"/>
      <c r="T92" s="6"/>
      <c r="U92" s="6"/>
      <c r="V92" s="6"/>
      <c r="W92" s="6"/>
      <c r="X92" s="6"/>
      <c r="Y92" s="6"/>
      <c r="Z92" s="6">
        <v>150</v>
      </c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 t="s">
        <v>688</v>
      </c>
    </row>
    <row r="93" spans="1:47" x14ac:dyDescent="0.25">
      <c r="A93" s="6" t="s">
        <v>86</v>
      </c>
      <c r="B93" s="6">
        <v>2018</v>
      </c>
      <c r="C93" s="6" t="s">
        <v>408</v>
      </c>
      <c r="D93" s="6" t="s">
        <v>494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>
        <v>300</v>
      </c>
      <c r="Q93" s="6"/>
      <c r="R93" s="6"/>
      <c r="S93" s="6"/>
      <c r="T93" s="6"/>
      <c r="U93" s="6"/>
      <c r="V93" s="6"/>
      <c r="W93" s="6"/>
      <c r="X93" s="6"/>
      <c r="Y93" s="6"/>
      <c r="Z93" s="6">
        <v>190</v>
      </c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 t="s">
        <v>688</v>
      </c>
    </row>
    <row r="94" spans="1:47" x14ac:dyDescent="0.25">
      <c r="A94" s="6" t="s">
        <v>86</v>
      </c>
      <c r="B94" s="6">
        <v>2018</v>
      </c>
      <c r="C94" s="6" t="s">
        <v>408</v>
      </c>
      <c r="D94" s="6" t="s">
        <v>495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v>350</v>
      </c>
      <c r="Q94" s="6"/>
      <c r="R94" s="6"/>
      <c r="S94" s="6"/>
      <c r="T94" s="6"/>
      <c r="U94" s="6"/>
      <c r="V94" s="6"/>
      <c r="W94" s="6"/>
      <c r="X94" s="6"/>
      <c r="Y94" s="6"/>
      <c r="Z94" s="6">
        <v>230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 t="s">
        <v>688</v>
      </c>
    </row>
    <row r="95" spans="1:47" x14ac:dyDescent="0.25">
      <c r="A95" s="6" t="s">
        <v>86</v>
      </c>
      <c r="B95" s="6">
        <v>2018</v>
      </c>
      <c r="C95" s="6" t="s">
        <v>408</v>
      </c>
      <c r="D95" s="6" t="s">
        <v>496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v>270</v>
      </c>
      <c r="Q95" s="6"/>
      <c r="R95" s="6"/>
      <c r="S95" s="6"/>
      <c r="T95" s="6"/>
      <c r="U95" s="6"/>
      <c r="V95" s="6"/>
      <c r="W95" s="6"/>
      <c r="X95" s="6"/>
      <c r="Y95" s="6"/>
      <c r="Z95" s="6">
        <v>100</v>
      </c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 t="s">
        <v>688</v>
      </c>
    </row>
    <row r="96" spans="1:47" x14ac:dyDescent="0.25">
      <c r="A96" s="6" t="s">
        <v>86</v>
      </c>
      <c r="B96" s="6">
        <v>2018</v>
      </c>
      <c r="C96" s="6" t="s">
        <v>408</v>
      </c>
      <c r="D96" s="6" t="s">
        <v>497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v>290</v>
      </c>
      <c r="Q96" s="6"/>
      <c r="R96" s="6"/>
      <c r="S96" s="6"/>
      <c r="T96" s="6"/>
      <c r="U96" s="6"/>
      <c r="V96" s="6"/>
      <c r="W96" s="6"/>
      <c r="X96" s="6"/>
      <c r="Y96" s="6"/>
      <c r="Z96" s="6">
        <v>185</v>
      </c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 t="s">
        <v>688</v>
      </c>
    </row>
    <row r="97" spans="1:47" x14ac:dyDescent="0.25">
      <c r="A97" s="6" t="s">
        <v>86</v>
      </c>
      <c r="B97" s="6">
        <v>2018</v>
      </c>
      <c r="C97" s="6" t="s">
        <v>408</v>
      </c>
      <c r="D97" s="6" t="s">
        <v>498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v>350</v>
      </c>
      <c r="Q97" s="6"/>
      <c r="R97" s="6"/>
      <c r="S97" s="6"/>
      <c r="T97" s="6"/>
      <c r="U97" s="6"/>
      <c r="V97" s="6"/>
      <c r="W97" s="6"/>
      <c r="X97" s="6"/>
      <c r="Y97" s="6"/>
      <c r="Z97" s="6">
        <v>230</v>
      </c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 t="s">
        <v>688</v>
      </c>
    </row>
    <row r="98" spans="1:47" x14ac:dyDescent="0.25">
      <c r="A98" s="6" t="s">
        <v>86</v>
      </c>
      <c r="B98" s="6">
        <v>2018</v>
      </c>
      <c r="C98" s="6" t="s">
        <v>408</v>
      </c>
      <c r="D98" s="6" t="s">
        <v>499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v>250</v>
      </c>
      <c r="Q98" s="6"/>
      <c r="R98" s="6"/>
      <c r="S98" s="6"/>
      <c r="T98" s="6"/>
      <c r="U98" s="6"/>
      <c r="V98" s="6"/>
      <c r="W98" s="6"/>
      <c r="X98" s="6"/>
      <c r="Y98" s="6"/>
      <c r="Z98" s="6">
        <v>150</v>
      </c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 t="s">
        <v>688</v>
      </c>
    </row>
    <row r="99" spans="1:47" x14ac:dyDescent="0.25">
      <c r="A99" s="6" t="s">
        <v>86</v>
      </c>
      <c r="B99" s="6">
        <v>2018</v>
      </c>
      <c r="C99" s="6" t="s">
        <v>408</v>
      </c>
      <c r="D99" s="6" t="s">
        <v>500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>
        <v>270</v>
      </c>
      <c r="Q99" s="6"/>
      <c r="R99" s="6"/>
      <c r="S99" s="6"/>
      <c r="T99" s="6"/>
      <c r="U99" s="6"/>
      <c r="V99" s="6"/>
      <c r="W99" s="6"/>
      <c r="X99" s="6"/>
      <c r="Y99" s="6"/>
      <c r="Z99" s="6">
        <v>180</v>
      </c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 t="s">
        <v>688</v>
      </c>
    </row>
    <row r="100" spans="1:47" x14ac:dyDescent="0.25">
      <c r="A100" s="6" t="s">
        <v>86</v>
      </c>
      <c r="B100" s="6">
        <v>2018</v>
      </c>
      <c r="C100" s="6" t="s">
        <v>408</v>
      </c>
      <c r="D100" s="6" t="s">
        <v>501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v>350</v>
      </c>
      <c r="Q100" s="6"/>
      <c r="R100" s="6"/>
      <c r="S100" s="6"/>
      <c r="T100" s="6"/>
      <c r="U100" s="6"/>
      <c r="V100" s="6"/>
      <c r="W100" s="6"/>
      <c r="X100" s="6"/>
      <c r="Y100" s="6"/>
      <c r="Z100" s="6">
        <v>220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 t="s">
        <v>688</v>
      </c>
    </row>
    <row r="101" spans="1:47" x14ac:dyDescent="0.25">
      <c r="A101" s="6" t="s">
        <v>86</v>
      </c>
      <c r="B101" s="6">
        <v>2018</v>
      </c>
      <c r="C101" s="6" t="s">
        <v>408</v>
      </c>
      <c r="D101" s="6" t="s">
        <v>502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v>250</v>
      </c>
      <c r="Q101" s="6"/>
      <c r="R101" s="6"/>
      <c r="S101" s="6"/>
      <c r="T101" s="6"/>
      <c r="U101" s="6"/>
      <c r="V101" s="6"/>
      <c r="W101" s="6"/>
      <c r="X101" s="6"/>
      <c r="Y101" s="6"/>
      <c r="Z101" s="6">
        <v>140</v>
      </c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 t="s">
        <v>688</v>
      </c>
    </row>
    <row r="102" spans="1:47" x14ac:dyDescent="0.25">
      <c r="A102" s="6" t="s">
        <v>86</v>
      </c>
      <c r="B102" s="6">
        <v>2018</v>
      </c>
      <c r="C102" s="6" t="s">
        <v>408</v>
      </c>
      <c r="D102" s="6" t="s">
        <v>503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>
        <v>270</v>
      </c>
      <c r="Q102" s="6"/>
      <c r="R102" s="6"/>
      <c r="S102" s="6"/>
      <c r="T102" s="6"/>
      <c r="U102" s="6"/>
      <c r="V102" s="6"/>
      <c r="W102" s="6"/>
      <c r="X102" s="6"/>
      <c r="Y102" s="6"/>
      <c r="Z102" s="6">
        <v>180</v>
      </c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 t="s">
        <v>688</v>
      </c>
    </row>
    <row r="103" spans="1:47" x14ac:dyDescent="0.25">
      <c r="A103" s="6" t="s">
        <v>86</v>
      </c>
      <c r="B103" s="6">
        <v>2018</v>
      </c>
      <c r="C103" s="6" t="s">
        <v>408</v>
      </c>
      <c r="D103" s="6" t="s">
        <v>504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v>350</v>
      </c>
      <c r="Q103" s="6"/>
      <c r="R103" s="6"/>
      <c r="S103" s="6"/>
      <c r="T103" s="6"/>
      <c r="U103" s="6"/>
      <c r="V103" s="6"/>
      <c r="W103" s="6"/>
      <c r="X103" s="6"/>
      <c r="Y103" s="6"/>
      <c r="Z103" s="6">
        <v>220</v>
      </c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 t="s">
        <v>688</v>
      </c>
    </row>
    <row r="104" spans="1:47" x14ac:dyDescent="0.25">
      <c r="A104" s="6" t="s">
        <v>86</v>
      </c>
      <c r="B104" s="6">
        <v>2018</v>
      </c>
      <c r="C104" s="6" t="s">
        <v>408</v>
      </c>
      <c r="D104" s="6" t="s">
        <v>505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v>250</v>
      </c>
      <c r="Q104" s="6"/>
      <c r="R104" s="6"/>
      <c r="S104" s="6"/>
      <c r="T104" s="6"/>
      <c r="U104" s="6"/>
      <c r="V104" s="6"/>
      <c r="W104" s="6"/>
      <c r="X104" s="6"/>
      <c r="Y104" s="6"/>
      <c r="Z104" s="6">
        <v>110</v>
      </c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 t="s">
        <v>688</v>
      </c>
    </row>
    <row r="105" spans="1:47" x14ac:dyDescent="0.25">
      <c r="A105" s="6" t="s">
        <v>86</v>
      </c>
      <c r="B105" s="6">
        <v>2018</v>
      </c>
      <c r="C105" s="6" t="s">
        <v>408</v>
      </c>
      <c r="D105" s="6" t="s">
        <v>506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>
        <v>270</v>
      </c>
      <c r="Q105" s="6"/>
      <c r="R105" s="6"/>
      <c r="S105" s="6"/>
      <c r="T105" s="6"/>
      <c r="U105" s="6"/>
      <c r="V105" s="6"/>
      <c r="W105" s="6"/>
      <c r="X105" s="6"/>
      <c r="Y105" s="6"/>
      <c r="Z105" s="6">
        <v>175</v>
      </c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 t="s">
        <v>688</v>
      </c>
    </row>
    <row r="106" spans="1:47" x14ac:dyDescent="0.25">
      <c r="A106" s="6" t="s">
        <v>86</v>
      </c>
      <c r="B106" s="6">
        <v>2018</v>
      </c>
      <c r="C106" s="6" t="s">
        <v>408</v>
      </c>
      <c r="D106" s="6" t="s">
        <v>507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>
        <v>325</v>
      </c>
      <c r="Q106" s="6"/>
      <c r="R106" s="6"/>
      <c r="S106" s="6"/>
      <c r="T106" s="6"/>
      <c r="U106" s="6"/>
      <c r="V106" s="6"/>
      <c r="W106" s="6"/>
      <c r="X106" s="6"/>
      <c r="Y106" s="6"/>
      <c r="Z106" s="6">
        <v>200</v>
      </c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 t="s">
        <v>688</v>
      </c>
    </row>
    <row r="107" spans="1:47" x14ac:dyDescent="0.25">
      <c r="A107" s="6" t="s">
        <v>86</v>
      </c>
      <c r="B107" s="6">
        <v>2018</v>
      </c>
      <c r="C107" s="6" t="s">
        <v>408</v>
      </c>
      <c r="D107" s="6" t="s">
        <v>508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v>250</v>
      </c>
      <c r="Q107" s="6"/>
      <c r="R107" s="6"/>
      <c r="S107" s="6"/>
      <c r="T107" s="6"/>
      <c r="U107" s="6"/>
      <c r="V107" s="6"/>
      <c r="W107" s="6"/>
      <c r="X107" s="6"/>
      <c r="Y107" s="6"/>
      <c r="Z107" s="6">
        <v>200</v>
      </c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 t="s">
        <v>688</v>
      </c>
    </row>
    <row r="108" spans="1:47" x14ac:dyDescent="0.25">
      <c r="A108" s="6" t="s">
        <v>86</v>
      </c>
      <c r="B108" s="6">
        <v>2018</v>
      </c>
      <c r="C108" s="6" t="s">
        <v>408</v>
      </c>
      <c r="D108" s="6" t="s">
        <v>509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>
        <v>300</v>
      </c>
      <c r="Q108" s="6"/>
      <c r="R108" s="6"/>
      <c r="S108" s="6"/>
      <c r="T108" s="6"/>
      <c r="U108" s="6"/>
      <c r="V108" s="6"/>
      <c r="W108" s="6"/>
      <c r="X108" s="6"/>
      <c r="Y108" s="6"/>
      <c r="Z108" s="6">
        <v>255</v>
      </c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 t="s">
        <v>688</v>
      </c>
    </row>
    <row r="109" spans="1:47" x14ac:dyDescent="0.25">
      <c r="A109" s="6" t="s">
        <v>86</v>
      </c>
      <c r="B109" s="6">
        <v>2018</v>
      </c>
      <c r="C109" s="6" t="s">
        <v>408</v>
      </c>
      <c r="D109" s="6" t="s">
        <v>510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>
        <v>500</v>
      </c>
      <c r="Q109" s="6"/>
      <c r="R109" s="6"/>
      <c r="S109" s="6"/>
      <c r="T109" s="6"/>
      <c r="U109" s="6"/>
      <c r="V109" s="6"/>
      <c r="W109" s="6"/>
      <c r="X109" s="6"/>
      <c r="Y109" s="6"/>
      <c r="Z109" s="6">
        <v>300</v>
      </c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 t="s">
        <v>688</v>
      </c>
    </row>
    <row r="110" spans="1:47" x14ac:dyDescent="0.25">
      <c r="A110" s="6" t="s">
        <v>86</v>
      </c>
      <c r="B110" s="6">
        <v>2018</v>
      </c>
      <c r="C110" s="6" t="s">
        <v>408</v>
      </c>
      <c r="D110" s="6" t="s">
        <v>511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v>230</v>
      </c>
      <c r="Q110" s="6"/>
      <c r="R110" s="6"/>
      <c r="S110" s="6"/>
      <c r="T110" s="6"/>
      <c r="U110" s="6"/>
      <c r="V110" s="6"/>
      <c r="W110" s="6"/>
      <c r="X110" s="6"/>
      <c r="Y110" s="6"/>
      <c r="Z110" s="6">
        <v>150</v>
      </c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 t="s">
        <v>688</v>
      </c>
    </row>
    <row r="111" spans="1:47" x14ac:dyDescent="0.25">
      <c r="A111" s="6" t="s">
        <v>86</v>
      </c>
      <c r="B111" s="6">
        <v>2018</v>
      </c>
      <c r="C111" s="6" t="s">
        <v>408</v>
      </c>
      <c r="D111" s="6" t="s">
        <v>512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v>290</v>
      </c>
      <c r="Q111" s="6"/>
      <c r="R111" s="6"/>
      <c r="S111" s="6"/>
      <c r="T111" s="6"/>
      <c r="U111" s="6"/>
      <c r="V111" s="6"/>
      <c r="W111" s="6"/>
      <c r="X111" s="6"/>
      <c r="Y111" s="6"/>
      <c r="Z111" s="6">
        <v>245</v>
      </c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 t="s">
        <v>688</v>
      </c>
    </row>
    <row r="112" spans="1:47" x14ac:dyDescent="0.25">
      <c r="A112" s="6" t="s">
        <v>86</v>
      </c>
      <c r="B112" s="6">
        <v>2018</v>
      </c>
      <c r="C112" s="6" t="s">
        <v>408</v>
      </c>
      <c r="D112" s="6" t="s">
        <v>513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>
        <v>500</v>
      </c>
      <c r="Q112" s="6"/>
      <c r="R112" s="6"/>
      <c r="S112" s="6"/>
      <c r="T112" s="6"/>
      <c r="U112" s="6"/>
      <c r="V112" s="6"/>
      <c r="W112" s="6"/>
      <c r="X112" s="6"/>
      <c r="Y112" s="6"/>
      <c r="Z112" s="6">
        <v>280</v>
      </c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 t="s">
        <v>688</v>
      </c>
    </row>
    <row r="113" spans="1:47" x14ac:dyDescent="0.25">
      <c r="A113" s="6" t="s">
        <v>86</v>
      </c>
      <c r="B113" s="6">
        <v>2018</v>
      </c>
      <c r="C113" s="6" t="s">
        <v>408</v>
      </c>
      <c r="D113" s="6" t="s">
        <v>514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v>230</v>
      </c>
      <c r="Q113" s="6"/>
      <c r="R113" s="6"/>
      <c r="S113" s="6"/>
      <c r="T113" s="6"/>
      <c r="U113" s="6"/>
      <c r="V113" s="6"/>
      <c r="W113" s="6"/>
      <c r="X113" s="6"/>
      <c r="Y113" s="6"/>
      <c r="Z113" s="6">
        <v>120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 t="s">
        <v>688</v>
      </c>
    </row>
    <row r="114" spans="1:47" x14ac:dyDescent="0.25">
      <c r="A114" s="6" t="s">
        <v>86</v>
      </c>
      <c r="B114" s="6">
        <v>2018</v>
      </c>
      <c r="C114" s="6" t="s">
        <v>408</v>
      </c>
      <c r="D114" s="6" t="s">
        <v>515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>
        <v>280</v>
      </c>
      <c r="Q114" s="6"/>
      <c r="R114" s="6"/>
      <c r="S114" s="6"/>
      <c r="T114" s="6"/>
      <c r="U114" s="6"/>
      <c r="V114" s="6"/>
      <c r="W114" s="6"/>
      <c r="X114" s="6"/>
      <c r="Y114" s="6"/>
      <c r="Z114" s="6">
        <v>200</v>
      </c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 t="s">
        <v>688</v>
      </c>
    </row>
    <row r="115" spans="1:47" x14ac:dyDescent="0.25">
      <c r="A115" s="6" t="s">
        <v>86</v>
      </c>
      <c r="B115" s="6">
        <v>2018</v>
      </c>
      <c r="C115" s="6" t="s">
        <v>408</v>
      </c>
      <c r="D115" s="6" t="s">
        <v>516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>
        <v>500</v>
      </c>
      <c r="Q115" s="6"/>
      <c r="R115" s="6"/>
      <c r="S115" s="6"/>
      <c r="T115" s="6"/>
      <c r="U115" s="6"/>
      <c r="V115" s="6"/>
      <c r="W115" s="6"/>
      <c r="X115" s="6"/>
      <c r="Y115" s="6"/>
      <c r="Z115" s="6">
        <v>280</v>
      </c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 t="s">
        <v>688</v>
      </c>
    </row>
    <row r="116" spans="1:47" x14ac:dyDescent="0.25">
      <c r="A116" s="6" t="s">
        <v>86</v>
      </c>
      <c r="B116" s="6">
        <v>2018</v>
      </c>
      <c r="C116" s="6" t="s">
        <v>408</v>
      </c>
      <c r="D116" s="6" t="s">
        <v>517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v>200</v>
      </c>
      <c r="Q116" s="6"/>
      <c r="R116" s="6"/>
      <c r="S116" s="6"/>
      <c r="T116" s="6"/>
      <c r="U116" s="6"/>
      <c r="V116" s="6"/>
      <c r="W116" s="6"/>
      <c r="X116" s="6"/>
      <c r="Y116" s="6"/>
      <c r="Z116" s="6">
        <v>120</v>
      </c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 t="s">
        <v>688</v>
      </c>
    </row>
    <row r="117" spans="1:47" x14ac:dyDescent="0.25">
      <c r="A117" s="6" t="s">
        <v>86</v>
      </c>
      <c r="B117" s="6">
        <v>2018</v>
      </c>
      <c r="C117" s="6" t="s">
        <v>408</v>
      </c>
      <c r="D117" s="6" t="s">
        <v>518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v>240</v>
      </c>
      <c r="Q117" s="6"/>
      <c r="R117" s="6"/>
      <c r="S117" s="6"/>
      <c r="T117" s="6"/>
      <c r="U117" s="6"/>
      <c r="V117" s="6"/>
      <c r="W117" s="6"/>
      <c r="X117" s="6"/>
      <c r="Y117" s="6"/>
      <c r="Z117" s="6">
        <v>180</v>
      </c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 t="s">
        <v>688</v>
      </c>
    </row>
    <row r="118" spans="1:47" x14ac:dyDescent="0.25">
      <c r="A118" s="6" t="s">
        <v>86</v>
      </c>
      <c r="B118" s="6">
        <v>2018</v>
      </c>
      <c r="C118" s="6" t="s">
        <v>408</v>
      </c>
      <c r="D118" s="6" t="s">
        <v>519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v>450</v>
      </c>
      <c r="Q118" s="6"/>
      <c r="R118" s="6"/>
      <c r="S118" s="6"/>
      <c r="T118" s="6"/>
      <c r="U118" s="6"/>
      <c r="V118" s="6"/>
      <c r="W118" s="6"/>
      <c r="X118" s="6"/>
      <c r="Y118" s="6"/>
      <c r="Z118" s="6">
        <v>300</v>
      </c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 t="s">
        <v>688</v>
      </c>
    </row>
    <row r="119" spans="1:47" x14ac:dyDescent="0.25">
      <c r="A119" s="6" t="s">
        <v>86</v>
      </c>
      <c r="B119" s="6">
        <v>2018</v>
      </c>
      <c r="C119" s="6" t="s">
        <v>408</v>
      </c>
      <c r="D119" s="6" t="s">
        <v>520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v>180</v>
      </c>
      <c r="Q119" s="6"/>
      <c r="R119" s="6"/>
      <c r="S119" s="6"/>
      <c r="T119" s="6"/>
      <c r="U119" s="6"/>
      <c r="V119" s="6"/>
      <c r="W119" s="6"/>
      <c r="X119" s="6"/>
      <c r="Y119" s="6"/>
      <c r="Z119" s="6">
        <v>80</v>
      </c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 t="s">
        <v>688</v>
      </c>
    </row>
    <row r="120" spans="1:47" x14ac:dyDescent="0.25">
      <c r="A120" s="6" t="s">
        <v>86</v>
      </c>
      <c r="B120" s="6">
        <v>2018</v>
      </c>
      <c r="C120" s="6" t="s">
        <v>408</v>
      </c>
      <c r="D120" s="6" t="s">
        <v>521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v>230</v>
      </c>
      <c r="Q120" s="6"/>
      <c r="R120" s="6"/>
      <c r="S120" s="6"/>
      <c r="T120" s="6"/>
      <c r="U120" s="6"/>
      <c r="V120" s="6"/>
      <c r="W120" s="6"/>
      <c r="X120" s="6"/>
      <c r="Y120" s="6"/>
      <c r="Z120" s="6">
        <v>150</v>
      </c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 t="s">
        <v>688</v>
      </c>
    </row>
    <row r="121" spans="1:47" x14ac:dyDescent="0.25">
      <c r="A121" s="6" t="s">
        <v>86</v>
      </c>
      <c r="B121" s="6">
        <v>2018</v>
      </c>
      <c r="C121" s="6" t="s">
        <v>408</v>
      </c>
      <c r="D121" s="6" t="s">
        <v>522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>
        <v>450</v>
      </c>
      <c r="Q121" s="6"/>
      <c r="R121" s="6"/>
      <c r="S121" s="6"/>
      <c r="T121" s="6"/>
      <c r="U121" s="6"/>
      <c r="V121" s="6"/>
      <c r="W121" s="6"/>
      <c r="X121" s="6"/>
      <c r="Y121" s="6"/>
      <c r="Z121" s="6">
        <v>250</v>
      </c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 t="s">
        <v>688</v>
      </c>
    </row>
    <row r="122" spans="1:47" x14ac:dyDescent="0.25">
      <c r="A122" s="6" t="s">
        <v>86</v>
      </c>
      <c r="B122" s="6">
        <v>2018</v>
      </c>
      <c r="C122" s="6" t="s">
        <v>408</v>
      </c>
      <c r="D122" s="6" t="s">
        <v>523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v>180</v>
      </c>
      <c r="Q122" s="6"/>
      <c r="R122" s="6"/>
      <c r="S122" s="6"/>
      <c r="T122" s="6"/>
      <c r="U122" s="6"/>
      <c r="V122" s="6"/>
      <c r="W122" s="6"/>
      <c r="X122" s="6"/>
      <c r="Y122" s="6"/>
      <c r="Z122" s="6">
        <v>50</v>
      </c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 t="s">
        <v>688</v>
      </c>
    </row>
    <row r="123" spans="1:47" x14ac:dyDescent="0.25">
      <c r="A123" s="6" t="s">
        <v>86</v>
      </c>
      <c r="B123" s="6">
        <v>2018</v>
      </c>
      <c r="C123" s="6" t="s">
        <v>408</v>
      </c>
      <c r="D123" s="6" t="s">
        <v>524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>
        <v>210</v>
      </c>
      <c r="Q123" s="6"/>
      <c r="R123" s="6"/>
      <c r="S123" s="6"/>
      <c r="T123" s="6"/>
      <c r="U123" s="6"/>
      <c r="V123" s="6"/>
      <c r="W123" s="6"/>
      <c r="X123" s="6"/>
      <c r="Y123" s="6"/>
      <c r="Z123" s="6">
        <v>150</v>
      </c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 t="s">
        <v>688</v>
      </c>
    </row>
    <row r="124" spans="1:47" x14ac:dyDescent="0.25">
      <c r="A124" s="6" t="s">
        <v>86</v>
      </c>
      <c r="B124" s="6">
        <v>2018</v>
      </c>
      <c r="C124" s="6" t="s">
        <v>408</v>
      </c>
      <c r="D124" s="6" t="s">
        <v>525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v>450</v>
      </c>
      <c r="Q124" s="6"/>
      <c r="R124" s="6"/>
      <c r="S124" s="6"/>
      <c r="T124" s="6"/>
      <c r="U124" s="6"/>
      <c r="V124" s="6"/>
      <c r="W124" s="6"/>
      <c r="X124" s="6"/>
      <c r="Y124" s="6"/>
      <c r="Z124" s="6">
        <v>250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 t="s">
        <v>688</v>
      </c>
    </row>
    <row r="125" spans="1:47" x14ac:dyDescent="0.25">
      <c r="A125" s="6" t="s">
        <v>86</v>
      </c>
      <c r="B125" s="6">
        <v>2018</v>
      </c>
      <c r="C125" s="6" t="s">
        <v>408</v>
      </c>
      <c r="D125" s="6" t="s">
        <v>526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>
        <v>250</v>
      </c>
      <c r="Q125" s="6"/>
      <c r="R125" s="6"/>
      <c r="S125" s="6"/>
      <c r="T125" s="6"/>
      <c r="U125" s="6"/>
      <c r="V125" s="6"/>
      <c r="W125" s="6"/>
      <c r="X125" s="6"/>
      <c r="Y125" s="6"/>
      <c r="Z125" s="6">
        <v>150</v>
      </c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 t="s">
        <v>688</v>
      </c>
    </row>
    <row r="126" spans="1:47" x14ac:dyDescent="0.25">
      <c r="A126" s="6" t="s">
        <v>86</v>
      </c>
      <c r="B126" s="6">
        <v>2018</v>
      </c>
      <c r="C126" s="6" t="s">
        <v>408</v>
      </c>
      <c r="D126" s="6" t="s">
        <v>527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v>300</v>
      </c>
      <c r="Q126" s="6"/>
      <c r="R126" s="6"/>
      <c r="S126" s="6"/>
      <c r="T126" s="6"/>
      <c r="U126" s="6"/>
      <c r="V126" s="6"/>
      <c r="W126" s="6"/>
      <c r="X126" s="6"/>
      <c r="Y126" s="6"/>
      <c r="Z126" s="6">
        <v>200</v>
      </c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 t="s">
        <v>688</v>
      </c>
    </row>
    <row r="127" spans="1:47" x14ac:dyDescent="0.25">
      <c r="A127" s="6" t="s">
        <v>86</v>
      </c>
      <c r="B127" s="6">
        <v>2018</v>
      </c>
      <c r="C127" s="6" t="s">
        <v>408</v>
      </c>
      <c r="D127" s="6" t="s">
        <v>528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v>350</v>
      </c>
      <c r="Q127" s="6"/>
      <c r="R127" s="6"/>
      <c r="S127" s="6"/>
      <c r="T127" s="6"/>
      <c r="U127" s="6"/>
      <c r="V127" s="6"/>
      <c r="W127" s="6"/>
      <c r="X127" s="6"/>
      <c r="Y127" s="6"/>
      <c r="Z127" s="6">
        <v>300</v>
      </c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 t="s">
        <v>688</v>
      </c>
    </row>
    <row r="128" spans="1:47" x14ac:dyDescent="0.25">
      <c r="A128" s="6" t="s">
        <v>86</v>
      </c>
      <c r="B128" s="6">
        <v>2018</v>
      </c>
      <c r="C128" s="6" t="s">
        <v>408</v>
      </c>
      <c r="D128" s="6" t="s">
        <v>529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v>250</v>
      </c>
      <c r="Q128" s="6"/>
      <c r="R128" s="6"/>
      <c r="S128" s="6"/>
      <c r="T128" s="6"/>
      <c r="U128" s="6"/>
      <c r="V128" s="6"/>
      <c r="W128" s="6"/>
      <c r="X128" s="6"/>
      <c r="Y128" s="6"/>
      <c r="Z128" s="6">
        <v>135</v>
      </c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 t="s">
        <v>688</v>
      </c>
    </row>
    <row r="129" spans="1:47" x14ac:dyDescent="0.25">
      <c r="A129" s="6" t="s">
        <v>86</v>
      </c>
      <c r="B129" s="6">
        <v>2018</v>
      </c>
      <c r="C129" s="6" t="s">
        <v>408</v>
      </c>
      <c r="D129" s="6" t="s">
        <v>530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>
        <v>300</v>
      </c>
      <c r="Q129" s="6"/>
      <c r="R129" s="6"/>
      <c r="S129" s="6"/>
      <c r="T129" s="6"/>
      <c r="U129" s="6"/>
      <c r="V129" s="6"/>
      <c r="W129" s="6"/>
      <c r="X129" s="6"/>
      <c r="Y129" s="6"/>
      <c r="Z129" s="6">
        <v>195</v>
      </c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 t="s">
        <v>688</v>
      </c>
    </row>
    <row r="130" spans="1:47" x14ac:dyDescent="0.25">
      <c r="A130" s="6" t="s">
        <v>86</v>
      </c>
      <c r="B130" s="6">
        <v>2018</v>
      </c>
      <c r="C130" s="6" t="s">
        <v>408</v>
      </c>
      <c r="D130" s="6" t="s">
        <v>531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>
        <v>350</v>
      </c>
      <c r="Q130" s="6"/>
      <c r="R130" s="6"/>
      <c r="S130" s="6"/>
      <c r="T130" s="6"/>
      <c r="U130" s="6"/>
      <c r="V130" s="6"/>
      <c r="W130" s="6"/>
      <c r="X130" s="6"/>
      <c r="Y130" s="6"/>
      <c r="Z130" s="6">
        <v>300</v>
      </c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 t="s">
        <v>688</v>
      </c>
    </row>
    <row r="131" spans="1:47" x14ac:dyDescent="0.25">
      <c r="A131" s="6" t="s">
        <v>86</v>
      </c>
      <c r="B131" s="6">
        <v>2018</v>
      </c>
      <c r="C131" s="6" t="s">
        <v>408</v>
      </c>
      <c r="D131" s="6" t="s">
        <v>532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v>200</v>
      </c>
      <c r="Q131" s="6"/>
      <c r="R131" s="6"/>
      <c r="S131" s="6"/>
      <c r="T131" s="6"/>
      <c r="U131" s="6"/>
      <c r="V131" s="6"/>
      <c r="W131" s="6"/>
      <c r="X131" s="6"/>
      <c r="Y131" s="6"/>
      <c r="Z131" s="6">
        <v>120</v>
      </c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 t="s">
        <v>688</v>
      </c>
    </row>
    <row r="132" spans="1:47" x14ac:dyDescent="0.25">
      <c r="A132" s="6" t="s">
        <v>86</v>
      </c>
      <c r="B132" s="6">
        <v>2018</v>
      </c>
      <c r="C132" s="6" t="s">
        <v>408</v>
      </c>
      <c r="D132" s="6" t="s">
        <v>533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>
        <v>250</v>
      </c>
      <c r="Q132" s="6"/>
      <c r="R132" s="6"/>
      <c r="S132" s="6"/>
      <c r="T132" s="6"/>
      <c r="U132" s="6"/>
      <c r="V132" s="6"/>
      <c r="W132" s="6"/>
      <c r="X132" s="6"/>
      <c r="Y132" s="6"/>
      <c r="Z132" s="6">
        <v>185</v>
      </c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 t="s">
        <v>688</v>
      </c>
    </row>
    <row r="133" spans="1:47" x14ac:dyDescent="0.25">
      <c r="A133" s="6" t="s">
        <v>86</v>
      </c>
      <c r="B133" s="6">
        <v>2018</v>
      </c>
      <c r="C133" s="6" t="s">
        <v>408</v>
      </c>
      <c r="D133" s="6" t="s">
        <v>534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>
        <v>300</v>
      </c>
      <c r="Q133" s="6"/>
      <c r="R133" s="6"/>
      <c r="S133" s="6"/>
      <c r="T133" s="6"/>
      <c r="U133" s="6"/>
      <c r="V133" s="6"/>
      <c r="W133" s="6"/>
      <c r="X133" s="6"/>
      <c r="Y133" s="6"/>
      <c r="Z133" s="6">
        <v>300</v>
      </c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 t="s">
        <v>688</v>
      </c>
    </row>
    <row r="134" spans="1:47" x14ac:dyDescent="0.25">
      <c r="A134" s="6" t="s">
        <v>86</v>
      </c>
      <c r="B134" s="6">
        <v>2018</v>
      </c>
      <c r="C134" s="6" t="s">
        <v>408</v>
      </c>
      <c r="D134" s="6" t="s">
        <v>535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>
        <v>200</v>
      </c>
      <c r="Q134" s="6"/>
      <c r="R134" s="6"/>
      <c r="S134" s="6"/>
      <c r="T134" s="6"/>
      <c r="U134" s="6"/>
      <c r="V134" s="6"/>
      <c r="W134" s="6"/>
      <c r="X134" s="6"/>
      <c r="Y134" s="6"/>
      <c r="Z134" s="6">
        <v>100</v>
      </c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 t="s">
        <v>688</v>
      </c>
    </row>
    <row r="135" spans="1:47" x14ac:dyDescent="0.25">
      <c r="A135" s="6" t="s">
        <v>86</v>
      </c>
      <c r="B135" s="6">
        <v>2018</v>
      </c>
      <c r="C135" s="6" t="s">
        <v>408</v>
      </c>
      <c r="D135" s="6" t="s">
        <v>536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>
        <v>240</v>
      </c>
      <c r="Q135" s="6"/>
      <c r="R135" s="6"/>
      <c r="S135" s="6"/>
      <c r="T135" s="6"/>
      <c r="U135" s="6"/>
      <c r="V135" s="6"/>
      <c r="W135" s="6"/>
      <c r="X135" s="6"/>
      <c r="Y135" s="6"/>
      <c r="Z135" s="6">
        <v>200</v>
      </c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 t="s">
        <v>688</v>
      </c>
    </row>
    <row r="136" spans="1:47" x14ac:dyDescent="0.25">
      <c r="A136" s="6" t="s">
        <v>86</v>
      </c>
      <c r="B136" s="6">
        <v>2018</v>
      </c>
      <c r="C136" s="6" t="s">
        <v>408</v>
      </c>
      <c r="D136" s="6" t="s">
        <v>537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v>300</v>
      </c>
      <c r="Q136" s="6"/>
      <c r="R136" s="6"/>
      <c r="S136" s="6"/>
      <c r="T136" s="6"/>
      <c r="U136" s="6"/>
      <c r="V136" s="6"/>
      <c r="W136" s="6"/>
      <c r="X136" s="6"/>
      <c r="Y136" s="6"/>
      <c r="Z136" s="6">
        <v>300</v>
      </c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 t="s">
        <v>688</v>
      </c>
    </row>
    <row r="137" spans="1:47" x14ac:dyDescent="0.25">
      <c r="A137" s="6" t="s">
        <v>86</v>
      </c>
      <c r="B137" s="6">
        <v>2018</v>
      </c>
      <c r="C137" s="6" t="s">
        <v>408</v>
      </c>
      <c r="D137" s="6" t="s">
        <v>538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v>200</v>
      </c>
      <c r="Q137" s="6"/>
      <c r="R137" s="6"/>
      <c r="S137" s="6"/>
      <c r="T137" s="6"/>
      <c r="U137" s="6"/>
      <c r="V137" s="6"/>
      <c r="W137" s="6"/>
      <c r="X137" s="6"/>
      <c r="Y137" s="6"/>
      <c r="Z137" s="6">
        <v>75</v>
      </c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 t="s">
        <v>688</v>
      </c>
    </row>
    <row r="138" spans="1:47" x14ac:dyDescent="0.25">
      <c r="A138" s="6" t="s">
        <v>86</v>
      </c>
      <c r="B138" s="6">
        <v>2018</v>
      </c>
      <c r="C138" s="6" t="s">
        <v>408</v>
      </c>
      <c r="D138" s="6" t="s">
        <v>539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v>240</v>
      </c>
      <c r="Q138" s="6"/>
      <c r="R138" s="6"/>
      <c r="S138" s="6"/>
      <c r="T138" s="6"/>
      <c r="U138" s="6"/>
      <c r="V138" s="6"/>
      <c r="W138" s="6"/>
      <c r="X138" s="6"/>
      <c r="Y138" s="6"/>
      <c r="Z138" s="6">
        <v>150</v>
      </c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 t="s">
        <v>688</v>
      </c>
    </row>
    <row r="139" spans="1:47" x14ac:dyDescent="0.25">
      <c r="A139" s="6" t="s">
        <v>86</v>
      </c>
      <c r="B139" s="6">
        <v>2018</v>
      </c>
      <c r="C139" s="6" t="s">
        <v>408</v>
      </c>
      <c r="D139" s="6" t="s">
        <v>540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v>300</v>
      </c>
      <c r="Q139" s="6"/>
      <c r="R139" s="6"/>
      <c r="S139" s="6"/>
      <c r="T139" s="6"/>
      <c r="U139" s="6"/>
      <c r="V139" s="6"/>
      <c r="W139" s="6"/>
      <c r="X139" s="6"/>
      <c r="Y139" s="6"/>
      <c r="Z139" s="6">
        <v>300</v>
      </c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 t="s">
        <v>688</v>
      </c>
    </row>
    <row r="140" spans="1:47" x14ac:dyDescent="0.25">
      <c r="A140" s="6" t="s">
        <v>86</v>
      </c>
      <c r="B140" s="6">
        <v>2018</v>
      </c>
      <c r="C140" s="6" t="s">
        <v>408</v>
      </c>
      <c r="D140" s="6" t="s">
        <v>541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v>160</v>
      </c>
      <c r="Q140" s="6"/>
      <c r="R140" s="6"/>
      <c r="S140" s="6"/>
      <c r="T140" s="6"/>
      <c r="U140" s="6"/>
      <c r="V140" s="6"/>
      <c r="W140" s="6"/>
      <c r="X140" s="6"/>
      <c r="Y140" s="6"/>
      <c r="Z140" s="6">
        <v>50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 t="s">
        <v>688</v>
      </c>
    </row>
    <row r="141" spans="1:47" x14ac:dyDescent="0.25">
      <c r="A141" s="6" t="s">
        <v>86</v>
      </c>
      <c r="B141" s="6">
        <v>2018</v>
      </c>
      <c r="C141" s="6" t="s">
        <v>408</v>
      </c>
      <c r="D141" s="6" t="s">
        <v>542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>
        <v>215</v>
      </c>
      <c r="Q141" s="6"/>
      <c r="R141" s="6"/>
      <c r="S141" s="6"/>
      <c r="T141" s="6"/>
      <c r="U141" s="6"/>
      <c r="V141" s="6"/>
      <c r="W141" s="6"/>
      <c r="X141" s="6"/>
      <c r="Y141" s="6"/>
      <c r="Z141" s="6">
        <v>100</v>
      </c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 t="s">
        <v>688</v>
      </c>
    </row>
    <row r="142" spans="1:47" x14ac:dyDescent="0.25">
      <c r="A142" s="6" t="s">
        <v>86</v>
      </c>
      <c r="B142" s="6">
        <v>2018</v>
      </c>
      <c r="C142" s="6" t="s">
        <v>408</v>
      </c>
      <c r="D142" s="6" t="s">
        <v>543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>
        <v>300</v>
      </c>
      <c r="Q142" s="6"/>
      <c r="R142" s="6"/>
      <c r="S142" s="6"/>
      <c r="T142" s="6"/>
      <c r="U142" s="6"/>
      <c r="V142" s="6"/>
      <c r="W142" s="6"/>
      <c r="X142" s="6"/>
      <c r="Y142" s="6"/>
      <c r="Z142" s="6">
        <v>300</v>
      </c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 t="s">
        <v>688</v>
      </c>
    </row>
    <row r="143" spans="1:47" x14ac:dyDescent="0.25">
      <c r="A143" s="6" t="s">
        <v>86</v>
      </c>
      <c r="B143" s="6">
        <v>2018</v>
      </c>
      <c r="C143" s="6" t="s">
        <v>408</v>
      </c>
      <c r="D143" s="6" t="s">
        <v>544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>
        <v>250</v>
      </c>
      <c r="Q143" s="6"/>
      <c r="R143" s="6"/>
      <c r="S143" s="6"/>
      <c r="T143" s="6"/>
      <c r="U143" s="6"/>
      <c r="V143" s="6"/>
      <c r="W143" s="6"/>
      <c r="X143" s="6"/>
      <c r="Y143" s="6"/>
      <c r="Z143" s="6">
        <v>230</v>
      </c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 t="s">
        <v>688</v>
      </c>
    </row>
    <row r="144" spans="1:47" x14ac:dyDescent="0.25">
      <c r="A144" s="6" t="s">
        <v>86</v>
      </c>
      <c r="B144" s="6">
        <v>2018</v>
      </c>
      <c r="C144" s="6" t="s">
        <v>408</v>
      </c>
      <c r="D144" s="6" t="s">
        <v>545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v>300</v>
      </c>
      <c r="Q144" s="6"/>
      <c r="R144" s="6"/>
      <c r="S144" s="6"/>
      <c r="T144" s="6"/>
      <c r="U144" s="6"/>
      <c r="V144" s="6"/>
      <c r="W144" s="6"/>
      <c r="X144" s="6"/>
      <c r="Y144" s="6"/>
      <c r="Z144" s="6">
        <v>260</v>
      </c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 t="s">
        <v>688</v>
      </c>
    </row>
    <row r="145" spans="1:47" x14ac:dyDescent="0.25">
      <c r="A145" s="6" t="s">
        <v>86</v>
      </c>
      <c r="B145" s="6">
        <v>2018</v>
      </c>
      <c r="C145" s="6" t="s">
        <v>408</v>
      </c>
      <c r="D145" s="6" t="s">
        <v>546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v>400</v>
      </c>
      <c r="Q145" s="6"/>
      <c r="R145" s="6"/>
      <c r="S145" s="6"/>
      <c r="T145" s="6"/>
      <c r="U145" s="6"/>
      <c r="V145" s="6"/>
      <c r="W145" s="6"/>
      <c r="X145" s="6"/>
      <c r="Y145" s="6"/>
      <c r="Z145" s="6">
        <v>300</v>
      </c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 t="s">
        <v>688</v>
      </c>
    </row>
    <row r="146" spans="1:47" x14ac:dyDescent="0.25">
      <c r="A146" s="6" t="s">
        <v>86</v>
      </c>
      <c r="B146" s="6">
        <v>2018</v>
      </c>
      <c r="C146" s="6" t="s">
        <v>408</v>
      </c>
      <c r="D146" s="6" t="s">
        <v>547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>
        <v>240</v>
      </c>
      <c r="Q146" s="6"/>
      <c r="R146" s="6"/>
      <c r="S146" s="6"/>
      <c r="T146" s="6"/>
      <c r="U146" s="6"/>
      <c r="V146" s="6"/>
      <c r="W146" s="6"/>
      <c r="X146" s="6"/>
      <c r="Y146" s="6"/>
      <c r="Z146" s="6">
        <v>210</v>
      </c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 t="s">
        <v>688</v>
      </c>
    </row>
    <row r="147" spans="1:47" x14ac:dyDescent="0.25">
      <c r="A147" s="6" t="s">
        <v>86</v>
      </c>
      <c r="B147" s="6">
        <v>2018</v>
      </c>
      <c r="C147" s="6" t="s">
        <v>408</v>
      </c>
      <c r="D147" s="6" t="s">
        <v>548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v>280</v>
      </c>
      <c r="Q147" s="6"/>
      <c r="R147" s="6"/>
      <c r="S147" s="6"/>
      <c r="T147" s="6"/>
      <c r="U147" s="6"/>
      <c r="V147" s="6"/>
      <c r="W147" s="6"/>
      <c r="X147" s="6"/>
      <c r="Y147" s="6"/>
      <c r="Z147" s="6">
        <v>250</v>
      </c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 t="s">
        <v>688</v>
      </c>
    </row>
    <row r="148" spans="1:47" x14ac:dyDescent="0.25">
      <c r="A148" s="6" t="s">
        <v>86</v>
      </c>
      <c r="B148" s="6">
        <v>2018</v>
      </c>
      <c r="C148" s="6" t="s">
        <v>408</v>
      </c>
      <c r="D148" s="6" t="s">
        <v>549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>
        <v>400</v>
      </c>
      <c r="Q148" s="6"/>
      <c r="R148" s="6"/>
      <c r="S148" s="6"/>
      <c r="T148" s="6"/>
      <c r="U148" s="6"/>
      <c r="V148" s="6"/>
      <c r="W148" s="6"/>
      <c r="X148" s="6"/>
      <c r="Y148" s="6"/>
      <c r="Z148" s="6">
        <v>300</v>
      </c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 t="s">
        <v>688</v>
      </c>
    </row>
    <row r="149" spans="1:47" x14ac:dyDescent="0.25">
      <c r="A149" s="6" t="s">
        <v>86</v>
      </c>
      <c r="B149" s="6">
        <v>2018</v>
      </c>
      <c r="C149" s="6" t="s">
        <v>408</v>
      </c>
      <c r="D149" s="6" t="s">
        <v>550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v>220</v>
      </c>
      <c r="Q149" s="6"/>
      <c r="R149" s="6"/>
      <c r="S149" s="6"/>
      <c r="T149" s="6"/>
      <c r="U149" s="6"/>
      <c r="V149" s="6"/>
      <c r="W149" s="6"/>
      <c r="X149" s="6"/>
      <c r="Y149" s="6"/>
      <c r="Z149" s="6">
        <v>150</v>
      </c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 t="s">
        <v>688</v>
      </c>
    </row>
    <row r="150" spans="1:47" x14ac:dyDescent="0.25">
      <c r="A150" s="6" t="s">
        <v>86</v>
      </c>
      <c r="B150" s="6">
        <v>2018</v>
      </c>
      <c r="C150" s="6" t="s">
        <v>408</v>
      </c>
      <c r="D150" s="6" t="s">
        <v>551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>
        <v>250</v>
      </c>
      <c r="Q150" s="6"/>
      <c r="R150" s="6"/>
      <c r="S150" s="6"/>
      <c r="T150" s="6"/>
      <c r="U150" s="6"/>
      <c r="V150" s="6"/>
      <c r="W150" s="6"/>
      <c r="X150" s="6"/>
      <c r="Y150" s="6"/>
      <c r="Z150" s="6">
        <v>200</v>
      </c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 t="s">
        <v>688</v>
      </c>
    </row>
    <row r="151" spans="1:47" x14ac:dyDescent="0.25">
      <c r="A151" s="6" t="s">
        <v>86</v>
      </c>
      <c r="B151" s="6">
        <v>2018</v>
      </c>
      <c r="C151" s="6" t="s">
        <v>408</v>
      </c>
      <c r="D151" s="6" t="s">
        <v>552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v>300</v>
      </c>
      <c r="Q151" s="6"/>
      <c r="R151" s="6"/>
      <c r="S151" s="6"/>
      <c r="T151" s="6"/>
      <c r="U151" s="6"/>
      <c r="V151" s="6"/>
      <c r="W151" s="6"/>
      <c r="X151" s="6"/>
      <c r="Y151" s="6"/>
      <c r="Z151" s="6">
        <v>250</v>
      </c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 t="s">
        <v>688</v>
      </c>
    </row>
    <row r="152" spans="1:47" x14ac:dyDescent="0.25">
      <c r="A152" s="6" t="s">
        <v>86</v>
      </c>
      <c r="B152" s="6">
        <v>2018</v>
      </c>
      <c r="C152" s="6" t="s">
        <v>408</v>
      </c>
      <c r="D152" s="6" t="s">
        <v>553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v>230</v>
      </c>
      <c r="Q152" s="6"/>
      <c r="R152" s="6"/>
      <c r="S152" s="6"/>
      <c r="T152" s="6"/>
      <c r="U152" s="6"/>
      <c r="V152" s="6"/>
      <c r="W152" s="6"/>
      <c r="X152" s="6"/>
      <c r="Y152" s="6"/>
      <c r="Z152" s="6">
        <v>220</v>
      </c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 t="s">
        <v>688</v>
      </c>
    </row>
    <row r="153" spans="1:47" x14ac:dyDescent="0.25">
      <c r="A153" s="6" t="s">
        <v>86</v>
      </c>
      <c r="B153" s="6">
        <v>2018</v>
      </c>
      <c r="C153" s="6" t="s">
        <v>408</v>
      </c>
      <c r="D153" s="6" t="s">
        <v>554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v>280</v>
      </c>
      <c r="Q153" s="6"/>
      <c r="R153" s="6"/>
      <c r="S153" s="6"/>
      <c r="T153" s="6"/>
      <c r="U153" s="6"/>
      <c r="V153" s="6"/>
      <c r="W153" s="6"/>
      <c r="X153" s="6"/>
      <c r="Y153" s="6"/>
      <c r="Z153" s="6">
        <v>250</v>
      </c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 t="s">
        <v>688</v>
      </c>
    </row>
    <row r="154" spans="1:47" x14ac:dyDescent="0.25">
      <c r="A154" s="6" t="s">
        <v>86</v>
      </c>
      <c r="B154" s="6">
        <v>2018</v>
      </c>
      <c r="C154" s="6" t="s">
        <v>408</v>
      </c>
      <c r="D154" s="6" t="s">
        <v>555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>
        <v>350</v>
      </c>
      <c r="Q154" s="6"/>
      <c r="R154" s="6"/>
      <c r="S154" s="6"/>
      <c r="T154" s="6"/>
      <c r="U154" s="6"/>
      <c r="V154" s="6"/>
      <c r="W154" s="6"/>
      <c r="X154" s="6"/>
      <c r="Y154" s="6"/>
      <c r="Z154" s="6">
        <v>300</v>
      </c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 t="s">
        <v>688</v>
      </c>
    </row>
    <row r="155" spans="1:47" x14ac:dyDescent="0.25">
      <c r="A155" s="6" t="s">
        <v>86</v>
      </c>
      <c r="B155" s="6">
        <v>2018</v>
      </c>
      <c r="C155" s="6" t="s">
        <v>408</v>
      </c>
      <c r="D155" s="6" t="s">
        <v>556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>
        <v>200</v>
      </c>
      <c r="Q155" s="6"/>
      <c r="R155" s="6"/>
      <c r="S155" s="6"/>
      <c r="T155" s="6"/>
      <c r="U155" s="6"/>
      <c r="V155" s="6"/>
      <c r="W155" s="6"/>
      <c r="X155" s="6"/>
      <c r="Y155" s="6"/>
      <c r="Z155" s="6">
        <v>200</v>
      </c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 t="s">
        <v>688</v>
      </c>
    </row>
    <row r="156" spans="1:47" x14ac:dyDescent="0.25">
      <c r="A156" s="6" t="s">
        <v>86</v>
      </c>
      <c r="B156" s="6">
        <v>2018</v>
      </c>
      <c r="C156" s="6" t="s">
        <v>408</v>
      </c>
      <c r="D156" s="6" t="s">
        <v>557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>
        <v>250</v>
      </c>
      <c r="Q156" s="6"/>
      <c r="R156" s="6"/>
      <c r="S156" s="6"/>
      <c r="T156" s="6"/>
      <c r="U156" s="6"/>
      <c r="V156" s="6"/>
      <c r="W156" s="6"/>
      <c r="X156" s="6"/>
      <c r="Y156" s="6"/>
      <c r="Z156" s="6">
        <v>240</v>
      </c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 t="s">
        <v>688</v>
      </c>
    </row>
    <row r="157" spans="1:47" x14ac:dyDescent="0.25">
      <c r="A157" s="6" t="s">
        <v>86</v>
      </c>
      <c r="B157" s="6">
        <v>2018</v>
      </c>
      <c r="C157" s="6" t="s">
        <v>408</v>
      </c>
      <c r="D157" s="6" t="s">
        <v>558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>
        <v>300</v>
      </c>
      <c r="Q157" s="6"/>
      <c r="R157" s="6"/>
      <c r="S157" s="6"/>
      <c r="T157" s="6"/>
      <c r="U157" s="6"/>
      <c r="V157" s="6"/>
      <c r="W157" s="6"/>
      <c r="X157" s="6"/>
      <c r="Y157" s="6"/>
      <c r="Z157" s="6">
        <v>280</v>
      </c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 t="s">
        <v>688</v>
      </c>
    </row>
    <row r="158" spans="1:47" x14ac:dyDescent="0.25">
      <c r="A158" s="6" t="s">
        <v>86</v>
      </c>
      <c r="B158" s="6">
        <v>2018</v>
      </c>
      <c r="C158" s="6" t="s">
        <v>408</v>
      </c>
      <c r="D158" s="6" t="s">
        <v>559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>
        <v>190</v>
      </c>
      <c r="Q158" s="6"/>
      <c r="R158" s="6"/>
      <c r="S158" s="6"/>
      <c r="T158" s="6"/>
      <c r="U158" s="6"/>
      <c r="V158" s="6"/>
      <c r="W158" s="6"/>
      <c r="X158" s="6"/>
      <c r="Y158" s="6"/>
      <c r="Z158" s="6">
        <v>140</v>
      </c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 t="s">
        <v>688</v>
      </c>
    </row>
    <row r="159" spans="1:47" x14ac:dyDescent="0.25">
      <c r="A159" s="6" t="s">
        <v>86</v>
      </c>
      <c r="B159" s="6">
        <v>2018</v>
      </c>
      <c r="C159" s="6" t="s">
        <v>408</v>
      </c>
      <c r="D159" s="6" t="s">
        <v>560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>
        <v>230</v>
      </c>
      <c r="Q159" s="6"/>
      <c r="R159" s="6"/>
      <c r="S159" s="6"/>
      <c r="T159" s="6"/>
      <c r="U159" s="6"/>
      <c r="V159" s="6"/>
      <c r="W159" s="6"/>
      <c r="X159" s="6"/>
      <c r="Y159" s="6"/>
      <c r="Z159" s="6">
        <v>180</v>
      </c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 t="s">
        <v>688</v>
      </c>
    </row>
    <row r="160" spans="1:47" x14ac:dyDescent="0.25">
      <c r="A160" s="6" t="s">
        <v>86</v>
      </c>
      <c r="B160" s="6">
        <v>2018</v>
      </c>
      <c r="C160" s="6" t="s">
        <v>408</v>
      </c>
      <c r="D160" s="6" t="s">
        <v>561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>
        <v>280</v>
      </c>
      <c r="Q160" s="6"/>
      <c r="R160" s="6"/>
      <c r="S160" s="6"/>
      <c r="T160" s="6"/>
      <c r="U160" s="6"/>
      <c r="V160" s="6"/>
      <c r="W160" s="6"/>
      <c r="X160" s="6"/>
      <c r="Y160" s="6"/>
      <c r="Z160" s="6">
        <v>250</v>
      </c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 t="s">
        <v>688</v>
      </c>
    </row>
    <row r="161" spans="1:47" x14ac:dyDescent="0.25">
      <c r="A161" s="6" t="s">
        <v>86</v>
      </c>
      <c r="B161" s="6">
        <v>2018</v>
      </c>
      <c r="C161" s="6" t="s">
        <v>408</v>
      </c>
      <c r="D161" s="6" t="s">
        <v>562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>
        <v>200</v>
      </c>
      <c r="Q161" s="6"/>
      <c r="R161" s="6"/>
      <c r="S161" s="6"/>
      <c r="T161" s="6"/>
      <c r="U161" s="6"/>
      <c r="V161" s="6"/>
      <c r="W161" s="6"/>
      <c r="X161" s="6"/>
      <c r="Y161" s="6"/>
      <c r="Z161" s="6">
        <v>160</v>
      </c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 t="s">
        <v>688</v>
      </c>
    </row>
    <row r="162" spans="1:47" x14ac:dyDescent="0.25">
      <c r="A162" s="6" t="s">
        <v>86</v>
      </c>
      <c r="B162" s="6">
        <v>2018</v>
      </c>
      <c r="C162" s="6" t="s">
        <v>408</v>
      </c>
      <c r="D162" s="6" t="s">
        <v>563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>
        <v>260</v>
      </c>
      <c r="Q162" s="6"/>
      <c r="R162" s="6"/>
      <c r="S162" s="6"/>
      <c r="T162" s="6"/>
      <c r="U162" s="6"/>
      <c r="V162" s="6"/>
      <c r="W162" s="6"/>
      <c r="X162" s="6"/>
      <c r="Y162" s="6"/>
      <c r="Z162" s="6">
        <v>210</v>
      </c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 t="s">
        <v>688</v>
      </c>
    </row>
    <row r="163" spans="1:47" x14ac:dyDescent="0.25">
      <c r="A163" s="6" t="s">
        <v>86</v>
      </c>
      <c r="B163" s="6">
        <v>2018</v>
      </c>
      <c r="C163" s="6" t="s">
        <v>408</v>
      </c>
      <c r="D163" s="6" t="s">
        <v>564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>
        <v>500</v>
      </c>
      <c r="Q163" s="6"/>
      <c r="R163" s="6"/>
      <c r="S163" s="6"/>
      <c r="T163" s="6"/>
      <c r="U163" s="6"/>
      <c r="V163" s="6"/>
      <c r="W163" s="6"/>
      <c r="X163" s="6"/>
      <c r="Y163" s="6"/>
      <c r="Z163" s="6">
        <v>250</v>
      </c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 t="s">
        <v>688</v>
      </c>
    </row>
    <row r="164" spans="1:47" x14ac:dyDescent="0.25">
      <c r="A164" s="6" t="s">
        <v>86</v>
      </c>
      <c r="B164" s="6">
        <v>2018</v>
      </c>
      <c r="C164" s="6" t="s">
        <v>408</v>
      </c>
      <c r="D164" s="6" t="s">
        <v>565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>
        <v>150</v>
      </c>
      <c r="Q164" s="6"/>
      <c r="R164" s="6"/>
      <c r="S164" s="6"/>
      <c r="T164" s="6"/>
      <c r="U164" s="6"/>
      <c r="V164" s="6"/>
      <c r="W164" s="6"/>
      <c r="X164" s="6"/>
      <c r="Y164" s="6"/>
      <c r="Z164" s="6">
        <v>140</v>
      </c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 t="s">
        <v>688</v>
      </c>
    </row>
    <row r="165" spans="1:47" x14ac:dyDescent="0.25">
      <c r="A165" s="6" t="s">
        <v>86</v>
      </c>
      <c r="B165" s="6">
        <v>2018</v>
      </c>
      <c r="C165" s="6" t="s">
        <v>408</v>
      </c>
      <c r="D165" s="6" t="s">
        <v>566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>
        <v>220</v>
      </c>
      <c r="Q165" s="6"/>
      <c r="R165" s="6"/>
      <c r="S165" s="6"/>
      <c r="T165" s="6"/>
      <c r="U165" s="6"/>
      <c r="V165" s="6"/>
      <c r="W165" s="6"/>
      <c r="X165" s="6"/>
      <c r="Y165" s="6"/>
      <c r="Z165" s="6">
        <v>170</v>
      </c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 t="s">
        <v>688</v>
      </c>
    </row>
    <row r="166" spans="1:47" x14ac:dyDescent="0.25">
      <c r="A166" s="6" t="s">
        <v>86</v>
      </c>
      <c r="B166" s="6">
        <v>2018</v>
      </c>
      <c r="C166" s="6" t="s">
        <v>408</v>
      </c>
      <c r="D166" s="6" t="s">
        <v>567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v>350</v>
      </c>
      <c r="Q166" s="6"/>
      <c r="R166" s="6"/>
      <c r="S166" s="6"/>
      <c r="T166" s="6"/>
      <c r="U166" s="6"/>
      <c r="V166" s="6"/>
      <c r="W166" s="6"/>
      <c r="X166" s="6"/>
      <c r="Y166" s="6"/>
      <c r="Z166" s="6">
        <v>200</v>
      </c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 t="s">
        <v>688</v>
      </c>
    </row>
    <row r="167" spans="1:47" x14ac:dyDescent="0.25">
      <c r="A167" s="6" t="s">
        <v>86</v>
      </c>
      <c r="B167" s="6">
        <v>2018</v>
      </c>
      <c r="C167" s="6" t="s">
        <v>408</v>
      </c>
      <c r="D167" s="6" t="s">
        <v>568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>
        <v>130</v>
      </c>
      <c r="Q167" s="6"/>
      <c r="R167" s="6"/>
      <c r="S167" s="6"/>
      <c r="T167" s="6"/>
      <c r="U167" s="6"/>
      <c r="V167" s="6"/>
      <c r="W167" s="6"/>
      <c r="X167" s="6"/>
      <c r="Y167" s="6"/>
      <c r="Z167" s="6">
        <v>100</v>
      </c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 t="s">
        <v>688</v>
      </c>
    </row>
    <row r="168" spans="1:47" x14ac:dyDescent="0.25">
      <c r="A168" s="6" t="s">
        <v>86</v>
      </c>
      <c r="B168" s="6">
        <v>2018</v>
      </c>
      <c r="C168" s="6" t="s">
        <v>408</v>
      </c>
      <c r="D168" s="6" t="s">
        <v>569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>
        <v>180</v>
      </c>
      <c r="Q168" s="6"/>
      <c r="R168" s="6"/>
      <c r="S168" s="6"/>
      <c r="T168" s="6"/>
      <c r="U168" s="6"/>
      <c r="V168" s="6"/>
      <c r="W168" s="6"/>
      <c r="X168" s="6"/>
      <c r="Y168" s="6"/>
      <c r="Z168" s="6">
        <v>140</v>
      </c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 t="s">
        <v>688</v>
      </c>
    </row>
    <row r="169" spans="1:47" x14ac:dyDescent="0.25">
      <c r="A169" s="6" t="s">
        <v>86</v>
      </c>
      <c r="B169" s="6">
        <v>2018</v>
      </c>
      <c r="C169" s="6" t="s">
        <v>408</v>
      </c>
      <c r="D169" s="6" t="s">
        <v>570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v>250</v>
      </c>
      <c r="Q169" s="6"/>
      <c r="R169" s="6"/>
      <c r="S169" s="6"/>
      <c r="T169" s="6"/>
      <c r="U169" s="6"/>
      <c r="V169" s="6"/>
      <c r="W169" s="6"/>
      <c r="X169" s="6"/>
      <c r="Y169" s="6"/>
      <c r="Z169" s="6">
        <v>180</v>
      </c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 t="s">
        <v>688</v>
      </c>
    </row>
    <row r="170" spans="1:47" x14ac:dyDescent="0.25">
      <c r="A170" s="6" t="s">
        <v>86</v>
      </c>
      <c r="B170" s="6">
        <v>2018</v>
      </c>
      <c r="C170" s="6" t="s">
        <v>408</v>
      </c>
      <c r="D170" s="6" t="s">
        <v>571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 t="s">
        <v>688</v>
      </c>
    </row>
    <row r="171" spans="1:47" x14ac:dyDescent="0.25">
      <c r="A171" s="6" t="s">
        <v>86</v>
      </c>
      <c r="B171" s="6">
        <v>2018</v>
      </c>
      <c r="C171" s="6" t="s">
        <v>408</v>
      </c>
      <c r="D171" s="6" t="s">
        <v>572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 t="s">
        <v>688</v>
      </c>
    </row>
    <row r="172" spans="1:47" x14ac:dyDescent="0.25">
      <c r="A172" s="6" t="s">
        <v>86</v>
      </c>
      <c r="B172" s="6">
        <v>2018</v>
      </c>
      <c r="C172" s="6" t="s">
        <v>408</v>
      </c>
      <c r="D172" s="6" t="s">
        <v>573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 t="s">
        <v>688</v>
      </c>
    </row>
    <row r="173" spans="1:47" x14ac:dyDescent="0.25">
      <c r="A173" s="6" t="s">
        <v>86</v>
      </c>
      <c r="B173" s="6">
        <v>2018</v>
      </c>
      <c r="C173" s="6" t="s">
        <v>408</v>
      </c>
      <c r="D173" s="6" t="s">
        <v>574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 t="s">
        <v>688</v>
      </c>
    </row>
    <row r="174" spans="1:47" x14ac:dyDescent="0.25">
      <c r="A174" s="6" t="s">
        <v>86</v>
      </c>
      <c r="B174" s="6">
        <v>2018</v>
      </c>
      <c r="C174" s="6" t="s">
        <v>408</v>
      </c>
      <c r="D174" s="6" t="s">
        <v>575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 t="s">
        <v>688</v>
      </c>
    </row>
    <row r="175" spans="1:47" x14ac:dyDescent="0.25">
      <c r="A175" s="6" t="s">
        <v>86</v>
      </c>
      <c r="B175" s="6">
        <v>2018</v>
      </c>
      <c r="C175" s="6" t="s">
        <v>408</v>
      </c>
      <c r="D175" s="6" t="s">
        <v>576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 t="s">
        <v>688</v>
      </c>
    </row>
    <row r="176" spans="1:47" x14ac:dyDescent="0.25">
      <c r="A176" s="6" t="s">
        <v>86</v>
      </c>
      <c r="B176" s="6">
        <v>2018</v>
      </c>
      <c r="C176" s="6" t="s">
        <v>408</v>
      </c>
      <c r="D176" s="6" t="s">
        <v>577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 t="s">
        <v>688</v>
      </c>
    </row>
    <row r="177" spans="1:47" x14ac:dyDescent="0.25">
      <c r="A177" s="6" t="s">
        <v>86</v>
      </c>
      <c r="B177" s="6">
        <v>2018</v>
      </c>
      <c r="C177" s="6" t="s">
        <v>408</v>
      </c>
      <c r="D177" s="6" t="s">
        <v>578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 t="s">
        <v>688</v>
      </c>
    </row>
    <row r="178" spans="1:47" x14ac:dyDescent="0.25">
      <c r="A178" s="6" t="s">
        <v>86</v>
      </c>
      <c r="B178" s="6">
        <v>2018</v>
      </c>
      <c r="C178" s="6" t="s">
        <v>408</v>
      </c>
      <c r="D178" s="6" t="s">
        <v>579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 t="s">
        <v>688</v>
      </c>
    </row>
    <row r="179" spans="1:47" x14ac:dyDescent="0.25">
      <c r="A179" s="6" t="s">
        <v>86</v>
      </c>
      <c r="B179" s="6">
        <v>2018</v>
      </c>
      <c r="C179" s="6" t="s">
        <v>408</v>
      </c>
      <c r="D179" s="6" t="s">
        <v>580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>
        <v>200</v>
      </c>
      <c r="Q179" s="6"/>
      <c r="R179" s="6"/>
      <c r="S179" s="6"/>
      <c r="T179" s="6"/>
      <c r="U179" s="6"/>
      <c r="V179" s="6"/>
      <c r="W179" s="6"/>
      <c r="X179" s="6"/>
      <c r="Y179" s="6"/>
      <c r="Z179" s="6">
        <v>180</v>
      </c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 t="s">
        <v>688</v>
      </c>
    </row>
    <row r="180" spans="1:47" x14ac:dyDescent="0.25">
      <c r="A180" s="6" t="s">
        <v>86</v>
      </c>
      <c r="B180" s="6">
        <v>2018</v>
      </c>
      <c r="C180" s="6" t="s">
        <v>408</v>
      </c>
      <c r="D180" s="6" t="s">
        <v>581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>
        <v>220</v>
      </c>
      <c r="Q180" s="6"/>
      <c r="R180" s="6"/>
      <c r="S180" s="6"/>
      <c r="T180" s="6"/>
      <c r="U180" s="6"/>
      <c r="V180" s="6"/>
      <c r="W180" s="6"/>
      <c r="X180" s="6"/>
      <c r="Y180" s="6"/>
      <c r="Z180" s="6">
        <v>200</v>
      </c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 t="s">
        <v>688</v>
      </c>
    </row>
    <row r="181" spans="1:47" x14ac:dyDescent="0.25">
      <c r="A181" s="6" t="s">
        <v>86</v>
      </c>
      <c r="B181" s="6">
        <v>2018</v>
      </c>
      <c r="C181" s="6" t="s">
        <v>408</v>
      </c>
      <c r="D181" s="6" t="s">
        <v>582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>
        <v>240</v>
      </c>
      <c r="Q181" s="6"/>
      <c r="R181" s="6"/>
      <c r="S181" s="6"/>
      <c r="T181" s="6"/>
      <c r="U181" s="6"/>
      <c r="V181" s="6"/>
      <c r="W181" s="6"/>
      <c r="X181" s="6"/>
      <c r="Y181" s="6"/>
      <c r="Z181" s="6">
        <v>220</v>
      </c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 t="s">
        <v>688</v>
      </c>
    </row>
    <row r="182" spans="1:47" x14ac:dyDescent="0.25">
      <c r="A182" s="6" t="s">
        <v>86</v>
      </c>
      <c r="B182" s="6">
        <v>2018</v>
      </c>
      <c r="C182" s="6" t="s">
        <v>408</v>
      </c>
      <c r="D182" s="6" t="s">
        <v>583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>
        <v>190</v>
      </c>
      <c r="Q182" s="6"/>
      <c r="R182" s="6"/>
      <c r="S182" s="6"/>
      <c r="T182" s="6"/>
      <c r="U182" s="6"/>
      <c r="V182" s="6"/>
      <c r="W182" s="6"/>
      <c r="X182" s="6"/>
      <c r="Y182" s="6"/>
      <c r="Z182" s="6">
        <v>140</v>
      </c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 t="s">
        <v>688</v>
      </c>
    </row>
    <row r="183" spans="1:47" x14ac:dyDescent="0.25">
      <c r="A183" s="6" t="s">
        <v>86</v>
      </c>
      <c r="B183" s="6">
        <v>2018</v>
      </c>
      <c r="C183" s="6" t="s">
        <v>408</v>
      </c>
      <c r="D183" s="6" t="s">
        <v>584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>
        <v>210</v>
      </c>
      <c r="Q183" s="6"/>
      <c r="R183" s="6"/>
      <c r="S183" s="6"/>
      <c r="T183" s="6"/>
      <c r="U183" s="6"/>
      <c r="V183" s="6"/>
      <c r="W183" s="6"/>
      <c r="X183" s="6"/>
      <c r="Y183" s="6"/>
      <c r="Z183" s="6">
        <v>170</v>
      </c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 t="s">
        <v>688</v>
      </c>
    </row>
    <row r="184" spans="1:47" x14ac:dyDescent="0.25">
      <c r="A184" s="6" t="s">
        <v>86</v>
      </c>
      <c r="B184" s="6">
        <v>2018</v>
      </c>
      <c r="C184" s="6" t="s">
        <v>408</v>
      </c>
      <c r="D184" s="6" t="s">
        <v>585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>
        <v>230</v>
      </c>
      <c r="Q184" s="6"/>
      <c r="R184" s="6"/>
      <c r="S184" s="6"/>
      <c r="T184" s="6"/>
      <c r="U184" s="6"/>
      <c r="V184" s="6"/>
      <c r="W184" s="6"/>
      <c r="X184" s="6"/>
      <c r="Y184" s="6"/>
      <c r="Z184" s="6">
        <v>200</v>
      </c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 t="s">
        <v>688</v>
      </c>
    </row>
    <row r="185" spans="1:47" x14ac:dyDescent="0.25">
      <c r="A185" s="6" t="s">
        <v>86</v>
      </c>
      <c r="B185" s="6">
        <v>2018</v>
      </c>
      <c r="C185" s="6" t="s">
        <v>408</v>
      </c>
      <c r="D185" s="6" t="s">
        <v>586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>
        <v>180</v>
      </c>
      <c r="Q185" s="6"/>
      <c r="R185" s="6"/>
      <c r="S185" s="6"/>
      <c r="T185" s="6"/>
      <c r="U185" s="6"/>
      <c r="V185" s="6"/>
      <c r="W185" s="6"/>
      <c r="X185" s="6"/>
      <c r="Y185" s="6"/>
      <c r="Z185" s="6">
        <v>110</v>
      </c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 t="s">
        <v>688</v>
      </c>
    </row>
    <row r="186" spans="1:47" x14ac:dyDescent="0.25">
      <c r="A186" s="6" t="s">
        <v>86</v>
      </c>
      <c r="B186" s="6">
        <v>2018</v>
      </c>
      <c r="C186" s="6" t="s">
        <v>408</v>
      </c>
      <c r="D186" s="6" t="s">
        <v>587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>
        <v>200</v>
      </c>
      <c r="Q186" s="6"/>
      <c r="R186" s="6"/>
      <c r="S186" s="6"/>
      <c r="T186" s="6"/>
      <c r="U186" s="6"/>
      <c r="V186" s="6"/>
      <c r="W186" s="6"/>
      <c r="X186" s="6"/>
      <c r="Y186" s="6"/>
      <c r="Z186" s="6">
        <v>140</v>
      </c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 t="s">
        <v>688</v>
      </c>
    </row>
    <row r="187" spans="1:47" x14ac:dyDescent="0.25">
      <c r="A187" s="6" t="s">
        <v>86</v>
      </c>
      <c r="B187" s="6">
        <v>2018</v>
      </c>
      <c r="C187" s="6" t="s">
        <v>408</v>
      </c>
      <c r="D187" s="6" t="s">
        <v>588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>
        <v>220</v>
      </c>
      <c r="Q187" s="6"/>
      <c r="R187" s="6"/>
      <c r="S187" s="6"/>
      <c r="T187" s="6"/>
      <c r="U187" s="6"/>
      <c r="V187" s="6"/>
      <c r="W187" s="6"/>
      <c r="X187" s="6"/>
      <c r="Y187" s="6"/>
      <c r="Z187" s="6">
        <v>170</v>
      </c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 t="s">
        <v>688</v>
      </c>
    </row>
    <row r="188" spans="1:47" x14ac:dyDescent="0.25">
      <c r="A188" s="6" t="s">
        <v>86</v>
      </c>
      <c r="B188" s="6">
        <v>2018</v>
      </c>
      <c r="C188" s="6" t="s">
        <v>408</v>
      </c>
      <c r="D188" s="6" t="s">
        <v>589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>
        <v>100</v>
      </c>
      <c r="Q188" s="6"/>
      <c r="R188" s="6"/>
      <c r="S188" s="6"/>
      <c r="T188" s="6"/>
      <c r="U188" s="6"/>
      <c r="V188" s="6"/>
      <c r="W188" s="6"/>
      <c r="X188" s="6"/>
      <c r="Y188" s="6"/>
      <c r="Z188" s="6">
        <v>50</v>
      </c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 t="s">
        <v>688</v>
      </c>
    </row>
    <row r="189" spans="1:47" x14ac:dyDescent="0.25">
      <c r="A189" s="6" t="s">
        <v>86</v>
      </c>
      <c r="B189" s="6">
        <v>2018</v>
      </c>
      <c r="C189" s="6" t="s">
        <v>408</v>
      </c>
      <c r="D189" s="6" t="s">
        <v>590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>
        <v>170</v>
      </c>
      <c r="Q189" s="6"/>
      <c r="R189" s="6"/>
      <c r="S189" s="6"/>
      <c r="T189" s="6"/>
      <c r="U189" s="6"/>
      <c r="V189" s="6"/>
      <c r="W189" s="6"/>
      <c r="X189" s="6"/>
      <c r="Y189" s="6"/>
      <c r="Z189" s="6">
        <v>120</v>
      </c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 t="s">
        <v>688</v>
      </c>
    </row>
    <row r="190" spans="1:47" x14ac:dyDescent="0.25">
      <c r="A190" s="6" t="s">
        <v>86</v>
      </c>
      <c r="B190" s="6">
        <v>2018</v>
      </c>
      <c r="C190" s="6" t="s">
        <v>408</v>
      </c>
      <c r="D190" s="6" t="s">
        <v>591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>
        <v>200</v>
      </c>
      <c r="Q190" s="6"/>
      <c r="R190" s="6"/>
      <c r="S190" s="6"/>
      <c r="T190" s="6"/>
      <c r="U190" s="6"/>
      <c r="V190" s="6"/>
      <c r="W190" s="6"/>
      <c r="X190" s="6"/>
      <c r="Y190" s="6"/>
      <c r="Z190" s="6">
        <v>160</v>
      </c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 t="s">
        <v>688</v>
      </c>
    </row>
    <row r="191" spans="1:47" x14ac:dyDescent="0.25">
      <c r="A191" s="6" t="s">
        <v>86</v>
      </c>
      <c r="B191" s="6">
        <v>2018</v>
      </c>
      <c r="C191" s="6" t="s">
        <v>408</v>
      </c>
      <c r="D191" s="6" t="s">
        <v>592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>
        <v>90</v>
      </c>
      <c r="Q191" s="6"/>
      <c r="R191" s="6"/>
      <c r="S191" s="6"/>
      <c r="T191" s="6"/>
      <c r="U191" s="6"/>
      <c r="V191" s="6"/>
      <c r="W191" s="6"/>
      <c r="X191" s="6"/>
      <c r="Y191" s="6"/>
      <c r="Z191" s="6">
        <v>50</v>
      </c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 t="s">
        <v>688</v>
      </c>
    </row>
    <row r="192" spans="1:47" x14ac:dyDescent="0.25">
      <c r="A192" s="6" t="s">
        <v>86</v>
      </c>
      <c r="B192" s="6">
        <v>2018</v>
      </c>
      <c r="C192" s="6" t="s">
        <v>408</v>
      </c>
      <c r="D192" s="6" t="s">
        <v>593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>
        <v>150</v>
      </c>
      <c r="Q192" s="6"/>
      <c r="R192" s="6"/>
      <c r="S192" s="6"/>
      <c r="T192" s="6"/>
      <c r="U192" s="6"/>
      <c r="V192" s="6"/>
      <c r="W192" s="6"/>
      <c r="X192" s="6"/>
      <c r="Y192" s="6"/>
      <c r="Z192" s="6">
        <v>110</v>
      </c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 t="s">
        <v>688</v>
      </c>
    </row>
    <row r="193" spans="1:47" x14ac:dyDescent="0.25">
      <c r="A193" s="6" t="s">
        <v>86</v>
      </c>
      <c r="B193" s="6">
        <v>2018</v>
      </c>
      <c r="C193" s="6" t="s">
        <v>408</v>
      </c>
      <c r="D193" s="6" t="s">
        <v>594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>
        <v>180</v>
      </c>
      <c r="Q193" s="6"/>
      <c r="R193" s="6"/>
      <c r="S193" s="6"/>
      <c r="T193" s="6"/>
      <c r="U193" s="6"/>
      <c r="V193" s="6"/>
      <c r="W193" s="6"/>
      <c r="X193" s="6"/>
      <c r="Y193" s="6"/>
      <c r="Z193" s="6">
        <v>140</v>
      </c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 t="s">
        <v>688</v>
      </c>
    </row>
    <row r="194" spans="1:47" x14ac:dyDescent="0.25">
      <c r="A194" s="6" t="s">
        <v>86</v>
      </c>
      <c r="B194" s="6">
        <v>2018</v>
      </c>
      <c r="C194" s="6" t="s">
        <v>408</v>
      </c>
      <c r="D194" s="6" t="s">
        <v>595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>
        <v>80</v>
      </c>
      <c r="Q194" s="6"/>
      <c r="R194" s="6"/>
      <c r="S194" s="6"/>
      <c r="T194" s="6"/>
      <c r="U194" s="6"/>
      <c r="V194" s="6"/>
      <c r="W194" s="6"/>
      <c r="X194" s="6"/>
      <c r="Y194" s="6"/>
      <c r="Z194" s="6">
        <v>50</v>
      </c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 t="s">
        <v>688</v>
      </c>
    </row>
    <row r="195" spans="1:47" x14ac:dyDescent="0.25">
      <c r="A195" s="6" t="s">
        <v>86</v>
      </c>
      <c r="B195" s="6">
        <v>2018</v>
      </c>
      <c r="C195" s="6" t="s">
        <v>408</v>
      </c>
      <c r="D195" s="6" t="s">
        <v>596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>
        <v>130</v>
      </c>
      <c r="Q195" s="6"/>
      <c r="R195" s="6"/>
      <c r="S195" s="6"/>
      <c r="T195" s="6"/>
      <c r="U195" s="6"/>
      <c r="V195" s="6"/>
      <c r="W195" s="6"/>
      <c r="X195" s="6"/>
      <c r="Y195" s="6"/>
      <c r="Z195" s="6">
        <v>100</v>
      </c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 t="s">
        <v>688</v>
      </c>
    </row>
    <row r="196" spans="1:47" x14ac:dyDescent="0.25">
      <c r="A196" s="6" t="s">
        <v>86</v>
      </c>
      <c r="B196" s="6">
        <v>2018</v>
      </c>
      <c r="C196" s="6" t="s">
        <v>408</v>
      </c>
      <c r="D196" s="6" t="s">
        <v>597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>
        <v>160</v>
      </c>
      <c r="Q196" s="6"/>
      <c r="R196" s="6"/>
      <c r="S196" s="6"/>
      <c r="T196" s="6"/>
      <c r="U196" s="6"/>
      <c r="V196" s="6"/>
      <c r="W196" s="6"/>
      <c r="X196" s="6"/>
      <c r="Y196" s="6"/>
      <c r="Z196" s="6">
        <v>120</v>
      </c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 t="s">
        <v>688</v>
      </c>
    </row>
    <row r="197" spans="1:47" x14ac:dyDescent="0.25">
      <c r="A197" s="6" t="s">
        <v>86</v>
      </c>
      <c r="B197" s="6">
        <v>2018</v>
      </c>
      <c r="C197" s="6" t="s">
        <v>408</v>
      </c>
      <c r="D197" s="6" t="s">
        <v>598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>
        <v>511</v>
      </c>
      <c r="Q197" s="6"/>
      <c r="R197" s="6"/>
      <c r="S197" s="6"/>
      <c r="T197" s="6"/>
      <c r="U197" s="6"/>
      <c r="V197" s="6"/>
      <c r="W197" s="6"/>
      <c r="X197" s="6"/>
      <c r="Y197" s="6"/>
      <c r="Z197" s="6">
        <v>365</v>
      </c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 t="s">
        <v>688</v>
      </c>
    </row>
    <row r="198" spans="1:47" x14ac:dyDescent="0.25">
      <c r="A198" s="6" t="s">
        <v>86</v>
      </c>
      <c r="B198" s="6">
        <v>2018</v>
      </c>
      <c r="C198" s="6" t="s">
        <v>408</v>
      </c>
      <c r="D198" s="6" t="s">
        <v>599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>
        <v>613.19999999999993</v>
      </c>
      <c r="Q198" s="6"/>
      <c r="R198" s="6"/>
      <c r="S198" s="6"/>
      <c r="T198" s="6"/>
      <c r="U198" s="6"/>
      <c r="V198" s="6"/>
      <c r="W198" s="6"/>
      <c r="X198" s="6"/>
      <c r="Y198" s="6"/>
      <c r="Z198" s="6">
        <v>438</v>
      </c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 t="s">
        <v>688</v>
      </c>
    </row>
    <row r="199" spans="1:47" x14ac:dyDescent="0.25">
      <c r="A199" s="6" t="s">
        <v>86</v>
      </c>
      <c r="B199" s="6">
        <v>2018</v>
      </c>
      <c r="C199" s="6" t="s">
        <v>408</v>
      </c>
      <c r="D199" s="6" t="s">
        <v>600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v>657</v>
      </c>
      <c r="Q199" s="6"/>
      <c r="R199" s="6"/>
      <c r="S199" s="6"/>
      <c r="T199" s="6"/>
      <c r="U199" s="6"/>
      <c r="V199" s="6"/>
      <c r="W199" s="6"/>
      <c r="X199" s="6"/>
      <c r="Y199" s="6"/>
      <c r="Z199" s="6">
        <v>511</v>
      </c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 t="s">
        <v>688</v>
      </c>
    </row>
    <row r="200" spans="1:47" x14ac:dyDescent="0.25">
      <c r="A200" s="6" t="s">
        <v>86</v>
      </c>
      <c r="B200" s="6">
        <v>2018</v>
      </c>
      <c r="C200" s="6" t="s">
        <v>408</v>
      </c>
      <c r="D200" s="6" t="s">
        <v>601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>
        <v>438</v>
      </c>
      <c r="Q200" s="6"/>
      <c r="R200" s="6"/>
      <c r="S200" s="6"/>
      <c r="T200" s="6"/>
      <c r="U200" s="6"/>
      <c r="V200" s="6"/>
      <c r="W200" s="6"/>
      <c r="X200" s="6"/>
      <c r="Y200" s="6"/>
      <c r="Z200" s="6">
        <v>306.59999999999997</v>
      </c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 t="s">
        <v>688</v>
      </c>
    </row>
    <row r="201" spans="1:47" x14ac:dyDescent="0.25">
      <c r="A201" s="6" t="s">
        <v>86</v>
      </c>
      <c r="B201" s="6">
        <v>2018</v>
      </c>
      <c r="C201" s="6" t="s">
        <v>408</v>
      </c>
      <c r="D201" s="6" t="s">
        <v>602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>
        <v>511</v>
      </c>
      <c r="Q201" s="6"/>
      <c r="R201" s="6"/>
      <c r="S201" s="6"/>
      <c r="T201" s="6"/>
      <c r="U201" s="6"/>
      <c r="V201" s="6"/>
      <c r="W201" s="6"/>
      <c r="X201" s="6"/>
      <c r="Y201" s="6"/>
      <c r="Z201" s="6">
        <v>379.59999999999997</v>
      </c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 t="s">
        <v>688</v>
      </c>
    </row>
    <row r="202" spans="1:47" x14ac:dyDescent="0.25">
      <c r="A202" s="6" t="s">
        <v>86</v>
      </c>
      <c r="B202" s="6">
        <v>2018</v>
      </c>
      <c r="C202" s="6" t="s">
        <v>408</v>
      </c>
      <c r="D202" s="6" t="s">
        <v>603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>
        <v>584</v>
      </c>
      <c r="Q202" s="6"/>
      <c r="R202" s="6"/>
      <c r="S202" s="6"/>
      <c r="T202" s="6"/>
      <c r="U202" s="6"/>
      <c r="V202" s="6"/>
      <c r="W202" s="6"/>
      <c r="X202" s="6"/>
      <c r="Y202" s="6"/>
      <c r="Z202" s="6">
        <v>452.59999999999997</v>
      </c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 t="s">
        <v>688</v>
      </c>
    </row>
    <row r="203" spans="1:47" x14ac:dyDescent="0.25">
      <c r="A203" s="6" t="s">
        <v>86</v>
      </c>
      <c r="B203" s="6">
        <v>2018</v>
      </c>
      <c r="C203" s="6" t="s">
        <v>408</v>
      </c>
      <c r="D203" s="6" t="s">
        <v>604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>
        <v>394.2</v>
      </c>
      <c r="Q203" s="6"/>
      <c r="R203" s="6"/>
      <c r="S203" s="6"/>
      <c r="T203" s="6"/>
      <c r="U203" s="6"/>
      <c r="V203" s="6"/>
      <c r="W203" s="6"/>
      <c r="X203" s="6"/>
      <c r="Y203" s="6"/>
      <c r="Z203" s="6">
        <v>277.39999999999998</v>
      </c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 t="s">
        <v>688</v>
      </c>
    </row>
    <row r="204" spans="1:47" x14ac:dyDescent="0.25">
      <c r="A204" s="6" t="s">
        <v>86</v>
      </c>
      <c r="B204" s="6">
        <v>2018</v>
      </c>
      <c r="C204" s="6" t="s">
        <v>408</v>
      </c>
      <c r="D204" s="6" t="s">
        <v>605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>
        <v>467.2</v>
      </c>
      <c r="Q204" s="6"/>
      <c r="R204" s="6"/>
      <c r="S204" s="6"/>
      <c r="T204" s="6"/>
      <c r="U204" s="6"/>
      <c r="V204" s="6"/>
      <c r="W204" s="6"/>
      <c r="X204" s="6"/>
      <c r="Y204" s="6"/>
      <c r="Z204" s="6">
        <v>350.4</v>
      </c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 t="s">
        <v>688</v>
      </c>
    </row>
    <row r="205" spans="1:47" x14ac:dyDescent="0.25">
      <c r="A205" s="6" t="s">
        <v>86</v>
      </c>
      <c r="B205" s="6">
        <v>2018</v>
      </c>
      <c r="C205" s="6" t="s">
        <v>408</v>
      </c>
      <c r="D205" s="6" t="s">
        <v>606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>
        <v>540.19999999999993</v>
      </c>
      <c r="Q205" s="6"/>
      <c r="R205" s="6"/>
      <c r="S205" s="6"/>
      <c r="T205" s="6"/>
      <c r="U205" s="6"/>
      <c r="V205" s="6"/>
      <c r="W205" s="6"/>
      <c r="X205" s="6"/>
      <c r="Y205" s="6"/>
      <c r="Z205" s="6">
        <v>423.4</v>
      </c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 t="s">
        <v>688</v>
      </c>
    </row>
    <row r="206" spans="1:47" x14ac:dyDescent="0.25">
      <c r="A206" s="6" t="s">
        <v>86</v>
      </c>
      <c r="B206" s="6">
        <v>2018</v>
      </c>
      <c r="C206" s="6" t="s">
        <v>408</v>
      </c>
      <c r="D206" s="6" t="s">
        <v>607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>
        <v>511</v>
      </c>
      <c r="Q206" s="6"/>
      <c r="R206" s="6"/>
      <c r="S206" s="6"/>
      <c r="T206" s="6"/>
      <c r="U206" s="6"/>
      <c r="V206" s="6"/>
      <c r="W206" s="6"/>
      <c r="X206" s="6"/>
      <c r="Y206" s="6"/>
      <c r="Z206" s="6">
        <v>306.59999999999997</v>
      </c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 t="s">
        <v>688</v>
      </c>
    </row>
    <row r="207" spans="1:47" x14ac:dyDescent="0.25">
      <c r="A207" s="6" t="s">
        <v>86</v>
      </c>
      <c r="B207" s="6">
        <v>2018</v>
      </c>
      <c r="C207" s="6" t="s">
        <v>408</v>
      </c>
      <c r="D207" s="6" t="s">
        <v>608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>
        <v>584</v>
      </c>
      <c r="Q207" s="6"/>
      <c r="R207" s="6"/>
      <c r="S207" s="6"/>
      <c r="T207" s="6"/>
      <c r="U207" s="6"/>
      <c r="V207" s="6"/>
      <c r="W207" s="6"/>
      <c r="X207" s="6"/>
      <c r="Y207" s="6"/>
      <c r="Z207" s="6">
        <v>379.59999999999997</v>
      </c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 t="s">
        <v>688</v>
      </c>
    </row>
    <row r="208" spans="1:47" x14ac:dyDescent="0.25">
      <c r="A208" s="6" t="s">
        <v>86</v>
      </c>
      <c r="B208" s="6">
        <v>2018</v>
      </c>
      <c r="C208" s="6" t="s">
        <v>408</v>
      </c>
      <c r="D208" s="6" t="s">
        <v>609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>
        <v>657</v>
      </c>
      <c r="Q208" s="6"/>
      <c r="R208" s="6"/>
      <c r="S208" s="6"/>
      <c r="T208" s="6"/>
      <c r="U208" s="6"/>
      <c r="V208" s="6"/>
      <c r="W208" s="6"/>
      <c r="X208" s="6"/>
      <c r="Y208" s="6"/>
      <c r="Z208" s="6">
        <v>452.59999999999997</v>
      </c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 t="s">
        <v>688</v>
      </c>
    </row>
    <row r="209" spans="1:47" x14ac:dyDescent="0.25">
      <c r="A209" s="6" t="s">
        <v>86</v>
      </c>
      <c r="B209" s="6">
        <v>2018</v>
      </c>
      <c r="C209" s="6" t="s">
        <v>408</v>
      </c>
      <c r="D209" s="6" t="s">
        <v>610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>
        <v>335.8</v>
      </c>
      <c r="Q209" s="6"/>
      <c r="R209" s="6"/>
      <c r="S209" s="6"/>
      <c r="T209" s="6"/>
      <c r="U209" s="6"/>
      <c r="V209" s="6"/>
      <c r="W209" s="6"/>
      <c r="X209" s="6"/>
      <c r="Y209" s="6"/>
      <c r="Z209" s="6">
        <v>277.39999999999998</v>
      </c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 t="s">
        <v>688</v>
      </c>
    </row>
    <row r="210" spans="1:47" x14ac:dyDescent="0.25">
      <c r="A210" s="6" t="s">
        <v>86</v>
      </c>
      <c r="B210" s="6">
        <v>2018</v>
      </c>
      <c r="C210" s="6" t="s">
        <v>408</v>
      </c>
      <c r="D210" s="6" t="s">
        <v>611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>
        <v>408.8</v>
      </c>
      <c r="Q210" s="6"/>
      <c r="R210" s="6"/>
      <c r="S210" s="6"/>
      <c r="T210" s="6"/>
      <c r="U210" s="6"/>
      <c r="V210" s="6"/>
      <c r="W210" s="6"/>
      <c r="X210" s="6"/>
      <c r="Y210" s="6"/>
      <c r="Z210" s="6">
        <v>350.4</v>
      </c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 t="s">
        <v>688</v>
      </c>
    </row>
    <row r="211" spans="1:47" x14ac:dyDescent="0.25">
      <c r="A211" s="6" t="s">
        <v>86</v>
      </c>
      <c r="B211" s="6">
        <v>2018</v>
      </c>
      <c r="C211" s="6" t="s">
        <v>408</v>
      </c>
      <c r="D211" s="6" t="s">
        <v>612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>
        <v>481.8</v>
      </c>
      <c r="Q211" s="6"/>
      <c r="R211" s="6"/>
      <c r="S211" s="6"/>
      <c r="T211" s="6"/>
      <c r="U211" s="6"/>
      <c r="V211" s="6"/>
      <c r="W211" s="6"/>
      <c r="X211" s="6"/>
      <c r="Y211" s="6"/>
      <c r="Z211" s="6">
        <v>423.4</v>
      </c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 t="s">
        <v>688</v>
      </c>
    </row>
    <row r="212" spans="1:47" x14ac:dyDescent="0.25">
      <c r="A212" s="6" t="s">
        <v>86</v>
      </c>
      <c r="B212" s="6">
        <v>2018</v>
      </c>
      <c r="C212" s="6" t="s">
        <v>408</v>
      </c>
      <c r="D212" s="6" t="s">
        <v>613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>
        <v>335.8</v>
      </c>
      <c r="Q212" s="6"/>
      <c r="R212" s="6"/>
      <c r="S212" s="6"/>
      <c r="T212" s="6"/>
      <c r="U212" s="6"/>
      <c r="V212" s="6"/>
      <c r="W212" s="6"/>
      <c r="X212" s="6"/>
      <c r="Y212" s="6"/>
      <c r="Z212" s="6">
        <v>233.6</v>
      </c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 t="s">
        <v>688</v>
      </c>
    </row>
    <row r="213" spans="1:47" x14ac:dyDescent="0.25">
      <c r="A213" s="6" t="s">
        <v>86</v>
      </c>
      <c r="B213" s="6">
        <v>2018</v>
      </c>
      <c r="C213" s="6" t="s">
        <v>408</v>
      </c>
      <c r="D213" s="6" t="s">
        <v>614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>
        <v>408.8</v>
      </c>
      <c r="Q213" s="6"/>
      <c r="R213" s="6"/>
      <c r="S213" s="6"/>
      <c r="T213" s="6"/>
      <c r="U213" s="6"/>
      <c r="V213" s="6"/>
      <c r="W213" s="6"/>
      <c r="X213" s="6"/>
      <c r="Y213" s="6"/>
      <c r="Z213" s="6">
        <v>306.59999999999997</v>
      </c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 t="s">
        <v>688</v>
      </c>
    </row>
    <row r="214" spans="1:47" x14ac:dyDescent="0.25">
      <c r="A214" s="6" t="s">
        <v>86</v>
      </c>
      <c r="B214" s="6">
        <v>2018</v>
      </c>
      <c r="C214" s="6" t="s">
        <v>408</v>
      </c>
      <c r="D214" s="6" t="s">
        <v>615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>
        <v>481.8</v>
      </c>
      <c r="Q214" s="6"/>
      <c r="R214" s="6"/>
      <c r="S214" s="6"/>
      <c r="T214" s="6"/>
      <c r="U214" s="6"/>
      <c r="V214" s="6"/>
      <c r="W214" s="6"/>
      <c r="X214" s="6"/>
      <c r="Y214" s="6"/>
      <c r="Z214" s="6">
        <v>350.4</v>
      </c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 t="s">
        <v>688</v>
      </c>
    </row>
    <row r="215" spans="1:47" x14ac:dyDescent="0.25">
      <c r="A215" s="6" t="s">
        <v>86</v>
      </c>
      <c r="B215" s="6">
        <v>2018</v>
      </c>
      <c r="C215" s="6" t="s">
        <v>408</v>
      </c>
      <c r="D215" s="6" t="s">
        <v>616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>
        <v>336</v>
      </c>
      <c r="Q215" s="6"/>
      <c r="R215" s="6"/>
      <c r="S215" s="6"/>
      <c r="T215" s="6"/>
      <c r="U215" s="6"/>
      <c r="V215" s="6"/>
      <c r="W215" s="6"/>
      <c r="X215" s="6"/>
      <c r="Y215" s="6"/>
      <c r="Z215" s="6">
        <v>195</v>
      </c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 t="s">
        <v>688</v>
      </c>
    </row>
    <row r="216" spans="1:47" x14ac:dyDescent="0.25">
      <c r="A216" s="6" t="s">
        <v>86</v>
      </c>
      <c r="B216" s="6">
        <v>2018</v>
      </c>
      <c r="C216" s="6" t="s">
        <v>408</v>
      </c>
      <c r="D216" s="6" t="s">
        <v>617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>
        <v>420</v>
      </c>
      <c r="Q216" s="6"/>
      <c r="R216" s="6"/>
      <c r="S216" s="6"/>
      <c r="T216" s="6"/>
      <c r="U216" s="6"/>
      <c r="V216" s="6"/>
      <c r="W216" s="6"/>
      <c r="X216" s="6"/>
      <c r="Y216" s="6"/>
      <c r="Z216" s="6">
        <v>260</v>
      </c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 t="s">
        <v>688</v>
      </c>
    </row>
    <row r="217" spans="1:47" x14ac:dyDescent="0.25">
      <c r="A217" s="6" t="s">
        <v>86</v>
      </c>
      <c r="B217" s="6">
        <v>2018</v>
      </c>
      <c r="C217" s="6" t="s">
        <v>408</v>
      </c>
      <c r="D217" s="6" t="s">
        <v>618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>
        <v>504</v>
      </c>
      <c r="Q217" s="6"/>
      <c r="R217" s="6"/>
      <c r="S217" s="6"/>
      <c r="T217" s="6"/>
      <c r="U217" s="6"/>
      <c r="V217" s="6"/>
      <c r="W217" s="6"/>
      <c r="X217" s="6"/>
      <c r="Y217" s="6"/>
      <c r="Z217" s="6">
        <v>325</v>
      </c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 t="s">
        <v>688</v>
      </c>
    </row>
    <row r="218" spans="1:47" x14ac:dyDescent="0.25">
      <c r="A218" s="6" t="s">
        <v>86</v>
      </c>
      <c r="B218" s="6">
        <v>2018</v>
      </c>
      <c r="C218" s="6" t="s">
        <v>408</v>
      </c>
      <c r="D218" s="6" t="s">
        <v>619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>
        <v>312</v>
      </c>
      <c r="Q218" s="6"/>
      <c r="R218" s="6"/>
      <c r="S218" s="6"/>
      <c r="T218" s="6"/>
      <c r="U218" s="6"/>
      <c r="V218" s="6"/>
      <c r="W218" s="6"/>
      <c r="X218" s="6"/>
      <c r="Y218" s="6"/>
      <c r="Z218" s="6">
        <v>182</v>
      </c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 t="s">
        <v>688</v>
      </c>
    </row>
    <row r="219" spans="1:47" x14ac:dyDescent="0.25">
      <c r="A219" s="6" t="s">
        <v>86</v>
      </c>
      <c r="B219" s="6">
        <v>2018</v>
      </c>
      <c r="C219" s="6" t="s">
        <v>408</v>
      </c>
      <c r="D219" s="6" t="s">
        <v>620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>
        <v>420</v>
      </c>
      <c r="Q219" s="6"/>
      <c r="R219" s="6"/>
      <c r="S219" s="6"/>
      <c r="T219" s="6"/>
      <c r="U219" s="6"/>
      <c r="V219" s="6"/>
      <c r="W219" s="6"/>
      <c r="X219" s="6"/>
      <c r="Y219" s="6"/>
      <c r="Z219" s="6">
        <v>234</v>
      </c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 t="s">
        <v>688</v>
      </c>
    </row>
    <row r="220" spans="1:47" x14ac:dyDescent="0.25">
      <c r="A220" s="6" t="s">
        <v>86</v>
      </c>
      <c r="B220" s="6">
        <v>2018</v>
      </c>
      <c r="C220" s="6" t="s">
        <v>408</v>
      </c>
      <c r="D220" s="6" t="s">
        <v>621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>
        <v>504</v>
      </c>
      <c r="Q220" s="6"/>
      <c r="R220" s="6"/>
      <c r="S220" s="6"/>
      <c r="T220" s="6"/>
      <c r="U220" s="6"/>
      <c r="V220" s="6"/>
      <c r="W220" s="6"/>
      <c r="X220" s="6"/>
      <c r="Y220" s="6"/>
      <c r="Z220" s="6">
        <v>312</v>
      </c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 t="s">
        <v>688</v>
      </c>
    </row>
    <row r="221" spans="1:47" x14ac:dyDescent="0.25">
      <c r="A221" s="6" t="s">
        <v>86</v>
      </c>
      <c r="B221" s="6">
        <v>2018</v>
      </c>
      <c r="C221" s="6" t="s">
        <v>408</v>
      </c>
      <c r="D221" s="6" t="s">
        <v>622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>
        <v>300</v>
      </c>
      <c r="Q221" s="6"/>
      <c r="R221" s="6"/>
      <c r="S221" s="6"/>
      <c r="T221" s="6"/>
      <c r="U221" s="6"/>
      <c r="V221" s="6"/>
      <c r="W221" s="6"/>
      <c r="X221" s="6"/>
      <c r="Y221" s="6"/>
      <c r="Z221" s="6">
        <v>169</v>
      </c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 t="s">
        <v>688</v>
      </c>
    </row>
    <row r="222" spans="1:47" x14ac:dyDescent="0.25">
      <c r="A222" s="6" t="s">
        <v>86</v>
      </c>
      <c r="B222" s="6">
        <v>2018</v>
      </c>
      <c r="C222" s="6" t="s">
        <v>408</v>
      </c>
      <c r="D222" s="6" t="s">
        <v>623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>
        <v>360</v>
      </c>
      <c r="Q222" s="6"/>
      <c r="R222" s="6"/>
      <c r="S222" s="6"/>
      <c r="T222" s="6"/>
      <c r="U222" s="6"/>
      <c r="V222" s="6"/>
      <c r="W222" s="6"/>
      <c r="X222" s="6"/>
      <c r="Y222" s="6"/>
      <c r="Z222" s="6">
        <v>208</v>
      </c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 t="s">
        <v>688</v>
      </c>
    </row>
    <row r="223" spans="1:47" x14ac:dyDescent="0.25">
      <c r="A223" s="6" t="s">
        <v>86</v>
      </c>
      <c r="B223" s="6">
        <v>2018</v>
      </c>
      <c r="C223" s="6" t="s">
        <v>408</v>
      </c>
      <c r="D223" s="6" t="s">
        <v>624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>
        <v>480</v>
      </c>
      <c r="Q223" s="6"/>
      <c r="R223" s="6"/>
      <c r="S223" s="6"/>
      <c r="T223" s="6"/>
      <c r="U223" s="6"/>
      <c r="V223" s="6"/>
      <c r="W223" s="6"/>
      <c r="X223" s="6"/>
      <c r="Y223" s="6"/>
      <c r="Z223" s="6">
        <v>299</v>
      </c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 t="s">
        <v>688</v>
      </c>
    </row>
    <row r="224" spans="1:47" x14ac:dyDescent="0.25">
      <c r="A224" s="6" t="s">
        <v>86</v>
      </c>
      <c r="B224" s="6">
        <v>2018</v>
      </c>
      <c r="C224" s="6" t="s">
        <v>408</v>
      </c>
      <c r="D224" s="6" t="s">
        <v>625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>
        <v>280</v>
      </c>
      <c r="Q224" s="6"/>
      <c r="R224" s="6"/>
      <c r="S224" s="6"/>
      <c r="T224" s="6"/>
      <c r="U224" s="6"/>
      <c r="V224" s="6"/>
      <c r="W224" s="6"/>
      <c r="X224" s="6"/>
      <c r="Y224" s="6"/>
      <c r="Z224" s="6">
        <v>150</v>
      </c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 t="s">
        <v>688</v>
      </c>
    </row>
    <row r="225" spans="1:47" x14ac:dyDescent="0.25">
      <c r="A225" s="6" t="s">
        <v>86</v>
      </c>
      <c r="B225" s="6">
        <v>2018</v>
      </c>
      <c r="C225" s="6" t="s">
        <v>408</v>
      </c>
      <c r="D225" s="6" t="s">
        <v>626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>
        <v>350</v>
      </c>
      <c r="Q225" s="6"/>
      <c r="R225" s="6"/>
      <c r="S225" s="6"/>
      <c r="T225" s="6"/>
      <c r="U225" s="6"/>
      <c r="V225" s="6"/>
      <c r="W225" s="6"/>
      <c r="X225" s="6"/>
      <c r="Y225" s="6"/>
      <c r="Z225" s="6">
        <v>200</v>
      </c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 t="s">
        <v>688</v>
      </c>
    </row>
    <row r="226" spans="1:47" x14ac:dyDescent="0.25">
      <c r="A226" s="6" t="s">
        <v>86</v>
      </c>
      <c r="B226" s="6">
        <v>2018</v>
      </c>
      <c r="C226" s="6" t="s">
        <v>408</v>
      </c>
      <c r="D226" s="6" t="s">
        <v>627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>
        <v>420</v>
      </c>
      <c r="Q226" s="6"/>
      <c r="R226" s="6"/>
      <c r="S226" s="6"/>
      <c r="T226" s="6"/>
      <c r="U226" s="6"/>
      <c r="V226" s="6"/>
      <c r="W226" s="6"/>
      <c r="X226" s="6"/>
      <c r="Y226" s="6"/>
      <c r="Z226" s="6">
        <v>250</v>
      </c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 t="s">
        <v>688</v>
      </c>
    </row>
    <row r="227" spans="1:47" x14ac:dyDescent="0.25">
      <c r="A227" s="6" t="s">
        <v>86</v>
      </c>
      <c r="B227" s="6">
        <v>2018</v>
      </c>
      <c r="C227" s="6" t="s">
        <v>408</v>
      </c>
      <c r="D227" s="6" t="s">
        <v>628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>
        <v>260</v>
      </c>
      <c r="Q227" s="6"/>
      <c r="R227" s="6"/>
      <c r="S227" s="6"/>
      <c r="T227" s="6"/>
      <c r="U227" s="6"/>
      <c r="V227" s="6"/>
      <c r="W227" s="6"/>
      <c r="X227" s="6"/>
      <c r="Y227" s="6"/>
      <c r="Z227" s="6">
        <v>140</v>
      </c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 t="s">
        <v>688</v>
      </c>
    </row>
    <row r="228" spans="1:47" x14ac:dyDescent="0.25">
      <c r="A228" s="6" t="s">
        <v>86</v>
      </c>
      <c r="B228" s="6">
        <v>2018</v>
      </c>
      <c r="C228" s="6" t="s">
        <v>408</v>
      </c>
      <c r="D228" s="6" t="s">
        <v>629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>
        <v>350</v>
      </c>
      <c r="Q228" s="6"/>
      <c r="R228" s="6"/>
      <c r="S228" s="6"/>
      <c r="T228" s="6"/>
      <c r="U228" s="6"/>
      <c r="V228" s="6"/>
      <c r="W228" s="6"/>
      <c r="X228" s="6"/>
      <c r="Y228" s="6"/>
      <c r="Z228" s="6">
        <v>180</v>
      </c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 t="s">
        <v>688</v>
      </c>
    </row>
    <row r="229" spans="1:47" x14ac:dyDescent="0.25">
      <c r="A229" s="6" t="s">
        <v>86</v>
      </c>
      <c r="B229" s="6">
        <v>2018</v>
      </c>
      <c r="C229" s="6" t="s">
        <v>408</v>
      </c>
      <c r="D229" s="6" t="s">
        <v>630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>
        <v>420</v>
      </c>
      <c r="Q229" s="6"/>
      <c r="R229" s="6"/>
      <c r="S229" s="6"/>
      <c r="T229" s="6"/>
      <c r="U229" s="6"/>
      <c r="V229" s="6"/>
      <c r="W229" s="6"/>
      <c r="X229" s="6"/>
      <c r="Y229" s="6"/>
      <c r="Z229" s="6">
        <v>240</v>
      </c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 t="s">
        <v>688</v>
      </c>
    </row>
    <row r="230" spans="1:47" x14ac:dyDescent="0.25">
      <c r="A230" s="6" t="s">
        <v>86</v>
      </c>
      <c r="B230" s="6">
        <v>2018</v>
      </c>
      <c r="C230" s="6" t="s">
        <v>408</v>
      </c>
      <c r="D230" s="6" t="s">
        <v>631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>
        <v>250</v>
      </c>
      <c r="Q230" s="6"/>
      <c r="R230" s="6"/>
      <c r="S230" s="6"/>
      <c r="T230" s="6"/>
      <c r="U230" s="6"/>
      <c r="V230" s="6"/>
      <c r="W230" s="6"/>
      <c r="X230" s="6"/>
      <c r="Y230" s="6"/>
      <c r="Z230" s="6">
        <v>130</v>
      </c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 t="s">
        <v>688</v>
      </c>
    </row>
    <row r="231" spans="1:47" x14ac:dyDescent="0.25">
      <c r="A231" s="6" t="s">
        <v>86</v>
      </c>
      <c r="B231" s="6">
        <v>2018</v>
      </c>
      <c r="C231" s="6" t="s">
        <v>408</v>
      </c>
      <c r="D231" s="6" t="s">
        <v>632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>
        <v>300</v>
      </c>
      <c r="Q231" s="6"/>
      <c r="R231" s="6"/>
      <c r="S231" s="6"/>
      <c r="T231" s="6"/>
      <c r="U231" s="6"/>
      <c r="V231" s="6"/>
      <c r="W231" s="6"/>
      <c r="X231" s="6"/>
      <c r="Y231" s="6"/>
      <c r="Z231" s="6">
        <v>160</v>
      </c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 t="s">
        <v>688</v>
      </c>
    </row>
    <row r="232" spans="1:47" x14ac:dyDescent="0.25">
      <c r="A232" s="6" t="s">
        <v>86</v>
      </c>
      <c r="B232" s="6">
        <v>2018</v>
      </c>
      <c r="C232" s="6" t="s">
        <v>408</v>
      </c>
      <c r="D232" s="6" t="s">
        <v>633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>
        <v>400</v>
      </c>
      <c r="Q232" s="6"/>
      <c r="R232" s="6"/>
      <c r="S232" s="6"/>
      <c r="T232" s="6"/>
      <c r="U232" s="6"/>
      <c r="V232" s="6"/>
      <c r="W232" s="6"/>
      <c r="X232" s="6"/>
      <c r="Y232" s="6"/>
      <c r="Z232" s="6">
        <v>230</v>
      </c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 t="s">
        <v>688</v>
      </c>
    </row>
    <row r="233" spans="1:47" x14ac:dyDescent="0.25">
      <c r="A233" s="6" t="s">
        <v>86</v>
      </c>
      <c r="B233" s="6">
        <v>2018</v>
      </c>
      <c r="C233" s="6" t="s">
        <v>408</v>
      </c>
      <c r="D233" s="6" t="s">
        <v>634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>
        <v>200</v>
      </c>
      <c r="Q233" s="6"/>
      <c r="R233" s="6"/>
      <c r="S233" s="6"/>
      <c r="T233" s="6"/>
      <c r="U233" s="6"/>
      <c r="V233" s="6"/>
      <c r="W233" s="6"/>
      <c r="X233" s="6"/>
      <c r="Y233" s="6"/>
      <c r="Z233" s="6">
        <v>100</v>
      </c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 t="s">
        <v>688</v>
      </c>
    </row>
    <row r="234" spans="1:47" x14ac:dyDescent="0.25">
      <c r="A234" s="6" t="s">
        <v>86</v>
      </c>
      <c r="B234" s="6">
        <v>2018</v>
      </c>
      <c r="C234" s="6" t="s">
        <v>408</v>
      </c>
      <c r="D234" s="6" t="s">
        <v>635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>
        <v>400</v>
      </c>
      <c r="Q234" s="6"/>
      <c r="R234" s="6"/>
      <c r="S234" s="6"/>
      <c r="T234" s="6"/>
      <c r="U234" s="6"/>
      <c r="V234" s="6"/>
      <c r="W234" s="6"/>
      <c r="X234" s="6"/>
      <c r="Y234" s="6"/>
      <c r="Z234" s="6">
        <v>190</v>
      </c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 t="s">
        <v>688</v>
      </c>
    </row>
    <row r="235" spans="1:47" x14ac:dyDescent="0.25">
      <c r="A235" s="6" t="s">
        <v>86</v>
      </c>
      <c r="B235" s="6">
        <v>2018</v>
      </c>
      <c r="C235" s="6" t="s">
        <v>408</v>
      </c>
      <c r="D235" s="6" t="s">
        <v>636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>
        <v>600</v>
      </c>
      <c r="Q235" s="6"/>
      <c r="R235" s="6"/>
      <c r="S235" s="6"/>
      <c r="T235" s="6"/>
      <c r="U235" s="6"/>
      <c r="V235" s="6"/>
      <c r="W235" s="6"/>
      <c r="X235" s="6"/>
      <c r="Y235" s="6"/>
      <c r="Z235" s="6">
        <v>300</v>
      </c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 t="s">
        <v>688</v>
      </c>
    </row>
    <row r="236" spans="1:47" x14ac:dyDescent="0.25">
      <c r="A236" s="6" t="s">
        <v>86</v>
      </c>
      <c r="B236" s="6">
        <v>2018</v>
      </c>
      <c r="C236" s="6" t="s">
        <v>408</v>
      </c>
      <c r="D236" s="6" t="s">
        <v>637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>
        <v>200</v>
      </c>
      <c r="Q236" s="6"/>
      <c r="R236" s="6"/>
      <c r="S236" s="6"/>
      <c r="T236" s="6"/>
      <c r="U236" s="6"/>
      <c r="V236" s="6"/>
      <c r="W236" s="6"/>
      <c r="X236" s="6"/>
      <c r="Y236" s="6"/>
      <c r="Z236" s="6">
        <v>40</v>
      </c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 t="s">
        <v>688</v>
      </c>
    </row>
    <row r="237" spans="1:47" x14ac:dyDescent="0.25">
      <c r="A237" s="6" t="s">
        <v>86</v>
      </c>
      <c r="B237" s="6">
        <v>2018</v>
      </c>
      <c r="C237" s="6" t="s">
        <v>408</v>
      </c>
      <c r="D237" s="6" t="s">
        <v>638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>
        <v>400</v>
      </c>
      <c r="Q237" s="6"/>
      <c r="R237" s="6"/>
      <c r="S237" s="6"/>
      <c r="T237" s="6"/>
      <c r="U237" s="6"/>
      <c r="V237" s="6"/>
      <c r="W237" s="6"/>
      <c r="X237" s="6"/>
      <c r="Y237" s="6"/>
      <c r="Z237" s="6">
        <v>150</v>
      </c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 t="s">
        <v>688</v>
      </c>
    </row>
    <row r="238" spans="1:47" x14ac:dyDescent="0.25">
      <c r="A238" s="6" t="s">
        <v>86</v>
      </c>
      <c r="B238" s="6">
        <v>2018</v>
      </c>
      <c r="C238" s="6" t="s">
        <v>408</v>
      </c>
      <c r="D238" s="6" t="s">
        <v>639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>
        <v>600</v>
      </c>
      <c r="Q238" s="6"/>
      <c r="R238" s="6"/>
      <c r="S238" s="6"/>
      <c r="T238" s="6"/>
      <c r="U238" s="6"/>
      <c r="V238" s="6"/>
      <c r="W238" s="6"/>
      <c r="X238" s="6"/>
      <c r="Y238" s="6"/>
      <c r="Z238" s="6">
        <v>280</v>
      </c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 t="s">
        <v>688</v>
      </c>
    </row>
    <row r="239" spans="1:47" x14ac:dyDescent="0.25">
      <c r="A239" s="6" t="s">
        <v>86</v>
      </c>
      <c r="B239" s="6">
        <v>2018</v>
      </c>
      <c r="C239" s="6" t="s">
        <v>408</v>
      </c>
      <c r="D239" s="6" t="s">
        <v>640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>
        <v>200</v>
      </c>
      <c r="Q239" s="6"/>
      <c r="R239" s="6"/>
      <c r="S239" s="6"/>
      <c r="T239" s="6"/>
      <c r="U239" s="6"/>
      <c r="V239" s="6"/>
      <c r="W239" s="6"/>
      <c r="X239" s="6"/>
      <c r="Y239" s="6"/>
      <c r="Z239" s="6">
        <v>25</v>
      </c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 t="s">
        <v>688</v>
      </c>
    </row>
    <row r="240" spans="1:47" x14ac:dyDescent="0.25">
      <c r="A240" s="6" t="s">
        <v>86</v>
      </c>
      <c r="B240" s="6">
        <v>2018</v>
      </c>
      <c r="C240" s="6" t="s">
        <v>408</v>
      </c>
      <c r="D240" s="6" t="s">
        <v>641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>
        <v>400</v>
      </c>
      <c r="Q240" s="6"/>
      <c r="R240" s="6"/>
      <c r="S240" s="6"/>
      <c r="T240" s="6"/>
      <c r="U240" s="6"/>
      <c r="V240" s="6"/>
      <c r="W240" s="6"/>
      <c r="X240" s="6"/>
      <c r="Y240" s="6"/>
      <c r="Z240" s="6">
        <v>90</v>
      </c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 t="s">
        <v>688</v>
      </c>
    </row>
    <row r="241" spans="1:47" x14ac:dyDescent="0.25">
      <c r="A241" s="6" t="s">
        <v>86</v>
      </c>
      <c r="B241" s="6">
        <v>2018</v>
      </c>
      <c r="C241" s="6" t="s">
        <v>408</v>
      </c>
      <c r="D241" s="6" t="s">
        <v>642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>
        <v>600</v>
      </c>
      <c r="Q241" s="6"/>
      <c r="R241" s="6"/>
      <c r="S241" s="6"/>
      <c r="T241" s="6"/>
      <c r="U241" s="6"/>
      <c r="V241" s="6"/>
      <c r="W241" s="6"/>
      <c r="X241" s="6"/>
      <c r="Y241" s="6"/>
      <c r="Z241" s="6">
        <v>200</v>
      </c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 t="s">
        <v>688</v>
      </c>
    </row>
    <row r="242" spans="1:47" x14ac:dyDescent="0.25">
      <c r="A242" s="6" t="s">
        <v>86</v>
      </c>
      <c r="B242" s="6">
        <v>2018</v>
      </c>
      <c r="C242" s="6" t="s">
        <v>408</v>
      </c>
      <c r="D242" s="6" t="s">
        <v>643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v>150</v>
      </c>
      <c r="Q242" s="6"/>
      <c r="R242" s="6"/>
      <c r="S242" s="6"/>
      <c r="T242" s="6"/>
      <c r="U242" s="6"/>
      <c r="V242" s="6"/>
      <c r="W242" s="6"/>
      <c r="X242" s="6"/>
      <c r="Y242" s="6"/>
      <c r="Z242" s="6">
        <v>50</v>
      </c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 t="s">
        <v>688</v>
      </c>
    </row>
    <row r="243" spans="1:47" x14ac:dyDescent="0.25">
      <c r="A243" s="6" t="s">
        <v>86</v>
      </c>
      <c r="B243" s="6">
        <v>2018</v>
      </c>
      <c r="C243" s="6" t="s">
        <v>408</v>
      </c>
      <c r="D243" s="6" t="s">
        <v>644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>
        <v>350</v>
      </c>
      <c r="Q243" s="6"/>
      <c r="R243" s="6"/>
      <c r="S243" s="6"/>
      <c r="T243" s="6"/>
      <c r="U243" s="6"/>
      <c r="V243" s="6"/>
      <c r="W243" s="6"/>
      <c r="X243" s="6"/>
      <c r="Y243" s="6"/>
      <c r="Z243" s="6">
        <v>150</v>
      </c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 t="s">
        <v>688</v>
      </c>
    </row>
    <row r="244" spans="1:47" x14ac:dyDescent="0.25">
      <c r="A244" s="6" t="s">
        <v>86</v>
      </c>
      <c r="B244" s="6">
        <v>2018</v>
      </c>
      <c r="C244" s="6" t="s">
        <v>408</v>
      </c>
      <c r="D244" s="6" t="s">
        <v>645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>
        <v>550</v>
      </c>
      <c r="Q244" s="6"/>
      <c r="R244" s="6"/>
      <c r="S244" s="6"/>
      <c r="T244" s="6"/>
      <c r="U244" s="6"/>
      <c r="V244" s="6"/>
      <c r="W244" s="6"/>
      <c r="X244" s="6"/>
      <c r="Y244" s="6"/>
      <c r="Z244" s="6">
        <v>250</v>
      </c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 t="s">
        <v>688</v>
      </c>
    </row>
    <row r="245" spans="1:47" x14ac:dyDescent="0.25">
      <c r="A245" s="6" t="s">
        <v>86</v>
      </c>
      <c r="B245" s="6">
        <v>2018</v>
      </c>
      <c r="C245" s="6" t="s">
        <v>408</v>
      </c>
      <c r="D245" s="6" t="s">
        <v>646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>
        <v>150</v>
      </c>
      <c r="Q245" s="6"/>
      <c r="R245" s="6"/>
      <c r="S245" s="6"/>
      <c r="T245" s="6"/>
      <c r="U245" s="6"/>
      <c r="V245" s="6"/>
      <c r="W245" s="6"/>
      <c r="X245" s="6"/>
      <c r="Y245" s="6"/>
      <c r="Z245" s="6">
        <v>30</v>
      </c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 t="s">
        <v>688</v>
      </c>
    </row>
    <row r="246" spans="1:47" x14ac:dyDescent="0.25">
      <c r="A246" s="6" t="s">
        <v>86</v>
      </c>
      <c r="B246" s="6">
        <v>2018</v>
      </c>
      <c r="C246" s="6" t="s">
        <v>408</v>
      </c>
      <c r="D246" s="6" t="s">
        <v>647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>
        <v>350</v>
      </c>
      <c r="Q246" s="6"/>
      <c r="R246" s="6"/>
      <c r="S246" s="6"/>
      <c r="T246" s="6"/>
      <c r="U246" s="6"/>
      <c r="V246" s="6"/>
      <c r="W246" s="6"/>
      <c r="X246" s="6"/>
      <c r="Y246" s="6"/>
      <c r="Z246" s="6">
        <v>90</v>
      </c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 t="s">
        <v>688</v>
      </c>
    </row>
    <row r="247" spans="1:47" x14ac:dyDescent="0.25">
      <c r="A247" s="6" t="s">
        <v>86</v>
      </c>
      <c r="B247" s="6">
        <v>2018</v>
      </c>
      <c r="C247" s="6" t="s">
        <v>408</v>
      </c>
      <c r="D247" s="6" t="s">
        <v>648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v>550</v>
      </c>
      <c r="Q247" s="6"/>
      <c r="R247" s="6"/>
      <c r="S247" s="6"/>
      <c r="T247" s="6"/>
      <c r="U247" s="6"/>
      <c r="V247" s="6"/>
      <c r="W247" s="6"/>
      <c r="X247" s="6"/>
      <c r="Y247" s="6"/>
      <c r="Z247" s="6">
        <v>200</v>
      </c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 t="s">
        <v>688</v>
      </c>
    </row>
    <row r="248" spans="1:47" x14ac:dyDescent="0.25">
      <c r="A248" s="6" t="s">
        <v>86</v>
      </c>
      <c r="B248" s="6">
        <v>2018</v>
      </c>
      <c r="C248" s="6" t="s">
        <v>408</v>
      </c>
      <c r="D248" s="6" t="s">
        <v>649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>
        <v>140</v>
      </c>
      <c r="Q248" s="6"/>
      <c r="R248" s="6"/>
      <c r="S248" s="6"/>
      <c r="T248" s="6"/>
      <c r="U248" s="6"/>
      <c r="V248" s="6"/>
      <c r="W248" s="6"/>
      <c r="X248" s="6"/>
      <c r="Y248" s="6"/>
      <c r="Z248" s="6">
        <v>25</v>
      </c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 t="s">
        <v>688</v>
      </c>
    </row>
    <row r="249" spans="1:47" x14ac:dyDescent="0.25">
      <c r="A249" s="6" t="s">
        <v>86</v>
      </c>
      <c r="B249" s="6">
        <v>2018</v>
      </c>
      <c r="C249" s="6" t="s">
        <v>408</v>
      </c>
      <c r="D249" s="6" t="s">
        <v>650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>
        <v>340</v>
      </c>
      <c r="Q249" s="6"/>
      <c r="R249" s="6"/>
      <c r="S249" s="6"/>
      <c r="T249" s="6"/>
      <c r="U249" s="6"/>
      <c r="V249" s="6"/>
      <c r="W249" s="6"/>
      <c r="X249" s="6"/>
      <c r="Y249" s="6"/>
      <c r="Z249" s="6">
        <v>80</v>
      </c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 t="s">
        <v>688</v>
      </c>
    </row>
    <row r="250" spans="1:47" x14ac:dyDescent="0.25">
      <c r="A250" s="6" t="s">
        <v>86</v>
      </c>
      <c r="B250" s="6">
        <v>2018</v>
      </c>
      <c r="C250" s="6" t="s">
        <v>408</v>
      </c>
      <c r="D250" s="6" t="s">
        <v>651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>
        <v>540</v>
      </c>
      <c r="Q250" s="6"/>
      <c r="R250" s="6"/>
      <c r="S250" s="6"/>
      <c r="T250" s="6"/>
      <c r="U250" s="6"/>
      <c r="V250" s="6"/>
      <c r="W250" s="6"/>
      <c r="X250" s="6"/>
      <c r="Y250" s="6"/>
      <c r="Z250" s="6">
        <v>190</v>
      </c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 t="s">
        <v>688</v>
      </c>
    </row>
    <row r="251" spans="1:47" x14ac:dyDescent="0.25">
      <c r="A251" s="6" t="s">
        <v>86</v>
      </c>
      <c r="B251" s="6">
        <v>2018</v>
      </c>
      <c r="C251" s="6" t="s">
        <v>408</v>
      </c>
      <c r="D251" s="6" t="s">
        <v>652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>
        <v>300</v>
      </c>
      <c r="Q251" s="6"/>
      <c r="R251" s="6"/>
      <c r="S251" s="6"/>
      <c r="T251" s="6"/>
      <c r="U251" s="6"/>
      <c r="V251" s="6"/>
      <c r="W251" s="6"/>
      <c r="X251" s="6"/>
      <c r="Y251" s="6"/>
      <c r="Z251" s="6">
        <v>220</v>
      </c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 t="s">
        <v>688</v>
      </c>
    </row>
    <row r="252" spans="1:47" x14ac:dyDescent="0.25">
      <c r="A252" s="6" t="s">
        <v>86</v>
      </c>
      <c r="B252" s="6">
        <v>2018</v>
      </c>
      <c r="C252" s="6" t="s">
        <v>408</v>
      </c>
      <c r="D252" s="6" t="s">
        <v>653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>
        <v>350</v>
      </c>
      <c r="Q252" s="6"/>
      <c r="R252" s="6"/>
      <c r="S252" s="6"/>
      <c r="T252" s="6"/>
      <c r="U252" s="6"/>
      <c r="V252" s="6"/>
      <c r="W252" s="6"/>
      <c r="X252" s="6"/>
      <c r="Y252" s="6"/>
      <c r="Z252" s="6">
        <v>285</v>
      </c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 t="s">
        <v>688</v>
      </c>
    </row>
    <row r="253" spans="1:47" x14ac:dyDescent="0.25">
      <c r="A253" s="6" t="s">
        <v>86</v>
      </c>
      <c r="B253" s="6">
        <v>2018</v>
      </c>
      <c r="C253" s="6" t="s">
        <v>408</v>
      </c>
      <c r="D253" s="6" t="s">
        <v>654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>
        <v>400</v>
      </c>
      <c r="Q253" s="6"/>
      <c r="R253" s="6"/>
      <c r="S253" s="6"/>
      <c r="T253" s="6"/>
      <c r="U253" s="6"/>
      <c r="V253" s="6"/>
      <c r="W253" s="6"/>
      <c r="X253" s="6"/>
      <c r="Y253" s="6"/>
      <c r="Z253" s="6">
        <v>350</v>
      </c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 t="s">
        <v>688</v>
      </c>
    </row>
    <row r="254" spans="1:47" x14ac:dyDescent="0.25">
      <c r="A254" s="6" t="s">
        <v>86</v>
      </c>
      <c r="B254" s="6">
        <v>2018</v>
      </c>
      <c r="C254" s="6" t="s">
        <v>408</v>
      </c>
      <c r="D254" s="6" t="s">
        <v>655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>
        <v>240</v>
      </c>
      <c r="Q254" s="6"/>
      <c r="R254" s="6"/>
      <c r="S254" s="6"/>
      <c r="T254" s="6"/>
      <c r="U254" s="6"/>
      <c r="V254" s="6"/>
      <c r="W254" s="6"/>
      <c r="X254" s="6"/>
      <c r="Y254" s="6"/>
      <c r="Z254" s="6">
        <v>210</v>
      </c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 t="s">
        <v>688</v>
      </c>
    </row>
    <row r="255" spans="1:47" x14ac:dyDescent="0.25">
      <c r="A255" s="6" t="s">
        <v>86</v>
      </c>
      <c r="B255" s="6">
        <v>2018</v>
      </c>
      <c r="C255" s="6" t="s">
        <v>408</v>
      </c>
      <c r="D255" s="6" t="s">
        <v>656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v>295</v>
      </c>
      <c r="Q255" s="6"/>
      <c r="R255" s="6"/>
      <c r="S255" s="6"/>
      <c r="T255" s="6"/>
      <c r="U255" s="6"/>
      <c r="V255" s="6"/>
      <c r="W255" s="6"/>
      <c r="X255" s="6"/>
      <c r="Y255" s="6"/>
      <c r="Z255" s="6">
        <v>270</v>
      </c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 t="s">
        <v>688</v>
      </c>
    </row>
    <row r="256" spans="1:47" x14ac:dyDescent="0.25">
      <c r="A256" s="6" t="s">
        <v>86</v>
      </c>
      <c r="B256" s="6">
        <v>2018</v>
      </c>
      <c r="C256" s="6" t="s">
        <v>408</v>
      </c>
      <c r="D256" s="6" t="s">
        <v>657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>
        <v>350</v>
      </c>
      <c r="Q256" s="6"/>
      <c r="R256" s="6"/>
      <c r="S256" s="6"/>
      <c r="T256" s="6"/>
      <c r="U256" s="6"/>
      <c r="V256" s="6"/>
      <c r="W256" s="6"/>
      <c r="X256" s="6"/>
      <c r="Y256" s="6"/>
      <c r="Z256" s="6">
        <v>330</v>
      </c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 t="s">
        <v>688</v>
      </c>
    </row>
    <row r="257" spans="1:47" x14ac:dyDescent="0.25">
      <c r="A257" s="6" t="s">
        <v>86</v>
      </c>
      <c r="B257" s="6">
        <v>2018</v>
      </c>
      <c r="C257" s="6" t="s">
        <v>408</v>
      </c>
      <c r="D257" s="6" t="s">
        <v>658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v>220</v>
      </c>
      <c r="Q257" s="6"/>
      <c r="R257" s="6"/>
      <c r="S257" s="6"/>
      <c r="T257" s="6"/>
      <c r="U257" s="6"/>
      <c r="V257" s="6"/>
      <c r="W257" s="6"/>
      <c r="X257" s="6"/>
      <c r="Y257" s="6"/>
      <c r="Z257" s="6">
        <v>190</v>
      </c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 t="s">
        <v>688</v>
      </c>
    </row>
    <row r="258" spans="1:47" x14ac:dyDescent="0.25">
      <c r="A258" s="6" t="s">
        <v>86</v>
      </c>
      <c r="B258" s="6">
        <v>2018</v>
      </c>
      <c r="C258" s="6" t="s">
        <v>408</v>
      </c>
      <c r="D258" s="6" t="s">
        <v>659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>
        <v>285</v>
      </c>
      <c r="Q258" s="6"/>
      <c r="R258" s="6"/>
      <c r="S258" s="6"/>
      <c r="T258" s="6"/>
      <c r="U258" s="6"/>
      <c r="V258" s="6"/>
      <c r="W258" s="6"/>
      <c r="X258" s="6"/>
      <c r="Y258" s="6"/>
      <c r="Z258" s="6">
        <v>230</v>
      </c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 t="s">
        <v>688</v>
      </c>
    </row>
    <row r="259" spans="1:47" x14ac:dyDescent="0.25">
      <c r="A259" s="6" t="s">
        <v>86</v>
      </c>
      <c r="B259" s="6">
        <v>2018</v>
      </c>
      <c r="C259" s="6" t="s">
        <v>408</v>
      </c>
      <c r="D259" s="6" t="s">
        <v>660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>
        <v>350</v>
      </c>
      <c r="Q259" s="6"/>
      <c r="R259" s="6"/>
      <c r="S259" s="6"/>
      <c r="T259" s="6"/>
      <c r="U259" s="6"/>
      <c r="V259" s="6"/>
      <c r="W259" s="6"/>
      <c r="X259" s="6"/>
      <c r="Y259" s="6"/>
      <c r="Z259" s="6">
        <v>270</v>
      </c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 t="s">
        <v>688</v>
      </c>
    </row>
    <row r="260" spans="1:47" x14ac:dyDescent="0.25">
      <c r="A260" s="6" t="s">
        <v>86</v>
      </c>
      <c r="B260" s="6">
        <v>2018</v>
      </c>
      <c r="C260" s="6" t="s">
        <v>408</v>
      </c>
      <c r="D260" s="6" t="s">
        <v>661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>
        <v>280</v>
      </c>
      <c r="Q260" s="6"/>
      <c r="R260" s="6"/>
      <c r="S260" s="6"/>
      <c r="T260" s="6"/>
      <c r="U260" s="6"/>
      <c r="V260" s="6"/>
      <c r="W260" s="6"/>
      <c r="X260" s="6"/>
      <c r="Y260" s="6"/>
      <c r="Z260" s="6">
        <v>205</v>
      </c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 t="s">
        <v>688</v>
      </c>
    </row>
    <row r="261" spans="1:47" x14ac:dyDescent="0.25">
      <c r="A261" s="6" t="s">
        <v>86</v>
      </c>
      <c r="B261" s="6">
        <v>2018</v>
      </c>
      <c r="C261" s="6" t="s">
        <v>408</v>
      </c>
      <c r="D261" s="6" t="s">
        <v>662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v>315</v>
      </c>
      <c r="Q261" s="6"/>
      <c r="R261" s="6"/>
      <c r="S261" s="6"/>
      <c r="T261" s="6"/>
      <c r="U261" s="6"/>
      <c r="V261" s="6"/>
      <c r="W261" s="6"/>
      <c r="X261" s="6"/>
      <c r="Y261" s="6"/>
      <c r="Z261" s="6">
        <v>252.5</v>
      </c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 t="s">
        <v>688</v>
      </c>
    </row>
    <row r="262" spans="1:47" x14ac:dyDescent="0.25">
      <c r="A262" s="6" t="s">
        <v>86</v>
      </c>
      <c r="B262" s="6">
        <v>2018</v>
      </c>
      <c r="C262" s="6" t="s">
        <v>408</v>
      </c>
      <c r="D262" s="6" t="s">
        <v>663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>
        <v>350</v>
      </c>
      <c r="Q262" s="6"/>
      <c r="R262" s="6"/>
      <c r="S262" s="6"/>
      <c r="T262" s="6"/>
      <c r="U262" s="6"/>
      <c r="V262" s="6"/>
      <c r="W262" s="6"/>
      <c r="X262" s="6"/>
      <c r="Y262" s="6"/>
      <c r="Z262" s="6">
        <v>300</v>
      </c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 t="s">
        <v>688</v>
      </c>
    </row>
    <row r="263" spans="1:47" x14ac:dyDescent="0.25">
      <c r="A263" s="6" t="s">
        <v>86</v>
      </c>
      <c r="B263" s="6">
        <v>2018</v>
      </c>
      <c r="C263" s="6" t="s">
        <v>408</v>
      </c>
      <c r="D263" s="6" t="s">
        <v>664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>
        <v>225</v>
      </c>
      <c r="Q263" s="6"/>
      <c r="R263" s="6"/>
      <c r="S263" s="6"/>
      <c r="T263" s="6"/>
      <c r="U263" s="6"/>
      <c r="V263" s="6"/>
      <c r="W263" s="6"/>
      <c r="X263" s="6"/>
      <c r="Y263" s="6"/>
      <c r="Z263" s="6">
        <v>195</v>
      </c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 t="s">
        <v>688</v>
      </c>
    </row>
    <row r="264" spans="1:47" x14ac:dyDescent="0.25">
      <c r="A264" s="6" t="s">
        <v>86</v>
      </c>
      <c r="B264" s="6">
        <v>2018</v>
      </c>
      <c r="C264" s="6" t="s">
        <v>408</v>
      </c>
      <c r="D264" s="6" t="s">
        <v>665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>
        <v>277.5</v>
      </c>
      <c r="Q264" s="6"/>
      <c r="R264" s="6"/>
      <c r="S264" s="6"/>
      <c r="T264" s="6"/>
      <c r="U264" s="6"/>
      <c r="V264" s="6"/>
      <c r="W264" s="6"/>
      <c r="X264" s="6"/>
      <c r="Y264" s="6"/>
      <c r="Z264" s="6">
        <v>247.5</v>
      </c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 t="s">
        <v>688</v>
      </c>
    </row>
    <row r="265" spans="1:47" x14ac:dyDescent="0.25">
      <c r="A265" s="6" t="s">
        <v>86</v>
      </c>
      <c r="B265" s="6">
        <v>2018</v>
      </c>
      <c r="C265" s="6" t="s">
        <v>408</v>
      </c>
      <c r="D265" s="6" t="s">
        <v>666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>
        <v>330</v>
      </c>
      <c r="Q265" s="6"/>
      <c r="R265" s="6"/>
      <c r="S265" s="6"/>
      <c r="T265" s="6"/>
      <c r="U265" s="6"/>
      <c r="V265" s="6"/>
      <c r="W265" s="6"/>
      <c r="X265" s="6"/>
      <c r="Y265" s="6"/>
      <c r="Z265" s="6">
        <v>300</v>
      </c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 t="s">
        <v>688</v>
      </c>
    </row>
    <row r="266" spans="1:47" x14ac:dyDescent="0.25">
      <c r="A266" s="6" t="s">
        <v>86</v>
      </c>
      <c r="B266" s="6">
        <v>2018</v>
      </c>
      <c r="C266" s="6" t="s">
        <v>408</v>
      </c>
      <c r="D266" s="6" t="s">
        <v>667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v>215</v>
      </c>
      <c r="Q266" s="6"/>
      <c r="R266" s="6"/>
      <c r="S266" s="6"/>
      <c r="T266" s="6"/>
      <c r="U266" s="6"/>
      <c r="V266" s="6"/>
      <c r="W266" s="6"/>
      <c r="X266" s="6"/>
      <c r="Y266" s="6"/>
      <c r="Z266" s="6">
        <v>175</v>
      </c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 t="s">
        <v>688</v>
      </c>
    </row>
    <row r="267" spans="1:47" x14ac:dyDescent="0.25">
      <c r="A267" s="6" t="s">
        <v>86</v>
      </c>
      <c r="B267" s="6">
        <v>2018</v>
      </c>
      <c r="C267" s="6" t="s">
        <v>408</v>
      </c>
      <c r="D267" s="6" t="s">
        <v>668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>
        <v>257.5</v>
      </c>
      <c r="Q267" s="6"/>
      <c r="R267" s="6"/>
      <c r="S267" s="6"/>
      <c r="T267" s="6"/>
      <c r="U267" s="6"/>
      <c r="V267" s="6"/>
      <c r="W267" s="6"/>
      <c r="X267" s="6"/>
      <c r="Y267" s="6"/>
      <c r="Z267" s="6">
        <v>215</v>
      </c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 t="s">
        <v>688</v>
      </c>
    </row>
    <row r="268" spans="1:47" x14ac:dyDescent="0.25">
      <c r="A268" s="6" t="s">
        <v>86</v>
      </c>
      <c r="B268" s="6">
        <v>2018</v>
      </c>
      <c r="C268" s="6" t="s">
        <v>408</v>
      </c>
      <c r="D268" s="6" t="s">
        <v>669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>
        <v>300</v>
      </c>
      <c r="Q268" s="6"/>
      <c r="R268" s="6"/>
      <c r="S268" s="6"/>
      <c r="T268" s="6"/>
      <c r="U268" s="6"/>
      <c r="V268" s="6"/>
      <c r="W268" s="6"/>
      <c r="X268" s="6"/>
      <c r="Y268" s="6"/>
      <c r="Z268" s="6">
        <v>255</v>
      </c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 t="s">
        <v>688</v>
      </c>
    </row>
    <row r="269" spans="1:47" x14ac:dyDescent="0.25">
      <c r="A269" s="6" t="s">
        <v>86</v>
      </c>
      <c r="B269" s="6">
        <v>2018</v>
      </c>
      <c r="C269" s="6" t="s">
        <v>408</v>
      </c>
      <c r="D269" s="6" t="s">
        <v>670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v>100</v>
      </c>
      <c r="Q269" s="6"/>
      <c r="R269" s="6"/>
      <c r="S269" s="6"/>
      <c r="T269" s="6"/>
      <c r="U269" s="6"/>
      <c r="V269" s="6"/>
      <c r="W269" s="6"/>
      <c r="X269" s="6"/>
      <c r="Y269" s="6"/>
      <c r="Z269" s="6">
        <v>50</v>
      </c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 t="s">
        <v>688</v>
      </c>
    </row>
    <row r="270" spans="1:47" x14ac:dyDescent="0.25">
      <c r="A270" s="6" t="s">
        <v>86</v>
      </c>
      <c r="B270" s="6">
        <v>2018</v>
      </c>
      <c r="C270" s="6" t="s">
        <v>408</v>
      </c>
      <c r="D270" s="6" t="s">
        <v>671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v>165</v>
      </c>
      <c r="Q270" s="6"/>
      <c r="R270" s="6"/>
      <c r="S270" s="6"/>
      <c r="T270" s="6"/>
      <c r="U270" s="6"/>
      <c r="V270" s="6"/>
      <c r="W270" s="6"/>
      <c r="X270" s="6"/>
      <c r="Y270" s="6"/>
      <c r="Z270" s="6">
        <v>100</v>
      </c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 t="s">
        <v>688</v>
      </c>
    </row>
    <row r="271" spans="1:47" x14ac:dyDescent="0.25">
      <c r="A271" s="6" t="s">
        <v>86</v>
      </c>
      <c r="B271" s="6">
        <v>2018</v>
      </c>
      <c r="C271" s="6" t="s">
        <v>408</v>
      </c>
      <c r="D271" s="6" t="s">
        <v>672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>
        <v>200</v>
      </c>
      <c r="Q271" s="6"/>
      <c r="R271" s="6"/>
      <c r="S271" s="6"/>
      <c r="T271" s="6"/>
      <c r="U271" s="6"/>
      <c r="V271" s="6"/>
      <c r="W271" s="6"/>
      <c r="X271" s="6"/>
      <c r="Y271" s="6"/>
      <c r="Z271" s="6">
        <v>150</v>
      </c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 t="s">
        <v>688</v>
      </c>
    </row>
    <row r="272" spans="1:47" x14ac:dyDescent="0.25">
      <c r="A272" s="6" t="s">
        <v>86</v>
      </c>
      <c r="B272" s="6">
        <v>2018</v>
      </c>
      <c r="C272" s="6" t="s">
        <v>408</v>
      </c>
      <c r="D272" s="6" t="s">
        <v>673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>
        <v>100</v>
      </c>
      <c r="Q272" s="6"/>
      <c r="R272" s="6"/>
      <c r="S272" s="6"/>
      <c r="T272" s="6"/>
      <c r="U272" s="6"/>
      <c r="V272" s="6"/>
      <c r="W272" s="6"/>
      <c r="X272" s="6"/>
      <c r="Y272" s="6"/>
      <c r="Z272" s="6">
        <v>50</v>
      </c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 t="s">
        <v>688</v>
      </c>
    </row>
    <row r="273" spans="1:47" x14ac:dyDescent="0.25">
      <c r="A273" s="6" t="s">
        <v>86</v>
      </c>
      <c r="B273" s="6">
        <v>2018</v>
      </c>
      <c r="C273" s="6" t="s">
        <v>408</v>
      </c>
      <c r="D273" s="6" t="s">
        <v>674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>
        <v>165</v>
      </c>
      <c r="Q273" s="6"/>
      <c r="R273" s="6"/>
      <c r="S273" s="6"/>
      <c r="T273" s="6"/>
      <c r="U273" s="6"/>
      <c r="V273" s="6"/>
      <c r="W273" s="6"/>
      <c r="X273" s="6"/>
      <c r="Y273" s="6"/>
      <c r="Z273" s="6">
        <v>85</v>
      </c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 t="s">
        <v>688</v>
      </c>
    </row>
    <row r="274" spans="1:47" x14ac:dyDescent="0.25">
      <c r="A274" s="6" t="s">
        <v>86</v>
      </c>
      <c r="B274" s="6">
        <v>2018</v>
      </c>
      <c r="C274" s="6" t="s">
        <v>408</v>
      </c>
      <c r="D274" s="6" t="s">
        <v>675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>
        <v>200</v>
      </c>
      <c r="Q274" s="6"/>
      <c r="R274" s="6"/>
      <c r="S274" s="6"/>
      <c r="T274" s="6"/>
      <c r="U274" s="6"/>
      <c r="V274" s="6"/>
      <c r="W274" s="6"/>
      <c r="X274" s="6"/>
      <c r="Y274" s="6"/>
      <c r="Z274" s="6">
        <v>110</v>
      </c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 t="s">
        <v>688</v>
      </c>
    </row>
    <row r="275" spans="1:47" x14ac:dyDescent="0.25">
      <c r="A275" s="6" t="s">
        <v>86</v>
      </c>
      <c r="B275" s="6">
        <v>2018</v>
      </c>
      <c r="C275" s="6" t="s">
        <v>408</v>
      </c>
      <c r="D275" s="6" t="s">
        <v>676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>
        <v>80</v>
      </c>
      <c r="Q275" s="6"/>
      <c r="R275" s="6"/>
      <c r="S275" s="6"/>
      <c r="T275" s="6"/>
      <c r="U275" s="6"/>
      <c r="V275" s="6"/>
      <c r="W275" s="6"/>
      <c r="X275" s="6"/>
      <c r="Y275" s="6"/>
      <c r="Z275" s="6">
        <v>20</v>
      </c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 t="s">
        <v>688</v>
      </c>
    </row>
    <row r="276" spans="1:47" x14ac:dyDescent="0.25">
      <c r="A276" s="6" t="s">
        <v>86</v>
      </c>
      <c r="B276" s="6">
        <v>2018</v>
      </c>
      <c r="C276" s="6" t="s">
        <v>408</v>
      </c>
      <c r="D276" s="6" t="s">
        <v>677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>
        <v>140</v>
      </c>
      <c r="Q276" s="6"/>
      <c r="R276" s="6"/>
      <c r="S276" s="6"/>
      <c r="T276" s="6"/>
      <c r="U276" s="6"/>
      <c r="V276" s="6"/>
      <c r="W276" s="6"/>
      <c r="X276" s="6"/>
      <c r="Y276" s="6"/>
      <c r="Z276" s="6">
        <v>55</v>
      </c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 t="s">
        <v>688</v>
      </c>
    </row>
    <row r="277" spans="1:47" x14ac:dyDescent="0.25">
      <c r="A277" s="6" t="s">
        <v>86</v>
      </c>
      <c r="B277" s="6">
        <v>2018</v>
      </c>
      <c r="C277" s="6" t="s">
        <v>408</v>
      </c>
      <c r="D277" s="6" t="s">
        <v>678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v>180</v>
      </c>
      <c r="Q277" s="6"/>
      <c r="R277" s="6"/>
      <c r="S277" s="6"/>
      <c r="T277" s="6"/>
      <c r="U277" s="6"/>
      <c r="V277" s="6"/>
      <c r="W277" s="6"/>
      <c r="X277" s="6"/>
      <c r="Y277" s="6"/>
      <c r="Z277" s="6">
        <v>80</v>
      </c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 t="s">
        <v>688</v>
      </c>
    </row>
    <row r="278" spans="1:47" x14ac:dyDescent="0.25">
      <c r="A278" s="6" t="s">
        <v>86</v>
      </c>
      <c r="B278" s="6">
        <v>2018</v>
      </c>
      <c r="C278" s="6" t="s">
        <v>408</v>
      </c>
      <c r="D278" s="6" t="s">
        <v>679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>
        <v>100</v>
      </c>
      <c r="Q278" s="6"/>
      <c r="R278" s="6"/>
      <c r="S278" s="6"/>
      <c r="T278" s="6"/>
      <c r="U278" s="6"/>
      <c r="V278" s="6"/>
      <c r="W278" s="6"/>
      <c r="X278" s="6"/>
      <c r="Y278" s="6"/>
      <c r="Z278" s="6">
        <v>50</v>
      </c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 t="s">
        <v>688</v>
      </c>
    </row>
    <row r="279" spans="1:47" x14ac:dyDescent="0.25">
      <c r="A279" s="6" t="s">
        <v>86</v>
      </c>
      <c r="B279" s="6">
        <v>2018</v>
      </c>
      <c r="C279" s="6" t="s">
        <v>408</v>
      </c>
      <c r="D279" s="6" t="s">
        <v>680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>
        <v>165</v>
      </c>
      <c r="Q279" s="6"/>
      <c r="R279" s="6"/>
      <c r="S279" s="6"/>
      <c r="T279" s="6"/>
      <c r="U279" s="6"/>
      <c r="V279" s="6"/>
      <c r="W279" s="6"/>
      <c r="X279" s="6"/>
      <c r="Y279" s="6"/>
      <c r="Z279" s="6">
        <v>100</v>
      </c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 t="s">
        <v>688</v>
      </c>
    </row>
    <row r="280" spans="1:47" x14ac:dyDescent="0.25">
      <c r="A280" s="6" t="s">
        <v>86</v>
      </c>
      <c r="B280" s="6">
        <v>2018</v>
      </c>
      <c r="C280" s="6" t="s">
        <v>408</v>
      </c>
      <c r="D280" s="6" t="s">
        <v>681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v>200</v>
      </c>
      <c r="Q280" s="6"/>
      <c r="R280" s="6"/>
      <c r="S280" s="6"/>
      <c r="T280" s="6"/>
      <c r="U280" s="6"/>
      <c r="V280" s="6"/>
      <c r="W280" s="6"/>
      <c r="X280" s="6"/>
      <c r="Y280" s="6"/>
      <c r="Z280" s="6">
        <v>150</v>
      </c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 t="s">
        <v>688</v>
      </c>
    </row>
    <row r="281" spans="1:47" x14ac:dyDescent="0.25">
      <c r="A281" s="6" t="s">
        <v>86</v>
      </c>
      <c r="B281" s="6">
        <v>2018</v>
      </c>
      <c r="C281" s="6" t="s">
        <v>408</v>
      </c>
      <c r="D281" s="6" t="s">
        <v>682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>
        <v>80</v>
      </c>
      <c r="Q281" s="6"/>
      <c r="R281" s="6"/>
      <c r="S281" s="6"/>
      <c r="T281" s="6"/>
      <c r="U281" s="6"/>
      <c r="V281" s="6"/>
      <c r="W281" s="6"/>
      <c r="X281" s="6"/>
      <c r="Y281" s="6"/>
      <c r="Z281" s="6">
        <v>30</v>
      </c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 t="s">
        <v>688</v>
      </c>
    </row>
    <row r="282" spans="1:47" x14ac:dyDescent="0.25">
      <c r="A282" s="6" t="s">
        <v>86</v>
      </c>
      <c r="B282" s="6">
        <v>2018</v>
      </c>
      <c r="C282" s="6" t="s">
        <v>408</v>
      </c>
      <c r="D282" s="6" t="s">
        <v>683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>
        <v>135</v>
      </c>
      <c r="Q282" s="6"/>
      <c r="R282" s="6"/>
      <c r="S282" s="6"/>
      <c r="T282" s="6"/>
      <c r="U282" s="6"/>
      <c r="V282" s="6"/>
      <c r="W282" s="6"/>
      <c r="X282" s="6"/>
      <c r="Y282" s="6"/>
      <c r="Z282" s="6">
        <v>75</v>
      </c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 t="s">
        <v>688</v>
      </c>
    </row>
    <row r="283" spans="1:47" x14ac:dyDescent="0.25">
      <c r="A283" s="6" t="s">
        <v>86</v>
      </c>
      <c r="B283" s="6">
        <v>2018</v>
      </c>
      <c r="C283" s="6" t="s">
        <v>408</v>
      </c>
      <c r="D283" s="6" t="s">
        <v>684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>
        <v>180</v>
      </c>
      <c r="Q283" s="6"/>
      <c r="R283" s="6"/>
      <c r="S283" s="6"/>
      <c r="T283" s="6"/>
      <c r="U283" s="6"/>
      <c r="V283" s="6"/>
      <c r="W283" s="6"/>
      <c r="X283" s="6"/>
      <c r="Y283" s="6"/>
      <c r="Z283" s="6">
        <v>100</v>
      </c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 t="s">
        <v>688</v>
      </c>
    </row>
    <row r="284" spans="1:47" x14ac:dyDescent="0.25">
      <c r="A284" s="6" t="s">
        <v>86</v>
      </c>
      <c r="B284" s="6">
        <v>2018</v>
      </c>
      <c r="C284" s="6" t="s">
        <v>408</v>
      </c>
      <c r="D284" s="6" t="s">
        <v>685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>
        <v>50</v>
      </c>
      <c r="Q284" s="6"/>
      <c r="R284" s="6"/>
      <c r="S284" s="6"/>
      <c r="T284" s="6"/>
      <c r="U284" s="6"/>
      <c r="V284" s="6"/>
      <c r="W284" s="6"/>
      <c r="X284" s="6"/>
      <c r="Y284" s="6"/>
      <c r="Z284" s="6">
        <v>20</v>
      </c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 t="s">
        <v>688</v>
      </c>
    </row>
    <row r="285" spans="1:47" x14ac:dyDescent="0.25">
      <c r="A285" s="6" t="s">
        <v>86</v>
      </c>
      <c r="B285" s="6">
        <v>2018</v>
      </c>
      <c r="C285" s="6" t="s">
        <v>408</v>
      </c>
      <c r="D285" s="6" t="s">
        <v>686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>
        <v>95</v>
      </c>
      <c r="Q285" s="6"/>
      <c r="R285" s="6"/>
      <c r="S285" s="6"/>
      <c r="T285" s="6"/>
      <c r="U285" s="6"/>
      <c r="V285" s="6"/>
      <c r="W285" s="6"/>
      <c r="X285" s="6"/>
      <c r="Y285" s="6"/>
      <c r="Z285" s="6">
        <v>50</v>
      </c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 t="s">
        <v>688</v>
      </c>
    </row>
    <row r="286" spans="1:47" x14ac:dyDescent="0.25">
      <c r="A286" s="9" t="s">
        <v>86</v>
      </c>
      <c r="B286" s="9">
        <v>2018</v>
      </c>
      <c r="C286" s="9" t="s">
        <v>408</v>
      </c>
      <c r="D286" s="9" t="s">
        <v>687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>
        <v>130</v>
      </c>
      <c r="Q286" s="9"/>
      <c r="R286" s="9"/>
      <c r="S286" s="9"/>
      <c r="T286" s="9"/>
      <c r="U286" s="9"/>
      <c r="V286" s="9"/>
      <c r="W286" s="9"/>
      <c r="X286" s="9"/>
      <c r="Y286" s="9"/>
      <c r="Z286" s="9">
        <v>80</v>
      </c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 t="s">
        <v>688</v>
      </c>
    </row>
    <row r="287" spans="1:47" x14ac:dyDescent="0.25">
      <c r="A287" s="6" t="s">
        <v>88</v>
      </c>
      <c r="B287" s="6">
        <v>2018</v>
      </c>
      <c r="C287" s="6" t="s">
        <v>408</v>
      </c>
      <c r="D287" s="6" t="s">
        <v>89</v>
      </c>
      <c r="K287" s="16"/>
      <c r="L287" s="16"/>
      <c r="M287" s="16"/>
      <c r="N287" s="16">
        <v>13198</v>
      </c>
      <c r="O287" s="16">
        <v>12702</v>
      </c>
      <c r="P287" s="16">
        <v>12199</v>
      </c>
      <c r="Q287" s="16">
        <v>11641</v>
      </c>
      <c r="R287" s="16">
        <v>11381</v>
      </c>
      <c r="S287" s="16">
        <v>11123</v>
      </c>
      <c r="T287" s="16">
        <v>10875</v>
      </c>
      <c r="U287" s="16">
        <v>10687</v>
      </c>
      <c r="V287" s="16">
        <v>10499</v>
      </c>
      <c r="W287" s="16">
        <v>10311</v>
      </c>
      <c r="X287" s="16">
        <v>10123</v>
      </c>
      <c r="Y287" s="16">
        <v>9935</v>
      </c>
      <c r="Z287" s="16">
        <v>9749</v>
      </c>
      <c r="AA287" s="16">
        <v>9686.2000000000007</v>
      </c>
      <c r="AB287" s="16">
        <v>9623.4000000000015</v>
      </c>
      <c r="AC287" s="16">
        <v>9560.6000000000022</v>
      </c>
      <c r="AD287" s="16">
        <v>9497.8000000000029</v>
      </c>
      <c r="AE287" s="16">
        <v>9435</v>
      </c>
      <c r="AF287" s="16">
        <v>9371.2000000000007</v>
      </c>
      <c r="AG287" s="16">
        <v>9307.4000000000015</v>
      </c>
      <c r="AH287" s="16">
        <v>9243.6000000000022</v>
      </c>
      <c r="AI287" s="16">
        <v>9179.8000000000029</v>
      </c>
      <c r="AJ287" s="16">
        <v>9116</v>
      </c>
      <c r="AK287" s="16">
        <v>9069.7999999999993</v>
      </c>
      <c r="AL287" s="16">
        <v>9023.5999999999985</v>
      </c>
      <c r="AM287" s="16">
        <v>8977.3999999999978</v>
      </c>
      <c r="AN287" s="16">
        <v>8931.1999999999971</v>
      </c>
      <c r="AO287" s="16">
        <v>8885</v>
      </c>
      <c r="AP287" s="16">
        <v>8836</v>
      </c>
      <c r="AQ287" s="16">
        <v>8787</v>
      </c>
      <c r="AR287" s="16">
        <v>8738</v>
      </c>
      <c r="AS287" s="16">
        <v>8689</v>
      </c>
      <c r="AT287" s="16">
        <v>8641</v>
      </c>
      <c r="AU287" s="6" t="s">
        <v>93</v>
      </c>
    </row>
    <row r="288" spans="1:47" x14ac:dyDescent="0.25">
      <c r="A288" s="6" t="s">
        <v>88</v>
      </c>
      <c r="B288" s="6">
        <v>2018</v>
      </c>
      <c r="C288" s="6" t="s">
        <v>408</v>
      </c>
      <c r="D288" s="6" t="s">
        <v>90</v>
      </c>
      <c r="K288" s="16"/>
      <c r="L288" s="16"/>
      <c r="M288" s="16"/>
      <c r="N288" s="16">
        <v>6747</v>
      </c>
      <c r="O288" s="16">
        <v>5965</v>
      </c>
      <c r="P288" s="16">
        <v>5700</v>
      </c>
      <c r="Q288" s="16">
        <v>5658</v>
      </c>
      <c r="R288" s="16">
        <v>5616</v>
      </c>
      <c r="S288" s="16">
        <v>5574</v>
      </c>
      <c r="T288" s="16">
        <v>5532</v>
      </c>
      <c r="U288" s="16">
        <v>5490</v>
      </c>
      <c r="V288" s="16">
        <v>5448</v>
      </c>
      <c r="W288" s="16">
        <v>5406</v>
      </c>
      <c r="X288" s="16">
        <v>5364</v>
      </c>
      <c r="Y288" s="16">
        <v>5322</v>
      </c>
      <c r="Z288" s="16">
        <v>5280</v>
      </c>
      <c r="AA288" s="16">
        <v>5260</v>
      </c>
      <c r="AB288" s="16">
        <v>5240</v>
      </c>
      <c r="AC288" s="16">
        <v>5220</v>
      </c>
      <c r="AD288" s="16">
        <v>5200</v>
      </c>
      <c r="AE288" s="16">
        <v>5180</v>
      </c>
      <c r="AF288" s="16">
        <v>5155</v>
      </c>
      <c r="AG288" s="16">
        <v>5130</v>
      </c>
      <c r="AH288" s="16">
        <v>5105</v>
      </c>
      <c r="AI288" s="16">
        <v>5080</v>
      </c>
      <c r="AJ288" s="16">
        <v>5055</v>
      </c>
      <c r="AK288" s="16">
        <v>5030</v>
      </c>
      <c r="AL288" s="16">
        <v>5005</v>
      </c>
      <c r="AM288" s="16">
        <v>4980</v>
      </c>
      <c r="AN288" s="16">
        <v>4955</v>
      </c>
      <c r="AO288" s="16">
        <v>4930</v>
      </c>
      <c r="AP288" s="16">
        <v>4905</v>
      </c>
      <c r="AQ288" s="16">
        <v>4880</v>
      </c>
      <c r="AR288" s="16">
        <v>4855</v>
      </c>
      <c r="AS288" s="16">
        <v>4830</v>
      </c>
      <c r="AT288" s="16">
        <v>4805</v>
      </c>
      <c r="AU288" s="6" t="s">
        <v>93</v>
      </c>
    </row>
    <row r="289" spans="1:47" x14ac:dyDescent="0.25">
      <c r="A289" s="6" t="s">
        <v>88</v>
      </c>
      <c r="B289" s="6">
        <v>2018</v>
      </c>
      <c r="C289" s="6" t="s">
        <v>408</v>
      </c>
      <c r="D289" s="6" t="s">
        <v>91</v>
      </c>
      <c r="K289" s="16"/>
      <c r="L289" s="16"/>
      <c r="M289" s="16"/>
      <c r="N289" s="16">
        <v>6747</v>
      </c>
      <c r="O289" s="16">
        <v>5965</v>
      </c>
      <c r="P289" s="16">
        <v>5440</v>
      </c>
      <c r="Q289" s="16">
        <v>5107</v>
      </c>
      <c r="R289" s="16">
        <v>4993</v>
      </c>
      <c r="S289" s="16">
        <v>4855</v>
      </c>
      <c r="T289" s="16">
        <v>4785</v>
      </c>
      <c r="U289" s="16">
        <v>4668</v>
      </c>
      <c r="V289" s="16">
        <v>4543</v>
      </c>
      <c r="W289" s="16">
        <v>4443</v>
      </c>
      <c r="X289" s="16">
        <v>4348</v>
      </c>
      <c r="Y289" s="16">
        <v>4236</v>
      </c>
      <c r="Z289" s="16">
        <v>4192</v>
      </c>
      <c r="AA289" s="16">
        <v>4162</v>
      </c>
      <c r="AB289" s="16">
        <v>4124</v>
      </c>
      <c r="AC289" s="16">
        <v>4057</v>
      </c>
      <c r="AD289" s="16">
        <v>4043</v>
      </c>
      <c r="AE289" s="16">
        <v>4008</v>
      </c>
      <c r="AF289" s="16">
        <v>3971</v>
      </c>
      <c r="AG289" s="16">
        <v>3898</v>
      </c>
      <c r="AH289" s="16">
        <v>3860</v>
      </c>
      <c r="AI289" s="16">
        <v>3806</v>
      </c>
      <c r="AJ289" s="16">
        <v>3786</v>
      </c>
      <c r="AK289" s="16">
        <v>3748.4</v>
      </c>
      <c r="AL289" s="16">
        <v>3710.8</v>
      </c>
      <c r="AM289" s="16">
        <v>3673.2000000000003</v>
      </c>
      <c r="AN289" s="16">
        <v>3635.6000000000004</v>
      </c>
      <c r="AO289" s="16">
        <v>3598.0000000000005</v>
      </c>
      <c r="AP289" s="16">
        <v>3560.4000000000005</v>
      </c>
      <c r="AQ289" s="16">
        <v>3522.8000000000006</v>
      </c>
      <c r="AR289" s="16">
        <v>3485.2000000000007</v>
      </c>
      <c r="AS289" s="16">
        <v>3447.6000000000008</v>
      </c>
      <c r="AT289" s="16">
        <v>3410</v>
      </c>
      <c r="AU289" s="6" t="s">
        <v>93</v>
      </c>
    </row>
    <row r="290" spans="1:47" x14ac:dyDescent="0.25">
      <c r="A290" s="6" t="s">
        <v>88</v>
      </c>
      <c r="B290" s="6">
        <v>2018</v>
      </c>
      <c r="C290" s="6" t="s">
        <v>408</v>
      </c>
      <c r="D290" s="6" t="s">
        <v>92</v>
      </c>
      <c r="K290" s="16"/>
      <c r="L290" s="16"/>
      <c r="M290" s="16"/>
      <c r="N290" s="16">
        <v>44.399999999999991</v>
      </c>
      <c r="O290" s="16">
        <v>44.199999999999989</v>
      </c>
      <c r="P290" s="16">
        <v>43.999999999999986</v>
      </c>
      <c r="Q290" s="16">
        <v>43.799999999999983</v>
      </c>
      <c r="R290" s="16">
        <v>43.59999999999998</v>
      </c>
      <c r="S290" s="16">
        <v>43.399999999999977</v>
      </c>
      <c r="T290" s="16">
        <v>43.199999999999974</v>
      </c>
      <c r="U290" s="16">
        <v>42.999999999999972</v>
      </c>
      <c r="V290" s="16">
        <v>42.799999999999969</v>
      </c>
      <c r="W290" s="16">
        <v>42.599999999999966</v>
      </c>
      <c r="X290" s="16">
        <v>42.399999999999963</v>
      </c>
      <c r="Y290" s="16">
        <v>42.19999999999996</v>
      </c>
      <c r="Z290" s="16">
        <v>41.999999999999957</v>
      </c>
      <c r="AA290" s="16">
        <v>41.799999999999955</v>
      </c>
      <c r="AB290" s="16">
        <v>41.599999999999952</v>
      </c>
      <c r="AC290" s="16">
        <v>41.399999999999949</v>
      </c>
      <c r="AD290" s="16">
        <v>41.199999999999946</v>
      </c>
      <c r="AE290" s="16">
        <v>40.999999999999943</v>
      </c>
      <c r="AF290" s="16">
        <v>40.79999999999994</v>
      </c>
      <c r="AG290" s="16">
        <v>40.599999999999937</v>
      </c>
      <c r="AH290" s="16">
        <v>40.399999999999935</v>
      </c>
      <c r="AI290" s="16">
        <v>40.199999999999932</v>
      </c>
      <c r="AJ290" s="16">
        <v>39.999999999999929</v>
      </c>
      <c r="AK290" s="16">
        <v>39.799999999999926</v>
      </c>
      <c r="AL290" s="16">
        <v>39.599999999999923</v>
      </c>
      <c r="AM290" s="16">
        <v>39.39999999999992</v>
      </c>
      <c r="AN290" s="16">
        <v>39.199999999999918</v>
      </c>
      <c r="AO290" s="16">
        <v>38.999999999999915</v>
      </c>
      <c r="AP290" s="16">
        <v>38.799999999999912</v>
      </c>
      <c r="AQ290" s="16">
        <v>38.599999999999909</v>
      </c>
      <c r="AR290" s="16">
        <v>38.399999999999906</v>
      </c>
      <c r="AS290" s="16">
        <v>38.199999999999903</v>
      </c>
      <c r="AT290" s="16">
        <v>38</v>
      </c>
      <c r="AU290" s="6" t="s">
        <v>94</v>
      </c>
    </row>
    <row r="291" spans="1:47" x14ac:dyDescent="0.25">
      <c r="A291" s="6" t="s">
        <v>88</v>
      </c>
      <c r="B291" s="6">
        <v>2018</v>
      </c>
      <c r="C291" s="6" t="s">
        <v>408</v>
      </c>
      <c r="D291" s="6" t="s">
        <v>89</v>
      </c>
      <c r="K291" s="16"/>
      <c r="L291" s="16"/>
      <c r="M291" s="16"/>
      <c r="N291" s="16">
        <f t="shared" ref="N291:AT293" si="0">N287/N$290</f>
        <v>297.25225225225233</v>
      </c>
      <c r="O291" s="16">
        <f t="shared" si="0"/>
        <v>287.37556561085978</v>
      </c>
      <c r="P291" s="16">
        <f t="shared" si="0"/>
        <v>277.25000000000011</v>
      </c>
      <c r="Q291" s="16">
        <f t="shared" si="0"/>
        <v>265.77625570776269</v>
      </c>
      <c r="R291" s="16">
        <f t="shared" si="0"/>
        <v>261.03211009174322</v>
      </c>
      <c r="S291" s="16">
        <f t="shared" si="0"/>
        <v>256.2903225806453</v>
      </c>
      <c r="T291" s="16">
        <f t="shared" si="0"/>
        <v>251.73611111111126</v>
      </c>
      <c r="U291" s="16">
        <f t="shared" si="0"/>
        <v>248.5348837209304</v>
      </c>
      <c r="V291" s="16">
        <f t="shared" si="0"/>
        <v>245.30373831775719</v>
      </c>
      <c r="W291" s="16">
        <f t="shared" si="0"/>
        <v>242.04225352112695</v>
      </c>
      <c r="X291" s="16">
        <f t="shared" si="0"/>
        <v>238.7500000000002</v>
      </c>
      <c r="Y291" s="16">
        <f t="shared" si="0"/>
        <v>235.42654028436041</v>
      </c>
      <c r="Z291" s="16">
        <f t="shared" si="0"/>
        <v>232.11904761904785</v>
      </c>
      <c r="AA291" s="16">
        <f t="shared" si="0"/>
        <v>231.727272727273</v>
      </c>
      <c r="AB291" s="16">
        <f t="shared" si="0"/>
        <v>231.33173076923109</v>
      </c>
      <c r="AC291" s="16">
        <f t="shared" si="0"/>
        <v>230.93236714975879</v>
      </c>
      <c r="AD291" s="16">
        <f t="shared" si="0"/>
        <v>230.5291262135926</v>
      </c>
      <c r="AE291" s="16">
        <f t="shared" si="0"/>
        <v>230.12195121951251</v>
      </c>
      <c r="AF291" s="16">
        <f t="shared" si="0"/>
        <v>229.68627450980426</v>
      </c>
      <c r="AG291" s="16">
        <f t="shared" si="0"/>
        <v>229.2463054187196</v>
      </c>
      <c r="AH291" s="16">
        <f t="shared" si="0"/>
        <v>228.80198019802023</v>
      </c>
      <c r="AI291" s="16">
        <f t="shared" si="0"/>
        <v>228.35323383084622</v>
      </c>
      <c r="AJ291" s="16">
        <f t="shared" si="0"/>
        <v>227.9000000000004</v>
      </c>
      <c r="AK291" s="16">
        <f t="shared" si="0"/>
        <v>227.88442211055317</v>
      </c>
      <c r="AL291" s="16">
        <f t="shared" si="0"/>
        <v>227.86868686868726</v>
      </c>
      <c r="AM291" s="16">
        <f t="shared" si="0"/>
        <v>227.85279187817298</v>
      </c>
      <c r="AN291" s="16">
        <f t="shared" si="0"/>
        <v>227.83673469387796</v>
      </c>
      <c r="AO291" s="16">
        <f t="shared" si="0"/>
        <v>227.82051282051333</v>
      </c>
      <c r="AP291" s="16">
        <f t="shared" si="0"/>
        <v>227.7319587628871</v>
      </c>
      <c r="AQ291" s="16">
        <f t="shared" si="0"/>
        <v>227.64248704663265</v>
      </c>
      <c r="AR291" s="16">
        <f t="shared" si="0"/>
        <v>227.55208333333388</v>
      </c>
      <c r="AS291" s="16">
        <f t="shared" si="0"/>
        <v>227.46073298429377</v>
      </c>
      <c r="AT291" s="16">
        <f t="shared" si="0"/>
        <v>227.39473684210526</v>
      </c>
      <c r="AU291" s="6" t="s">
        <v>95</v>
      </c>
    </row>
    <row r="292" spans="1:47" x14ac:dyDescent="0.25">
      <c r="A292" s="6" t="s">
        <v>88</v>
      </c>
      <c r="B292" s="6">
        <v>2018</v>
      </c>
      <c r="C292" s="6" t="s">
        <v>408</v>
      </c>
      <c r="D292" s="6" t="s">
        <v>90</v>
      </c>
      <c r="K292" s="16"/>
      <c r="L292" s="16"/>
      <c r="M292" s="16"/>
      <c r="N292" s="16">
        <f t="shared" ref="N292:Z292" si="1">N288/N$290</f>
        <v>151.95945945945948</v>
      </c>
      <c r="O292" s="16">
        <f t="shared" si="1"/>
        <v>134.95475113122174</v>
      </c>
      <c r="P292" s="16">
        <f t="shared" si="1"/>
        <v>129.54545454545459</v>
      </c>
      <c r="Q292" s="16">
        <f t="shared" si="1"/>
        <v>129.17808219178087</v>
      </c>
      <c r="R292" s="16">
        <f t="shared" si="1"/>
        <v>128.80733944954133</v>
      </c>
      <c r="S292" s="16">
        <f t="shared" si="1"/>
        <v>128.43317972350238</v>
      </c>
      <c r="T292" s="16">
        <f t="shared" si="1"/>
        <v>128.05555555555563</v>
      </c>
      <c r="U292" s="16">
        <f t="shared" si="1"/>
        <v>127.67441860465125</v>
      </c>
      <c r="V292" s="16">
        <f t="shared" si="1"/>
        <v>127.28971962616832</v>
      </c>
      <c r="W292" s="16">
        <f t="shared" si="1"/>
        <v>126.90140845070432</v>
      </c>
      <c r="X292" s="16">
        <f t="shared" si="1"/>
        <v>126.50943396226427</v>
      </c>
      <c r="Y292" s="16">
        <f t="shared" si="1"/>
        <v>126.1137440758295</v>
      </c>
      <c r="Z292" s="16">
        <f t="shared" si="1"/>
        <v>125.71428571428584</v>
      </c>
      <c r="AA292" s="16">
        <f t="shared" si="0"/>
        <v>125.83732057416282</v>
      </c>
      <c r="AB292" s="16">
        <f t="shared" si="0"/>
        <v>125.96153846153861</v>
      </c>
      <c r="AC292" s="16">
        <f t="shared" si="0"/>
        <v>126.08695652173928</v>
      </c>
      <c r="AD292" s="16">
        <f t="shared" si="0"/>
        <v>126.21359223300988</v>
      </c>
      <c r="AE292" s="16">
        <f t="shared" si="0"/>
        <v>126.34146341463432</v>
      </c>
      <c r="AF292" s="16">
        <f t="shared" si="0"/>
        <v>126.34803921568646</v>
      </c>
      <c r="AG292" s="16">
        <f t="shared" si="0"/>
        <v>126.35467980295586</v>
      </c>
      <c r="AH292" s="16">
        <f t="shared" si="0"/>
        <v>126.36138613861407</v>
      </c>
      <c r="AI292" s="16">
        <f t="shared" si="0"/>
        <v>126.36815920398031</v>
      </c>
      <c r="AJ292" s="16">
        <f t="shared" si="0"/>
        <v>126.37500000000023</v>
      </c>
      <c r="AK292" s="16">
        <f t="shared" si="0"/>
        <v>126.38190954773893</v>
      </c>
      <c r="AL292" s="16">
        <f t="shared" si="0"/>
        <v>126.38888888888913</v>
      </c>
      <c r="AM292" s="16">
        <f t="shared" si="0"/>
        <v>126.39593908629467</v>
      </c>
      <c r="AN292" s="16">
        <f t="shared" si="0"/>
        <v>126.40306122449006</v>
      </c>
      <c r="AO292" s="16">
        <f t="shared" si="0"/>
        <v>126.41025641025669</v>
      </c>
      <c r="AP292" s="16">
        <f t="shared" si="0"/>
        <v>126.41752577319616</v>
      </c>
      <c r="AQ292" s="16">
        <f t="shared" si="0"/>
        <v>126.42487046632154</v>
      </c>
      <c r="AR292" s="16">
        <f t="shared" si="0"/>
        <v>126.43229166666697</v>
      </c>
      <c r="AS292" s="16">
        <f t="shared" si="0"/>
        <v>126.43979057591655</v>
      </c>
      <c r="AT292" s="16">
        <f t="shared" si="0"/>
        <v>126.44736842105263</v>
      </c>
      <c r="AU292" s="6" t="s">
        <v>95</v>
      </c>
    </row>
    <row r="293" spans="1:47" x14ac:dyDescent="0.25">
      <c r="A293" s="9" t="s">
        <v>88</v>
      </c>
      <c r="B293" s="9">
        <v>2018</v>
      </c>
      <c r="C293" s="9" t="s">
        <v>408</v>
      </c>
      <c r="D293" s="9" t="s">
        <v>91</v>
      </c>
      <c r="E293" s="9"/>
      <c r="F293" s="9"/>
      <c r="G293" s="9"/>
      <c r="H293" s="9"/>
      <c r="I293" s="9"/>
      <c r="J293" s="9"/>
      <c r="K293" s="49"/>
      <c r="L293" s="49"/>
      <c r="M293" s="49"/>
      <c r="N293" s="49">
        <f t="shared" si="0"/>
        <v>151.95945945945948</v>
      </c>
      <c r="O293" s="49">
        <f t="shared" si="0"/>
        <v>134.95475113122174</v>
      </c>
      <c r="P293" s="49">
        <f t="shared" si="0"/>
        <v>123.63636363636368</v>
      </c>
      <c r="Q293" s="49">
        <f t="shared" si="0"/>
        <v>116.59817351598178</v>
      </c>
      <c r="R293" s="49">
        <f t="shared" si="0"/>
        <v>114.51834862385326</v>
      </c>
      <c r="S293" s="49">
        <f t="shared" si="0"/>
        <v>111.86635944700467</v>
      </c>
      <c r="T293" s="49">
        <f t="shared" si="0"/>
        <v>110.76388888888896</v>
      </c>
      <c r="U293" s="49">
        <f t="shared" si="0"/>
        <v>108.55813953488379</v>
      </c>
      <c r="V293" s="49">
        <f t="shared" si="0"/>
        <v>106.1448598130842</v>
      </c>
      <c r="W293" s="49">
        <f t="shared" si="0"/>
        <v>104.29577464788741</v>
      </c>
      <c r="X293" s="49">
        <f t="shared" si="0"/>
        <v>102.54716981132084</v>
      </c>
      <c r="Y293" s="49">
        <f t="shared" si="0"/>
        <v>100.37914691943138</v>
      </c>
      <c r="Z293" s="49">
        <f t="shared" si="0"/>
        <v>99.80952380952391</v>
      </c>
      <c r="AA293" s="49">
        <f t="shared" si="0"/>
        <v>99.569377990430723</v>
      </c>
      <c r="AB293" s="49">
        <f t="shared" si="0"/>
        <v>99.1346153846155</v>
      </c>
      <c r="AC293" s="49">
        <f t="shared" si="0"/>
        <v>97.995169082125727</v>
      </c>
      <c r="AD293" s="49">
        <f t="shared" si="0"/>
        <v>98.131067961165172</v>
      </c>
      <c r="AE293" s="49">
        <f t="shared" si="0"/>
        <v>97.756097560975746</v>
      </c>
      <c r="AF293" s="49">
        <f t="shared" si="0"/>
        <v>97.328431372549161</v>
      </c>
      <c r="AG293" s="49">
        <f t="shared" si="0"/>
        <v>96.009852216748911</v>
      </c>
      <c r="AH293" s="49">
        <f t="shared" si="0"/>
        <v>95.544554455445706</v>
      </c>
      <c r="AI293" s="49">
        <f t="shared" si="0"/>
        <v>94.67661691542304</v>
      </c>
      <c r="AJ293" s="49">
        <f t="shared" si="0"/>
        <v>94.650000000000162</v>
      </c>
      <c r="AK293" s="49">
        <f t="shared" si="0"/>
        <v>94.180904522613247</v>
      </c>
      <c r="AL293" s="49">
        <f t="shared" si="0"/>
        <v>93.707070707070898</v>
      </c>
      <c r="AM293" s="49">
        <f t="shared" si="0"/>
        <v>93.22842639593928</v>
      </c>
      <c r="AN293" s="49">
        <f t="shared" si="0"/>
        <v>92.744897959183874</v>
      </c>
      <c r="AO293" s="49">
        <f t="shared" si="0"/>
        <v>92.256410256410476</v>
      </c>
      <c r="AP293" s="49">
        <f t="shared" si="0"/>
        <v>91.762886597938362</v>
      </c>
      <c r="AQ293" s="49">
        <f t="shared" si="0"/>
        <v>91.264248704663444</v>
      </c>
      <c r="AR293" s="49">
        <f t="shared" si="0"/>
        <v>90.760416666666913</v>
      </c>
      <c r="AS293" s="49">
        <f t="shared" si="0"/>
        <v>90.25130890052381</v>
      </c>
      <c r="AT293" s="49">
        <f t="shared" si="0"/>
        <v>89.736842105263165</v>
      </c>
      <c r="AU293" s="9" t="s">
        <v>95</v>
      </c>
    </row>
    <row r="294" spans="1:47" x14ac:dyDescent="0.25">
      <c r="A294" s="6" t="s">
        <v>96</v>
      </c>
      <c r="B294" s="6">
        <v>2018</v>
      </c>
      <c r="C294" s="6" t="s">
        <v>408</v>
      </c>
      <c r="D294" s="6" t="s">
        <v>97</v>
      </c>
      <c r="U294" s="21">
        <v>120</v>
      </c>
      <c r="AU294" s="21" t="s">
        <v>99</v>
      </c>
    </row>
    <row r="295" spans="1:47" x14ac:dyDescent="0.25">
      <c r="A295" s="9" t="s">
        <v>96</v>
      </c>
      <c r="B295" s="9">
        <v>2018</v>
      </c>
      <c r="C295" s="9" t="s">
        <v>408</v>
      </c>
      <c r="D295" s="9" t="s">
        <v>98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>
        <v>150</v>
      </c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 t="s">
        <v>99</v>
      </c>
    </row>
    <row r="296" spans="1:47" x14ac:dyDescent="0.25">
      <c r="A296" s="23" t="s">
        <v>100</v>
      </c>
      <c r="B296" s="23">
        <v>2019</v>
      </c>
      <c r="C296" s="23" t="s">
        <v>408</v>
      </c>
      <c r="D296" s="23" t="s">
        <v>101</v>
      </c>
      <c r="E296" s="23"/>
      <c r="F296" s="23"/>
      <c r="G296" s="23"/>
      <c r="H296" s="23"/>
      <c r="I296" s="24"/>
      <c r="J296" s="24"/>
      <c r="K296" s="24"/>
      <c r="L296" s="24"/>
      <c r="M296" s="24"/>
      <c r="N296" s="24"/>
      <c r="O296" s="24">
        <v>171.04</v>
      </c>
      <c r="P296" s="24">
        <v>157.08000000000001</v>
      </c>
      <c r="Q296" s="24">
        <v>144.27099999999999</v>
      </c>
      <c r="R296" s="24">
        <v>132.61600000000001</v>
      </c>
      <c r="S296" s="24">
        <v>122.004</v>
      </c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 t="s">
        <v>188</v>
      </c>
    </row>
    <row r="297" spans="1:47" x14ac:dyDescent="0.25">
      <c r="A297" s="6" t="s">
        <v>100</v>
      </c>
      <c r="B297" s="6">
        <v>2019</v>
      </c>
      <c r="C297" s="6" t="s">
        <v>408</v>
      </c>
      <c r="D297" s="6" t="s">
        <v>189</v>
      </c>
      <c r="E297" s="6"/>
      <c r="F297" s="6"/>
      <c r="G297" s="6"/>
      <c r="H297" s="6"/>
      <c r="I297" s="8"/>
      <c r="J297" s="8"/>
      <c r="K297" s="8"/>
      <c r="L297" s="8"/>
      <c r="M297" s="8"/>
      <c r="N297" s="8"/>
      <c r="O297" s="8">
        <v>140</v>
      </c>
      <c r="P297" s="8">
        <v>124</v>
      </c>
      <c r="Q297" s="8">
        <v>110</v>
      </c>
      <c r="R297" s="8">
        <v>97</v>
      </c>
      <c r="S297" s="8">
        <v>86</v>
      </c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 t="s">
        <v>188</v>
      </c>
    </row>
    <row r="298" spans="1:47" x14ac:dyDescent="0.25">
      <c r="A298" s="9" t="s">
        <v>100</v>
      </c>
      <c r="B298" s="9">
        <v>2019</v>
      </c>
      <c r="C298" s="9" t="s">
        <v>408</v>
      </c>
      <c r="D298" s="9" t="s">
        <v>190</v>
      </c>
      <c r="E298" s="9"/>
      <c r="F298" s="9"/>
      <c r="G298" s="9"/>
      <c r="H298" s="9"/>
      <c r="I298" s="49"/>
      <c r="J298" s="49"/>
      <c r="K298" s="49"/>
      <c r="L298" s="49"/>
      <c r="M298" s="49"/>
      <c r="N298" s="49"/>
      <c r="O298" s="49">
        <v>200</v>
      </c>
      <c r="P298" s="49">
        <v>190</v>
      </c>
      <c r="Q298" s="49">
        <v>181</v>
      </c>
      <c r="R298" s="49">
        <v>173</v>
      </c>
      <c r="S298" s="49">
        <v>164</v>
      </c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 t="s">
        <v>188</v>
      </c>
    </row>
    <row r="299" spans="1:47" x14ac:dyDescent="0.25">
      <c r="A299" s="23" t="s">
        <v>102</v>
      </c>
      <c r="B299" s="23">
        <v>2019</v>
      </c>
      <c r="C299" s="23" t="s">
        <v>408</v>
      </c>
      <c r="D299" s="23" t="s">
        <v>104</v>
      </c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>
        <v>165</v>
      </c>
      <c r="P299" s="23">
        <v>150</v>
      </c>
      <c r="Q299" s="23">
        <v>137</v>
      </c>
      <c r="R299" s="23">
        <v>125</v>
      </c>
      <c r="S299" s="23">
        <v>116</v>
      </c>
      <c r="T299" s="23">
        <v>109</v>
      </c>
      <c r="U299" s="23">
        <v>100</v>
      </c>
      <c r="V299" s="23">
        <v>94</v>
      </c>
      <c r="W299" s="23">
        <v>88</v>
      </c>
      <c r="X299" s="23">
        <v>82</v>
      </c>
      <c r="Y299" s="23">
        <v>77</v>
      </c>
      <c r="Z299" s="23">
        <v>72</v>
      </c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 t="s">
        <v>103</v>
      </c>
    </row>
    <row r="300" spans="1:47" x14ac:dyDescent="0.25">
      <c r="A300" s="6" t="s">
        <v>102</v>
      </c>
      <c r="B300" s="6">
        <v>2019</v>
      </c>
      <c r="C300" s="6" t="s">
        <v>408</v>
      </c>
      <c r="D300" s="6" t="s">
        <v>176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>
        <v>218</v>
      </c>
      <c r="P300" s="6">
        <v>214</v>
      </c>
      <c r="Q300" s="6">
        <v>190</v>
      </c>
      <c r="R300" s="6">
        <v>179</v>
      </c>
      <c r="S300" s="6">
        <v>169</v>
      </c>
      <c r="T300" s="6">
        <v>160</v>
      </c>
      <c r="U300" s="6">
        <v>152</v>
      </c>
      <c r="V300" s="6">
        <v>144</v>
      </c>
      <c r="W300" s="6">
        <v>137</v>
      </c>
      <c r="X300" s="6">
        <v>131</v>
      </c>
      <c r="Y300" s="6">
        <v>125</v>
      </c>
      <c r="Z300" s="6">
        <v>119</v>
      </c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 t="s">
        <v>103</v>
      </c>
    </row>
    <row r="301" spans="1:47" x14ac:dyDescent="0.25">
      <c r="A301" s="9" t="s">
        <v>102</v>
      </c>
      <c r="B301" s="9">
        <v>2019</v>
      </c>
      <c r="C301" s="9" t="s">
        <v>408</v>
      </c>
      <c r="D301" s="9" t="s">
        <v>177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>
        <v>125</v>
      </c>
      <c r="P301" s="9">
        <v>110</v>
      </c>
      <c r="Q301" s="9">
        <v>98</v>
      </c>
      <c r="R301" s="9">
        <v>88</v>
      </c>
      <c r="S301" s="9">
        <v>80</v>
      </c>
      <c r="T301" s="9">
        <v>73</v>
      </c>
      <c r="U301" s="9">
        <v>67</v>
      </c>
      <c r="V301" s="9">
        <v>61</v>
      </c>
      <c r="W301" s="9">
        <v>56</v>
      </c>
      <c r="X301" s="9">
        <v>52</v>
      </c>
      <c r="Y301" s="9">
        <v>47</v>
      </c>
      <c r="Z301" s="9">
        <v>43</v>
      </c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 t="s">
        <v>103</v>
      </c>
    </row>
    <row r="302" spans="1:47" x14ac:dyDescent="0.25">
      <c r="A302" s="23" t="s">
        <v>56</v>
      </c>
      <c r="B302" s="23">
        <v>2019</v>
      </c>
      <c r="C302" s="23" t="s">
        <v>408</v>
      </c>
      <c r="D302" s="23" t="s">
        <v>185</v>
      </c>
      <c r="E302" s="23"/>
      <c r="F302" s="24"/>
      <c r="G302" s="24"/>
      <c r="H302" s="24"/>
      <c r="I302" s="24"/>
      <c r="J302" s="24"/>
      <c r="K302" s="24"/>
      <c r="L302" s="24"/>
      <c r="M302" s="24"/>
      <c r="N302" s="24"/>
      <c r="O302" s="24">
        <v>198</v>
      </c>
      <c r="P302" s="24">
        <v>181</v>
      </c>
      <c r="Q302" s="24">
        <v>168</v>
      </c>
      <c r="R302" s="24">
        <v>156</v>
      </c>
      <c r="S302" s="24">
        <v>145</v>
      </c>
      <c r="T302" s="24">
        <v>135</v>
      </c>
      <c r="U302" s="24">
        <v>125</v>
      </c>
      <c r="V302" s="24">
        <v>116</v>
      </c>
      <c r="W302" s="24">
        <v>108</v>
      </c>
      <c r="X302" s="24">
        <v>100</v>
      </c>
      <c r="Y302" s="24">
        <v>92</v>
      </c>
      <c r="Z302" s="24">
        <v>86</v>
      </c>
      <c r="AA302" s="24">
        <v>79.396223788397094</v>
      </c>
      <c r="AB302" s="24">
        <v>73.88944109789189</v>
      </c>
      <c r="AC302" s="24">
        <v>69.036792985506082</v>
      </c>
      <c r="AD302" s="24">
        <v>64.802305286343781</v>
      </c>
      <c r="AE302" s="24">
        <v>61.131653510021103</v>
      </c>
      <c r="AF302" s="24">
        <v>57.960096214304826</v>
      </c>
      <c r="AG302" s="24">
        <v>55.22002332905496</v>
      </c>
      <c r="AH302" s="24">
        <v>52.846688449499048</v>
      </c>
      <c r="AI302" s="24">
        <v>50.781677489575905</v>
      </c>
      <c r="AJ302" s="24">
        <v>49</v>
      </c>
      <c r="AK302" s="24">
        <v>47.382256038530556</v>
      </c>
      <c r="AL302" s="24">
        <v>45.969930558295182</v>
      </c>
      <c r="AM302" s="24">
        <v>44.708488900666062</v>
      </c>
      <c r="AN302" s="24">
        <v>43.574306201933496</v>
      </c>
      <c r="AO302" s="24">
        <v>42.548110825962262</v>
      </c>
      <c r="AP302" s="24">
        <v>41.614151266954607</v>
      </c>
      <c r="AQ302" s="24">
        <v>40.75950449810481</v>
      </c>
      <c r="AR302" s="24">
        <v>39.97351537085121</v>
      </c>
      <c r="AS302" s="24">
        <v>39.247348466206574</v>
      </c>
      <c r="AT302" s="24">
        <v>39</v>
      </c>
      <c r="AU302" s="23" t="s">
        <v>105</v>
      </c>
    </row>
    <row r="303" spans="1:47" x14ac:dyDescent="0.25">
      <c r="A303" s="6" t="s">
        <v>56</v>
      </c>
      <c r="B303" s="6">
        <v>2019</v>
      </c>
      <c r="C303" s="6" t="s">
        <v>408</v>
      </c>
      <c r="D303" s="6" t="s">
        <v>186</v>
      </c>
      <c r="E303" s="6"/>
      <c r="F303" s="8"/>
      <c r="G303" s="8"/>
      <c r="H303" s="8"/>
      <c r="I303" s="8"/>
      <c r="J303" s="8"/>
      <c r="K303" s="8"/>
      <c r="L303" s="8"/>
      <c r="M303" s="8"/>
      <c r="N303" s="8"/>
      <c r="O303" s="16">
        <v>185.23109895574564</v>
      </c>
      <c r="P303" s="16">
        <v>165.38438751026445</v>
      </c>
      <c r="Q303" s="16">
        <v>149.57182703149618</v>
      </c>
      <c r="R303" s="16">
        <v>136.16306725390186</v>
      </c>
      <c r="S303" s="16">
        <v>124.2965475271174</v>
      </c>
      <c r="T303" s="16">
        <v>113.49709273524019</v>
      </c>
      <c r="U303" s="16">
        <v>103.51096936744926</v>
      </c>
      <c r="V303" s="16">
        <v>94.22099713729699</v>
      </c>
      <c r="W303" s="16">
        <v>85.593896377077783</v>
      </c>
      <c r="X303" s="16">
        <v>77.642340832759871</v>
      </c>
      <c r="Y303" s="16">
        <v>70.3960232375358</v>
      </c>
      <c r="Z303" s="16">
        <v>63.880502671233941</v>
      </c>
      <c r="AA303" s="16">
        <v>58.103678681444016</v>
      </c>
      <c r="AB303" s="16">
        <v>53.049476909085278</v>
      </c>
      <c r="AC303" s="16">
        <v>48.677774657556348</v>
      </c>
      <c r="AD303" s="16">
        <v>44.929037517924002</v>
      </c>
      <c r="AE303" s="16">
        <v>41.731649557381147</v>
      </c>
      <c r="AF303" s="16">
        <v>39.009748844879219</v>
      </c>
      <c r="AG303" s="16">
        <v>36.689785899215146</v>
      </c>
      <c r="AH303" s="16">
        <v>34.70488952300483</v>
      </c>
      <c r="AI303" s="16">
        <v>32.997011141030214</v>
      </c>
      <c r="AJ303" s="16">
        <v>31.517362188278607</v>
      </c>
      <c r="AK303" s="16">
        <v>30.225802438741532</v>
      </c>
      <c r="AL303" s="16">
        <v>29.089730621764328</v>
      </c>
      <c r="AM303" s="16">
        <v>28.082842764358656</v>
      </c>
      <c r="AN303" s="16">
        <v>27.183958265763852</v>
      </c>
      <c r="AO303" s="16">
        <v>26.376000405200653</v>
      </c>
      <c r="AP303" s="16">
        <v>25.645152640357317</v>
      </c>
      <c r="AQ303" s="16">
        <v>24.980179913117031</v>
      </c>
      <c r="AR303" s="16">
        <v>24.371891589887834</v>
      </c>
      <c r="AS303" s="16">
        <v>23.812720210350289</v>
      </c>
      <c r="AT303" s="16">
        <v>23.296392322408909</v>
      </c>
      <c r="AU303" s="6" t="s">
        <v>105</v>
      </c>
    </row>
    <row r="304" spans="1:47" x14ac:dyDescent="0.25">
      <c r="A304" s="9" t="s">
        <v>56</v>
      </c>
      <c r="B304" s="9">
        <v>2019</v>
      </c>
      <c r="C304" s="9" t="s">
        <v>408</v>
      </c>
      <c r="D304" s="9" t="s">
        <v>187</v>
      </c>
      <c r="E304" s="9"/>
      <c r="F304" s="49"/>
      <c r="G304" s="49"/>
      <c r="H304" s="49"/>
      <c r="I304" s="49"/>
      <c r="J304" s="49"/>
      <c r="K304" s="49"/>
      <c r="L304" s="49"/>
      <c r="M304" s="49"/>
      <c r="N304" s="49"/>
      <c r="O304" s="16">
        <v>214.94376732501573</v>
      </c>
      <c r="P304" s="16">
        <v>202.35277202824798</v>
      </c>
      <c r="Q304" s="16">
        <v>192.04804960097914</v>
      </c>
      <c r="R304" s="16">
        <v>183.13124622885488</v>
      </c>
      <c r="S304" s="16">
        <v>175.08739703204606</v>
      </c>
      <c r="T304" s="16">
        <v>167.59802806344953</v>
      </c>
      <c r="U304" s="16">
        <v>160.4603149021346</v>
      </c>
      <c r="V304" s="16">
        <v>153.54837012964612</v>
      </c>
      <c r="W304" s="16">
        <v>146.79272731000941</v>
      </c>
      <c r="X304" s="16">
        <v>140.16761465996206</v>
      </c>
      <c r="Y304" s="16">
        <v>133.68110607751149</v>
      </c>
      <c r="Z304" s="16">
        <v>127.36594654464847</v>
      </c>
      <c r="AA304" s="16">
        <v>121.27038400767925</v>
      </c>
      <c r="AB304" s="16">
        <v>115.44919159600298</v>
      </c>
      <c r="AC304" s="16">
        <v>109.95543442439545</v>
      </c>
      <c r="AD304" s="16">
        <v>104.83360469082858</v>
      </c>
      <c r="AE304" s="16">
        <v>100.11467685115262</v>
      </c>
      <c r="AF304" s="16">
        <v>95.813481308343754</v>
      </c>
      <c r="AG304" s="16">
        <v>91.928523858633639</v>
      </c>
      <c r="AH304" s="16">
        <v>88.443976953678771</v>
      </c>
      <c r="AI304" s="16">
        <v>85.333157442239724</v>
      </c>
      <c r="AJ304" s="16">
        <v>82.562582627707087</v>
      </c>
      <c r="AK304" s="16">
        <v>80.095770832601445</v>
      </c>
      <c r="AL304" s="16">
        <v>77.896252818960249</v>
      </c>
      <c r="AM304" s="16">
        <v>75.929612334801277</v>
      </c>
      <c r="AN304" s="16">
        <v>74.164636526822363</v>
      </c>
      <c r="AO304" s="16">
        <v>72.573784661688279</v>
      </c>
      <c r="AP304" s="16">
        <v>71.133203877283862</v>
      </c>
      <c r="AQ304" s="16">
        <v>69.822483484501703</v>
      </c>
      <c r="AR304" s="16">
        <v>68.624284827572041</v>
      </c>
      <c r="AS304" s="16">
        <v>67.523933797908342</v>
      </c>
      <c r="AT304" s="16">
        <v>66.509025536383959</v>
      </c>
      <c r="AU304" s="9" t="s">
        <v>105</v>
      </c>
    </row>
    <row r="305" spans="1:47" x14ac:dyDescent="0.25">
      <c r="A305" s="23" t="s">
        <v>106</v>
      </c>
      <c r="B305" s="23">
        <v>2019</v>
      </c>
      <c r="C305" s="23" t="s">
        <v>408</v>
      </c>
      <c r="D305" s="23" t="s">
        <v>108</v>
      </c>
      <c r="E305" s="23"/>
      <c r="F305" s="23"/>
      <c r="G305" s="23"/>
      <c r="H305" s="23"/>
      <c r="I305" s="23"/>
      <c r="J305" s="23"/>
      <c r="K305" s="24"/>
      <c r="L305" s="23"/>
      <c r="M305" s="24"/>
      <c r="N305" s="24"/>
      <c r="O305" s="24">
        <f>259-50</f>
        <v>209</v>
      </c>
      <c r="P305" s="24">
        <f>241-50</f>
        <v>191</v>
      </c>
      <c r="Q305" s="24">
        <f>226-50</f>
        <v>176</v>
      </c>
      <c r="R305" s="24">
        <f>215-50</f>
        <v>165</v>
      </c>
      <c r="S305" s="24">
        <f>205-50</f>
        <v>155</v>
      </c>
      <c r="T305" s="24">
        <f>199-50</f>
        <v>149</v>
      </c>
      <c r="U305" s="24">
        <f>193-50</f>
        <v>143</v>
      </c>
      <c r="V305" s="24">
        <f>188-50</f>
        <v>138</v>
      </c>
      <c r="W305" s="24">
        <f>182-50</f>
        <v>132</v>
      </c>
      <c r="X305" s="24">
        <f>178-50</f>
        <v>128</v>
      </c>
      <c r="Y305" s="24">
        <f>176-50</f>
        <v>126</v>
      </c>
      <c r="Z305" s="24">
        <v>124</v>
      </c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 t="s">
        <v>103</v>
      </c>
    </row>
    <row r="306" spans="1:47" x14ac:dyDescent="0.25">
      <c r="A306" s="6" t="s">
        <v>106</v>
      </c>
      <c r="B306" s="6">
        <v>2019</v>
      </c>
      <c r="C306" s="6" t="s">
        <v>408</v>
      </c>
      <c r="D306" s="6" t="s">
        <v>178</v>
      </c>
      <c r="E306" s="6"/>
      <c r="F306" s="6"/>
      <c r="G306" s="6"/>
      <c r="H306" s="6"/>
      <c r="I306" s="6"/>
      <c r="J306" s="6"/>
      <c r="K306" s="8"/>
      <c r="L306" s="6"/>
      <c r="M306" s="8"/>
      <c r="N306" s="8"/>
      <c r="O306" s="21">
        <v>219</v>
      </c>
      <c r="P306" s="21">
        <v>200</v>
      </c>
      <c r="Q306" s="21">
        <v>186</v>
      </c>
      <c r="R306" s="21">
        <v>178</v>
      </c>
      <c r="S306" s="21">
        <v>166</v>
      </c>
      <c r="T306" s="21">
        <v>162</v>
      </c>
      <c r="U306" s="21">
        <v>155</v>
      </c>
      <c r="V306" s="21">
        <v>151</v>
      </c>
      <c r="W306" s="21">
        <v>148</v>
      </c>
      <c r="X306" s="21">
        <v>145</v>
      </c>
      <c r="Y306" s="21">
        <v>145</v>
      </c>
      <c r="Z306" s="21">
        <v>141</v>
      </c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 t="s">
        <v>103</v>
      </c>
    </row>
    <row r="307" spans="1:47" x14ac:dyDescent="0.25">
      <c r="A307" s="9" t="s">
        <v>106</v>
      </c>
      <c r="B307" s="9">
        <v>2019</v>
      </c>
      <c r="C307" s="9" t="s">
        <v>408</v>
      </c>
      <c r="D307" s="9" t="s">
        <v>179</v>
      </c>
      <c r="E307" s="9"/>
      <c r="F307" s="9"/>
      <c r="G307" s="9"/>
      <c r="H307" s="9"/>
      <c r="I307" s="9"/>
      <c r="J307" s="9"/>
      <c r="K307" s="49"/>
      <c r="L307" s="9"/>
      <c r="M307" s="49"/>
      <c r="N307" s="49"/>
      <c r="O307" s="49">
        <v>195</v>
      </c>
      <c r="P307" s="49">
        <v>174</v>
      </c>
      <c r="Q307" s="49">
        <v>162</v>
      </c>
      <c r="R307" s="49">
        <v>148</v>
      </c>
      <c r="S307" s="49">
        <v>138</v>
      </c>
      <c r="T307" s="49">
        <v>129</v>
      </c>
      <c r="U307" s="49">
        <v>120</v>
      </c>
      <c r="V307" s="49">
        <v>112</v>
      </c>
      <c r="W307" s="49">
        <v>107</v>
      </c>
      <c r="X307" s="49">
        <v>102</v>
      </c>
      <c r="Y307" s="49">
        <v>98</v>
      </c>
      <c r="Z307" s="49">
        <v>93</v>
      </c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 t="s">
        <v>103</v>
      </c>
    </row>
    <row r="308" spans="1:47" x14ac:dyDescent="0.25">
      <c r="A308" s="11" t="s">
        <v>165</v>
      </c>
      <c r="B308" s="11">
        <v>2020</v>
      </c>
      <c r="C308" s="11" t="s">
        <v>408</v>
      </c>
      <c r="D308" s="11" t="s">
        <v>167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>
        <v>271</v>
      </c>
      <c r="O308" s="11"/>
      <c r="P308" s="11"/>
      <c r="Q308" s="11"/>
      <c r="R308" s="11"/>
      <c r="S308" s="11"/>
      <c r="T308" s="11"/>
      <c r="U308" s="11">
        <v>189</v>
      </c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 t="s">
        <v>166</v>
      </c>
    </row>
    <row r="309" spans="1:47" x14ac:dyDescent="0.25">
      <c r="A309" s="61" t="s">
        <v>170</v>
      </c>
      <c r="B309" s="61">
        <v>2020</v>
      </c>
      <c r="C309" s="61" t="s">
        <v>408</v>
      </c>
      <c r="D309" s="61" t="s">
        <v>171</v>
      </c>
      <c r="E309" s="61"/>
      <c r="F309" s="61"/>
      <c r="G309" s="61"/>
      <c r="H309" s="61"/>
      <c r="I309" s="61"/>
      <c r="J309" s="61"/>
      <c r="K309" s="61"/>
      <c r="L309" s="61"/>
      <c r="M309" s="61">
        <v>316</v>
      </c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>
        <v>110</v>
      </c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 t="s">
        <v>173</v>
      </c>
    </row>
    <row r="310" spans="1:47" x14ac:dyDescent="0.25">
      <c r="A310" s="34" t="s">
        <v>170</v>
      </c>
      <c r="B310" s="34">
        <v>2020</v>
      </c>
      <c r="C310" s="34" t="s">
        <v>408</v>
      </c>
      <c r="D310" s="62" t="s">
        <v>172</v>
      </c>
      <c r="E310" s="62"/>
      <c r="F310" s="62"/>
      <c r="G310" s="62"/>
      <c r="H310" s="62"/>
      <c r="I310" s="62"/>
      <c r="J310" s="62"/>
      <c r="K310" s="62"/>
      <c r="L310" s="62"/>
      <c r="M310" s="62">
        <v>316</v>
      </c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>
        <v>157</v>
      </c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34" t="s">
        <v>173</v>
      </c>
    </row>
    <row r="311" spans="1:47" x14ac:dyDescent="0.25">
      <c r="A311" s="23" t="s">
        <v>168</v>
      </c>
      <c r="B311" s="23">
        <v>2020</v>
      </c>
      <c r="C311" s="23" t="s">
        <v>408</v>
      </c>
      <c r="D311" s="23" t="s">
        <v>169</v>
      </c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4">
        <v>151</v>
      </c>
      <c r="Q311" s="23">
        <v>132</v>
      </c>
      <c r="R311" s="23">
        <v>117</v>
      </c>
      <c r="S311" s="23">
        <v>105</v>
      </c>
      <c r="T311" s="23">
        <v>92</v>
      </c>
      <c r="U311" s="23">
        <v>84</v>
      </c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 t="s">
        <v>74</v>
      </c>
    </row>
    <row r="312" spans="1:47" x14ac:dyDescent="0.25">
      <c r="A312" s="6" t="s">
        <v>168</v>
      </c>
      <c r="B312" s="6">
        <v>2020</v>
      </c>
      <c r="C312" s="6" t="s">
        <v>408</v>
      </c>
      <c r="D312" s="6" t="s">
        <v>180</v>
      </c>
      <c r="P312" s="6">
        <v>186</v>
      </c>
      <c r="Q312" s="21">
        <v>162</v>
      </c>
      <c r="R312" s="21">
        <v>148</v>
      </c>
      <c r="S312" s="21">
        <v>135</v>
      </c>
      <c r="T312" s="21">
        <v>126</v>
      </c>
      <c r="U312" s="21">
        <v>115</v>
      </c>
      <c r="AU312" s="6" t="s">
        <v>73</v>
      </c>
    </row>
    <row r="313" spans="1:47" x14ac:dyDescent="0.25">
      <c r="A313" s="6" t="s">
        <v>168</v>
      </c>
      <c r="B313" s="6">
        <v>2020</v>
      </c>
      <c r="C313" s="6" t="s">
        <v>408</v>
      </c>
      <c r="D313" s="6" t="s">
        <v>181</v>
      </c>
      <c r="P313" s="8">
        <v>224</v>
      </c>
      <c r="Q313" s="21">
        <v>209</v>
      </c>
      <c r="R313" s="21">
        <v>195</v>
      </c>
      <c r="S313" s="21">
        <v>186</v>
      </c>
      <c r="T313" s="21">
        <v>174</v>
      </c>
      <c r="U313" s="21">
        <v>164</v>
      </c>
      <c r="AU313" s="6" t="s">
        <v>73</v>
      </c>
    </row>
    <row r="314" spans="1:47" x14ac:dyDescent="0.25">
      <c r="A314" s="6" t="s">
        <v>168</v>
      </c>
      <c r="B314" s="6">
        <v>2020</v>
      </c>
      <c r="C314" s="6" t="s">
        <v>408</v>
      </c>
      <c r="D314" s="6" t="s">
        <v>182</v>
      </c>
      <c r="P314" s="6">
        <v>174</v>
      </c>
      <c r="Q314" s="21">
        <v>166</v>
      </c>
      <c r="R314" s="21">
        <v>148</v>
      </c>
      <c r="S314" s="21">
        <v>138</v>
      </c>
      <c r="T314" s="21">
        <v>129</v>
      </c>
      <c r="U314" s="21">
        <v>120</v>
      </c>
      <c r="AU314" s="6" t="s">
        <v>74</v>
      </c>
    </row>
    <row r="315" spans="1:47" x14ac:dyDescent="0.25">
      <c r="A315" s="23" t="s">
        <v>160</v>
      </c>
      <c r="B315" s="23">
        <v>2020</v>
      </c>
      <c r="C315" s="23" t="s">
        <v>408</v>
      </c>
      <c r="D315" s="23" t="s">
        <v>161</v>
      </c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>
        <v>154</v>
      </c>
      <c r="Q315" s="23">
        <v>151</v>
      </c>
      <c r="R315" s="23">
        <v>148</v>
      </c>
      <c r="S315" s="23">
        <v>145</v>
      </c>
      <c r="T315" s="23">
        <v>142</v>
      </c>
      <c r="U315" s="23">
        <v>139</v>
      </c>
      <c r="V315" s="23">
        <v>136</v>
      </c>
      <c r="W315" s="23">
        <v>133</v>
      </c>
      <c r="X315" s="23">
        <v>130</v>
      </c>
      <c r="Y315" s="23">
        <v>127</v>
      </c>
      <c r="Z315" s="23">
        <v>124</v>
      </c>
      <c r="AA315" s="23">
        <v>123.3</v>
      </c>
      <c r="AB315" s="23">
        <v>122.6</v>
      </c>
      <c r="AC315" s="23">
        <v>121.9</v>
      </c>
      <c r="AD315" s="23">
        <v>121.2</v>
      </c>
      <c r="AE315" s="23">
        <v>120.5</v>
      </c>
      <c r="AF315" s="23">
        <v>119.8</v>
      </c>
      <c r="AG315" s="23">
        <v>119.1</v>
      </c>
      <c r="AH315" s="23">
        <v>118.4</v>
      </c>
      <c r="AI315" s="23">
        <v>117.7</v>
      </c>
      <c r="AJ315" s="23">
        <v>117</v>
      </c>
      <c r="AK315" s="23">
        <v>116.3</v>
      </c>
      <c r="AL315" s="23">
        <v>115.6</v>
      </c>
      <c r="AM315" s="23">
        <v>114.9</v>
      </c>
      <c r="AN315" s="23">
        <v>114.2</v>
      </c>
      <c r="AO315" s="23">
        <v>113.5</v>
      </c>
      <c r="AP315" s="23">
        <v>112.8</v>
      </c>
      <c r="AQ315" s="23">
        <v>112.1</v>
      </c>
      <c r="AR315" s="23">
        <v>111.4</v>
      </c>
      <c r="AS315" s="23">
        <v>110.7</v>
      </c>
      <c r="AT315" s="23">
        <v>110</v>
      </c>
      <c r="AU315" s="23" t="s">
        <v>164</v>
      </c>
    </row>
    <row r="316" spans="1:47" x14ac:dyDescent="0.25">
      <c r="A316" s="6" t="s">
        <v>160</v>
      </c>
      <c r="B316" s="6">
        <v>2020</v>
      </c>
      <c r="C316" s="6" t="s">
        <v>408</v>
      </c>
      <c r="D316" s="21" t="s">
        <v>162</v>
      </c>
      <c r="P316" s="21">
        <v>147</v>
      </c>
      <c r="Q316" s="21">
        <v>142</v>
      </c>
      <c r="R316" s="21">
        <v>136</v>
      </c>
      <c r="S316" s="21">
        <v>132</v>
      </c>
      <c r="T316" s="21">
        <v>127</v>
      </c>
      <c r="U316" s="21">
        <v>123</v>
      </c>
      <c r="V316" s="21">
        <v>118</v>
      </c>
      <c r="W316" s="21">
        <v>115</v>
      </c>
      <c r="X316" s="21">
        <v>111</v>
      </c>
      <c r="Y316" s="21">
        <v>107</v>
      </c>
      <c r="Z316" s="21">
        <v>104</v>
      </c>
      <c r="AA316" s="21">
        <v>101</v>
      </c>
      <c r="AB316" s="21">
        <v>98</v>
      </c>
      <c r="AC316" s="21">
        <v>95</v>
      </c>
      <c r="AD316" s="21">
        <v>93</v>
      </c>
      <c r="AE316" s="21">
        <v>91</v>
      </c>
      <c r="AF316" s="21">
        <v>89.3</v>
      </c>
      <c r="AG316" s="21">
        <v>87.6</v>
      </c>
      <c r="AH316" s="21">
        <v>85.9</v>
      </c>
      <c r="AI316" s="21">
        <v>84.2</v>
      </c>
      <c r="AJ316" s="21">
        <v>82.6</v>
      </c>
      <c r="AK316" s="21">
        <v>81.7</v>
      </c>
      <c r="AL316" s="21">
        <v>81</v>
      </c>
      <c r="AM316" s="21">
        <v>80.3</v>
      </c>
      <c r="AN316" s="21">
        <v>79.599999999999994</v>
      </c>
      <c r="AO316" s="21">
        <v>78.7</v>
      </c>
      <c r="AP316" s="21">
        <v>78</v>
      </c>
      <c r="AQ316" s="21">
        <v>77.3</v>
      </c>
      <c r="AR316" s="21">
        <v>76.599999999999994</v>
      </c>
      <c r="AS316" s="21">
        <v>75.8</v>
      </c>
      <c r="AT316" s="21">
        <v>75</v>
      </c>
      <c r="AU316" s="21" t="s">
        <v>164</v>
      </c>
    </row>
    <row r="317" spans="1:47" x14ac:dyDescent="0.25">
      <c r="A317" s="6" t="s">
        <v>160</v>
      </c>
      <c r="B317" s="6">
        <v>2020</v>
      </c>
      <c r="C317" s="6" t="s">
        <v>408</v>
      </c>
      <c r="D317" s="21" t="s">
        <v>163</v>
      </c>
      <c r="P317" s="21">
        <v>146</v>
      </c>
      <c r="Q317" s="21">
        <v>137</v>
      </c>
      <c r="R317" s="21">
        <v>128</v>
      </c>
      <c r="S317" s="21">
        <v>121</v>
      </c>
      <c r="T317" s="21">
        <v>114</v>
      </c>
      <c r="U317" s="21">
        <v>107</v>
      </c>
      <c r="V317" s="21">
        <v>102</v>
      </c>
      <c r="W317" s="21">
        <v>96</v>
      </c>
      <c r="X317" s="21">
        <v>92</v>
      </c>
      <c r="Y317" s="21">
        <v>87</v>
      </c>
      <c r="Z317" s="21">
        <v>83</v>
      </c>
      <c r="AA317" s="21">
        <v>80</v>
      </c>
      <c r="AB317" s="21">
        <v>77</v>
      </c>
      <c r="AC317" s="21">
        <v>75</v>
      </c>
      <c r="AD317" s="21">
        <v>74</v>
      </c>
      <c r="AE317" s="21">
        <v>73</v>
      </c>
      <c r="AF317" s="21">
        <v>72.2</v>
      </c>
      <c r="AG317" s="21">
        <v>71.400000000000006</v>
      </c>
      <c r="AH317" s="21">
        <v>70.599999999999994</v>
      </c>
      <c r="AI317" s="21">
        <v>69.8</v>
      </c>
      <c r="AJ317" s="21">
        <v>69</v>
      </c>
      <c r="AK317" s="21">
        <v>68.8</v>
      </c>
      <c r="AL317" s="21">
        <v>68.599999999999994</v>
      </c>
      <c r="AM317" s="21">
        <v>68.400000000000006</v>
      </c>
      <c r="AN317" s="21">
        <v>68.2</v>
      </c>
      <c r="AO317" s="21">
        <v>68</v>
      </c>
      <c r="AP317" s="21">
        <v>67.8</v>
      </c>
      <c r="AQ317" s="21">
        <v>67.599999999999994</v>
      </c>
      <c r="AR317" s="21">
        <v>67.400000000000006</v>
      </c>
      <c r="AS317" s="21">
        <v>67.2</v>
      </c>
      <c r="AT317" s="21">
        <v>67</v>
      </c>
      <c r="AU317" s="21" t="s">
        <v>164</v>
      </c>
    </row>
    <row r="318" spans="1:47" x14ac:dyDescent="0.25">
      <c r="A318" s="23" t="s">
        <v>109</v>
      </c>
      <c r="B318" s="23">
        <v>2019</v>
      </c>
      <c r="C318" s="23" t="s">
        <v>408</v>
      </c>
      <c r="D318" s="23" t="s">
        <v>111</v>
      </c>
      <c r="E318" s="23"/>
      <c r="F318" s="23">
        <v>1160</v>
      </c>
      <c r="G318" s="23">
        <v>899</v>
      </c>
      <c r="H318" s="23">
        <v>707</v>
      </c>
      <c r="I318" s="23"/>
      <c r="J318" s="23"/>
      <c r="K318" s="23"/>
      <c r="L318" s="23"/>
      <c r="M318" s="23"/>
      <c r="N318" s="23"/>
      <c r="O318" s="24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 t="s">
        <v>110</v>
      </c>
    </row>
    <row r="319" spans="1:47" x14ac:dyDescent="0.25">
      <c r="A319" s="6" t="s">
        <v>381</v>
      </c>
      <c r="B319" s="6">
        <v>2020</v>
      </c>
      <c r="C319" s="6" t="s">
        <v>408</v>
      </c>
      <c r="D319" s="6" t="s">
        <v>111</v>
      </c>
      <c r="I319" s="21">
        <v>668</v>
      </c>
      <c r="J319" s="21">
        <v>592</v>
      </c>
      <c r="K319" s="21">
        <v>384</v>
      </c>
      <c r="L319" s="21">
        <v>295</v>
      </c>
      <c r="M319" s="21">
        <v>221</v>
      </c>
      <c r="N319" s="21">
        <v>181</v>
      </c>
      <c r="O319" s="21">
        <v>157</v>
      </c>
      <c r="P319" s="6">
        <v>137</v>
      </c>
      <c r="AU319" s="63" t="s">
        <v>382</v>
      </c>
    </row>
  </sheetData>
  <phoneticPr fontId="4" type="noConversion"/>
  <hyperlinks>
    <hyperlink ref="AU319" r:id="rId1" xr:uid="{96B0F73E-92D7-42ED-9FE8-0A07DE6FDAA9}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49B9-5A95-4718-AB1D-923DB0121850}">
  <dimension ref="A1:K52"/>
  <sheetViews>
    <sheetView zoomScale="85" zoomScaleNormal="85" workbookViewId="0">
      <selection activeCell="A2" sqref="A2"/>
    </sheetView>
  </sheetViews>
  <sheetFormatPr defaultRowHeight="15" x14ac:dyDescent="0.25"/>
  <cols>
    <col min="1" max="1" width="24.85546875" bestFit="1" customWidth="1"/>
    <col min="2" max="2" width="9.85546875" bestFit="1" customWidth="1"/>
    <col min="3" max="5" width="15.7109375" customWidth="1"/>
    <col min="8" max="9" width="12" bestFit="1" customWidth="1"/>
    <col min="12" max="12" width="12" bestFit="1" customWidth="1"/>
    <col min="13" max="13" width="11" bestFit="1" customWidth="1"/>
    <col min="14" max="14" width="12" bestFit="1" customWidth="1"/>
    <col min="16" max="16" width="12" bestFit="1" customWidth="1"/>
  </cols>
  <sheetData>
    <row r="1" spans="1:5" x14ac:dyDescent="0.25">
      <c r="A1" s="54" t="s">
        <v>764</v>
      </c>
      <c r="B1" s="30"/>
    </row>
    <row r="2" spans="1:5" x14ac:dyDescent="0.25">
      <c r="A2" s="30" t="s">
        <v>1</v>
      </c>
      <c r="B2" s="30" t="s">
        <v>112</v>
      </c>
      <c r="C2" s="30" t="s">
        <v>113</v>
      </c>
      <c r="E2" s="53" t="s">
        <v>6</v>
      </c>
    </row>
    <row r="3" spans="1:5" x14ac:dyDescent="0.25">
      <c r="A3" s="30">
        <v>2010</v>
      </c>
      <c r="B3" s="31">
        <v>1.3260896</v>
      </c>
      <c r="C3" s="31">
        <v>6.7696015999999961</v>
      </c>
      <c r="E3" s="30" t="s">
        <v>748</v>
      </c>
    </row>
    <row r="4" spans="1:5" x14ac:dyDescent="0.25">
      <c r="A4" s="30">
        <v>2011</v>
      </c>
      <c r="B4" s="31">
        <v>1.3931334661354573</v>
      </c>
      <c r="C4" s="31">
        <v>6.4630199203187226</v>
      </c>
    </row>
    <row r="5" spans="1:5" x14ac:dyDescent="0.25">
      <c r="A5" s="30">
        <v>2012</v>
      </c>
      <c r="B5" s="31">
        <v>1.2858741035856576</v>
      </c>
      <c r="C5" s="31">
        <v>6.309262948207178</v>
      </c>
    </row>
    <row r="6" spans="1:5" x14ac:dyDescent="0.25">
      <c r="A6" s="30">
        <v>2013</v>
      </c>
      <c r="B6" s="31">
        <v>1.3281394422310751</v>
      </c>
      <c r="C6" s="31">
        <v>6.1477541832669296</v>
      </c>
    </row>
    <row r="7" spans="1:5" x14ac:dyDescent="0.25">
      <c r="A7" s="30">
        <v>2014</v>
      </c>
      <c r="B7" s="31">
        <v>1.3296708000000006</v>
      </c>
      <c r="C7" s="31">
        <v>6.1619891999999981</v>
      </c>
    </row>
    <row r="8" spans="1:5" x14ac:dyDescent="0.25">
      <c r="A8" s="30">
        <v>2015</v>
      </c>
      <c r="B8" s="31">
        <v>1.1096095617529877</v>
      </c>
      <c r="C8" s="31">
        <v>6.2827434262948199</v>
      </c>
    </row>
    <row r="9" spans="1:5" x14ac:dyDescent="0.25">
      <c r="A9" s="30">
        <v>2016</v>
      </c>
      <c r="B9" s="31">
        <v>1.1071944223107575</v>
      </c>
      <c r="C9" s="31">
        <v>6.6400163346613557</v>
      </c>
    </row>
    <row r="10" spans="1:5" x14ac:dyDescent="0.25">
      <c r="A10" s="30">
        <v>2017</v>
      </c>
      <c r="B10" s="31">
        <v>1.1300502008032129</v>
      </c>
      <c r="C10" s="31">
        <v>6.7568702811244936</v>
      </c>
    </row>
    <row r="11" spans="1:5" x14ac:dyDescent="0.25">
      <c r="A11" s="30">
        <v>2018</v>
      </c>
      <c r="B11" s="31">
        <v>1.1816951807228913</v>
      </c>
      <c r="C11" s="31">
        <v>6.6090429718875496</v>
      </c>
    </row>
    <row r="12" spans="1:5" x14ac:dyDescent="0.25">
      <c r="A12" s="30">
        <v>2019</v>
      </c>
      <c r="B12" s="31">
        <v>1.1194236947791159</v>
      </c>
      <c r="C12" s="31">
        <v>6.9081393574297234</v>
      </c>
    </row>
    <row r="15" spans="1:5" x14ac:dyDescent="0.25">
      <c r="A15" s="26" t="s">
        <v>278</v>
      </c>
      <c r="B15" s="27" t="s">
        <v>279</v>
      </c>
      <c r="E15" t="s">
        <v>6</v>
      </c>
    </row>
    <row r="16" spans="1:5" x14ac:dyDescent="0.25">
      <c r="A16" s="27" t="s">
        <v>280</v>
      </c>
      <c r="B16" s="27">
        <v>1.3089</v>
      </c>
      <c r="E16" t="s">
        <v>749</v>
      </c>
    </row>
    <row r="17" spans="1:7" x14ac:dyDescent="0.25">
      <c r="A17" s="27" t="s">
        <v>281</v>
      </c>
      <c r="B17" s="27">
        <v>1.3351</v>
      </c>
      <c r="E17" t="s">
        <v>750</v>
      </c>
    </row>
    <row r="18" spans="1:7" x14ac:dyDescent="0.25">
      <c r="A18" s="27" t="s">
        <v>282</v>
      </c>
      <c r="B18" s="27">
        <v>1.1614</v>
      </c>
      <c r="E18" t="s">
        <v>750</v>
      </c>
    </row>
    <row r="26" spans="1:7" x14ac:dyDescent="0.25">
      <c r="C26" s="51"/>
      <c r="D26" s="50"/>
    </row>
    <row r="27" spans="1:7" x14ac:dyDescent="0.25">
      <c r="C27" s="50"/>
    </row>
    <row r="28" spans="1:7" x14ac:dyDescent="0.25">
      <c r="C28" s="51"/>
      <c r="G28" s="48"/>
    </row>
    <row r="29" spans="1:7" s="37" customFormat="1" x14ac:dyDescent="0.25">
      <c r="C29" s="51"/>
      <c r="G29" s="48"/>
    </row>
    <row r="31" spans="1:7" x14ac:dyDescent="0.25">
      <c r="D31" s="50"/>
      <c r="G31" s="48"/>
    </row>
    <row r="32" spans="1:7" s="37" customFormat="1" x14ac:dyDescent="0.25">
      <c r="D32" s="50"/>
      <c r="G32" s="48"/>
    </row>
    <row r="33" spans="3:11" x14ac:dyDescent="0.25">
      <c r="D33" s="51"/>
    </row>
    <row r="34" spans="3:11" x14ac:dyDescent="0.25">
      <c r="D34" s="51"/>
    </row>
    <row r="35" spans="3:11" x14ac:dyDescent="0.25">
      <c r="C35" s="51"/>
      <c r="D35" s="51"/>
      <c r="E35" s="51"/>
    </row>
    <row r="47" spans="3:11" x14ac:dyDescent="0.25">
      <c r="J47" s="37"/>
      <c r="K47" s="37"/>
    </row>
    <row r="52" spans="10:11" x14ac:dyDescent="0.25">
      <c r="J52" s="37"/>
      <c r="K52" s="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86F3-CE16-46ED-AD77-A519C986DA84}">
  <dimension ref="A1:K66"/>
  <sheetViews>
    <sheetView zoomScaleNormal="100" workbookViewId="0">
      <selection activeCell="A2" sqref="A2"/>
    </sheetView>
  </sheetViews>
  <sheetFormatPr defaultRowHeight="15" x14ac:dyDescent="0.25"/>
  <cols>
    <col min="1" max="1" width="27.140625" bestFit="1" customWidth="1"/>
    <col min="2" max="2" width="11.85546875" style="37" customWidth="1"/>
    <col min="3" max="3" width="21" customWidth="1"/>
    <col min="4" max="4" width="13.42578125" customWidth="1"/>
    <col min="5" max="6" width="13.42578125" style="37" customWidth="1"/>
    <col min="7" max="7" width="16.7109375" style="37" customWidth="1"/>
    <col min="8" max="8" width="30.140625" customWidth="1"/>
    <col min="9" max="9" width="30.140625" style="35" customWidth="1"/>
    <col min="10" max="10" width="30.140625" customWidth="1"/>
    <col min="11" max="11" width="30.140625" style="35" customWidth="1"/>
  </cols>
  <sheetData>
    <row r="1" spans="1:11" s="37" customFormat="1" ht="15.75" x14ac:dyDescent="0.25">
      <c r="A1" s="68" t="s">
        <v>767</v>
      </c>
      <c r="I1" s="35"/>
      <c r="K1" s="35"/>
    </row>
    <row r="2" spans="1:11" x14ac:dyDescent="0.25">
      <c r="A2" s="1" t="s">
        <v>0</v>
      </c>
      <c r="B2" s="1" t="s">
        <v>1</v>
      </c>
      <c r="C2" s="1" t="s">
        <v>379</v>
      </c>
      <c r="D2" s="1" t="s">
        <v>191</v>
      </c>
      <c r="E2" s="1" t="s">
        <v>3</v>
      </c>
      <c r="F2" s="1" t="s">
        <v>4</v>
      </c>
      <c r="G2" s="1" t="s">
        <v>453</v>
      </c>
      <c r="H2" s="1" t="s">
        <v>416</v>
      </c>
      <c r="I2" s="41" t="s">
        <v>418</v>
      </c>
      <c r="J2" s="1" t="s">
        <v>417</v>
      </c>
      <c r="K2" s="41" t="s">
        <v>419</v>
      </c>
    </row>
    <row r="3" spans="1:11" x14ac:dyDescent="0.25">
      <c r="A3" s="40" t="s">
        <v>8</v>
      </c>
      <c r="B3" s="40">
        <v>2010</v>
      </c>
      <c r="C3" t="s">
        <v>407</v>
      </c>
      <c r="D3" t="s">
        <v>408</v>
      </c>
      <c r="E3" s="37" t="s">
        <v>9</v>
      </c>
      <c r="F3" s="37" t="s">
        <v>12</v>
      </c>
      <c r="G3" s="37" t="s">
        <v>11</v>
      </c>
      <c r="H3" s="7">
        <f>Forecast_Data!P7</f>
        <v>232</v>
      </c>
      <c r="I3" s="35" t="s">
        <v>425</v>
      </c>
      <c r="J3" s="7">
        <f>Forecast_Data!P5</f>
        <v>300</v>
      </c>
      <c r="K3" s="35" t="s">
        <v>426</v>
      </c>
    </row>
    <row r="4" spans="1:11" x14ac:dyDescent="0.25">
      <c r="A4" s="40" t="s">
        <v>15</v>
      </c>
      <c r="B4" s="40">
        <v>2010</v>
      </c>
      <c r="C4" t="s">
        <v>380</v>
      </c>
      <c r="D4" t="s">
        <v>408</v>
      </c>
      <c r="E4" s="37" t="s">
        <v>9</v>
      </c>
      <c r="F4" s="37" t="s">
        <v>10</v>
      </c>
      <c r="G4" s="37" t="s">
        <v>16</v>
      </c>
      <c r="H4" s="7">
        <f>Forecast_Data!Z9*'Conversion rates'!B3</f>
        <v>249.52585973333331</v>
      </c>
      <c r="I4" s="35" t="s">
        <v>427</v>
      </c>
      <c r="J4" s="7">
        <f>Forecast_Data!F8*'Conversion rates'!B3</f>
        <v>795.65376000000003</v>
      </c>
      <c r="K4" s="35" t="s">
        <v>729</v>
      </c>
    </row>
    <row r="5" spans="1:11" x14ac:dyDescent="0.25">
      <c r="A5" s="40" t="s">
        <v>18</v>
      </c>
      <c r="B5" s="40">
        <v>2012</v>
      </c>
      <c r="C5" t="s">
        <v>380</v>
      </c>
      <c r="D5" t="s">
        <v>408</v>
      </c>
      <c r="E5" s="37" t="s">
        <v>9</v>
      </c>
      <c r="F5" s="37" t="s">
        <v>10</v>
      </c>
      <c r="G5" s="37" t="s">
        <v>11</v>
      </c>
      <c r="H5" s="7">
        <f>Forecast_Data!P13</f>
        <v>210</v>
      </c>
      <c r="I5" s="35" t="s">
        <v>429</v>
      </c>
      <c r="J5" s="7">
        <f>Forecast_Data!H10</f>
        <v>990</v>
      </c>
      <c r="K5" s="35" t="s">
        <v>428</v>
      </c>
    </row>
    <row r="6" spans="1:11" x14ac:dyDescent="0.25">
      <c r="A6" s="40" t="s">
        <v>18</v>
      </c>
      <c r="B6" s="40">
        <v>2012</v>
      </c>
      <c r="C6" t="s">
        <v>398</v>
      </c>
      <c r="D6" t="s">
        <v>409</v>
      </c>
      <c r="E6" s="37" t="s">
        <v>9</v>
      </c>
      <c r="F6" s="37" t="s">
        <v>10</v>
      </c>
      <c r="G6" s="37" t="s">
        <v>11</v>
      </c>
      <c r="H6" s="7">
        <f>Forecast_Data!U15</f>
        <v>250</v>
      </c>
      <c r="I6" s="35" t="s">
        <v>430</v>
      </c>
      <c r="J6" s="7">
        <f>Forecast_Data!U14</f>
        <v>500</v>
      </c>
      <c r="K6" s="35" t="s">
        <v>431</v>
      </c>
    </row>
    <row r="7" spans="1:11" x14ac:dyDescent="0.25">
      <c r="A7" s="40" t="s">
        <v>18</v>
      </c>
      <c r="B7" s="40">
        <v>2012</v>
      </c>
      <c r="C7" s="37" t="s">
        <v>398</v>
      </c>
      <c r="D7" t="s">
        <v>410</v>
      </c>
      <c r="E7" s="37" t="s">
        <v>9</v>
      </c>
      <c r="F7" s="37" t="s">
        <v>10</v>
      </c>
      <c r="G7" s="37" t="s">
        <v>11</v>
      </c>
      <c r="H7" s="7">
        <f>Forecast_Data!Z17</f>
        <v>300</v>
      </c>
      <c r="I7" s="35" t="s">
        <v>430</v>
      </c>
      <c r="J7" s="7">
        <f>Forecast_Data!Z16</f>
        <v>700</v>
      </c>
      <c r="K7" s="35" t="s">
        <v>431</v>
      </c>
    </row>
    <row r="8" spans="1:11" x14ac:dyDescent="0.25">
      <c r="A8" s="40" t="s">
        <v>23</v>
      </c>
      <c r="B8" s="40">
        <v>2012</v>
      </c>
      <c r="C8" t="s">
        <v>398</v>
      </c>
      <c r="D8" t="s">
        <v>408</v>
      </c>
      <c r="E8" s="37" t="s">
        <v>9</v>
      </c>
      <c r="F8" s="37" t="s">
        <v>10</v>
      </c>
      <c r="G8" s="37" t="s">
        <v>16</v>
      </c>
      <c r="H8" s="7">
        <f>Forecast_Data!Z18*'Conversion rates'!B5</f>
        <v>128.58741035856576</v>
      </c>
      <c r="I8" s="35">
        <v>2030</v>
      </c>
      <c r="J8" s="7">
        <f>Forecast_Data!F19*'Conversion rates'!B5</f>
        <v>1543.0489243027891</v>
      </c>
      <c r="K8" s="35" t="s">
        <v>432</v>
      </c>
    </row>
    <row r="9" spans="1:11" x14ac:dyDescent="0.25">
      <c r="A9" s="40" t="s">
        <v>27</v>
      </c>
      <c r="B9" s="40">
        <v>2012</v>
      </c>
      <c r="C9" t="s">
        <v>380</v>
      </c>
      <c r="D9" t="s">
        <v>408</v>
      </c>
      <c r="E9" s="37" t="s">
        <v>9</v>
      </c>
      <c r="F9" s="37" t="s">
        <v>12</v>
      </c>
      <c r="G9" s="37" t="s">
        <v>16</v>
      </c>
      <c r="H9" s="7">
        <f>Forecast_Data!P24*'Conversion rates'!B5</f>
        <v>397.33509800796821</v>
      </c>
      <c r="I9" s="35" t="s">
        <v>439</v>
      </c>
      <c r="J9" s="7">
        <f>Forecast_Data!F20*'Conversion rates'!B5</f>
        <v>1119.9963442231078</v>
      </c>
      <c r="K9" s="35">
        <v>2010</v>
      </c>
    </row>
    <row r="10" spans="1:11" s="37" customFormat="1" x14ac:dyDescent="0.25">
      <c r="A10" s="40" t="s">
        <v>414</v>
      </c>
      <c r="B10" s="40">
        <v>2012</v>
      </c>
      <c r="C10" s="37" t="s">
        <v>411</v>
      </c>
      <c r="D10" s="37" t="s">
        <v>408</v>
      </c>
      <c r="E10" s="37" t="s">
        <v>9</v>
      </c>
      <c r="F10" s="37" t="s">
        <v>64</v>
      </c>
      <c r="G10" s="37" t="s">
        <v>11</v>
      </c>
      <c r="H10" s="33" t="s">
        <v>440</v>
      </c>
      <c r="I10" s="35"/>
      <c r="J10" s="7"/>
      <c r="K10" s="35"/>
    </row>
    <row r="11" spans="1:11" x14ac:dyDescent="0.25">
      <c r="A11" s="40" t="s">
        <v>29</v>
      </c>
      <c r="B11" s="40">
        <v>2013</v>
      </c>
      <c r="C11" t="s">
        <v>407</v>
      </c>
      <c r="D11" t="s">
        <v>408</v>
      </c>
      <c r="E11" s="37" t="s">
        <v>9</v>
      </c>
      <c r="F11" s="37" t="s">
        <v>10</v>
      </c>
      <c r="G11" s="37" t="s">
        <v>11</v>
      </c>
      <c r="H11" s="7">
        <f>Forecast_Data!Z38</f>
        <v>200</v>
      </c>
      <c r="I11" s="35" t="s">
        <v>441</v>
      </c>
      <c r="J11" s="7">
        <f>Forecast_Data!Z26</f>
        <v>750</v>
      </c>
      <c r="K11" s="35" t="s">
        <v>442</v>
      </c>
    </row>
    <row r="12" spans="1:11" x14ac:dyDescent="0.25">
      <c r="A12" s="40" t="s">
        <v>255</v>
      </c>
      <c r="B12" s="40">
        <v>2014</v>
      </c>
      <c r="C12" t="s">
        <v>411</v>
      </c>
      <c r="D12" t="s">
        <v>408</v>
      </c>
      <c r="E12" s="37" t="s">
        <v>9</v>
      </c>
      <c r="F12" s="37" t="s">
        <v>10</v>
      </c>
      <c r="G12" s="37" t="s">
        <v>11</v>
      </c>
      <c r="H12" s="7">
        <f>'Fig. 7 LIB'!BQ37</f>
        <v>95</v>
      </c>
      <c r="I12" s="35" t="s">
        <v>443</v>
      </c>
      <c r="J12" s="7">
        <f>'Fig. 7 LIB'!AI36</f>
        <v>267</v>
      </c>
      <c r="K12" s="35" t="s">
        <v>444</v>
      </c>
    </row>
    <row r="13" spans="1:11" x14ac:dyDescent="0.25">
      <c r="A13" s="40" t="s">
        <v>255</v>
      </c>
      <c r="B13" s="40">
        <v>2014</v>
      </c>
      <c r="C13" s="37" t="s">
        <v>411</v>
      </c>
      <c r="D13" t="s">
        <v>410</v>
      </c>
      <c r="E13" s="37" t="s">
        <v>9</v>
      </c>
      <c r="F13" s="37" t="s">
        <v>10</v>
      </c>
      <c r="G13" s="37" t="s">
        <v>11</v>
      </c>
      <c r="H13" s="7">
        <f>'Fig. 8 LAB'!C30</f>
        <v>70</v>
      </c>
      <c r="I13" s="35" t="s">
        <v>445</v>
      </c>
      <c r="J13" s="7">
        <f>'Fig. 8 LAB'!C29</f>
        <v>200</v>
      </c>
      <c r="K13" s="35" t="s">
        <v>446</v>
      </c>
    </row>
    <row r="14" spans="1:11" x14ac:dyDescent="0.25">
      <c r="A14" s="40" t="s">
        <v>283</v>
      </c>
      <c r="B14" s="40">
        <v>2014</v>
      </c>
      <c r="C14" t="s">
        <v>411</v>
      </c>
      <c r="D14" t="s">
        <v>408</v>
      </c>
      <c r="E14" s="37" t="s">
        <v>9</v>
      </c>
      <c r="F14" s="37" t="s">
        <v>64</v>
      </c>
      <c r="G14" s="37" t="s">
        <v>11</v>
      </c>
      <c r="H14" s="7">
        <f>'Fig. 7 LIB'!AJ37</f>
        <v>304.97370000000001</v>
      </c>
      <c r="I14" s="35" t="s">
        <v>448</v>
      </c>
      <c r="J14" s="7">
        <f>'Fig. 7 LIB'!R36</f>
        <v>526.17779999999993</v>
      </c>
      <c r="K14" s="35" t="s">
        <v>447</v>
      </c>
    </row>
    <row r="15" spans="1:11" x14ac:dyDescent="0.25">
      <c r="A15" s="40" t="s">
        <v>288</v>
      </c>
      <c r="B15" s="40">
        <v>2015</v>
      </c>
      <c r="C15" t="s">
        <v>411</v>
      </c>
      <c r="D15" t="s">
        <v>408</v>
      </c>
      <c r="E15" s="37" t="s">
        <v>9</v>
      </c>
      <c r="F15" s="37" t="s">
        <v>10</v>
      </c>
      <c r="G15" s="37" t="s">
        <v>11</v>
      </c>
      <c r="H15" s="7">
        <f>'Fig. 7 LIB'!AT37</f>
        <v>161</v>
      </c>
      <c r="I15" s="35" t="s">
        <v>449</v>
      </c>
      <c r="J15" s="7">
        <f>'Fig. 7 LIB'!D37</f>
        <v>226</v>
      </c>
      <c r="K15" s="35" t="s">
        <v>450</v>
      </c>
    </row>
    <row r="16" spans="1:11" x14ac:dyDescent="0.25">
      <c r="A16" s="40" t="s">
        <v>412</v>
      </c>
      <c r="B16" s="40">
        <v>2015</v>
      </c>
      <c r="C16" t="s">
        <v>380</v>
      </c>
      <c r="D16" t="s">
        <v>408</v>
      </c>
      <c r="E16" s="37" t="s">
        <v>57</v>
      </c>
      <c r="F16" s="37" t="s">
        <v>12</v>
      </c>
      <c r="G16" s="37" t="s">
        <v>11</v>
      </c>
      <c r="H16" s="7">
        <v>300</v>
      </c>
      <c r="I16" s="35" t="s">
        <v>461</v>
      </c>
      <c r="J16" s="7">
        <v>600</v>
      </c>
      <c r="K16" s="35" t="s">
        <v>460</v>
      </c>
    </row>
    <row r="17" spans="1:11" x14ac:dyDescent="0.25">
      <c r="A17" s="40" t="s">
        <v>404</v>
      </c>
      <c r="B17" s="40">
        <v>2015</v>
      </c>
      <c r="C17" t="s">
        <v>411</v>
      </c>
      <c r="D17" t="s">
        <v>408</v>
      </c>
      <c r="E17" s="37" t="s">
        <v>9</v>
      </c>
      <c r="F17" s="21" t="s">
        <v>64</v>
      </c>
      <c r="G17" s="21" t="s">
        <v>16</v>
      </c>
      <c r="H17" s="16">
        <f>'Fig. 7 LIB'!AK37</f>
        <v>226.56940103904375</v>
      </c>
      <c r="I17" s="42" t="s">
        <v>454</v>
      </c>
      <c r="J17" s="16">
        <f>'Fig. 7 LIB'!AK36</f>
        <v>274.49754356653381</v>
      </c>
      <c r="K17" s="42" t="s">
        <v>455</v>
      </c>
    </row>
    <row r="18" spans="1:11" x14ac:dyDescent="0.25">
      <c r="A18" s="40" t="s">
        <v>262</v>
      </c>
      <c r="B18" s="40">
        <v>2015</v>
      </c>
      <c r="C18" t="s">
        <v>411</v>
      </c>
      <c r="D18" t="s">
        <v>409</v>
      </c>
      <c r="E18" s="37" t="s">
        <v>57</v>
      </c>
      <c r="F18" s="21" t="s">
        <v>10</v>
      </c>
      <c r="G18" s="21" t="s">
        <v>11</v>
      </c>
      <c r="H18" s="7">
        <f>'Fig. 8 LSB'!D32</f>
        <v>80</v>
      </c>
      <c r="I18" s="35" t="s">
        <v>456</v>
      </c>
      <c r="J18" s="7">
        <f>'Fig. 8 LSB'!D31</f>
        <v>270</v>
      </c>
      <c r="K18" s="35" t="s">
        <v>457</v>
      </c>
    </row>
    <row r="19" spans="1:11" x14ac:dyDescent="0.25">
      <c r="A19" s="40" t="s">
        <v>52</v>
      </c>
      <c r="B19" s="40">
        <v>2015</v>
      </c>
      <c r="C19" t="s">
        <v>380</v>
      </c>
      <c r="D19" t="s">
        <v>408</v>
      </c>
      <c r="E19" s="37" t="s">
        <v>9</v>
      </c>
      <c r="F19" s="21" t="s">
        <v>10</v>
      </c>
      <c r="G19" s="21" t="s">
        <v>11</v>
      </c>
      <c r="H19" s="7">
        <f>Forecast_Data!N47</f>
        <v>230</v>
      </c>
      <c r="I19" s="35">
        <v>2018</v>
      </c>
      <c r="J19" s="7">
        <f>Forecast_Data!J47</f>
        <v>410</v>
      </c>
      <c r="K19" s="35">
        <v>2014</v>
      </c>
    </row>
    <row r="20" spans="1:11" x14ac:dyDescent="0.25">
      <c r="A20" s="40" t="s">
        <v>263</v>
      </c>
      <c r="B20" s="40">
        <v>2015</v>
      </c>
      <c r="C20" t="s">
        <v>411</v>
      </c>
      <c r="D20" t="s">
        <v>409</v>
      </c>
      <c r="E20" s="37" t="s">
        <v>9</v>
      </c>
      <c r="F20" s="21" t="s">
        <v>274</v>
      </c>
      <c r="G20" s="21" t="s">
        <v>11</v>
      </c>
      <c r="H20" s="7">
        <f>'Fig. 8 LSB'!C32</f>
        <v>122.32586729999998</v>
      </c>
      <c r="I20" s="35" t="s">
        <v>458</v>
      </c>
      <c r="J20" s="7">
        <f>'Fig. 8 LSB'!C31</f>
        <v>436.87809749999997</v>
      </c>
      <c r="K20" s="35" t="s">
        <v>459</v>
      </c>
    </row>
    <row r="21" spans="1:11" x14ac:dyDescent="0.25">
      <c r="A21" s="40" t="s">
        <v>413</v>
      </c>
      <c r="B21" s="40">
        <v>2015</v>
      </c>
      <c r="C21" t="s">
        <v>380</v>
      </c>
      <c r="D21" t="s">
        <v>408</v>
      </c>
      <c r="E21" s="37" t="s">
        <v>57</v>
      </c>
      <c r="F21" s="21" t="s">
        <v>12</v>
      </c>
      <c r="G21" s="21" t="s">
        <v>11</v>
      </c>
      <c r="H21" s="7">
        <v>70</v>
      </c>
      <c r="I21" s="35" t="s">
        <v>451</v>
      </c>
      <c r="J21" s="7">
        <v>600</v>
      </c>
      <c r="K21" s="35" t="s">
        <v>452</v>
      </c>
    </row>
    <row r="22" spans="1:11" x14ac:dyDescent="0.25">
      <c r="A22" s="40" t="s">
        <v>289</v>
      </c>
      <c r="B22" s="40">
        <v>2015</v>
      </c>
      <c r="C22" t="s">
        <v>411</v>
      </c>
      <c r="D22" t="s">
        <v>408</v>
      </c>
      <c r="E22" s="37" t="s">
        <v>9</v>
      </c>
      <c r="F22" s="21" t="s">
        <v>274</v>
      </c>
      <c r="G22" s="21" t="s">
        <v>11</v>
      </c>
      <c r="H22" s="7">
        <f>'Fig. 7 LIB'!BS37</f>
        <v>181.18543536318026</v>
      </c>
      <c r="I22" s="35" t="s">
        <v>462</v>
      </c>
      <c r="J22" s="7">
        <f>'Fig. 7 LIB'!AL37</f>
        <v>215.58429691436623</v>
      </c>
      <c r="K22" s="35" t="s">
        <v>463</v>
      </c>
    </row>
    <row r="23" spans="1:11" x14ac:dyDescent="0.25">
      <c r="A23" s="40" t="s">
        <v>329</v>
      </c>
      <c r="B23" s="40">
        <v>2015</v>
      </c>
      <c r="C23" t="s">
        <v>411</v>
      </c>
      <c r="D23" t="s">
        <v>408</v>
      </c>
      <c r="E23" s="37" t="s">
        <v>9</v>
      </c>
      <c r="F23" s="21" t="s">
        <v>10</v>
      </c>
      <c r="G23" s="21" t="s">
        <v>11</v>
      </c>
      <c r="H23" s="7">
        <f>'Fig. 7 LIB'!AM37</f>
        <v>200</v>
      </c>
      <c r="I23" s="35" t="s">
        <v>464</v>
      </c>
      <c r="J23" s="7">
        <f>'Fig. 7 LIB'!AM36</f>
        <v>370</v>
      </c>
      <c r="K23" s="35" t="s">
        <v>465</v>
      </c>
    </row>
    <row r="24" spans="1:11" x14ac:dyDescent="0.25">
      <c r="A24" s="40" t="s">
        <v>259</v>
      </c>
      <c r="B24" s="40">
        <v>2015</v>
      </c>
      <c r="C24" t="s">
        <v>411</v>
      </c>
      <c r="D24" t="s">
        <v>408</v>
      </c>
      <c r="E24" s="37" t="s">
        <v>9</v>
      </c>
      <c r="F24" s="21" t="s">
        <v>64</v>
      </c>
      <c r="G24" s="21" t="s">
        <v>11</v>
      </c>
      <c r="H24" s="7">
        <f>'Fig. 7 LIB'!BT37</f>
        <v>249.9999</v>
      </c>
      <c r="I24" s="35" t="s">
        <v>467</v>
      </c>
      <c r="J24" s="7">
        <f>'Fig. 7 LIB'!M37</f>
        <v>386.12549999999999</v>
      </c>
      <c r="K24" s="35" t="s">
        <v>466</v>
      </c>
    </row>
    <row r="25" spans="1:11" x14ac:dyDescent="0.25">
      <c r="A25" s="40" t="s">
        <v>259</v>
      </c>
      <c r="B25" s="40">
        <v>2015</v>
      </c>
      <c r="C25" s="37" t="s">
        <v>411</v>
      </c>
      <c r="D25" t="s">
        <v>409</v>
      </c>
      <c r="E25" s="37" t="s">
        <v>9</v>
      </c>
      <c r="F25" s="21" t="s">
        <v>64</v>
      </c>
      <c r="G25" s="21" t="s">
        <v>11</v>
      </c>
      <c r="H25" s="7">
        <f>'Fig. 8 LSB'!E32</f>
        <v>201.17792999999998</v>
      </c>
      <c r="I25" s="35" t="s">
        <v>468</v>
      </c>
      <c r="J25" s="7"/>
    </row>
    <row r="26" spans="1:11" x14ac:dyDescent="0.25">
      <c r="A26" s="40" t="s">
        <v>259</v>
      </c>
      <c r="B26" s="40">
        <v>2015</v>
      </c>
      <c r="C26" s="37" t="s">
        <v>411</v>
      </c>
      <c r="D26" t="s">
        <v>410</v>
      </c>
      <c r="E26" s="37" t="s">
        <v>9</v>
      </c>
      <c r="F26" s="21" t="s">
        <v>64</v>
      </c>
      <c r="G26" s="21" t="s">
        <v>11</v>
      </c>
      <c r="H26" s="7">
        <f>'Fig. 8 LAB'!D30</f>
        <v>137.56538999999998</v>
      </c>
      <c r="I26" s="35" t="s">
        <v>469</v>
      </c>
      <c r="J26" s="7"/>
    </row>
    <row r="27" spans="1:11" x14ac:dyDescent="0.25">
      <c r="A27" s="40" t="s">
        <v>332</v>
      </c>
      <c r="B27" s="40">
        <v>2015</v>
      </c>
      <c r="C27" t="s">
        <v>411</v>
      </c>
      <c r="D27" t="s">
        <v>408</v>
      </c>
      <c r="E27" s="37" t="s">
        <v>9</v>
      </c>
      <c r="F27" s="21" t="s">
        <v>10</v>
      </c>
      <c r="G27" s="21" t="s">
        <v>11</v>
      </c>
      <c r="H27" s="7">
        <f>'Fig. 7 LIB'!AO37</f>
        <v>370.3</v>
      </c>
      <c r="I27" s="35" t="s">
        <v>471</v>
      </c>
      <c r="J27" s="7">
        <f>'Fig. 7 LIB'!AO36</f>
        <v>502.8</v>
      </c>
      <c r="K27" s="35" t="s">
        <v>470</v>
      </c>
    </row>
    <row r="28" spans="1:11" x14ac:dyDescent="0.25">
      <c r="A28" s="40" t="s">
        <v>297</v>
      </c>
      <c r="B28" s="40">
        <v>2016</v>
      </c>
      <c r="C28" t="s">
        <v>411</v>
      </c>
      <c r="D28" t="s">
        <v>408</v>
      </c>
      <c r="E28" s="37" t="s">
        <v>9</v>
      </c>
      <c r="F28" s="21" t="s">
        <v>64</v>
      </c>
      <c r="G28" s="21" t="s">
        <v>11</v>
      </c>
      <c r="H28" s="7">
        <f>'Fig. 7 LIB'!G37</f>
        <v>212.04179999999999</v>
      </c>
      <c r="I28" s="35" t="s">
        <v>472</v>
      </c>
      <c r="J28" s="7">
        <f>'Fig. 7 LIB'!AA36</f>
        <v>295.81139999999999</v>
      </c>
      <c r="K28" s="35" t="s">
        <v>473</v>
      </c>
    </row>
    <row r="29" spans="1:11" x14ac:dyDescent="0.25">
      <c r="A29" s="40" t="s">
        <v>55</v>
      </c>
      <c r="B29" s="40">
        <v>2016</v>
      </c>
      <c r="C29" t="s">
        <v>398</v>
      </c>
      <c r="D29" t="s">
        <v>408</v>
      </c>
      <c r="E29" s="37" t="s">
        <v>9</v>
      </c>
      <c r="F29" s="21" t="s">
        <v>10</v>
      </c>
      <c r="G29" s="21" t="s">
        <v>11</v>
      </c>
      <c r="H29" s="7">
        <f>Forecast_Data!AT50</f>
        <v>64</v>
      </c>
      <c r="I29" s="35" t="s">
        <v>474</v>
      </c>
      <c r="J29" s="7">
        <f>Forecast_Data!L49</f>
        <v>418</v>
      </c>
      <c r="K29" s="35" t="s">
        <v>475</v>
      </c>
    </row>
    <row r="30" spans="1:11" x14ac:dyDescent="0.25">
      <c r="A30" s="40" t="s">
        <v>315</v>
      </c>
      <c r="B30" s="40">
        <v>2017</v>
      </c>
      <c r="C30" t="s">
        <v>411</v>
      </c>
      <c r="D30" t="s">
        <v>408</v>
      </c>
      <c r="E30" s="37" t="s">
        <v>9</v>
      </c>
      <c r="F30" s="21" t="s">
        <v>10</v>
      </c>
      <c r="G30" s="21" t="s">
        <v>11</v>
      </c>
      <c r="H30" s="7">
        <f>Forecast_Data!N63</f>
        <v>255</v>
      </c>
      <c r="I30" s="35" t="s">
        <v>476</v>
      </c>
      <c r="J30" s="7">
        <f>Forecast_Data!I65</f>
        <v>1034</v>
      </c>
      <c r="K30" s="35" t="s">
        <v>477</v>
      </c>
    </row>
    <row r="31" spans="1:11" x14ac:dyDescent="0.25">
      <c r="A31" s="40" t="s">
        <v>315</v>
      </c>
      <c r="B31" s="45">
        <v>2017</v>
      </c>
      <c r="C31" t="s">
        <v>407</v>
      </c>
      <c r="D31" t="s">
        <v>408</v>
      </c>
      <c r="E31" s="37" t="s">
        <v>9</v>
      </c>
      <c r="F31" s="21" t="s">
        <v>10</v>
      </c>
      <c r="G31" s="21" t="s">
        <v>11</v>
      </c>
      <c r="H31" s="7">
        <f>Forecast_Data!N82</f>
        <v>273</v>
      </c>
      <c r="I31" s="35" t="s">
        <v>478</v>
      </c>
      <c r="J31" s="7">
        <f>Forecast_Data!I85</f>
        <v>1265</v>
      </c>
      <c r="K31" s="35" t="s">
        <v>479</v>
      </c>
    </row>
    <row r="32" spans="1:11" x14ac:dyDescent="0.25">
      <c r="A32" s="40" t="s">
        <v>396</v>
      </c>
      <c r="B32" s="45">
        <v>2017</v>
      </c>
      <c r="C32" t="s">
        <v>380</v>
      </c>
      <c r="D32" t="s">
        <v>408</v>
      </c>
      <c r="E32" s="37" t="s">
        <v>57</v>
      </c>
      <c r="F32" s="21" t="s">
        <v>10</v>
      </c>
      <c r="G32" s="21" t="s">
        <v>11</v>
      </c>
      <c r="H32" s="7">
        <f>Forecast_Data!AT53</f>
        <v>35.824935801450316</v>
      </c>
      <c r="I32" s="35" t="s">
        <v>480</v>
      </c>
      <c r="J32" s="7">
        <f>Forecast_Data!M52</f>
        <v>316.90032283071452</v>
      </c>
      <c r="K32" s="35" t="s">
        <v>481</v>
      </c>
    </row>
    <row r="33" spans="1:11" x14ac:dyDescent="0.25">
      <c r="A33" s="40" t="s">
        <v>60</v>
      </c>
      <c r="B33" s="45">
        <v>2017</v>
      </c>
      <c r="C33" t="s">
        <v>380</v>
      </c>
      <c r="D33" t="s">
        <v>408</v>
      </c>
      <c r="E33" s="37" t="s">
        <v>57</v>
      </c>
      <c r="F33" s="21" t="s">
        <v>10</v>
      </c>
      <c r="G33" s="21" t="s">
        <v>11</v>
      </c>
      <c r="H33" s="7">
        <f>Forecast_Data!P54</f>
        <v>124.24</v>
      </c>
      <c r="I33" s="35">
        <v>2020</v>
      </c>
      <c r="J33" s="7">
        <f>Forecast_Data!M54</f>
        <v>178.41</v>
      </c>
      <c r="K33" s="35">
        <v>2017</v>
      </c>
    </row>
    <row r="34" spans="1:11" x14ac:dyDescent="0.25">
      <c r="A34" s="40" t="s">
        <v>63</v>
      </c>
      <c r="B34" s="45">
        <v>2017</v>
      </c>
      <c r="C34" t="s">
        <v>411</v>
      </c>
      <c r="D34" t="s">
        <v>408</v>
      </c>
      <c r="E34" s="37" t="s">
        <v>9</v>
      </c>
      <c r="F34" s="21" t="s">
        <v>10</v>
      </c>
      <c r="G34" s="21" t="s">
        <v>11</v>
      </c>
      <c r="H34" s="7">
        <f>'Fig. 7 LIB'!AX37</f>
        <v>293</v>
      </c>
      <c r="I34" s="35" t="s">
        <v>482</v>
      </c>
      <c r="J34" s="7">
        <f>'Fig. 7 LIB'!AW37</f>
        <v>432</v>
      </c>
      <c r="K34" s="35" t="s">
        <v>483</v>
      </c>
    </row>
    <row r="35" spans="1:11" s="37" customFormat="1" x14ac:dyDescent="0.25">
      <c r="A35" s="40" t="s">
        <v>63</v>
      </c>
      <c r="B35" s="45">
        <v>2017</v>
      </c>
      <c r="C35" s="37" t="s">
        <v>380</v>
      </c>
      <c r="D35" s="37" t="s">
        <v>408</v>
      </c>
      <c r="E35" s="37" t="s">
        <v>57</v>
      </c>
      <c r="F35" s="21" t="s">
        <v>10</v>
      </c>
      <c r="G35" s="21" t="s">
        <v>11</v>
      </c>
      <c r="H35" s="7">
        <f>Forecast_Data!Z56</f>
        <v>50</v>
      </c>
      <c r="I35" s="35" t="s">
        <v>484</v>
      </c>
      <c r="J35" s="7">
        <f>Forecast_Data!K55</f>
        <v>466</v>
      </c>
      <c r="K35" s="35" t="s">
        <v>485</v>
      </c>
    </row>
    <row r="36" spans="1:11" x14ac:dyDescent="0.25">
      <c r="A36" s="40" t="s">
        <v>298</v>
      </c>
      <c r="B36" s="45">
        <v>2017</v>
      </c>
      <c r="C36" t="s">
        <v>411</v>
      </c>
      <c r="D36" t="s">
        <v>408</v>
      </c>
      <c r="E36" s="37" t="s">
        <v>9</v>
      </c>
      <c r="F36" s="21" t="s">
        <v>64</v>
      </c>
      <c r="G36" s="21" t="s">
        <v>11</v>
      </c>
      <c r="H36" s="7">
        <f>'Fig. 7 LIB'!I37</f>
        <v>213.35069999999999</v>
      </c>
      <c r="I36" s="35" t="s">
        <v>487</v>
      </c>
      <c r="J36" s="7">
        <f>'Fig. 7 LIB'!I36</f>
        <v>574.60709999999995</v>
      </c>
      <c r="K36" s="35" t="s">
        <v>486</v>
      </c>
    </row>
    <row r="37" spans="1:11" x14ac:dyDescent="0.25">
      <c r="A37" s="40" t="s">
        <v>405</v>
      </c>
      <c r="B37" s="40">
        <v>2018</v>
      </c>
      <c r="C37" t="s">
        <v>398</v>
      </c>
      <c r="D37" t="s">
        <v>408</v>
      </c>
      <c r="E37" s="37" t="s">
        <v>9</v>
      </c>
      <c r="F37" s="21" t="s">
        <v>10</v>
      </c>
      <c r="G37" s="21" t="s">
        <v>11</v>
      </c>
      <c r="H37" s="7">
        <v>70</v>
      </c>
      <c r="I37" s="35" t="s">
        <v>488</v>
      </c>
      <c r="J37" s="7">
        <v>250</v>
      </c>
      <c r="K37" s="35" t="s">
        <v>489</v>
      </c>
    </row>
    <row r="38" spans="1:11" x14ac:dyDescent="0.25">
      <c r="A38" s="40" t="s">
        <v>405</v>
      </c>
      <c r="B38" s="45">
        <v>2018</v>
      </c>
      <c r="C38" s="37" t="s">
        <v>398</v>
      </c>
      <c r="D38" s="37" t="s">
        <v>409</v>
      </c>
      <c r="E38" s="37" t="s">
        <v>9</v>
      </c>
      <c r="F38" s="21" t="s">
        <v>10</v>
      </c>
      <c r="G38" s="21" t="s">
        <v>11</v>
      </c>
      <c r="H38" s="7">
        <v>36</v>
      </c>
      <c r="I38" s="35" t="s">
        <v>488</v>
      </c>
      <c r="J38" s="7">
        <v>130</v>
      </c>
      <c r="K38" s="35" t="s">
        <v>489</v>
      </c>
    </row>
    <row r="39" spans="1:11" x14ac:dyDescent="0.25">
      <c r="A39" s="40" t="s">
        <v>405</v>
      </c>
      <c r="B39" s="45">
        <v>2018</v>
      </c>
      <c r="C39" s="37" t="s">
        <v>398</v>
      </c>
      <c r="D39" s="37" t="s">
        <v>410</v>
      </c>
      <c r="E39" s="37" t="s">
        <v>9</v>
      </c>
      <c r="F39" s="21" t="s">
        <v>10</v>
      </c>
      <c r="G39" s="21" t="s">
        <v>11</v>
      </c>
      <c r="H39" s="7">
        <v>70</v>
      </c>
      <c r="I39" s="35" t="s">
        <v>488</v>
      </c>
      <c r="J39" s="7">
        <v>200</v>
      </c>
      <c r="K39" s="35" t="s">
        <v>489</v>
      </c>
    </row>
    <row r="40" spans="1:11" x14ac:dyDescent="0.25">
      <c r="A40" s="40" t="s">
        <v>86</v>
      </c>
      <c r="B40" s="45">
        <v>2018</v>
      </c>
      <c r="C40" t="s">
        <v>407</v>
      </c>
      <c r="D40" t="s">
        <v>408</v>
      </c>
      <c r="E40" s="37" t="s">
        <v>9</v>
      </c>
      <c r="F40" s="21" t="s">
        <v>10</v>
      </c>
      <c r="G40" s="21" t="s">
        <v>11</v>
      </c>
      <c r="H40" s="7">
        <f>MIN(Forecast_Data!P89:Z286)</f>
        <v>20</v>
      </c>
      <c r="I40" s="35" t="s">
        <v>689</v>
      </c>
      <c r="J40" s="7">
        <f>MAX(Forecast_Data!P89:Z286)</f>
        <v>657</v>
      </c>
      <c r="K40" s="35" t="s">
        <v>690</v>
      </c>
    </row>
    <row r="41" spans="1:11" x14ac:dyDescent="0.25">
      <c r="A41" s="40" t="s">
        <v>302</v>
      </c>
      <c r="B41" s="45">
        <v>2018</v>
      </c>
      <c r="C41" t="s">
        <v>411</v>
      </c>
      <c r="D41" t="s">
        <v>408</v>
      </c>
      <c r="E41" s="37" t="s">
        <v>9</v>
      </c>
      <c r="F41" s="21" t="s">
        <v>10</v>
      </c>
      <c r="G41" s="21" t="s">
        <v>11</v>
      </c>
      <c r="H41" s="7">
        <f>'Fig. 7 LIB'!AZ37</f>
        <v>234</v>
      </c>
      <c r="I41" s="35" t="s">
        <v>482</v>
      </c>
      <c r="J41" s="7">
        <f>'Fig. 7 LIB'!J37</f>
        <v>259</v>
      </c>
      <c r="K41" s="35" t="s">
        <v>691</v>
      </c>
    </row>
    <row r="42" spans="1:11" x14ac:dyDescent="0.25">
      <c r="A42" s="40" t="s">
        <v>239</v>
      </c>
      <c r="B42" s="45">
        <v>2018</v>
      </c>
      <c r="C42" t="s">
        <v>411</v>
      </c>
      <c r="D42" t="s">
        <v>408</v>
      </c>
      <c r="E42" s="37" t="s">
        <v>9</v>
      </c>
      <c r="F42" s="21" t="s">
        <v>243</v>
      </c>
      <c r="G42" s="21" t="s">
        <v>11</v>
      </c>
      <c r="H42" s="7">
        <f>'Fig. 7 LIB'!BV37</f>
        <v>103.50760537704599</v>
      </c>
      <c r="I42" s="35" t="s">
        <v>443</v>
      </c>
      <c r="J42" s="7">
        <f>'Fig. 7 LIB'!BA37</f>
        <v>160.335310289934</v>
      </c>
      <c r="K42" s="35" t="s">
        <v>483</v>
      </c>
    </row>
    <row r="43" spans="1:11" x14ac:dyDescent="0.25">
      <c r="A43" s="40" t="s">
        <v>239</v>
      </c>
      <c r="B43" s="45">
        <v>2018</v>
      </c>
      <c r="C43" t="s">
        <v>411</v>
      </c>
      <c r="D43" t="s">
        <v>415</v>
      </c>
      <c r="E43" s="37" t="s">
        <v>9</v>
      </c>
      <c r="F43" s="21" t="s">
        <v>243</v>
      </c>
      <c r="G43" s="21" t="s">
        <v>11</v>
      </c>
      <c r="H43" s="7">
        <f>'Fig. 8 SSB'!H39</f>
        <v>119.74409249501399</v>
      </c>
      <c r="I43" s="35" t="s">
        <v>692</v>
      </c>
      <c r="J43" s="7">
        <f>'Fig. 8 SSB'!H38</f>
        <v>257.75423299774201</v>
      </c>
      <c r="K43" s="35" t="s">
        <v>693</v>
      </c>
    </row>
    <row r="44" spans="1:11" x14ac:dyDescent="0.25">
      <c r="A44" s="40" t="s">
        <v>88</v>
      </c>
      <c r="B44" s="45">
        <v>2018</v>
      </c>
      <c r="C44" t="s">
        <v>380</v>
      </c>
      <c r="D44" t="s">
        <v>408</v>
      </c>
      <c r="E44" s="37" t="s">
        <v>9</v>
      </c>
      <c r="F44" s="21" t="s">
        <v>10</v>
      </c>
      <c r="G44" s="21" t="s">
        <v>11</v>
      </c>
      <c r="H44" s="7">
        <f>Forecast_Data!AT293</f>
        <v>89.736842105263165</v>
      </c>
      <c r="I44" s="35" t="s">
        <v>695</v>
      </c>
      <c r="J44" s="7">
        <f>Forecast_Data!N291</f>
        <v>297.25225225225233</v>
      </c>
      <c r="K44" s="35" t="s">
        <v>694</v>
      </c>
    </row>
    <row r="45" spans="1:11" x14ac:dyDescent="0.25">
      <c r="A45" s="40" t="s">
        <v>96</v>
      </c>
      <c r="B45" s="40">
        <v>2018</v>
      </c>
      <c r="C45" t="s">
        <v>411</v>
      </c>
      <c r="D45" t="s">
        <v>408</v>
      </c>
      <c r="E45" s="37" t="s">
        <v>9</v>
      </c>
      <c r="F45" s="21" t="s">
        <v>10</v>
      </c>
      <c r="G45" s="21" t="s">
        <v>11</v>
      </c>
      <c r="H45" s="7">
        <f>Forecast_Data!U294</f>
        <v>120</v>
      </c>
      <c r="I45" s="35" t="s">
        <v>696</v>
      </c>
      <c r="J45" s="7">
        <f>Forecast_Data!U295</f>
        <v>150</v>
      </c>
      <c r="K45" s="35" t="s">
        <v>697</v>
      </c>
    </row>
    <row r="46" spans="1:11" x14ac:dyDescent="0.25">
      <c r="A46" s="40" t="s">
        <v>102</v>
      </c>
      <c r="B46" s="40">
        <v>2019</v>
      </c>
      <c r="C46" t="s">
        <v>380</v>
      </c>
      <c r="D46" t="s">
        <v>408</v>
      </c>
      <c r="E46" s="37" t="s">
        <v>9</v>
      </c>
      <c r="F46" s="21" t="s">
        <v>10</v>
      </c>
      <c r="G46" s="21" t="s">
        <v>11</v>
      </c>
      <c r="H46" s="7">
        <f>Forecast_Data!Z301</f>
        <v>43</v>
      </c>
      <c r="I46" s="35" t="s">
        <v>699</v>
      </c>
      <c r="J46" s="7">
        <f>Forecast_Data!O300</f>
        <v>218</v>
      </c>
      <c r="K46" s="35" t="s">
        <v>698</v>
      </c>
    </row>
    <row r="47" spans="1:11" x14ac:dyDescent="0.25">
      <c r="A47" s="40" t="s">
        <v>397</v>
      </c>
      <c r="B47" s="45">
        <v>2019</v>
      </c>
      <c r="C47" t="s">
        <v>380</v>
      </c>
      <c r="D47" t="s">
        <v>408</v>
      </c>
      <c r="E47" s="37" t="s">
        <v>57</v>
      </c>
      <c r="F47" s="21" t="s">
        <v>10</v>
      </c>
      <c r="G47" s="21" t="s">
        <v>11</v>
      </c>
      <c r="H47" s="7">
        <f>Forecast_Data!AT303</f>
        <v>23.296392322408909</v>
      </c>
      <c r="I47" s="35" t="s">
        <v>700</v>
      </c>
      <c r="J47" s="7">
        <f>Forecast_Data!O304</f>
        <v>214.94376732501573</v>
      </c>
      <c r="K47" s="35" t="s">
        <v>701</v>
      </c>
    </row>
    <row r="48" spans="1:11" x14ac:dyDescent="0.25">
      <c r="A48" s="40" t="s">
        <v>362</v>
      </c>
      <c r="B48" s="45">
        <v>2019</v>
      </c>
      <c r="C48" t="s">
        <v>411</v>
      </c>
      <c r="D48" t="s">
        <v>408</v>
      </c>
      <c r="E48" s="37" t="s">
        <v>57</v>
      </c>
      <c r="F48" s="21" t="s">
        <v>10</v>
      </c>
      <c r="G48" s="21" t="s">
        <v>11</v>
      </c>
      <c r="H48" s="7">
        <f>'Fig. 7 LIB'!AD37</f>
        <v>173.51067269076296</v>
      </c>
      <c r="I48" s="35" t="s">
        <v>702</v>
      </c>
      <c r="J48" s="7">
        <f>'Fig. 7 LIB'!AD36</f>
        <v>201.49626506024086</v>
      </c>
      <c r="K48" s="35" t="s">
        <v>703</v>
      </c>
    </row>
    <row r="49" spans="1:11" x14ac:dyDescent="0.25">
      <c r="A49" s="40" t="s">
        <v>305</v>
      </c>
      <c r="B49" s="45">
        <v>2019</v>
      </c>
      <c r="C49" t="s">
        <v>411</v>
      </c>
      <c r="D49" t="s">
        <v>408</v>
      </c>
      <c r="E49" s="37" t="s">
        <v>9</v>
      </c>
      <c r="F49" s="21" t="s">
        <v>274</v>
      </c>
      <c r="G49" s="21" t="s">
        <v>11</v>
      </c>
      <c r="H49" s="7">
        <f>'Fig. 7 LIB'!O37</f>
        <v>113.58830534999998</v>
      </c>
      <c r="I49" s="35" t="s">
        <v>704</v>
      </c>
      <c r="J49" s="7">
        <f>'Fig. 7 LIB'!AP37</f>
        <v>153.78109032</v>
      </c>
      <c r="K49" s="35" t="s">
        <v>444</v>
      </c>
    </row>
    <row r="50" spans="1:11" x14ac:dyDescent="0.25">
      <c r="A50" s="40" t="s">
        <v>106</v>
      </c>
      <c r="B50" s="45">
        <v>2019</v>
      </c>
      <c r="C50" t="s">
        <v>380</v>
      </c>
      <c r="D50" t="s">
        <v>408</v>
      </c>
      <c r="E50" s="37" t="s">
        <v>57</v>
      </c>
      <c r="F50" s="21" t="s">
        <v>10</v>
      </c>
      <c r="G50" s="21" t="s">
        <v>11</v>
      </c>
      <c r="H50" s="7">
        <f>Forecast_Data!Z307</f>
        <v>93</v>
      </c>
      <c r="I50" s="35" t="s">
        <v>705</v>
      </c>
      <c r="J50" s="7">
        <f>Forecast_Data!O306</f>
        <v>219</v>
      </c>
      <c r="K50" s="35">
        <v>2019</v>
      </c>
    </row>
    <row r="51" spans="1:11" x14ac:dyDescent="0.25">
      <c r="A51" s="40" t="s">
        <v>376</v>
      </c>
      <c r="B51" s="45">
        <v>2019</v>
      </c>
      <c r="C51" t="s">
        <v>411</v>
      </c>
      <c r="D51" t="s">
        <v>415</v>
      </c>
      <c r="E51" s="37" t="s">
        <v>9</v>
      </c>
      <c r="F51" s="21" t="s">
        <v>64</v>
      </c>
      <c r="G51" s="21" t="s">
        <v>11</v>
      </c>
      <c r="H51" s="7">
        <f>'Fig. 8 SSB'!F39</f>
        <v>157.06799999999998</v>
      </c>
      <c r="I51" s="35" t="s">
        <v>706</v>
      </c>
      <c r="J51" s="7">
        <f>'Fig. 8 SSB'!C38</f>
        <v>543.19349999999997</v>
      </c>
      <c r="K51" s="35" t="s">
        <v>707</v>
      </c>
    </row>
    <row r="52" spans="1:11" x14ac:dyDescent="0.25">
      <c r="A52" s="40" t="s">
        <v>100</v>
      </c>
      <c r="B52" s="45">
        <v>2019</v>
      </c>
      <c r="C52" t="s">
        <v>398</v>
      </c>
      <c r="D52" t="s">
        <v>408</v>
      </c>
      <c r="E52" s="37" t="s">
        <v>57</v>
      </c>
      <c r="F52" s="21" t="s">
        <v>10</v>
      </c>
      <c r="G52" s="21" t="s">
        <v>11</v>
      </c>
      <c r="H52" s="7">
        <f>Forecast_Data!S297</f>
        <v>86</v>
      </c>
      <c r="I52" s="35" t="s">
        <v>708</v>
      </c>
      <c r="J52" s="7">
        <f>Forecast_Data!O298</f>
        <v>200</v>
      </c>
      <c r="K52" s="35" t="s">
        <v>709</v>
      </c>
    </row>
    <row r="53" spans="1:11" x14ac:dyDescent="0.25">
      <c r="A53" s="40" t="s">
        <v>406</v>
      </c>
      <c r="B53" s="45">
        <v>2019</v>
      </c>
      <c r="C53" t="s">
        <v>380</v>
      </c>
      <c r="D53" t="s">
        <v>408</v>
      </c>
      <c r="E53" s="37" t="s">
        <v>57</v>
      </c>
      <c r="F53" s="21" t="s">
        <v>10</v>
      </c>
      <c r="G53" s="21" t="s">
        <v>11</v>
      </c>
      <c r="H53" s="7">
        <v>100</v>
      </c>
      <c r="I53" s="35" t="s">
        <v>710</v>
      </c>
      <c r="J53" s="7">
        <v>175</v>
      </c>
      <c r="K53" s="35" t="s">
        <v>711</v>
      </c>
    </row>
    <row r="54" spans="1:11" x14ac:dyDescent="0.25">
      <c r="A54" s="40" t="s">
        <v>336</v>
      </c>
      <c r="B54" s="45">
        <v>2019</v>
      </c>
      <c r="C54" t="s">
        <v>411</v>
      </c>
      <c r="D54" t="s">
        <v>408</v>
      </c>
      <c r="E54" s="37" t="s">
        <v>9</v>
      </c>
      <c r="F54" s="21" t="s">
        <v>64</v>
      </c>
      <c r="G54" s="21" t="s">
        <v>11</v>
      </c>
      <c r="H54" s="7">
        <f>'Fig. 7 LIB'!AQ37</f>
        <v>243.4554</v>
      </c>
      <c r="I54" s="35" t="s">
        <v>444</v>
      </c>
      <c r="J54" s="7"/>
    </row>
    <row r="55" spans="1:11" x14ac:dyDescent="0.25">
      <c r="A55" s="40" t="s">
        <v>353</v>
      </c>
      <c r="B55" s="40">
        <v>2020</v>
      </c>
      <c r="C55" t="s">
        <v>411</v>
      </c>
      <c r="D55" t="s">
        <v>408</v>
      </c>
      <c r="E55" s="37" t="s">
        <v>9</v>
      </c>
      <c r="F55" s="21" t="s">
        <v>64</v>
      </c>
      <c r="G55" s="21" t="s">
        <v>11</v>
      </c>
      <c r="H55" s="7">
        <f>'Fig. 7 LIB'!BL37</f>
        <v>140.0523</v>
      </c>
      <c r="I55" s="35" t="s">
        <v>712</v>
      </c>
      <c r="J55" s="7">
        <f>'Fig. 7 LIB'!BK37</f>
        <v>155.36643000000001</v>
      </c>
      <c r="K55" s="35" t="s">
        <v>713</v>
      </c>
    </row>
    <row r="56" spans="1:11" x14ac:dyDescent="0.25">
      <c r="A56" s="40" t="s">
        <v>353</v>
      </c>
      <c r="B56" s="45">
        <v>2020</v>
      </c>
      <c r="C56" t="s">
        <v>411</v>
      </c>
      <c r="D56" t="s">
        <v>415</v>
      </c>
      <c r="E56" s="37" t="s">
        <v>9</v>
      </c>
      <c r="F56" s="21" t="s">
        <v>64</v>
      </c>
      <c r="G56" s="21" t="s">
        <v>11</v>
      </c>
      <c r="H56" s="7">
        <f>'Fig. 8 SSB'!I39</f>
        <v>112.5654</v>
      </c>
      <c r="I56" s="35" t="s">
        <v>714</v>
      </c>
      <c r="J56" s="7">
        <f>'Fig. 8 SSB'!E38</f>
        <v>349.47629999999998</v>
      </c>
      <c r="K56" s="35" t="s">
        <v>715</v>
      </c>
    </row>
    <row r="57" spans="1:11" x14ac:dyDescent="0.25">
      <c r="A57" s="40" t="s">
        <v>306</v>
      </c>
      <c r="B57" s="45">
        <v>2020</v>
      </c>
      <c r="C57" t="s">
        <v>411</v>
      </c>
      <c r="D57" t="s">
        <v>408</v>
      </c>
      <c r="E57" s="37" t="s">
        <v>9</v>
      </c>
      <c r="F57" s="21" t="s">
        <v>64</v>
      </c>
      <c r="G57" s="21" t="s">
        <v>11</v>
      </c>
      <c r="H57" s="7">
        <f>'Fig. 7 LIB'!L37</f>
        <v>137.43449999999999</v>
      </c>
      <c r="I57" s="35" t="s">
        <v>716</v>
      </c>
      <c r="J57" s="7">
        <f>'Fig. 7 LIB'!L36</f>
        <v>235.602</v>
      </c>
      <c r="K57" s="35" t="s">
        <v>717</v>
      </c>
    </row>
    <row r="58" spans="1:11" x14ac:dyDescent="0.25">
      <c r="A58" s="40" t="s">
        <v>347</v>
      </c>
      <c r="B58" s="45">
        <v>2020</v>
      </c>
      <c r="C58" t="s">
        <v>411</v>
      </c>
      <c r="D58" t="s">
        <v>408</v>
      </c>
      <c r="E58" s="37" t="s">
        <v>9</v>
      </c>
      <c r="F58" s="21" t="s">
        <v>64</v>
      </c>
      <c r="G58" s="21" t="s">
        <v>11</v>
      </c>
      <c r="H58" s="7">
        <f>'Fig. 7 LIB'!BD37</f>
        <v>119.76434999999999</v>
      </c>
      <c r="I58" s="35" t="s">
        <v>718</v>
      </c>
      <c r="J58" s="7">
        <f>'Fig. 7 LIB'!BD36</f>
        <v>128.14131</v>
      </c>
      <c r="K58" s="35" t="s">
        <v>719</v>
      </c>
    </row>
    <row r="59" spans="1:11" x14ac:dyDescent="0.25">
      <c r="A59" s="40" t="s">
        <v>350</v>
      </c>
      <c r="B59" s="45">
        <v>2020</v>
      </c>
      <c r="C59" t="s">
        <v>411</v>
      </c>
      <c r="D59" t="s">
        <v>408</v>
      </c>
      <c r="E59" s="37" t="s">
        <v>9</v>
      </c>
      <c r="F59" s="21" t="s">
        <v>10</v>
      </c>
      <c r="G59" s="21" t="s">
        <v>11</v>
      </c>
      <c r="H59" s="7">
        <f>'Fig. 7 LIB'!BE37</f>
        <v>147.19999999999999</v>
      </c>
      <c r="I59" s="35" t="s">
        <v>444</v>
      </c>
      <c r="J59" s="7"/>
    </row>
    <row r="60" spans="1:11" x14ac:dyDescent="0.25">
      <c r="A60" s="40" t="s">
        <v>165</v>
      </c>
      <c r="B60" s="45">
        <v>2020</v>
      </c>
      <c r="C60" t="s">
        <v>398</v>
      </c>
      <c r="D60" t="s">
        <v>408</v>
      </c>
      <c r="E60" s="37" t="s">
        <v>9</v>
      </c>
      <c r="F60" s="21" t="s">
        <v>10</v>
      </c>
      <c r="G60" s="21" t="s">
        <v>11</v>
      </c>
      <c r="H60" s="7">
        <f>Forecast_Data!U308</f>
        <v>189</v>
      </c>
      <c r="I60" s="35">
        <v>2025</v>
      </c>
      <c r="J60" s="7">
        <f>Forecast_Data!N308</f>
        <v>271</v>
      </c>
      <c r="K60" s="35">
        <v>2018</v>
      </c>
    </row>
    <row r="61" spans="1:11" x14ac:dyDescent="0.25">
      <c r="A61" s="40" t="s">
        <v>338</v>
      </c>
      <c r="B61" s="45">
        <v>2020</v>
      </c>
      <c r="C61" t="s">
        <v>411</v>
      </c>
      <c r="D61" t="s">
        <v>408</v>
      </c>
      <c r="E61" s="37" t="s">
        <v>57</v>
      </c>
      <c r="F61" s="21" t="s">
        <v>64</v>
      </c>
      <c r="G61" s="21" t="s">
        <v>11</v>
      </c>
      <c r="H61" s="7">
        <f>'Fig. 7 LIB'!AR25</f>
        <v>85</v>
      </c>
      <c r="I61" s="35" t="s">
        <v>720</v>
      </c>
      <c r="J61" s="7">
        <f>'Fig. 7 LIB'!AS24</f>
        <v>220</v>
      </c>
      <c r="K61" s="35" t="s">
        <v>721</v>
      </c>
    </row>
    <row r="62" spans="1:11" x14ac:dyDescent="0.25">
      <c r="A62" s="40" t="s">
        <v>170</v>
      </c>
      <c r="B62" s="45">
        <v>2020</v>
      </c>
      <c r="C62" t="s">
        <v>380</v>
      </c>
      <c r="D62" t="s">
        <v>408</v>
      </c>
      <c r="E62" s="37" t="s">
        <v>57</v>
      </c>
      <c r="F62" s="21" t="s">
        <v>10</v>
      </c>
      <c r="G62" s="21" t="s">
        <v>11</v>
      </c>
      <c r="H62" s="7">
        <f>'Fig. 7 LIB'!V37</f>
        <v>107</v>
      </c>
      <c r="I62" s="35" t="s">
        <v>722</v>
      </c>
      <c r="J62" s="7">
        <f>Forecast_Data!M309</f>
        <v>316</v>
      </c>
      <c r="K62" s="35">
        <v>2017</v>
      </c>
    </row>
    <row r="63" spans="1:11" x14ac:dyDescent="0.25">
      <c r="A63" s="40" t="s">
        <v>168</v>
      </c>
      <c r="B63" s="45">
        <v>2020</v>
      </c>
      <c r="C63" t="s">
        <v>380</v>
      </c>
      <c r="D63" t="s">
        <v>408</v>
      </c>
      <c r="E63" s="37" t="s">
        <v>57</v>
      </c>
      <c r="F63" s="21" t="s">
        <v>10</v>
      </c>
      <c r="G63" s="21" t="s">
        <v>11</v>
      </c>
      <c r="H63" s="7">
        <f>Forecast_Data!U311</f>
        <v>84</v>
      </c>
      <c r="I63" s="35">
        <v>2025</v>
      </c>
      <c r="J63" s="7">
        <f>Forecast_Data!P311</f>
        <v>151</v>
      </c>
      <c r="K63" s="35">
        <v>2020</v>
      </c>
    </row>
    <row r="64" spans="1:11" x14ac:dyDescent="0.25">
      <c r="A64" s="40" t="s">
        <v>160</v>
      </c>
      <c r="B64" s="45">
        <v>2020</v>
      </c>
      <c r="C64" t="s">
        <v>398</v>
      </c>
      <c r="D64" t="s">
        <v>408</v>
      </c>
      <c r="E64" s="37" t="s">
        <v>9</v>
      </c>
      <c r="F64" s="21" t="s">
        <v>10</v>
      </c>
      <c r="G64" s="21" t="s">
        <v>11</v>
      </c>
      <c r="H64" s="7">
        <f>Forecast_Data!AT317</f>
        <v>67</v>
      </c>
      <c r="I64" s="35" t="s">
        <v>723</v>
      </c>
      <c r="J64" s="7">
        <f>Forecast_Data!P315</f>
        <v>154</v>
      </c>
      <c r="K64" s="35" t="s">
        <v>724</v>
      </c>
    </row>
    <row r="65" spans="1:11" x14ac:dyDescent="0.25">
      <c r="A65" s="40" t="s">
        <v>351</v>
      </c>
      <c r="B65" s="40">
        <v>2021</v>
      </c>
      <c r="C65" t="s">
        <v>411</v>
      </c>
      <c r="D65" t="s">
        <v>408</v>
      </c>
      <c r="E65" s="37" t="s">
        <v>9</v>
      </c>
      <c r="F65" s="21" t="s">
        <v>64</v>
      </c>
      <c r="G65" s="21" t="s">
        <v>11</v>
      </c>
      <c r="H65" s="7">
        <f>'Fig. 7 LIB'!BN37</f>
        <v>83.769599999999997</v>
      </c>
      <c r="I65" s="35" t="s">
        <v>725</v>
      </c>
      <c r="J65" s="7">
        <f>'Fig. 7 LIB'!BG37</f>
        <v>138.74340000000001</v>
      </c>
      <c r="K65" s="35" t="s">
        <v>726</v>
      </c>
    </row>
    <row r="66" spans="1:11" x14ac:dyDescent="0.25">
      <c r="A66" s="40" t="s">
        <v>311</v>
      </c>
      <c r="B66" s="40">
        <v>2021</v>
      </c>
      <c r="C66" t="s">
        <v>411</v>
      </c>
      <c r="D66" t="s">
        <v>408</v>
      </c>
      <c r="E66" s="37" t="s">
        <v>9</v>
      </c>
      <c r="F66" s="21" t="s">
        <v>64</v>
      </c>
      <c r="G66" s="21" t="s">
        <v>11</v>
      </c>
      <c r="H66" s="7">
        <f>'Fig. 7 LIB'!AF37</f>
        <v>98.16749999999999</v>
      </c>
      <c r="I66" s="35" t="s">
        <v>727</v>
      </c>
      <c r="J66" s="7">
        <f>'Fig. 7 LIB'!W36</f>
        <v>189.79049999999998</v>
      </c>
      <c r="K66" s="35" t="s">
        <v>728</v>
      </c>
    </row>
  </sheetData>
  <autoFilter ref="A2:K66" xr:uid="{C0CA1C9E-80C0-462D-94E8-A9990D9A079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9D64-3E4C-456B-B503-32A4AF85A570}">
  <dimension ref="A1:AY91"/>
  <sheetViews>
    <sheetView zoomScale="85" zoomScaleNormal="85" workbookViewId="0">
      <pane ySplit="2" topLeftCell="A3" activePane="bottomLeft" state="frozen"/>
      <selection activeCell="B1" sqref="B1"/>
      <selection pane="bottomLeft"/>
    </sheetView>
  </sheetViews>
  <sheetFormatPr defaultRowHeight="15" x14ac:dyDescent="0.25"/>
  <cols>
    <col min="1" max="2" width="14.42578125" customWidth="1"/>
    <col min="3" max="3" width="23.7109375" bestFit="1" customWidth="1"/>
    <col min="4" max="6" width="12.85546875" customWidth="1"/>
    <col min="8" max="8" width="33.85546875" style="37" bestFit="1" customWidth="1"/>
    <col min="9" max="9" width="14.7109375" style="37" customWidth="1"/>
    <col min="10" max="10" width="3.42578125" style="37" customWidth="1"/>
    <col min="11" max="51" width="5.28515625" customWidth="1"/>
  </cols>
  <sheetData>
    <row r="1" spans="1:51" s="37" customFormat="1" ht="15.75" x14ac:dyDescent="0.25">
      <c r="A1" s="68" t="s">
        <v>765</v>
      </c>
    </row>
    <row r="2" spans="1:51" x14ac:dyDescent="0.25">
      <c r="A2" s="5" t="s">
        <v>0</v>
      </c>
      <c r="B2" s="5" t="s">
        <v>2</v>
      </c>
      <c r="C2" s="5" t="s">
        <v>379</v>
      </c>
      <c r="D2" s="5" t="s">
        <v>191</v>
      </c>
      <c r="E2" s="5" t="s">
        <v>3</v>
      </c>
      <c r="F2" s="5" t="s">
        <v>4</v>
      </c>
      <c r="G2" s="5" t="s">
        <v>453</v>
      </c>
      <c r="H2" s="5" t="s">
        <v>13</v>
      </c>
      <c r="I2" s="5" t="s">
        <v>204</v>
      </c>
      <c r="J2" s="4"/>
      <c r="K2" s="5">
        <v>2010</v>
      </c>
      <c r="L2" s="5">
        <v>2011</v>
      </c>
      <c r="M2" s="5">
        <v>2012</v>
      </c>
      <c r="N2" s="5">
        <v>2013</v>
      </c>
      <c r="O2" s="5">
        <v>2014</v>
      </c>
      <c r="P2" s="5">
        <v>2015</v>
      </c>
      <c r="Q2" s="5">
        <v>2016</v>
      </c>
      <c r="R2" s="5">
        <v>2017</v>
      </c>
      <c r="S2" s="5">
        <v>2018</v>
      </c>
      <c r="T2" s="5">
        <v>2019</v>
      </c>
      <c r="U2" s="5">
        <v>2020</v>
      </c>
      <c r="V2" s="5">
        <v>2021</v>
      </c>
      <c r="W2" s="5">
        <v>2022</v>
      </c>
      <c r="X2" s="5">
        <v>2023</v>
      </c>
      <c r="Y2" s="5">
        <v>2024</v>
      </c>
      <c r="Z2" s="5">
        <v>2025</v>
      </c>
      <c r="AA2" s="5">
        <v>2026</v>
      </c>
      <c r="AB2" s="5">
        <v>2027</v>
      </c>
      <c r="AC2" s="5">
        <v>2028</v>
      </c>
      <c r="AD2" s="5">
        <v>2029</v>
      </c>
      <c r="AE2" s="5">
        <v>2030</v>
      </c>
      <c r="AF2" s="5">
        <v>2031</v>
      </c>
      <c r="AG2" s="5">
        <v>2032</v>
      </c>
      <c r="AH2" s="5">
        <v>2033</v>
      </c>
      <c r="AI2" s="5">
        <v>2034</v>
      </c>
      <c r="AJ2" s="5">
        <v>2035</v>
      </c>
      <c r="AK2" s="5">
        <v>2036</v>
      </c>
      <c r="AL2" s="5">
        <v>2037</v>
      </c>
      <c r="AM2" s="5">
        <v>2038</v>
      </c>
      <c r="AN2" s="5">
        <v>2039</v>
      </c>
      <c r="AO2" s="5">
        <v>2040</v>
      </c>
      <c r="AP2" s="5">
        <v>2041</v>
      </c>
      <c r="AQ2" s="5">
        <v>2042</v>
      </c>
      <c r="AR2" s="5">
        <v>2043</v>
      </c>
      <c r="AS2" s="5">
        <v>2044</v>
      </c>
      <c r="AT2" s="5">
        <v>2045</v>
      </c>
      <c r="AU2" s="5">
        <v>2046</v>
      </c>
      <c r="AV2" s="5">
        <v>2047</v>
      </c>
      <c r="AW2" s="5">
        <v>2048</v>
      </c>
      <c r="AX2" s="5">
        <v>2049</v>
      </c>
      <c r="AY2" s="5">
        <v>2050</v>
      </c>
    </row>
    <row r="3" spans="1:51" x14ac:dyDescent="0.25">
      <c r="A3" s="45" t="s">
        <v>8</v>
      </c>
      <c r="B3" s="45">
        <v>2010</v>
      </c>
      <c r="C3" s="37" t="s">
        <v>407</v>
      </c>
      <c r="D3" s="37" t="s">
        <v>408</v>
      </c>
      <c r="E3" s="37" t="s">
        <v>9</v>
      </c>
      <c r="F3" s="37" t="s">
        <v>12</v>
      </c>
      <c r="G3" s="37" t="s">
        <v>11</v>
      </c>
      <c r="H3" s="37" t="s">
        <v>189</v>
      </c>
      <c r="I3" s="37" t="s">
        <v>766</v>
      </c>
      <c r="U3">
        <f>Forecast_Data!P7</f>
        <v>232</v>
      </c>
    </row>
    <row r="4" spans="1:51" s="37" customFormat="1" x14ac:dyDescent="0.25">
      <c r="A4" s="45" t="s">
        <v>8</v>
      </c>
      <c r="B4" s="45">
        <v>2010</v>
      </c>
      <c r="C4" s="37" t="s">
        <v>407</v>
      </c>
      <c r="D4" s="37" t="s">
        <v>408</v>
      </c>
      <c r="E4" s="37" t="s">
        <v>9</v>
      </c>
      <c r="F4" s="37" t="s">
        <v>12</v>
      </c>
      <c r="G4" s="37" t="s">
        <v>11</v>
      </c>
      <c r="H4" s="37" t="s">
        <v>368</v>
      </c>
      <c r="I4" s="37" t="s">
        <v>766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>
        <f>AVERAGE(Forecast_Data!P5:P7)</f>
        <v>265</v>
      </c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51" s="4" customFormat="1" x14ac:dyDescent="0.25">
      <c r="A5" s="44" t="s">
        <v>8</v>
      </c>
      <c r="B5" s="44">
        <v>2010</v>
      </c>
      <c r="C5" s="4" t="s">
        <v>407</v>
      </c>
      <c r="D5" s="4" t="s">
        <v>408</v>
      </c>
      <c r="E5" s="4" t="s">
        <v>9</v>
      </c>
      <c r="F5" s="4" t="s">
        <v>12</v>
      </c>
      <c r="G5" s="4" t="s">
        <v>11</v>
      </c>
      <c r="H5" s="4" t="s">
        <v>190</v>
      </c>
      <c r="I5" s="4" t="s">
        <v>766</v>
      </c>
      <c r="K5" s="9"/>
      <c r="L5" s="9"/>
      <c r="M5" s="9"/>
      <c r="N5" s="9"/>
      <c r="O5" s="9"/>
      <c r="P5" s="9"/>
      <c r="Q5" s="9"/>
      <c r="R5" s="9"/>
      <c r="S5" s="9"/>
      <c r="T5" s="9"/>
      <c r="U5" s="9">
        <f>Forecast_Data!P5</f>
        <v>300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51" x14ac:dyDescent="0.25">
      <c r="A6" s="45" t="s">
        <v>15</v>
      </c>
      <c r="B6" s="45">
        <v>2010</v>
      </c>
      <c r="C6" s="37" t="s">
        <v>380</v>
      </c>
      <c r="D6" s="37" t="s">
        <v>408</v>
      </c>
      <c r="E6" s="37" t="s">
        <v>9</v>
      </c>
      <c r="F6" s="37" t="s">
        <v>10</v>
      </c>
      <c r="G6" s="37" t="s">
        <v>16</v>
      </c>
      <c r="H6" s="37" t="s">
        <v>189</v>
      </c>
      <c r="I6" s="37" t="s">
        <v>766</v>
      </c>
      <c r="K6" s="21">
        <f>Forecast_Data!F8*'Conversion rates'!$B$3</f>
        <v>795.65376000000003</v>
      </c>
      <c r="L6" s="21"/>
      <c r="M6" s="21"/>
      <c r="N6" s="21"/>
      <c r="O6" s="21"/>
      <c r="P6" s="21"/>
      <c r="Q6" s="21"/>
      <c r="R6" s="21"/>
      <c r="S6" s="21"/>
      <c r="T6" s="21"/>
      <c r="U6" s="21">
        <f>Forecast_Data!P8*'Conversion rates'!$B$3</f>
        <v>341.91010186666665</v>
      </c>
      <c r="V6" s="21"/>
      <c r="W6" s="21"/>
      <c r="X6" s="21"/>
      <c r="Y6" s="21"/>
      <c r="Z6" s="21"/>
      <c r="AA6" s="21"/>
      <c r="AB6" s="21"/>
      <c r="AC6" s="21"/>
      <c r="AD6" s="21"/>
      <c r="AE6" s="21">
        <f>Forecast_Data!Z8*'Conversion rates'!$B$3</f>
        <v>264.61012893333333</v>
      </c>
      <c r="AF6" s="21"/>
      <c r="AG6" s="21"/>
    </row>
    <row r="7" spans="1:51" s="37" customFormat="1" x14ac:dyDescent="0.25">
      <c r="A7" s="45" t="s">
        <v>15</v>
      </c>
      <c r="B7" s="45">
        <v>2010</v>
      </c>
      <c r="C7" s="37" t="s">
        <v>380</v>
      </c>
      <c r="D7" s="37" t="s">
        <v>408</v>
      </c>
      <c r="E7" s="37" t="s">
        <v>9</v>
      </c>
      <c r="F7" s="37" t="s">
        <v>10</v>
      </c>
      <c r="G7" s="37" t="s">
        <v>16</v>
      </c>
      <c r="H7" s="37" t="s">
        <v>368</v>
      </c>
      <c r="I7" s="37" t="s">
        <v>766</v>
      </c>
      <c r="K7" s="21">
        <f>AVERAGE(Forecast_Data!F8:F9)*'Conversion rates'!$B$3</f>
        <v>795.65376000000003</v>
      </c>
      <c r="L7" s="21"/>
      <c r="M7" s="21"/>
      <c r="N7" s="21"/>
      <c r="O7" s="21"/>
      <c r="P7" s="21"/>
      <c r="Q7" s="21"/>
      <c r="R7" s="21"/>
      <c r="S7" s="21"/>
      <c r="T7" s="21"/>
      <c r="U7" s="21">
        <f>AVERAGE(Forecast_Data!P8:P9)*'Conversion rates'!$B$3</f>
        <v>341.91010186666665</v>
      </c>
      <c r="V7" s="21"/>
      <c r="W7" s="21"/>
      <c r="X7" s="21"/>
      <c r="Y7" s="21"/>
      <c r="Z7" s="21"/>
      <c r="AA7" s="21"/>
      <c r="AB7" s="21"/>
      <c r="AC7" s="21"/>
      <c r="AD7" s="21"/>
      <c r="AE7" s="21">
        <f>AVERAGE(Forecast_Data!Z8:Z9)*'Conversion rates'!$B$3</f>
        <v>257.06799433333333</v>
      </c>
      <c r="AF7" s="21"/>
      <c r="AG7" s="21"/>
    </row>
    <row r="8" spans="1:51" s="4" customFormat="1" x14ac:dyDescent="0.25">
      <c r="A8" s="44" t="s">
        <v>15</v>
      </c>
      <c r="B8" s="44">
        <v>2010</v>
      </c>
      <c r="C8" s="4" t="s">
        <v>380</v>
      </c>
      <c r="D8" s="4" t="s">
        <v>408</v>
      </c>
      <c r="E8" s="4" t="s">
        <v>9</v>
      </c>
      <c r="F8" s="4" t="s">
        <v>10</v>
      </c>
      <c r="G8" s="4" t="s">
        <v>16</v>
      </c>
      <c r="H8" s="4" t="s">
        <v>190</v>
      </c>
      <c r="I8" s="4" t="s">
        <v>766</v>
      </c>
      <c r="K8" s="49">
        <f>Forecast_Data!F9*'Conversion rates'!$B$3</f>
        <v>795.65376000000003</v>
      </c>
      <c r="L8" s="49"/>
      <c r="M8" s="49"/>
      <c r="N8" s="49"/>
      <c r="O8" s="49"/>
      <c r="P8" s="49"/>
      <c r="Q8" s="49"/>
      <c r="R8" s="49"/>
      <c r="S8" s="49"/>
      <c r="T8" s="49"/>
      <c r="U8" s="49">
        <f>Forecast_Data!P9*'Conversion rates'!$B$3</f>
        <v>341.91010186666665</v>
      </c>
      <c r="V8" s="49"/>
      <c r="W8" s="49"/>
      <c r="X8" s="49"/>
      <c r="Y8" s="49"/>
      <c r="Z8" s="49"/>
      <c r="AA8" s="49"/>
      <c r="AB8" s="49"/>
      <c r="AC8" s="49"/>
      <c r="AD8" s="49"/>
      <c r="AE8" s="49">
        <f>Forecast_Data!Z9*'Conversion rates'!$B$3</f>
        <v>249.52585973333331</v>
      </c>
      <c r="AF8" s="9"/>
      <c r="AG8" s="9"/>
    </row>
    <row r="9" spans="1:51" s="37" customFormat="1" x14ac:dyDescent="0.25">
      <c r="A9" s="45" t="s">
        <v>18</v>
      </c>
      <c r="B9" s="45">
        <v>2012</v>
      </c>
      <c r="C9" s="37" t="s">
        <v>380</v>
      </c>
      <c r="D9" s="37" t="s">
        <v>408</v>
      </c>
      <c r="E9" s="37" t="s">
        <v>9</v>
      </c>
      <c r="F9" s="37" t="s">
        <v>10</v>
      </c>
      <c r="G9" s="37" t="s">
        <v>11</v>
      </c>
      <c r="H9" s="37" t="s">
        <v>189</v>
      </c>
      <c r="I9" s="37" t="s">
        <v>766</v>
      </c>
      <c r="K9" s="21">
        <f>Forecast_Data!F13</f>
        <v>800</v>
      </c>
      <c r="L9" s="21"/>
      <c r="M9" s="21">
        <f>Forecast_Data!H13</f>
        <v>538</v>
      </c>
      <c r="N9" s="21"/>
      <c r="O9" s="21"/>
      <c r="P9" s="21">
        <f>Forecast_Data!K13</f>
        <v>323</v>
      </c>
      <c r="Q9" s="21">
        <f>Forecast_Data!L13</f>
        <v>292</v>
      </c>
      <c r="R9" s="21">
        <f>Forecast_Data!M13</f>
        <v>262</v>
      </c>
      <c r="S9" s="21">
        <f>Forecast_Data!N13</f>
        <v>246</v>
      </c>
      <c r="T9" s="21">
        <f>Forecast_Data!O13</f>
        <v>226</v>
      </c>
      <c r="U9" s="21">
        <f>Forecast_Data!P13</f>
        <v>210</v>
      </c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51" x14ac:dyDescent="0.25">
      <c r="A10" s="45" t="s">
        <v>18</v>
      </c>
      <c r="B10" s="45">
        <v>2012</v>
      </c>
      <c r="C10" s="37" t="s">
        <v>380</v>
      </c>
      <c r="D10" s="37" t="s">
        <v>408</v>
      </c>
      <c r="E10" s="37" t="s">
        <v>9</v>
      </c>
      <c r="F10" s="37" t="s">
        <v>10</v>
      </c>
      <c r="G10" s="37" t="s">
        <v>11</v>
      </c>
      <c r="H10" s="37" t="s">
        <v>368</v>
      </c>
      <c r="I10" s="37" t="s">
        <v>766</v>
      </c>
      <c r="K10" s="21">
        <f>AVERAGE(Forecast_Data!F10:F13)</f>
        <v>1000</v>
      </c>
      <c r="L10" s="21"/>
      <c r="M10" s="21">
        <f>AVERAGE(Forecast_Data!H10:H13)</f>
        <v>746.25</v>
      </c>
      <c r="N10" s="21"/>
      <c r="O10" s="21"/>
      <c r="P10" s="21">
        <f>AVERAGE(Forecast_Data!K10:K13)</f>
        <v>519</v>
      </c>
      <c r="Q10" s="21">
        <f>AVERAGE(Forecast_Data!L10:L13)</f>
        <v>481.75</v>
      </c>
      <c r="R10" s="21">
        <f>AVERAGE(Forecast_Data!M10:M13)</f>
        <v>450.25</v>
      </c>
      <c r="S10" s="21">
        <f>AVERAGE(Forecast_Data!N10:N13)</f>
        <v>426.75</v>
      </c>
      <c r="T10" s="21">
        <f>AVERAGE(Forecast_Data!O10:O13)</f>
        <v>405</v>
      </c>
      <c r="U10" s="21">
        <f>AVERAGE(Forecast_Data!P10:P13)</f>
        <v>387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51" s="4" customFormat="1" x14ac:dyDescent="0.25">
      <c r="A11" s="44" t="s">
        <v>18</v>
      </c>
      <c r="B11" s="44">
        <v>2012</v>
      </c>
      <c r="C11" s="4" t="s">
        <v>380</v>
      </c>
      <c r="D11" s="4" t="s">
        <v>408</v>
      </c>
      <c r="E11" s="4" t="s">
        <v>9</v>
      </c>
      <c r="F11" s="4" t="s">
        <v>10</v>
      </c>
      <c r="G11" s="4" t="s">
        <v>11</v>
      </c>
      <c r="H11" s="4" t="s">
        <v>190</v>
      </c>
      <c r="I11" s="4" t="s">
        <v>766</v>
      </c>
      <c r="K11" s="9">
        <f>Forecast_Data!F10</f>
        <v>1200</v>
      </c>
      <c r="L11" s="9"/>
      <c r="M11" s="9">
        <f>Forecast_Data!H10</f>
        <v>990</v>
      </c>
      <c r="N11" s="9"/>
      <c r="O11" s="9"/>
      <c r="P11" s="9">
        <f>Forecast_Data!K10</f>
        <v>759</v>
      </c>
      <c r="Q11" s="9">
        <f>Forecast_Data!L10</f>
        <v>718</v>
      </c>
      <c r="R11" s="9">
        <f>Forecast_Data!M10</f>
        <v>687</v>
      </c>
      <c r="S11" s="9">
        <f>Forecast_Data!N10</f>
        <v>656</v>
      </c>
      <c r="T11" s="9">
        <f>Forecast_Data!O10</f>
        <v>636</v>
      </c>
      <c r="U11" s="9">
        <f>Forecast_Data!P10</f>
        <v>615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51" x14ac:dyDescent="0.25">
      <c r="A12" s="45" t="s">
        <v>23</v>
      </c>
      <c r="B12" s="45">
        <v>2012</v>
      </c>
      <c r="C12" s="37" t="s">
        <v>398</v>
      </c>
      <c r="D12" s="37" t="s">
        <v>408</v>
      </c>
      <c r="E12" s="37" t="s">
        <v>9</v>
      </c>
      <c r="F12" s="37" t="s">
        <v>10</v>
      </c>
      <c r="G12" s="37" t="s">
        <v>16</v>
      </c>
      <c r="H12" s="37" t="s">
        <v>189</v>
      </c>
      <c r="I12" s="37" t="s">
        <v>766</v>
      </c>
      <c r="K12" s="21">
        <f>Forecast_Data!F18*'Conversion rates'!$B$5</f>
        <v>642.93705179282881</v>
      </c>
      <c r="L12" s="21"/>
      <c r="M12" s="21"/>
      <c r="N12" s="21"/>
      <c r="O12" s="21"/>
      <c r="P12" s="21"/>
      <c r="Q12" s="21"/>
      <c r="R12" s="21"/>
      <c r="S12" s="21"/>
      <c r="T12" s="21"/>
      <c r="U12" s="21">
        <f>Forecast_Data!P18*'Conversion rates'!$B$5</f>
        <v>257.17482071713152</v>
      </c>
      <c r="V12" s="21"/>
      <c r="W12" s="21"/>
      <c r="X12" s="21"/>
      <c r="Y12" s="21"/>
      <c r="Z12" s="21"/>
      <c r="AA12" s="21"/>
      <c r="AB12" s="21"/>
      <c r="AC12" s="21"/>
      <c r="AD12" s="21"/>
      <c r="AE12" s="21">
        <f>Forecast_Data!Z18*'Conversion rates'!$B$5</f>
        <v>128.58741035856576</v>
      </c>
      <c r="AF12" s="21"/>
      <c r="AG12" s="21"/>
    </row>
    <row r="13" spans="1:51" s="37" customFormat="1" x14ac:dyDescent="0.25">
      <c r="A13" s="45" t="s">
        <v>23</v>
      </c>
      <c r="B13" s="45">
        <v>2012</v>
      </c>
      <c r="C13" s="37" t="s">
        <v>398</v>
      </c>
      <c r="D13" s="37" t="s">
        <v>408</v>
      </c>
      <c r="E13" s="37" t="s">
        <v>9</v>
      </c>
      <c r="F13" s="37" t="s">
        <v>10</v>
      </c>
      <c r="G13" s="37" t="s">
        <v>16</v>
      </c>
      <c r="H13" s="37" t="s">
        <v>368</v>
      </c>
      <c r="I13" s="37" t="s">
        <v>766</v>
      </c>
      <c r="K13" s="21">
        <f>AVERAGE(Forecast_Data!F18:F19)*'Conversion rates'!$B$5</f>
        <v>1092.9929880478089</v>
      </c>
      <c r="L13" s="21"/>
      <c r="M13" s="21"/>
      <c r="N13" s="21"/>
      <c r="O13" s="21"/>
      <c r="P13" s="21"/>
      <c r="Q13" s="21"/>
      <c r="R13" s="21"/>
      <c r="S13" s="21"/>
      <c r="T13" s="21"/>
      <c r="U13" s="21">
        <f>AVERAGE(Forecast_Data!P18:P19)*'Conversion rates'!$B$5</f>
        <v>411.47971314741039</v>
      </c>
      <c r="V13" s="21"/>
      <c r="W13" s="21"/>
      <c r="X13" s="21"/>
      <c r="Y13" s="21"/>
      <c r="Z13" s="21"/>
      <c r="AA13" s="21"/>
      <c r="AB13" s="21"/>
      <c r="AC13" s="21"/>
      <c r="AD13" s="21"/>
      <c r="AE13" s="21">
        <f>AVERAGE(Forecast_Data!Z18:Z19)*'Conversion rates'!$B$5</f>
        <v>128.58741035856576</v>
      </c>
      <c r="AF13" s="21"/>
      <c r="AG13" s="21"/>
    </row>
    <row r="14" spans="1:51" s="4" customFormat="1" x14ac:dyDescent="0.25">
      <c r="A14" s="44" t="s">
        <v>23</v>
      </c>
      <c r="B14" s="44">
        <v>2012</v>
      </c>
      <c r="C14" s="4" t="s">
        <v>398</v>
      </c>
      <c r="D14" s="4" t="s">
        <v>408</v>
      </c>
      <c r="E14" s="4" t="s">
        <v>9</v>
      </c>
      <c r="F14" s="4" t="s">
        <v>10</v>
      </c>
      <c r="G14" s="4" t="s">
        <v>16</v>
      </c>
      <c r="H14" s="4" t="s">
        <v>190</v>
      </c>
      <c r="I14" s="4" t="s">
        <v>766</v>
      </c>
      <c r="K14" s="9">
        <f>Forecast_Data!F19*'Conversion rates'!$B$5</f>
        <v>1543.0489243027891</v>
      </c>
      <c r="L14" s="9"/>
      <c r="M14" s="9"/>
      <c r="N14" s="9"/>
      <c r="O14" s="9"/>
      <c r="P14" s="9"/>
      <c r="Q14" s="9"/>
      <c r="R14" s="9"/>
      <c r="S14" s="9"/>
      <c r="T14" s="9"/>
      <c r="U14" s="9">
        <f>Forecast_Data!P19*'Conversion rates'!$B$5</f>
        <v>565.78460557768938</v>
      </c>
      <c r="V14" s="9"/>
      <c r="W14" s="9"/>
      <c r="X14" s="9"/>
      <c r="Y14" s="9"/>
      <c r="Z14" s="9"/>
      <c r="AA14" s="9"/>
      <c r="AB14" s="9"/>
      <c r="AC14" s="9"/>
      <c r="AD14" s="9"/>
      <c r="AE14" s="9">
        <f>Forecast_Data!Z19*'Conversion rates'!$B$5</f>
        <v>128.58741035856576</v>
      </c>
      <c r="AF14" s="9"/>
      <c r="AG14" s="9"/>
    </row>
    <row r="15" spans="1:51" s="37" customFormat="1" x14ac:dyDescent="0.25">
      <c r="A15" s="45" t="s">
        <v>27</v>
      </c>
      <c r="B15" s="45">
        <v>2012</v>
      </c>
      <c r="C15" s="37" t="s">
        <v>380</v>
      </c>
      <c r="D15" s="37" t="s">
        <v>408</v>
      </c>
      <c r="E15" s="37" t="s">
        <v>9</v>
      </c>
      <c r="F15" s="37" t="s">
        <v>12</v>
      </c>
      <c r="G15" s="37" t="s">
        <v>16</v>
      </c>
      <c r="H15" s="37" t="s">
        <v>189</v>
      </c>
      <c r="I15" s="37" t="s">
        <v>766</v>
      </c>
      <c r="K15" s="21">
        <f>Forecast_Data!F24*'Conversion rates'!$B$5</f>
        <v>1119.9963442231078</v>
      </c>
      <c r="L15" s="21"/>
      <c r="M15" s="21"/>
      <c r="N15" s="21"/>
      <c r="O15" s="21"/>
      <c r="P15" s="21"/>
      <c r="Q15" s="21"/>
      <c r="R15" s="21"/>
      <c r="S15" s="21"/>
      <c r="T15" s="21"/>
      <c r="U15" s="21">
        <f>Forecast_Data!P24*'Conversion rates'!$B$5</f>
        <v>397.33509800796821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51" s="37" customFormat="1" x14ac:dyDescent="0.25">
      <c r="A16" s="45" t="s">
        <v>27</v>
      </c>
      <c r="B16" s="45">
        <v>2012</v>
      </c>
      <c r="C16" s="37" t="s">
        <v>380</v>
      </c>
      <c r="D16" s="37" t="s">
        <v>408</v>
      </c>
      <c r="E16" s="37" t="s">
        <v>9</v>
      </c>
      <c r="F16" s="37" t="s">
        <v>12</v>
      </c>
      <c r="G16" s="37" t="s">
        <v>16</v>
      </c>
      <c r="H16" s="37" t="s">
        <v>730</v>
      </c>
      <c r="I16" s="37" t="s">
        <v>766</v>
      </c>
      <c r="K16" s="21">
        <f>Forecast_Data!F20*'Conversion rates'!$B$5</f>
        <v>1119.9963442231078</v>
      </c>
      <c r="L16" s="21"/>
      <c r="M16" s="21"/>
      <c r="N16" s="21"/>
      <c r="O16" s="21"/>
      <c r="P16" s="21"/>
      <c r="Q16" s="21"/>
      <c r="R16" s="21"/>
      <c r="S16" s="21"/>
      <c r="T16" s="21"/>
      <c r="U16" s="21">
        <f>Forecast_Data!P20*'Conversion rates'!$B$5</f>
        <v>419.19495776892438</v>
      </c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51" s="4" customFormat="1" x14ac:dyDescent="0.25">
      <c r="A17" s="44" t="s">
        <v>27</v>
      </c>
      <c r="B17" s="44">
        <v>2012</v>
      </c>
      <c r="C17" s="4" t="s">
        <v>380</v>
      </c>
      <c r="D17" s="4" t="s">
        <v>408</v>
      </c>
      <c r="E17" s="4" t="s">
        <v>9</v>
      </c>
      <c r="F17" s="4" t="s">
        <v>12</v>
      </c>
      <c r="G17" s="4" t="s">
        <v>16</v>
      </c>
      <c r="H17" s="4" t="s">
        <v>190</v>
      </c>
      <c r="I17" s="4" t="s">
        <v>766</v>
      </c>
      <c r="K17" s="9">
        <f>Forecast_Data!F23*'Conversion rates'!$B$5</f>
        <v>1119.9963442231078</v>
      </c>
      <c r="L17" s="9"/>
      <c r="M17" s="9"/>
      <c r="N17" s="9"/>
      <c r="O17" s="9"/>
      <c r="P17" s="9"/>
      <c r="Q17" s="9"/>
      <c r="R17" s="9"/>
      <c r="S17" s="9"/>
      <c r="T17" s="9"/>
      <c r="U17" s="9">
        <f>Forecast_Data!P23*'Conversion rates'!$B$5</f>
        <v>524.63663426294829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51" s="37" customFormat="1" x14ac:dyDescent="0.25">
      <c r="A18" s="45" t="s">
        <v>29</v>
      </c>
      <c r="B18" s="45">
        <v>2013</v>
      </c>
      <c r="C18" s="37" t="s">
        <v>407</v>
      </c>
      <c r="D18" s="37" t="s">
        <v>408</v>
      </c>
      <c r="E18" s="37" t="s">
        <v>9</v>
      </c>
      <c r="F18" s="37" t="s">
        <v>10</v>
      </c>
      <c r="G18" s="37" t="s">
        <v>11</v>
      </c>
      <c r="H18" s="37" t="s">
        <v>189</v>
      </c>
      <c r="I18" s="37" t="s">
        <v>766</v>
      </c>
      <c r="K18" s="21"/>
      <c r="L18" s="21"/>
      <c r="M18" s="21">
        <f>MIN(Forecast_Data!H26:H46)</f>
        <v>500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>
        <f>MIN(Forecast_Data!Z26:Z46)</f>
        <v>200</v>
      </c>
      <c r="AF18" s="21"/>
      <c r="AG18" s="21"/>
    </row>
    <row r="19" spans="1:51" s="37" customFormat="1" x14ac:dyDescent="0.25">
      <c r="A19" s="45" t="s">
        <v>29</v>
      </c>
      <c r="B19" s="45">
        <v>2013</v>
      </c>
      <c r="C19" s="37" t="s">
        <v>407</v>
      </c>
      <c r="D19" s="37" t="s">
        <v>408</v>
      </c>
      <c r="E19" s="37" t="s">
        <v>9</v>
      </c>
      <c r="F19" s="37" t="s">
        <v>10</v>
      </c>
      <c r="G19" s="37" t="s">
        <v>11</v>
      </c>
      <c r="H19" s="37" t="s">
        <v>368</v>
      </c>
      <c r="I19" s="37" t="s">
        <v>766</v>
      </c>
      <c r="K19" s="21"/>
      <c r="L19" s="21"/>
      <c r="M19" s="21">
        <f>AVERAGE(Forecast_Data!H26:H46)</f>
        <v>500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>
        <f>AVERAGE(Forecast_Data!Z26:Z46)</f>
        <v>411.75</v>
      </c>
      <c r="AF19" s="21"/>
      <c r="AG19" s="21"/>
    </row>
    <row r="20" spans="1:51" s="4" customFormat="1" x14ac:dyDescent="0.25">
      <c r="A20" s="44" t="s">
        <v>29</v>
      </c>
      <c r="B20" s="44">
        <v>2013</v>
      </c>
      <c r="C20" s="4" t="s">
        <v>407</v>
      </c>
      <c r="D20" s="4" t="s">
        <v>408</v>
      </c>
      <c r="E20" s="4" t="s">
        <v>9</v>
      </c>
      <c r="F20" s="4" t="s">
        <v>10</v>
      </c>
      <c r="G20" s="4" t="s">
        <v>11</v>
      </c>
      <c r="H20" s="4" t="s">
        <v>190</v>
      </c>
      <c r="I20" s="4" t="s">
        <v>766</v>
      </c>
      <c r="K20" s="9"/>
      <c r="L20" s="9"/>
      <c r="M20" s="9">
        <f>MAX(Forecast_Data!H26:H46)</f>
        <v>500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>
        <f>MAX(Forecast_Data!Z26:Z46)</f>
        <v>750</v>
      </c>
      <c r="AF20" s="9"/>
      <c r="AG20" s="9"/>
    </row>
    <row r="21" spans="1:51" s="4" customFormat="1" x14ac:dyDescent="0.25">
      <c r="A21" s="44" t="s">
        <v>412</v>
      </c>
      <c r="B21" s="44">
        <v>2015</v>
      </c>
      <c r="C21" s="4" t="s">
        <v>380</v>
      </c>
      <c r="D21" s="4" t="s">
        <v>408</v>
      </c>
      <c r="E21" s="4" t="s">
        <v>57</v>
      </c>
      <c r="F21" s="4" t="s">
        <v>12</v>
      </c>
      <c r="G21" s="4" t="s">
        <v>11</v>
      </c>
      <c r="H21" s="4" t="s">
        <v>732</v>
      </c>
      <c r="I21" s="4" t="s">
        <v>766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51" s="12" customFormat="1" x14ac:dyDescent="0.25">
      <c r="A22" s="43" t="s">
        <v>52</v>
      </c>
      <c r="B22" s="43">
        <v>2015</v>
      </c>
      <c r="C22" s="12" t="s">
        <v>380</v>
      </c>
      <c r="D22" s="12" t="s">
        <v>408</v>
      </c>
      <c r="E22" s="12" t="s">
        <v>9</v>
      </c>
      <c r="F22" s="11" t="s">
        <v>10</v>
      </c>
      <c r="G22" s="11" t="s">
        <v>11</v>
      </c>
      <c r="H22" s="12" t="s">
        <v>53</v>
      </c>
      <c r="I22" s="12" t="s">
        <v>766</v>
      </c>
      <c r="K22" s="11"/>
      <c r="L22" s="11"/>
      <c r="M22" s="11"/>
      <c r="N22" s="11"/>
      <c r="O22" s="11">
        <f>Forecast_Data!J47</f>
        <v>410</v>
      </c>
      <c r="P22" s="11"/>
      <c r="Q22" s="11"/>
      <c r="R22" s="11"/>
      <c r="S22" s="11">
        <f>Forecast_Data!N47</f>
        <v>230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51" s="4" customFormat="1" x14ac:dyDescent="0.25">
      <c r="A23" s="44" t="s">
        <v>413</v>
      </c>
      <c r="B23" s="44">
        <v>2015</v>
      </c>
      <c r="C23" s="4" t="s">
        <v>380</v>
      </c>
      <c r="D23" s="4" t="s">
        <v>408</v>
      </c>
      <c r="E23" s="4" t="s">
        <v>57</v>
      </c>
      <c r="F23" s="9" t="s">
        <v>12</v>
      </c>
      <c r="G23" s="9" t="s">
        <v>11</v>
      </c>
      <c r="H23" s="4" t="s">
        <v>731</v>
      </c>
      <c r="I23" s="4" t="s">
        <v>766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51" s="37" customFormat="1" x14ac:dyDescent="0.25">
      <c r="A24" s="45" t="s">
        <v>55</v>
      </c>
      <c r="B24" s="45">
        <v>2016</v>
      </c>
      <c r="C24" s="37" t="s">
        <v>398</v>
      </c>
      <c r="D24" s="37" t="s">
        <v>408</v>
      </c>
      <c r="E24" s="37" t="s">
        <v>9</v>
      </c>
      <c r="F24" s="21" t="s">
        <v>10</v>
      </c>
      <c r="G24" s="21" t="s">
        <v>11</v>
      </c>
      <c r="H24" s="37" t="s">
        <v>189</v>
      </c>
      <c r="I24" s="37" t="s">
        <v>766</v>
      </c>
      <c r="K24" s="21"/>
      <c r="L24" s="21"/>
      <c r="M24" s="21"/>
      <c r="N24" s="21"/>
      <c r="O24" s="21"/>
      <c r="P24" s="21"/>
      <c r="Q24" s="16">
        <f>Forecast_Data!L50</f>
        <v>380</v>
      </c>
      <c r="R24" s="16">
        <f>Forecast_Data!M50</f>
        <v>336</v>
      </c>
      <c r="S24" s="16">
        <f>Forecast_Data!N50</f>
        <v>294</v>
      </c>
      <c r="T24" s="16">
        <f>Forecast_Data!O50</f>
        <v>249</v>
      </c>
      <c r="U24" s="16">
        <f>Forecast_Data!P50</f>
        <v>209</v>
      </c>
      <c r="V24" s="16">
        <f>Forecast_Data!Q50</f>
        <v>188</v>
      </c>
      <c r="W24" s="16">
        <f>Forecast_Data!R50</f>
        <v>169</v>
      </c>
      <c r="X24" s="16">
        <f>Forecast_Data!S50</f>
        <v>154</v>
      </c>
      <c r="Y24" s="16">
        <f>Forecast_Data!T50</f>
        <v>135</v>
      </c>
      <c r="Z24" s="16">
        <f>Forecast_Data!U50</f>
        <v>119</v>
      </c>
      <c r="AA24" s="16">
        <f>Forecast_Data!V50</f>
        <v>109</v>
      </c>
      <c r="AB24" s="16">
        <f>Forecast_Data!W50</f>
        <v>101</v>
      </c>
      <c r="AC24" s="16">
        <f>Forecast_Data!X50</f>
        <v>96</v>
      </c>
      <c r="AD24" s="16">
        <f>Forecast_Data!Y50</f>
        <v>85</v>
      </c>
      <c r="AE24" s="16">
        <f>Forecast_Data!Z50</f>
        <v>78</v>
      </c>
      <c r="AF24" s="16">
        <f>Forecast_Data!AA50</f>
        <v>76</v>
      </c>
      <c r="AG24" s="16">
        <f>Forecast_Data!AB50</f>
        <v>75</v>
      </c>
      <c r="AH24" s="7">
        <f>Forecast_Data!AC50</f>
        <v>74</v>
      </c>
      <c r="AI24" s="7">
        <f>Forecast_Data!AD50</f>
        <v>73</v>
      </c>
      <c r="AJ24" s="7">
        <f>Forecast_Data!AE50</f>
        <v>72</v>
      </c>
      <c r="AK24" s="7">
        <f>Forecast_Data!AF50</f>
        <v>72</v>
      </c>
      <c r="AL24" s="7">
        <f>Forecast_Data!AG50</f>
        <v>71</v>
      </c>
      <c r="AM24" s="7">
        <f>Forecast_Data!AH50</f>
        <v>70</v>
      </c>
      <c r="AN24" s="7">
        <f>Forecast_Data!AI50</f>
        <v>69</v>
      </c>
      <c r="AO24" s="7">
        <f>Forecast_Data!AJ50</f>
        <v>68</v>
      </c>
      <c r="AP24" s="7">
        <f>Forecast_Data!AK50</f>
        <v>68</v>
      </c>
      <c r="AQ24" s="7">
        <f>Forecast_Data!AL50</f>
        <v>68</v>
      </c>
      <c r="AR24" s="7">
        <f>Forecast_Data!AM50</f>
        <v>67</v>
      </c>
      <c r="AS24" s="7">
        <f>Forecast_Data!AN50</f>
        <v>66</v>
      </c>
      <c r="AT24" s="7">
        <f>Forecast_Data!AO50</f>
        <v>66</v>
      </c>
      <c r="AU24" s="7">
        <f>Forecast_Data!AP50</f>
        <v>66</v>
      </c>
      <c r="AV24" s="7">
        <f>Forecast_Data!AQ50</f>
        <v>65</v>
      </c>
      <c r="AW24" s="7">
        <f>Forecast_Data!AR50</f>
        <v>64</v>
      </c>
      <c r="AX24" s="7">
        <f>Forecast_Data!AS50</f>
        <v>64</v>
      </c>
      <c r="AY24" s="7">
        <f>Forecast_Data!AT50</f>
        <v>64</v>
      </c>
    </row>
    <row r="25" spans="1:51" s="37" customFormat="1" x14ac:dyDescent="0.25">
      <c r="A25" s="45" t="s">
        <v>55</v>
      </c>
      <c r="B25" s="45">
        <v>2016</v>
      </c>
      <c r="C25" s="37" t="s">
        <v>398</v>
      </c>
      <c r="D25" s="37" t="s">
        <v>408</v>
      </c>
      <c r="E25" s="37" t="s">
        <v>9</v>
      </c>
      <c r="F25" s="21" t="s">
        <v>10</v>
      </c>
      <c r="G25" s="21" t="s">
        <v>11</v>
      </c>
      <c r="H25" s="37" t="s">
        <v>733</v>
      </c>
      <c r="I25" s="37" t="s">
        <v>766</v>
      </c>
      <c r="K25" s="21"/>
      <c r="L25" s="21"/>
      <c r="M25" s="21"/>
      <c r="N25" s="21"/>
      <c r="O25" s="21"/>
      <c r="P25" s="21"/>
      <c r="Q25" s="16">
        <f>Forecast_Data!L48</f>
        <v>395</v>
      </c>
      <c r="R25" s="16">
        <f>Forecast_Data!M48</f>
        <v>367</v>
      </c>
      <c r="S25" s="16">
        <f>Forecast_Data!N48</f>
        <v>340</v>
      </c>
      <c r="T25" s="16">
        <f>Forecast_Data!O48</f>
        <v>311</v>
      </c>
      <c r="U25" s="16">
        <f>Forecast_Data!P48</f>
        <v>281</v>
      </c>
      <c r="V25" s="16">
        <f>Forecast_Data!Q48</f>
        <v>271</v>
      </c>
      <c r="W25" s="16">
        <f>Forecast_Data!R48</f>
        <v>255</v>
      </c>
      <c r="X25" s="16">
        <f>Forecast_Data!S48</f>
        <v>248</v>
      </c>
      <c r="Y25" s="16">
        <f>Forecast_Data!T48</f>
        <v>233</v>
      </c>
      <c r="Z25" s="16">
        <f>Forecast_Data!U48</f>
        <v>221</v>
      </c>
      <c r="AA25" s="16">
        <f>Forecast_Data!V48</f>
        <v>218</v>
      </c>
      <c r="AB25" s="16">
        <f>Forecast_Data!W48</f>
        <v>214</v>
      </c>
      <c r="AC25" s="16">
        <f>Forecast_Data!X48</f>
        <v>209</v>
      </c>
      <c r="AD25" s="16">
        <f>Forecast_Data!Y48</f>
        <v>206</v>
      </c>
      <c r="AE25" s="16">
        <f>Forecast_Data!Z48</f>
        <v>200</v>
      </c>
      <c r="AF25" s="16">
        <f>Forecast_Data!AA48</f>
        <v>198</v>
      </c>
      <c r="AG25" s="16">
        <f>Forecast_Data!AB48</f>
        <v>196</v>
      </c>
      <c r="AH25" s="7">
        <f>Forecast_Data!AC48</f>
        <v>194</v>
      </c>
      <c r="AI25" s="7">
        <f>Forecast_Data!AD48</f>
        <v>192</v>
      </c>
      <c r="AJ25" s="7">
        <f>Forecast_Data!AE48</f>
        <v>190</v>
      </c>
      <c r="AK25" s="7">
        <f>Forecast_Data!AF48</f>
        <v>189</v>
      </c>
      <c r="AL25" s="7">
        <f>Forecast_Data!AG48</f>
        <v>188</v>
      </c>
      <c r="AM25" s="7">
        <f>Forecast_Data!AH48</f>
        <v>187</v>
      </c>
      <c r="AN25" s="7">
        <f>Forecast_Data!AI48</f>
        <v>186</v>
      </c>
      <c r="AO25" s="7">
        <f>Forecast_Data!AJ48</f>
        <v>185</v>
      </c>
      <c r="AP25" s="7">
        <f>Forecast_Data!AK48</f>
        <v>183</v>
      </c>
      <c r="AQ25" s="7">
        <f>Forecast_Data!AL48</f>
        <v>182</v>
      </c>
      <c r="AR25" s="7">
        <f>Forecast_Data!AM48</f>
        <v>180</v>
      </c>
      <c r="AS25" s="7">
        <f>Forecast_Data!AN48</f>
        <v>179</v>
      </c>
      <c r="AT25" s="7">
        <f>Forecast_Data!AO48</f>
        <v>178</v>
      </c>
      <c r="AU25" s="7">
        <f>Forecast_Data!AP48</f>
        <v>176</v>
      </c>
      <c r="AV25" s="7">
        <f>Forecast_Data!AQ48</f>
        <v>175</v>
      </c>
      <c r="AW25" s="7">
        <f>Forecast_Data!AR48</f>
        <v>173</v>
      </c>
      <c r="AX25" s="7">
        <f>Forecast_Data!AS48</f>
        <v>171</v>
      </c>
      <c r="AY25" s="7">
        <f>Forecast_Data!AT48</f>
        <v>170</v>
      </c>
    </row>
    <row r="26" spans="1:51" s="4" customFormat="1" x14ac:dyDescent="0.25">
      <c r="A26" s="44" t="s">
        <v>55</v>
      </c>
      <c r="B26" s="44">
        <v>2016</v>
      </c>
      <c r="C26" s="4" t="s">
        <v>398</v>
      </c>
      <c r="D26" s="4" t="s">
        <v>408</v>
      </c>
      <c r="E26" s="4" t="s">
        <v>9</v>
      </c>
      <c r="F26" s="9" t="s">
        <v>10</v>
      </c>
      <c r="G26" s="9" t="s">
        <v>11</v>
      </c>
      <c r="H26" s="4" t="s">
        <v>190</v>
      </c>
      <c r="I26" s="4" t="s">
        <v>766</v>
      </c>
      <c r="K26" s="9"/>
      <c r="L26" s="9"/>
      <c r="M26" s="9"/>
      <c r="N26" s="9"/>
      <c r="O26" s="9"/>
      <c r="P26" s="9"/>
      <c r="Q26" s="49">
        <f>Forecast_Data!L49</f>
        <v>418</v>
      </c>
      <c r="R26" s="49">
        <f>Forecast_Data!M49</f>
        <v>413</v>
      </c>
      <c r="S26" s="49">
        <f>Forecast_Data!N49</f>
        <v>406</v>
      </c>
      <c r="T26" s="49">
        <f>Forecast_Data!O49</f>
        <v>400</v>
      </c>
      <c r="U26" s="49">
        <f>Forecast_Data!P49</f>
        <v>395</v>
      </c>
      <c r="V26" s="49">
        <f>Forecast_Data!Q49</f>
        <v>384</v>
      </c>
      <c r="W26" s="49">
        <f>Forecast_Data!R49</f>
        <v>372</v>
      </c>
      <c r="X26" s="49">
        <f>Forecast_Data!S49</f>
        <v>361</v>
      </c>
      <c r="Y26" s="49">
        <f>Forecast_Data!T49</f>
        <v>350</v>
      </c>
      <c r="Z26" s="49">
        <f>Forecast_Data!U49</f>
        <v>338</v>
      </c>
      <c r="AA26" s="49">
        <f>Forecast_Data!V49</f>
        <v>328</v>
      </c>
      <c r="AB26" s="49">
        <f>Forecast_Data!W49</f>
        <v>318</v>
      </c>
      <c r="AC26" s="49">
        <f>Forecast_Data!X49</f>
        <v>312</v>
      </c>
      <c r="AD26" s="49">
        <f>Forecast_Data!Y49</f>
        <v>298</v>
      </c>
      <c r="AE26" s="49">
        <f>Forecast_Data!Z49</f>
        <v>290</v>
      </c>
      <c r="AF26" s="49">
        <f>Forecast_Data!AA49</f>
        <v>288</v>
      </c>
      <c r="AG26" s="49">
        <f>Forecast_Data!AB49</f>
        <v>285</v>
      </c>
      <c r="AH26" s="10">
        <f>Forecast_Data!AC49</f>
        <v>282</v>
      </c>
      <c r="AI26" s="10">
        <f>Forecast_Data!AD49</f>
        <v>280</v>
      </c>
      <c r="AJ26" s="10">
        <f>Forecast_Data!AE49</f>
        <v>278</v>
      </c>
      <c r="AK26" s="10">
        <f>Forecast_Data!AF49</f>
        <v>277</v>
      </c>
      <c r="AL26" s="10">
        <f>Forecast_Data!AG49</f>
        <v>276</v>
      </c>
      <c r="AM26" s="10">
        <f>Forecast_Data!AH49</f>
        <v>276</v>
      </c>
      <c r="AN26" s="10">
        <f>Forecast_Data!AI49</f>
        <v>276</v>
      </c>
      <c r="AO26" s="10">
        <f>Forecast_Data!AJ49</f>
        <v>275</v>
      </c>
      <c r="AP26" s="10">
        <f>Forecast_Data!AK49</f>
        <v>273</v>
      </c>
      <c r="AQ26" s="10">
        <f>Forecast_Data!AL49</f>
        <v>271</v>
      </c>
      <c r="AR26" s="10">
        <f>Forecast_Data!AM49</f>
        <v>268</v>
      </c>
      <c r="AS26" s="10">
        <f>Forecast_Data!AN49</f>
        <v>266</v>
      </c>
      <c r="AT26" s="10">
        <f>Forecast_Data!AO49</f>
        <v>264</v>
      </c>
      <c r="AU26" s="10">
        <f>Forecast_Data!AP49</f>
        <v>261</v>
      </c>
      <c r="AV26" s="10">
        <f>Forecast_Data!AQ49</f>
        <v>260</v>
      </c>
      <c r="AW26" s="10">
        <f>Forecast_Data!AR49</f>
        <v>258</v>
      </c>
      <c r="AX26" s="10">
        <f>Forecast_Data!AS49</f>
        <v>256</v>
      </c>
      <c r="AY26" s="10">
        <f>Forecast_Data!AT49</f>
        <v>255</v>
      </c>
    </row>
    <row r="27" spans="1:51" s="37" customFormat="1" x14ac:dyDescent="0.25">
      <c r="A27" s="45" t="s">
        <v>315</v>
      </c>
      <c r="B27" s="45">
        <v>2017</v>
      </c>
      <c r="C27" s="37" t="s">
        <v>407</v>
      </c>
      <c r="D27" s="37" t="s">
        <v>408</v>
      </c>
      <c r="E27" s="37" t="s">
        <v>9</v>
      </c>
      <c r="F27" s="21" t="s">
        <v>10</v>
      </c>
      <c r="G27" s="21" t="s">
        <v>11</v>
      </c>
      <c r="H27" s="37" t="s">
        <v>189</v>
      </c>
      <c r="I27" s="37" t="s">
        <v>766</v>
      </c>
      <c r="K27" s="21"/>
      <c r="L27" s="21"/>
      <c r="M27" s="21"/>
      <c r="N27" s="21">
        <f>MIN(Forecast_Data!I67:I86)</f>
        <v>362</v>
      </c>
      <c r="O27" s="21"/>
      <c r="P27" s="21"/>
      <c r="Q27" s="21"/>
      <c r="R27" s="21"/>
      <c r="S27" s="16">
        <f>MIN(Forecast_Data!N67:N86)</f>
        <v>273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51" s="37" customFormat="1" x14ac:dyDescent="0.25">
      <c r="A28" s="45" t="s">
        <v>315</v>
      </c>
      <c r="B28" s="45">
        <v>2017</v>
      </c>
      <c r="C28" s="37" t="s">
        <v>407</v>
      </c>
      <c r="D28" s="37" t="s">
        <v>408</v>
      </c>
      <c r="E28" s="37" t="s">
        <v>9</v>
      </c>
      <c r="F28" s="21" t="s">
        <v>10</v>
      </c>
      <c r="G28" s="21" t="s">
        <v>11</v>
      </c>
      <c r="H28" s="37" t="s">
        <v>368</v>
      </c>
      <c r="I28" s="37" t="s">
        <v>766</v>
      </c>
      <c r="K28" s="21"/>
      <c r="L28" s="21"/>
      <c r="M28" s="21"/>
      <c r="N28" s="21">
        <f>AVERAGE(Forecast_Data!I67:I86)</f>
        <v>643.79999999999995</v>
      </c>
      <c r="O28" s="21"/>
      <c r="P28" s="21"/>
      <c r="Q28" s="21"/>
      <c r="R28" s="21"/>
      <c r="S28" s="16">
        <f>AVERAGE(Forecast_Data!N67:N86)</f>
        <v>420.33333333333331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51" s="4" customFormat="1" x14ac:dyDescent="0.25">
      <c r="A29" s="44" t="s">
        <v>315</v>
      </c>
      <c r="B29" s="44">
        <v>2017</v>
      </c>
      <c r="C29" s="4" t="s">
        <v>407</v>
      </c>
      <c r="D29" s="4" t="s">
        <v>408</v>
      </c>
      <c r="E29" s="4" t="s">
        <v>9</v>
      </c>
      <c r="F29" s="9" t="s">
        <v>10</v>
      </c>
      <c r="G29" s="9" t="s">
        <v>11</v>
      </c>
      <c r="H29" s="4" t="s">
        <v>190</v>
      </c>
      <c r="I29" s="4" t="s">
        <v>766</v>
      </c>
      <c r="K29" s="9"/>
      <c r="L29" s="9"/>
      <c r="M29" s="9"/>
      <c r="N29" s="9">
        <f>MAX(Forecast_Data!I67:I86)</f>
        <v>1265</v>
      </c>
      <c r="O29" s="9"/>
      <c r="P29" s="9"/>
      <c r="Q29" s="9"/>
      <c r="R29" s="9"/>
      <c r="S29" s="49">
        <f>MAX(Forecast_Data!N67:N86)</f>
        <v>744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51" s="37" customFormat="1" x14ac:dyDescent="0.25">
      <c r="A30" s="45" t="s">
        <v>396</v>
      </c>
      <c r="B30" s="45">
        <v>2017</v>
      </c>
      <c r="C30" s="37" t="s">
        <v>380</v>
      </c>
      <c r="D30" s="37" t="s">
        <v>408</v>
      </c>
      <c r="E30" s="37" t="s">
        <v>57</v>
      </c>
      <c r="F30" s="21" t="s">
        <v>10</v>
      </c>
      <c r="G30" s="21" t="s">
        <v>11</v>
      </c>
      <c r="H30" s="37" t="s">
        <v>189</v>
      </c>
      <c r="I30" s="37" t="s">
        <v>766</v>
      </c>
      <c r="K30" s="21"/>
      <c r="L30" s="21"/>
      <c r="M30" s="21"/>
      <c r="N30" s="21"/>
      <c r="O30" s="21"/>
      <c r="P30" s="21"/>
      <c r="Q30" s="21"/>
      <c r="R30" s="16">
        <f>Forecast_Data!M53</f>
        <v>307.37008418876098</v>
      </c>
      <c r="S30" s="16">
        <f>Forecast_Data!N53</f>
        <v>284.57224959109976</v>
      </c>
      <c r="T30" s="16">
        <f>Forecast_Data!O53</f>
        <v>261.47442274797032</v>
      </c>
      <c r="U30" s="16">
        <f>Forecast_Data!P53</f>
        <v>238.75068945320035</v>
      </c>
      <c r="V30" s="16">
        <f>Forecast_Data!Q53</f>
        <v>216.93252280522674</v>
      </c>
      <c r="W30" s="16">
        <f>Forecast_Data!R53</f>
        <v>196.38970415309817</v>
      </c>
      <c r="X30" s="16">
        <f>Forecast_Data!S53</f>
        <v>177.34462258454514</v>
      </c>
      <c r="Y30" s="16">
        <f>Forecast_Data!T53</f>
        <v>159.90269346593752</v>
      </c>
      <c r="Z30" s="16">
        <f>Forecast_Data!U53</f>
        <v>144.0856715946735</v>
      </c>
      <c r="AA30" s="16">
        <f>Forecast_Data!V53</f>
        <v>129.86060839297076</v>
      </c>
      <c r="AB30" s="16">
        <f>Forecast_Data!W53</f>
        <v>117.16179543132027</v>
      </c>
      <c r="AC30" s="16">
        <f>Forecast_Data!X53</f>
        <v>105.90560214435418</v>
      </c>
      <c r="AD30" s="16">
        <f>Forecast_Data!Y53</f>
        <v>95.9992173621756</v>
      </c>
      <c r="AE30" s="16">
        <f>Forecast_Data!Z53</f>
        <v>87.34469725499244</v>
      </c>
      <c r="AF30" s="16">
        <f>Forecast_Data!AA53</f>
        <v>79.839930165218675</v>
      </c>
      <c r="AG30" s="16">
        <f>Forecast_Data!AB53</f>
        <v>73.378310425759864</v>
      </c>
      <c r="AH30" s="7">
        <f>Forecast_Data!AC53</f>
        <v>67.848875559288246</v>
      </c>
      <c r="AI30" s="7">
        <f>Forecast_Data!AD53</f>
        <v>63.138098814554063</v>
      </c>
      <c r="AJ30" s="7">
        <f>Forecast_Data!AE53</f>
        <v>59.1334584254246</v>
      </c>
      <c r="AK30" s="7">
        <f>Forecast_Data!AF53</f>
        <v>55.727858845742411</v>
      </c>
      <c r="AL30" s="7">
        <f>Forecast_Data!AG53</f>
        <v>52.8235847954899</v>
      </c>
      <c r="AM30" s="7">
        <f>Forecast_Data!AH53</f>
        <v>50.334841315907262</v>
      </c>
      <c r="AN30" s="7">
        <f>Forecast_Data!AI53</f>
        <v>48.188639697238386</v>
      </c>
      <c r="AO30" s="7">
        <f>Forecast_Data!AJ53</f>
        <v>46.324340507015478</v>
      </c>
      <c r="AP30" s="7">
        <f>Forecast_Data!AK53</f>
        <v>44.692375622767912</v>
      </c>
      <c r="AQ30" s="7">
        <f>Forecast_Data!AL53</f>
        <v>43.252623868348152</v>
      </c>
      <c r="AR30" s="7">
        <f>Forecast_Data!AM53</f>
        <v>41.97276412685018</v>
      </c>
      <c r="AS30" s="7">
        <f>Forecast_Data!AN53</f>
        <v>40.826781335913715</v>
      </c>
      <c r="AT30" s="7">
        <f>Forecast_Data!AO53</f>
        <v>39.793694944472712</v>
      </c>
      <c r="AU30" s="7">
        <f>Forecast_Data!AP53</f>
        <v>38.856517681956724</v>
      </c>
      <c r="AV30" s="7">
        <f>Forecast_Data!AQ53</f>
        <v>38.00142268083281</v>
      </c>
      <c r="AW30" s="7">
        <f>Forecast_Data!AR53</f>
        <v>37.217086337671688</v>
      </c>
      <c r="AX30" s="7">
        <f>Forecast_Data!AS53</f>
        <v>36.494173575909635</v>
      </c>
      <c r="AY30" s="7">
        <f>Forecast_Data!AT53</f>
        <v>35.824935801450316</v>
      </c>
    </row>
    <row r="31" spans="1:51" x14ac:dyDescent="0.25">
      <c r="A31" s="45" t="s">
        <v>396</v>
      </c>
      <c r="B31" s="45">
        <v>2017</v>
      </c>
      <c r="C31" s="37" t="s">
        <v>380</v>
      </c>
      <c r="D31" s="37" t="s">
        <v>408</v>
      </c>
      <c r="E31" s="37" t="s">
        <v>57</v>
      </c>
      <c r="F31" s="21" t="s">
        <v>10</v>
      </c>
      <c r="G31" s="21" t="s">
        <v>11</v>
      </c>
      <c r="H31" s="37" t="s">
        <v>734</v>
      </c>
      <c r="I31" s="37" t="s">
        <v>766</v>
      </c>
      <c r="K31" s="21"/>
      <c r="L31" s="21"/>
      <c r="M31" s="21"/>
      <c r="N31" s="21"/>
      <c r="O31" s="21"/>
      <c r="P31" s="21"/>
      <c r="Q31" s="21"/>
      <c r="R31" s="16">
        <f>Forecast_Data!M51</f>
        <v>312</v>
      </c>
      <c r="S31" s="16">
        <f>Forecast_Data!N51</f>
        <v>294</v>
      </c>
      <c r="T31" s="16">
        <f>Forecast_Data!O51</f>
        <v>275</v>
      </c>
      <c r="U31" s="16">
        <f>Forecast_Data!P51</f>
        <v>256</v>
      </c>
      <c r="V31" s="16">
        <f>Forecast_Data!Q51</f>
        <v>238</v>
      </c>
      <c r="W31" s="16">
        <f>Forecast_Data!R51</f>
        <v>220</v>
      </c>
      <c r="X31" s="16">
        <f>Forecast_Data!S51</f>
        <v>204</v>
      </c>
      <c r="Y31" s="16">
        <f>Forecast_Data!T51</f>
        <v>188</v>
      </c>
      <c r="Z31" s="16">
        <f>Forecast_Data!U51</f>
        <v>173</v>
      </c>
      <c r="AA31" s="16">
        <f>Forecast_Data!V51</f>
        <v>160</v>
      </c>
      <c r="AB31" s="16">
        <f>Forecast_Data!W51</f>
        <v>148</v>
      </c>
      <c r="AC31" s="16">
        <f>Forecast_Data!X51</f>
        <v>136</v>
      </c>
      <c r="AD31" s="16">
        <f>Forecast_Data!Y51</f>
        <v>126</v>
      </c>
      <c r="AE31" s="16">
        <f>Forecast_Data!Z51</f>
        <v>117</v>
      </c>
      <c r="AF31" s="16">
        <f>Forecast_Data!AA51</f>
        <v>109.54722780973138</v>
      </c>
      <c r="AG31" s="16">
        <f>Forecast_Data!AB51</f>
        <v>102.59703143816981</v>
      </c>
      <c r="AH31" s="7">
        <f>Forecast_Data!AC51</f>
        <v>96.540333135612556</v>
      </c>
      <c r="AI31" s="7">
        <f>Forecast_Data!AD51</f>
        <v>91.292936373141146</v>
      </c>
      <c r="AJ31" s="7">
        <f>Forecast_Data!AE51</f>
        <v>86.763033336415091</v>
      </c>
      <c r="AK31" s="7">
        <f>Forecast_Data!AF51</f>
        <v>82.856611832760976</v>
      </c>
      <c r="AL31" s="7">
        <f>Forecast_Data!AG51</f>
        <v>79.482960734422051</v>
      </c>
      <c r="AM31" s="7">
        <f>Forecast_Data!AH51</f>
        <v>76.558924793206955</v>
      </c>
      <c r="AN31" s="7">
        <f>Forecast_Data!AI51</f>
        <v>74.011332798799756</v>
      </c>
      <c r="AO31" s="7">
        <f>Forecast_Data!AJ51</f>
        <v>72</v>
      </c>
      <c r="AP31" s="7">
        <f>Forecast_Data!AK51</f>
        <v>69.805979211881649</v>
      </c>
      <c r="AQ31" s="7">
        <f>Forecast_Data!AL51</f>
        <v>68.053068533854471</v>
      </c>
      <c r="AR31" s="7">
        <f>Forecast_Data!AM51</f>
        <v>66.483860556845599</v>
      </c>
      <c r="AS31" s="7">
        <f>Forecast_Data!AN51</f>
        <v>65.069707458996049</v>
      </c>
      <c r="AT31" s="7">
        <f>Forecast_Data!AO51</f>
        <v>63.787255061165894</v>
      </c>
      <c r="AU31" s="7">
        <f>Forecast_Data!AP51</f>
        <v>62.61741692549294</v>
      </c>
      <c r="AV31" s="7">
        <f>Forecast_Data!AQ51</f>
        <v>61.544530129108317</v>
      </c>
      <c r="AW31" s="7">
        <f>Forecast_Data!AR51</f>
        <v>60.555674463035189</v>
      </c>
      <c r="AX31" s="7">
        <f>Forecast_Data!AS51</f>
        <v>59.640129789578047</v>
      </c>
      <c r="AY31" s="7">
        <f>Forecast_Data!AT51</f>
        <v>59</v>
      </c>
    </row>
    <row r="32" spans="1:51" s="4" customFormat="1" x14ac:dyDescent="0.25">
      <c r="A32" s="44" t="s">
        <v>396</v>
      </c>
      <c r="B32" s="44">
        <v>2017</v>
      </c>
      <c r="C32" s="4" t="s">
        <v>380</v>
      </c>
      <c r="D32" s="4" t="s">
        <v>408</v>
      </c>
      <c r="E32" s="4" t="s">
        <v>57</v>
      </c>
      <c r="F32" s="9" t="s">
        <v>10</v>
      </c>
      <c r="G32" s="9" t="s">
        <v>11</v>
      </c>
      <c r="H32" s="4" t="s">
        <v>190</v>
      </c>
      <c r="I32" s="4" t="s">
        <v>766</v>
      </c>
      <c r="K32" s="9"/>
      <c r="L32" s="9"/>
      <c r="M32" s="9"/>
      <c r="N32" s="9"/>
      <c r="O32" s="9"/>
      <c r="P32" s="9"/>
      <c r="Q32" s="9"/>
      <c r="R32" s="49">
        <f>Forecast_Data!M52</f>
        <v>316.90032283071452</v>
      </c>
      <c r="S32" s="49">
        <f>Forecast_Data!N52</f>
        <v>303.67104396881365</v>
      </c>
      <c r="T32" s="49">
        <f>Forecast_Data!O52</f>
        <v>289.77523675202383</v>
      </c>
      <c r="U32" s="49">
        <f>Forecast_Data!P52</f>
        <v>275.5582516524882</v>
      </c>
      <c r="V32" s="49">
        <f>Forecast_Data!Q52</f>
        <v>261.32683302380514</v>
      </c>
      <c r="W32" s="49">
        <f>Forecast_Data!R52</f>
        <v>247.33012899869939</v>
      </c>
      <c r="X32" s="49">
        <f>Forecast_Data!S52</f>
        <v>233.75682193811045</v>
      </c>
      <c r="Y32" s="49">
        <f>Forecast_Data!T52</f>
        <v>220.74227256948726</v>
      </c>
      <c r="Z32" s="49">
        <f>Forecast_Data!U52</f>
        <v>208.37989313982126</v>
      </c>
      <c r="AA32" s="49">
        <f>Forecast_Data!V52</f>
        <v>196.73281651542717</v>
      </c>
      <c r="AB32" s="49">
        <f>Forecast_Data!W52</f>
        <v>185.84371665366515</v>
      </c>
      <c r="AC32" s="49">
        <f>Forecast_Data!X52</f>
        <v>175.74180331311243</v>
      </c>
      <c r="AD32" s="49">
        <f>Forecast_Data!Y52</f>
        <v>166.44663992277651</v>
      </c>
      <c r="AE32" s="49">
        <f>Forecast_Data!Z52</f>
        <v>157.96883891867935</v>
      </c>
      <c r="AF32" s="49">
        <f>Forecast_Data!AA52</f>
        <v>150.30818659239159</v>
      </c>
      <c r="AG32" s="49">
        <f>Forecast_Data!AB52</f>
        <v>143.4504392217454</v>
      </c>
      <c r="AH32" s="10">
        <f>Forecast_Data!AC52</f>
        <v>137.3646334608886</v>
      </c>
      <c r="AI32" s="10">
        <f>Forecast_Data!AD52</f>
        <v>132.00271132822331</v>
      </c>
      <c r="AJ32" s="10">
        <f>Forecast_Data!AE52</f>
        <v>127.30227783361451</v>
      </c>
      <c r="AK32" s="10">
        <f>Forecast_Data!AF52</f>
        <v>123.191851734482</v>
      </c>
      <c r="AL32" s="10">
        <f>Forecast_Data!AG52</f>
        <v>119.59697683465603</v>
      </c>
      <c r="AM32" s="10">
        <f>Forecast_Data!AH52</f>
        <v>116.44556359492496</v>
      </c>
      <c r="AN32" s="10">
        <f>Forecast_Data!AI52</f>
        <v>113.6715503294986</v>
      </c>
      <c r="AO32" s="10">
        <f>Forecast_Data!AJ52</f>
        <v>111.21677738141018</v>
      </c>
      <c r="AP32" s="10">
        <f>Forecast_Data!AK52</f>
        <v>109.03145482486391</v>
      </c>
      <c r="AQ32" s="10">
        <f>Forecast_Data!AL52</f>
        <v>107.07373848509086</v>
      </c>
      <c r="AR32" s="10">
        <f>Forecast_Data!AM52</f>
        <v>105.30885459875026</v>
      </c>
      <c r="AS32" s="10">
        <f>Forecast_Data!AN52</f>
        <v>103.70807323659373</v>
      </c>
      <c r="AT32" s="10">
        <f>Forecast_Data!AO52</f>
        <v>102.24770315789436</v>
      </c>
      <c r="AU32" s="10">
        <f>Forecast_Data!AP52</f>
        <v>100.90819086039033</v>
      </c>
      <c r="AV32" s="10">
        <f>Forecast_Data!AQ52</f>
        <v>99.673352248551168</v>
      </c>
      <c r="AW32" s="10">
        <f>Forecast_Data!AR52</f>
        <v>98.529736487225293</v>
      </c>
      <c r="AX32" s="10">
        <f>Forecast_Data!AS52</f>
        <v>97.466108498637666</v>
      </c>
      <c r="AY32" s="10">
        <f>Forecast_Data!AT52</f>
        <v>96.47303219313298</v>
      </c>
    </row>
    <row r="33" spans="1:51" s="4" customFormat="1" x14ac:dyDescent="0.25">
      <c r="A33" s="44" t="s">
        <v>60</v>
      </c>
      <c r="B33" s="44">
        <v>2017</v>
      </c>
      <c r="C33" s="4" t="s">
        <v>380</v>
      </c>
      <c r="D33" s="4" t="s">
        <v>408</v>
      </c>
      <c r="E33" s="4" t="s">
        <v>57</v>
      </c>
      <c r="F33" s="9" t="s">
        <v>10</v>
      </c>
      <c r="G33" s="9" t="s">
        <v>11</v>
      </c>
      <c r="H33" s="4" t="s">
        <v>735</v>
      </c>
      <c r="I33" s="4" t="s">
        <v>766</v>
      </c>
      <c r="J33" s="9"/>
      <c r="K33" s="9"/>
      <c r="L33" s="9"/>
      <c r="M33" s="9"/>
      <c r="N33" s="9"/>
      <c r="O33" s="9"/>
      <c r="P33" s="9"/>
      <c r="Q33" s="9"/>
      <c r="R33" s="49">
        <f>Forecast_Data!M54</f>
        <v>178.41</v>
      </c>
      <c r="S33" s="49">
        <f>Forecast_Data!N54</f>
        <v>157.5</v>
      </c>
      <c r="T33" s="49">
        <f>Forecast_Data!O54</f>
        <v>139.80000000000001</v>
      </c>
      <c r="U33" s="49">
        <f>Forecast_Data!P54</f>
        <v>124.24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51" x14ac:dyDescent="0.25">
      <c r="A34" s="45" t="s">
        <v>63</v>
      </c>
      <c r="B34" s="45">
        <v>2017</v>
      </c>
      <c r="C34" s="37" t="s">
        <v>380</v>
      </c>
      <c r="D34" s="37" t="s">
        <v>408</v>
      </c>
      <c r="E34" s="37" t="s">
        <v>57</v>
      </c>
      <c r="F34" s="21" t="s">
        <v>10</v>
      </c>
      <c r="G34" s="21" t="s">
        <v>11</v>
      </c>
      <c r="H34" s="37" t="s">
        <v>189</v>
      </c>
      <c r="I34" s="37" t="s">
        <v>766</v>
      </c>
      <c r="J34" s="21"/>
      <c r="K34" s="21"/>
      <c r="L34" s="21"/>
      <c r="M34" s="21"/>
      <c r="N34" s="21"/>
      <c r="O34" s="21"/>
      <c r="P34" s="16">
        <f>Forecast_Data!K56</f>
        <v>317</v>
      </c>
      <c r="Q34" s="16"/>
      <c r="R34" s="16"/>
      <c r="S34" s="16"/>
      <c r="T34" s="16"/>
      <c r="U34" s="16">
        <f>Forecast_Data!P56</f>
        <v>131</v>
      </c>
      <c r="V34" s="16"/>
      <c r="W34" s="16"/>
      <c r="X34" s="16"/>
      <c r="Y34" s="16"/>
      <c r="Z34" s="16">
        <f>Forecast_Data!U56</f>
        <v>78</v>
      </c>
      <c r="AA34" s="16"/>
      <c r="AB34" s="16"/>
      <c r="AC34" s="16"/>
      <c r="AD34" s="16"/>
      <c r="AE34" s="16">
        <f>Forecast_Data!Z56</f>
        <v>50</v>
      </c>
      <c r="AF34" s="16"/>
      <c r="AG34" s="21"/>
    </row>
    <row r="35" spans="1:51" s="37" customFormat="1" x14ac:dyDescent="0.25">
      <c r="A35" s="45" t="s">
        <v>63</v>
      </c>
      <c r="B35" s="45">
        <v>2017</v>
      </c>
      <c r="C35" s="37" t="s">
        <v>380</v>
      </c>
      <c r="D35" s="37" t="s">
        <v>408</v>
      </c>
      <c r="E35" s="37" t="s">
        <v>57</v>
      </c>
      <c r="F35" s="21" t="s">
        <v>10</v>
      </c>
      <c r="G35" s="21" t="s">
        <v>11</v>
      </c>
      <c r="H35" s="37" t="s">
        <v>368</v>
      </c>
      <c r="I35" s="37" t="s">
        <v>766</v>
      </c>
      <c r="J35" s="21"/>
      <c r="K35" s="21"/>
      <c r="L35" s="21"/>
      <c r="M35" s="21"/>
      <c r="N35" s="21"/>
      <c r="O35" s="21"/>
      <c r="P35" s="16">
        <f>AVERAGE(Forecast_Data!K55:K56)</f>
        <v>391.5</v>
      </c>
      <c r="Q35" s="16"/>
      <c r="R35" s="16"/>
      <c r="S35" s="16"/>
      <c r="T35" s="16"/>
      <c r="U35" s="16">
        <f>AVERAGE(Forecast_Data!P55:P56)</f>
        <v>162</v>
      </c>
      <c r="V35" s="16"/>
      <c r="W35" s="16"/>
      <c r="X35" s="16"/>
      <c r="Y35" s="16"/>
      <c r="Z35" s="16">
        <f>AVERAGE(Forecast_Data!U55:U56)</f>
        <v>96.5</v>
      </c>
      <c r="AA35" s="16"/>
      <c r="AB35" s="16"/>
      <c r="AC35" s="16"/>
      <c r="AD35" s="16"/>
      <c r="AE35" s="16">
        <f>AVERAGE(Forecast_Data!Z55:Z56)</f>
        <v>63</v>
      </c>
      <c r="AF35" s="16"/>
      <c r="AG35" s="21"/>
    </row>
    <row r="36" spans="1:51" s="4" customFormat="1" x14ac:dyDescent="0.25">
      <c r="A36" s="44" t="s">
        <v>63</v>
      </c>
      <c r="B36" s="44">
        <v>2017</v>
      </c>
      <c r="C36" s="4" t="s">
        <v>380</v>
      </c>
      <c r="D36" s="4" t="s">
        <v>408</v>
      </c>
      <c r="E36" s="4" t="s">
        <v>57</v>
      </c>
      <c r="F36" s="9" t="s">
        <v>10</v>
      </c>
      <c r="G36" s="9" t="s">
        <v>11</v>
      </c>
      <c r="H36" s="4" t="s">
        <v>190</v>
      </c>
      <c r="I36" s="4" t="s">
        <v>766</v>
      </c>
      <c r="J36" s="9"/>
      <c r="K36" s="9"/>
      <c r="L36" s="9"/>
      <c r="M36" s="9"/>
      <c r="N36" s="9"/>
      <c r="O36" s="9"/>
      <c r="P36" s="49">
        <f>Forecast_Data!K55</f>
        <v>466</v>
      </c>
      <c r="Q36" s="49"/>
      <c r="R36" s="49"/>
      <c r="S36" s="49"/>
      <c r="T36" s="49"/>
      <c r="U36" s="49">
        <f>Forecast_Data!P55</f>
        <v>193</v>
      </c>
      <c r="V36" s="49"/>
      <c r="W36" s="49"/>
      <c r="X36" s="49"/>
      <c r="Y36" s="49"/>
      <c r="Z36" s="49">
        <f>Forecast_Data!U55</f>
        <v>115</v>
      </c>
      <c r="AA36" s="49"/>
      <c r="AB36" s="49"/>
      <c r="AC36" s="49"/>
      <c r="AD36" s="49"/>
      <c r="AE36" s="49">
        <f>Forecast_Data!Z55</f>
        <v>76</v>
      </c>
      <c r="AF36" s="49"/>
      <c r="AG36" s="9"/>
    </row>
    <row r="37" spans="1:51" s="4" customFormat="1" x14ac:dyDescent="0.25">
      <c r="A37" s="44" t="s">
        <v>405</v>
      </c>
      <c r="B37" s="44">
        <v>2018</v>
      </c>
      <c r="C37" s="4" t="s">
        <v>398</v>
      </c>
      <c r="D37" s="4" t="s">
        <v>408</v>
      </c>
      <c r="E37" s="4" t="s">
        <v>9</v>
      </c>
      <c r="F37" s="9" t="s">
        <v>10</v>
      </c>
      <c r="G37" s="9" t="s">
        <v>11</v>
      </c>
      <c r="H37" s="4" t="s">
        <v>736</v>
      </c>
      <c r="I37" s="4" t="s">
        <v>766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51" s="37" customFormat="1" x14ac:dyDescent="0.25">
      <c r="A38" s="45" t="s">
        <v>86</v>
      </c>
      <c r="B38" s="45">
        <v>2018</v>
      </c>
      <c r="C38" s="37" t="s">
        <v>407</v>
      </c>
      <c r="D38" s="37" t="s">
        <v>408</v>
      </c>
      <c r="E38" s="37" t="s">
        <v>9</v>
      </c>
      <c r="F38" s="21" t="s">
        <v>10</v>
      </c>
      <c r="G38" s="21" t="s">
        <v>11</v>
      </c>
      <c r="H38" s="37" t="s">
        <v>189</v>
      </c>
      <c r="I38" s="37" t="s">
        <v>766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>
        <f>MIN(Forecast_Data!P89:P286)</f>
        <v>50</v>
      </c>
      <c r="V38" s="21"/>
      <c r="W38" s="21"/>
      <c r="X38" s="21"/>
      <c r="Y38" s="21"/>
      <c r="Z38" s="21"/>
      <c r="AA38" s="21"/>
      <c r="AB38" s="21"/>
      <c r="AC38" s="21"/>
      <c r="AD38" s="21"/>
      <c r="AE38" s="21">
        <f>MIN(Forecast_Data!Z89:Z286)</f>
        <v>20</v>
      </c>
      <c r="AF38" s="21"/>
      <c r="AG38" s="21"/>
    </row>
    <row r="39" spans="1:51" s="37" customFormat="1" x14ac:dyDescent="0.25">
      <c r="A39" s="45" t="s">
        <v>86</v>
      </c>
      <c r="B39" s="45">
        <v>2018</v>
      </c>
      <c r="C39" s="37" t="s">
        <v>407</v>
      </c>
      <c r="D39" s="37" t="s">
        <v>408</v>
      </c>
      <c r="E39" s="37" t="s">
        <v>9</v>
      </c>
      <c r="F39" s="21" t="s">
        <v>10</v>
      </c>
      <c r="G39" s="21" t="s">
        <v>11</v>
      </c>
      <c r="H39" s="37" t="s">
        <v>737</v>
      </c>
      <c r="I39" s="37" t="s">
        <v>766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>
        <f>AVERAGE(Forecast_Data!P99,Forecast_Data!P102,Forecast_Data!P105,Forecast_Data!P117,Forecast_Data!P120,Forecast_Data!P123,Forecast_Data!P135,Forecast_Data!P138,Forecast_Data!P141,Forecast_Data!P153,Forecast_Data!P156,Forecast_Data!P159,Forecast_Data!P189,Forecast_Data!P192,Forecast_Data!P195,Forecast_Data!P207,Forecast_Data!P210,Forecast_Data!P213,Forecast_Data!P225,Forecast_Data!P228,Forecast_Data!P231,Forecast_Data!P243,Forecast_Data!P246,Forecast_Data!P249,Forecast_Data!P261,Forecast_Data!P264,Forecast_Data!P267,Forecast_Data!P279,Forecast_Data!P282,Forecast_Data!P285)</f>
        <v>269.38666666666666</v>
      </c>
      <c r="V39" s="21"/>
      <c r="W39" s="21"/>
      <c r="X39" s="21"/>
      <c r="Y39" s="21"/>
      <c r="Z39" s="21"/>
      <c r="AA39" s="21"/>
      <c r="AB39" s="21"/>
      <c r="AC39" s="21"/>
      <c r="AD39" s="21"/>
      <c r="AE39" s="21">
        <f>AVERAGE(Forecast_Data!Z99,Forecast_Data!Z102,Forecast_Data!Z105,Forecast_Data!Z117,Forecast_Data!Z120,Forecast_Data!Z123,Forecast_Data!Z135,Forecast_Data!Z138,Forecast_Data!Z141,Forecast_Data!Z153,Forecast_Data!Z156,Forecast_Data!Z159,Forecast_Data!Z189,Forecast_Data!Z192,Forecast_Data!Z195,Forecast_Data!Z207,Forecast_Data!Z210,Forecast_Data!Z213,Forecast_Data!Z225,Forecast_Data!Z228,Forecast_Data!Z231,Forecast_Data!Z243,Forecast_Data!Z246,Forecast_Data!Z249,Forecast_Data!Z261,Forecast_Data!Z264,Forecast_Data!Z267,Forecast_Data!Z279,Forecast_Data!Z282,Forecast_Data!Z285)</f>
        <v>176.72</v>
      </c>
      <c r="AF39" s="21"/>
      <c r="AG39" s="21"/>
    </row>
    <row r="40" spans="1:51" s="4" customFormat="1" x14ac:dyDescent="0.25">
      <c r="A40" s="44" t="s">
        <v>86</v>
      </c>
      <c r="B40" s="44">
        <v>2018</v>
      </c>
      <c r="C40" s="4" t="s">
        <v>407</v>
      </c>
      <c r="D40" s="4" t="s">
        <v>408</v>
      </c>
      <c r="E40" s="4" t="s">
        <v>9</v>
      </c>
      <c r="F40" s="9" t="s">
        <v>10</v>
      </c>
      <c r="G40" s="9" t="s">
        <v>11</v>
      </c>
      <c r="H40" s="4" t="s">
        <v>190</v>
      </c>
      <c r="I40" s="4" t="s">
        <v>766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>
        <f>MAX(Forecast_Data!P89:P286)</f>
        <v>657</v>
      </c>
      <c r="V40" s="9"/>
      <c r="W40" s="9"/>
      <c r="X40" s="9"/>
      <c r="Y40" s="9"/>
      <c r="Z40" s="9"/>
      <c r="AA40" s="9"/>
      <c r="AB40" s="9"/>
      <c r="AC40" s="9"/>
      <c r="AD40" s="9"/>
      <c r="AE40" s="9">
        <f>MAX(Forecast_Data!Z89:Z286)</f>
        <v>511</v>
      </c>
      <c r="AF40" s="9"/>
      <c r="AG40" s="9"/>
    </row>
    <row r="41" spans="1:51" s="37" customFormat="1" x14ac:dyDescent="0.25">
      <c r="A41" s="45" t="s">
        <v>88</v>
      </c>
      <c r="B41" s="45">
        <v>2018</v>
      </c>
      <c r="C41" s="37" t="s">
        <v>380</v>
      </c>
      <c r="D41" s="37" t="s">
        <v>408</v>
      </c>
      <c r="E41" s="37" t="s">
        <v>9</v>
      </c>
      <c r="F41" s="21" t="s">
        <v>10</v>
      </c>
      <c r="G41" s="21" t="s">
        <v>11</v>
      </c>
      <c r="H41" s="37" t="s">
        <v>189</v>
      </c>
      <c r="I41" s="37" t="s">
        <v>766</v>
      </c>
      <c r="J41" s="21"/>
      <c r="K41" s="21"/>
      <c r="L41" s="21"/>
      <c r="M41" s="21"/>
      <c r="N41" s="21"/>
      <c r="O41" s="21"/>
      <c r="P41" s="21"/>
      <c r="Q41" s="21"/>
      <c r="R41" s="21"/>
      <c r="S41" s="16">
        <f>Forecast_Data!N293</f>
        <v>151.95945945945948</v>
      </c>
      <c r="T41" s="16">
        <f>Forecast_Data!O293</f>
        <v>134.95475113122174</v>
      </c>
      <c r="U41" s="16">
        <f>Forecast_Data!P293</f>
        <v>123.63636363636368</v>
      </c>
      <c r="V41" s="16">
        <f>Forecast_Data!Q293</f>
        <v>116.59817351598178</v>
      </c>
      <c r="W41" s="16">
        <f>Forecast_Data!R293</f>
        <v>114.51834862385326</v>
      </c>
      <c r="X41" s="16">
        <f>Forecast_Data!S293</f>
        <v>111.86635944700467</v>
      </c>
      <c r="Y41" s="16">
        <f>Forecast_Data!T293</f>
        <v>110.76388888888896</v>
      </c>
      <c r="Z41" s="16">
        <f>Forecast_Data!U293</f>
        <v>108.55813953488379</v>
      </c>
      <c r="AA41" s="16">
        <f>Forecast_Data!V293</f>
        <v>106.1448598130842</v>
      </c>
      <c r="AB41" s="16">
        <f>Forecast_Data!W293</f>
        <v>104.29577464788741</v>
      </c>
      <c r="AC41" s="16">
        <f>Forecast_Data!X293</f>
        <v>102.54716981132084</v>
      </c>
      <c r="AD41" s="16">
        <f>Forecast_Data!Y293</f>
        <v>100.37914691943138</v>
      </c>
      <c r="AE41" s="16">
        <f>Forecast_Data!Z293</f>
        <v>99.80952380952391</v>
      </c>
      <c r="AF41" s="16">
        <f>Forecast_Data!AA293</f>
        <v>99.569377990430723</v>
      </c>
      <c r="AG41" s="16">
        <f>Forecast_Data!AB293</f>
        <v>99.1346153846155</v>
      </c>
      <c r="AH41" s="7">
        <f>Forecast_Data!AC293</f>
        <v>97.995169082125727</v>
      </c>
      <c r="AI41" s="7">
        <f>Forecast_Data!AD293</f>
        <v>98.131067961165172</v>
      </c>
      <c r="AJ41" s="7">
        <f>Forecast_Data!AE293</f>
        <v>97.756097560975746</v>
      </c>
      <c r="AK41" s="7">
        <f>Forecast_Data!AF293</f>
        <v>97.328431372549161</v>
      </c>
      <c r="AL41" s="7">
        <f>Forecast_Data!AG293</f>
        <v>96.009852216748911</v>
      </c>
      <c r="AM41" s="7">
        <f>Forecast_Data!AH293</f>
        <v>95.544554455445706</v>
      </c>
      <c r="AN41" s="7">
        <f>Forecast_Data!AI293</f>
        <v>94.67661691542304</v>
      </c>
      <c r="AO41" s="7">
        <f>Forecast_Data!AJ293</f>
        <v>94.650000000000162</v>
      </c>
      <c r="AP41" s="7">
        <f>Forecast_Data!AK293</f>
        <v>94.180904522613247</v>
      </c>
      <c r="AQ41" s="7">
        <f>Forecast_Data!AL293</f>
        <v>93.707070707070898</v>
      </c>
      <c r="AR41" s="7">
        <f>Forecast_Data!AM293</f>
        <v>93.22842639593928</v>
      </c>
      <c r="AS41" s="7">
        <f>Forecast_Data!AN293</f>
        <v>92.744897959183874</v>
      </c>
      <c r="AT41" s="7">
        <f>Forecast_Data!AO293</f>
        <v>92.256410256410476</v>
      </c>
      <c r="AU41" s="7">
        <f>Forecast_Data!AP293</f>
        <v>91.762886597938362</v>
      </c>
      <c r="AV41" s="7">
        <f>Forecast_Data!AQ293</f>
        <v>91.264248704663444</v>
      </c>
      <c r="AW41" s="7">
        <f>Forecast_Data!AR293</f>
        <v>90.760416666666913</v>
      </c>
      <c r="AX41" s="7">
        <f>Forecast_Data!AS293</f>
        <v>90.25130890052381</v>
      </c>
      <c r="AY41" s="7">
        <f>Forecast_Data!AT293</f>
        <v>89.736842105263165</v>
      </c>
    </row>
    <row r="42" spans="1:51" x14ac:dyDescent="0.25">
      <c r="A42" s="45" t="s">
        <v>88</v>
      </c>
      <c r="B42" s="45">
        <v>2018</v>
      </c>
      <c r="C42" s="37" t="s">
        <v>380</v>
      </c>
      <c r="D42" s="37" t="s">
        <v>408</v>
      </c>
      <c r="E42" s="37" t="s">
        <v>9</v>
      </c>
      <c r="F42" s="21" t="s">
        <v>10</v>
      </c>
      <c r="G42" s="21" t="s">
        <v>11</v>
      </c>
      <c r="H42" s="37" t="s">
        <v>368</v>
      </c>
      <c r="I42" s="37" t="s">
        <v>766</v>
      </c>
      <c r="J42" s="21"/>
      <c r="K42" s="21"/>
      <c r="L42" s="21"/>
      <c r="M42" s="21"/>
      <c r="N42" s="21"/>
      <c r="O42" s="21"/>
      <c r="P42" s="21"/>
      <c r="Q42" s="21"/>
      <c r="R42" s="21"/>
      <c r="S42" s="16">
        <f>AVERAGE(Forecast_Data!N291:N293)</f>
        <v>200.39039039039042</v>
      </c>
      <c r="T42" s="16">
        <f>AVERAGE(Forecast_Data!O291:O293)</f>
        <v>185.76168929110111</v>
      </c>
      <c r="U42" s="16">
        <f>AVERAGE(Forecast_Data!P291:P293)</f>
        <v>176.81060606060615</v>
      </c>
      <c r="V42" s="16">
        <f>AVERAGE(Forecast_Data!Q291:Q293)</f>
        <v>170.51750380517512</v>
      </c>
      <c r="W42" s="16">
        <f>AVERAGE(Forecast_Data!R291:R293)</f>
        <v>168.11926605504595</v>
      </c>
      <c r="X42" s="16">
        <f>AVERAGE(Forecast_Data!S291:S293)</f>
        <v>165.52995391705079</v>
      </c>
      <c r="Y42" s="16">
        <f>AVERAGE(Forecast_Data!T291:T293)</f>
        <v>163.51851851851862</v>
      </c>
      <c r="Z42" s="16">
        <f>AVERAGE(Forecast_Data!U291:U293)</f>
        <v>161.5891472868218</v>
      </c>
      <c r="AA42" s="16">
        <f>AVERAGE(Forecast_Data!V291:V293)</f>
        <v>159.57943925233656</v>
      </c>
      <c r="AB42" s="16">
        <f>AVERAGE(Forecast_Data!W291:W293)</f>
        <v>157.74647887323957</v>
      </c>
      <c r="AC42" s="16">
        <f>AVERAGE(Forecast_Data!X291:X293)</f>
        <v>155.93553459119508</v>
      </c>
      <c r="AD42" s="16">
        <f>AVERAGE(Forecast_Data!Y291:Y293)</f>
        <v>153.97314375987375</v>
      </c>
      <c r="AE42" s="16">
        <f>AVERAGE(Forecast_Data!Z291:Z293)</f>
        <v>152.54761904761921</v>
      </c>
      <c r="AF42" s="16">
        <f>AVERAGE(Forecast_Data!AA291:AA293)</f>
        <v>152.37799043062219</v>
      </c>
      <c r="AG42" s="16">
        <f>AVERAGE(Forecast_Data!AB291:AB293)</f>
        <v>152.1426282051284</v>
      </c>
      <c r="AH42" s="7">
        <f>AVERAGE(Forecast_Data!AC291:AC293)</f>
        <v>151.67149758454127</v>
      </c>
      <c r="AI42" s="7">
        <f>AVERAGE(Forecast_Data!AD291:AD293)</f>
        <v>151.62459546925587</v>
      </c>
      <c r="AJ42" s="7">
        <f>AVERAGE(Forecast_Data!AE291:AE293)</f>
        <v>151.40650406504085</v>
      </c>
      <c r="AK42" s="7">
        <f>AVERAGE(Forecast_Data!AF291:AF293)</f>
        <v>151.12091503267996</v>
      </c>
      <c r="AL42" s="7">
        <f>AVERAGE(Forecast_Data!AG291:AG293)</f>
        <v>150.53694581280811</v>
      </c>
      <c r="AM42" s="7">
        <f>AVERAGE(Forecast_Data!AH291:AH293)</f>
        <v>150.23597359736002</v>
      </c>
      <c r="AN42" s="7">
        <f>AVERAGE(Forecast_Data!AI291:AI293)</f>
        <v>149.79933665008318</v>
      </c>
      <c r="AO42" s="7">
        <f>AVERAGE(Forecast_Data!AJ291:AJ293)</f>
        <v>149.64166666666694</v>
      </c>
      <c r="AP42" s="7">
        <f>AVERAGE(Forecast_Data!AK291:AK293)</f>
        <v>149.48241206030175</v>
      </c>
      <c r="AQ42" s="7">
        <f>AVERAGE(Forecast_Data!AL291:AL293)</f>
        <v>149.3215488215491</v>
      </c>
      <c r="AR42" s="7">
        <f>AVERAGE(Forecast_Data!AM291:AM293)</f>
        <v>149.15905245346897</v>
      </c>
      <c r="AS42" s="7">
        <f>AVERAGE(Forecast_Data!AN291:AN293)</f>
        <v>148.99489795918396</v>
      </c>
      <c r="AT42" s="7">
        <f>AVERAGE(Forecast_Data!AO291:AO293)</f>
        <v>148.82905982906016</v>
      </c>
      <c r="AU42" s="7">
        <f>AVERAGE(Forecast_Data!AP291:AP293)</f>
        <v>148.63745704467388</v>
      </c>
      <c r="AV42" s="7">
        <f>AVERAGE(Forecast_Data!AQ291:AQ293)</f>
        <v>148.44386873920587</v>
      </c>
      <c r="AW42" s="7">
        <f>AVERAGE(Forecast_Data!AR291:AR293)</f>
        <v>148.24826388888926</v>
      </c>
      <c r="AX42" s="7">
        <f>AVERAGE(Forecast_Data!AS291:AS293)</f>
        <v>148.05061082024471</v>
      </c>
      <c r="AY42" s="7">
        <f>AVERAGE(Forecast_Data!AT291:AT293)</f>
        <v>147.85964912280704</v>
      </c>
    </row>
    <row r="43" spans="1:51" s="4" customFormat="1" x14ac:dyDescent="0.25">
      <c r="A43" s="44" t="s">
        <v>88</v>
      </c>
      <c r="B43" s="44">
        <v>2018</v>
      </c>
      <c r="C43" s="4" t="s">
        <v>380</v>
      </c>
      <c r="D43" s="4" t="s">
        <v>408</v>
      </c>
      <c r="E43" s="4" t="s">
        <v>9</v>
      </c>
      <c r="F43" s="9" t="s">
        <v>10</v>
      </c>
      <c r="G43" s="9" t="s">
        <v>11</v>
      </c>
      <c r="H43" s="4" t="s">
        <v>190</v>
      </c>
      <c r="I43" s="4" t="s">
        <v>766</v>
      </c>
      <c r="J43" s="9"/>
      <c r="K43" s="9"/>
      <c r="L43" s="9"/>
      <c r="M43" s="9"/>
      <c r="N43" s="9"/>
      <c r="O43" s="9"/>
      <c r="P43" s="9"/>
      <c r="Q43" s="9"/>
      <c r="R43" s="9"/>
      <c r="S43" s="49">
        <f>Forecast_Data!N291</f>
        <v>297.25225225225233</v>
      </c>
      <c r="T43" s="49">
        <f>Forecast_Data!O291</f>
        <v>287.37556561085978</v>
      </c>
      <c r="U43" s="49">
        <f>Forecast_Data!P291</f>
        <v>277.25000000000011</v>
      </c>
      <c r="V43" s="49">
        <f>Forecast_Data!Q291</f>
        <v>265.77625570776269</v>
      </c>
      <c r="W43" s="49">
        <f>Forecast_Data!R291</f>
        <v>261.03211009174322</v>
      </c>
      <c r="X43" s="49">
        <f>Forecast_Data!S291</f>
        <v>256.2903225806453</v>
      </c>
      <c r="Y43" s="49">
        <f>Forecast_Data!T291</f>
        <v>251.73611111111126</v>
      </c>
      <c r="Z43" s="49">
        <f>Forecast_Data!U291</f>
        <v>248.5348837209304</v>
      </c>
      <c r="AA43" s="49">
        <f>Forecast_Data!V291</f>
        <v>245.30373831775719</v>
      </c>
      <c r="AB43" s="49">
        <f>Forecast_Data!W291</f>
        <v>242.04225352112695</v>
      </c>
      <c r="AC43" s="49">
        <f>Forecast_Data!X291</f>
        <v>238.7500000000002</v>
      </c>
      <c r="AD43" s="49">
        <f>Forecast_Data!Y291</f>
        <v>235.42654028436041</v>
      </c>
      <c r="AE43" s="49">
        <f>Forecast_Data!Z291</f>
        <v>232.11904761904785</v>
      </c>
      <c r="AF43" s="49">
        <f>Forecast_Data!AA291</f>
        <v>231.727272727273</v>
      </c>
      <c r="AG43" s="49">
        <f>Forecast_Data!AB291</f>
        <v>231.33173076923109</v>
      </c>
      <c r="AH43" s="10">
        <f>Forecast_Data!AC291</f>
        <v>230.93236714975879</v>
      </c>
      <c r="AI43" s="10">
        <f>Forecast_Data!AD291</f>
        <v>230.5291262135926</v>
      </c>
      <c r="AJ43" s="10">
        <f>Forecast_Data!AE291</f>
        <v>230.12195121951251</v>
      </c>
      <c r="AK43" s="10">
        <f>Forecast_Data!AF291</f>
        <v>229.68627450980426</v>
      </c>
      <c r="AL43" s="10">
        <f>Forecast_Data!AG291</f>
        <v>229.2463054187196</v>
      </c>
      <c r="AM43" s="10">
        <f>Forecast_Data!AH291</f>
        <v>228.80198019802023</v>
      </c>
      <c r="AN43" s="10">
        <f>Forecast_Data!AI291</f>
        <v>228.35323383084622</v>
      </c>
      <c r="AO43" s="10">
        <f>Forecast_Data!AJ291</f>
        <v>227.9000000000004</v>
      </c>
      <c r="AP43" s="10">
        <f>Forecast_Data!AK291</f>
        <v>227.88442211055317</v>
      </c>
      <c r="AQ43" s="10">
        <f>Forecast_Data!AL291</f>
        <v>227.86868686868726</v>
      </c>
      <c r="AR43" s="10">
        <f>Forecast_Data!AM291</f>
        <v>227.85279187817298</v>
      </c>
      <c r="AS43" s="10">
        <f>Forecast_Data!AN291</f>
        <v>227.83673469387796</v>
      </c>
      <c r="AT43" s="10">
        <f>Forecast_Data!AO291</f>
        <v>227.82051282051333</v>
      </c>
      <c r="AU43" s="10">
        <f>Forecast_Data!AP291</f>
        <v>227.7319587628871</v>
      </c>
      <c r="AV43" s="10">
        <f>Forecast_Data!AQ291</f>
        <v>227.64248704663265</v>
      </c>
      <c r="AW43" s="10">
        <f>Forecast_Data!AR291</f>
        <v>227.55208333333388</v>
      </c>
      <c r="AX43" s="10">
        <f>Forecast_Data!AS291</f>
        <v>227.46073298429377</v>
      </c>
      <c r="AY43" s="10">
        <f>Forecast_Data!AT291</f>
        <v>227.39473684210526</v>
      </c>
    </row>
    <row r="44" spans="1:51" x14ac:dyDescent="0.25">
      <c r="A44" s="45" t="s">
        <v>102</v>
      </c>
      <c r="B44" s="45">
        <v>2019</v>
      </c>
      <c r="C44" s="37" t="s">
        <v>380</v>
      </c>
      <c r="D44" s="37" t="s">
        <v>408</v>
      </c>
      <c r="E44" s="37" t="s">
        <v>9</v>
      </c>
      <c r="F44" s="21" t="s">
        <v>10</v>
      </c>
      <c r="G44" s="21" t="s">
        <v>11</v>
      </c>
      <c r="H44" s="37" t="s">
        <v>189</v>
      </c>
      <c r="I44" s="37" t="s">
        <v>766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>
        <f>Forecast_Data!O301</f>
        <v>125</v>
      </c>
      <c r="U44" s="21">
        <f>Forecast_Data!P301</f>
        <v>110</v>
      </c>
      <c r="V44" s="21">
        <f>Forecast_Data!Q301</f>
        <v>98</v>
      </c>
      <c r="W44" s="21">
        <f>Forecast_Data!R301</f>
        <v>88</v>
      </c>
      <c r="X44" s="21">
        <f>Forecast_Data!S301</f>
        <v>80</v>
      </c>
      <c r="Y44" s="21">
        <f>Forecast_Data!T301</f>
        <v>73</v>
      </c>
      <c r="Z44" s="21">
        <f>Forecast_Data!U301</f>
        <v>67</v>
      </c>
      <c r="AA44" s="21">
        <f>Forecast_Data!V301</f>
        <v>61</v>
      </c>
      <c r="AB44" s="21">
        <f>Forecast_Data!W301</f>
        <v>56</v>
      </c>
      <c r="AC44" s="21">
        <f>Forecast_Data!X301</f>
        <v>52</v>
      </c>
      <c r="AD44" s="21">
        <f>Forecast_Data!Y301</f>
        <v>47</v>
      </c>
      <c r="AE44" s="21">
        <f>Forecast_Data!Z301</f>
        <v>43</v>
      </c>
      <c r="AF44" s="21"/>
      <c r="AG44" s="21"/>
    </row>
    <row r="45" spans="1:51" s="37" customFormat="1" x14ac:dyDescent="0.25">
      <c r="A45" s="45" t="s">
        <v>102</v>
      </c>
      <c r="B45" s="45">
        <v>2019</v>
      </c>
      <c r="C45" s="37" t="s">
        <v>380</v>
      </c>
      <c r="D45" s="37" t="s">
        <v>408</v>
      </c>
      <c r="E45" s="37" t="s">
        <v>9</v>
      </c>
      <c r="F45" s="21" t="s">
        <v>10</v>
      </c>
      <c r="G45" s="21" t="s">
        <v>11</v>
      </c>
      <c r="H45" s="37" t="s">
        <v>738</v>
      </c>
      <c r="I45" s="37" t="s">
        <v>766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>
        <f>Forecast_Data!O299</f>
        <v>165</v>
      </c>
      <c r="U45" s="21">
        <f>Forecast_Data!P299</f>
        <v>150</v>
      </c>
      <c r="V45" s="21">
        <f>Forecast_Data!Q299</f>
        <v>137</v>
      </c>
      <c r="W45" s="21">
        <f>Forecast_Data!R299</f>
        <v>125</v>
      </c>
      <c r="X45" s="21">
        <f>Forecast_Data!S299</f>
        <v>116</v>
      </c>
      <c r="Y45" s="21">
        <f>Forecast_Data!T299</f>
        <v>109</v>
      </c>
      <c r="Z45" s="21">
        <f>Forecast_Data!U299</f>
        <v>100</v>
      </c>
      <c r="AA45" s="21">
        <f>Forecast_Data!V299</f>
        <v>94</v>
      </c>
      <c r="AB45" s="21">
        <f>Forecast_Data!W299</f>
        <v>88</v>
      </c>
      <c r="AC45" s="21">
        <f>Forecast_Data!X299</f>
        <v>82</v>
      </c>
      <c r="AD45" s="21">
        <f>Forecast_Data!Y299</f>
        <v>77</v>
      </c>
      <c r="AE45" s="21">
        <f>Forecast_Data!Z299</f>
        <v>72</v>
      </c>
      <c r="AF45" s="21"/>
      <c r="AG45" s="21"/>
    </row>
    <row r="46" spans="1:51" s="4" customFormat="1" x14ac:dyDescent="0.25">
      <c r="A46" s="44" t="s">
        <v>102</v>
      </c>
      <c r="B46" s="44">
        <v>2019</v>
      </c>
      <c r="C46" s="4" t="s">
        <v>380</v>
      </c>
      <c r="D46" s="4" t="s">
        <v>408</v>
      </c>
      <c r="E46" s="4" t="s">
        <v>9</v>
      </c>
      <c r="F46" s="9" t="s">
        <v>10</v>
      </c>
      <c r="G46" s="9" t="s">
        <v>11</v>
      </c>
      <c r="H46" s="4" t="s">
        <v>190</v>
      </c>
      <c r="I46" s="4" t="s">
        <v>766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>
        <f>Forecast_Data!O300</f>
        <v>218</v>
      </c>
      <c r="U46" s="9">
        <f>Forecast_Data!P300</f>
        <v>214</v>
      </c>
      <c r="V46" s="9">
        <f>Forecast_Data!Q300</f>
        <v>190</v>
      </c>
      <c r="W46" s="9">
        <f>Forecast_Data!R300</f>
        <v>179</v>
      </c>
      <c r="X46" s="9">
        <f>Forecast_Data!S300</f>
        <v>169</v>
      </c>
      <c r="Y46" s="9">
        <f>Forecast_Data!T300</f>
        <v>160</v>
      </c>
      <c r="Z46" s="9">
        <f>Forecast_Data!U300</f>
        <v>152</v>
      </c>
      <c r="AA46" s="9">
        <f>Forecast_Data!V300</f>
        <v>144</v>
      </c>
      <c r="AB46" s="9">
        <f>Forecast_Data!W300</f>
        <v>137</v>
      </c>
      <c r="AC46" s="9">
        <f>Forecast_Data!X300</f>
        <v>131</v>
      </c>
      <c r="AD46" s="9">
        <f>Forecast_Data!Y300</f>
        <v>125</v>
      </c>
      <c r="AE46" s="9">
        <f>Forecast_Data!Z300</f>
        <v>119</v>
      </c>
      <c r="AF46" s="9"/>
      <c r="AG46" s="9"/>
    </row>
    <row r="47" spans="1:51" s="37" customFormat="1" x14ac:dyDescent="0.25">
      <c r="A47" s="45" t="s">
        <v>397</v>
      </c>
      <c r="B47" s="45">
        <v>2019</v>
      </c>
      <c r="C47" s="37" t="s">
        <v>380</v>
      </c>
      <c r="D47" s="37" t="s">
        <v>408</v>
      </c>
      <c r="E47" s="37" t="s">
        <v>57</v>
      </c>
      <c r="F47" s="21" t="s">
        <v>10</v>
      </c>
      <c r="G47" s="21" t="s">
        <v>11</v>
      </c>
      <c r="H47" s="37" t="s">
        <v>189</v>
      </c>
      <c r="I47" s="37" t="s">
        <v>766</v>
      </c>
      <c r="J47" s="21"/>
      <c r="T47" s="7">
        <f>Forecast_Data!O303</f>
        <v>185.23109895574564</v>
      </c>
      <c r="U47" s="7">
        <f>Forecast_Data!P303</f>
        <v>165.38438751026445</v>
      </c>
      <c r="V47" s="7">
        <f>Forecast_Data!Q303</f>
        <v>149.57182703149618</v>
      </c>
      <c r="W47" s="7">
        <f>Forecast_Data!R303</f>
        <v>136.16306725390186</v>
      </c>
      <c r="X47" s="7">
        <f>Forecast_Data!S303</f>
        <v>124.2965475271174</v>
      </c>
      <c r="Y47" s="7">
        <f>Forecast_Data!T303</f>
        <v>113.49709273524019</v>
      </c>
      <c r="Z47" s="7">
        <f>Forecast_Data!U303</f>
        <v>103.51096936744926</v>
      </c>
      <c r="AA47" s="7">
        <f>Forecast_Data!V303</f>
        <v>94.22099713729699</v>
      </c>
      <c r="AB47" s="7">
        <f>Forecast_Data!W303</f>
        <v>85.593896377077783</v>
      </c>
      <c r="AC47" s="7">
        <f>Forecast_Data!X303</f>
        <v>77.642340832759871</v>
      </c>
      <c r="AD47" s="7">
        <f>Forecast_Data!Y303</f>
        <v>70.3960232375358</v>
      </c>
      <c r="AE47" s="7">
        <f>Forecast_Data!Z303</f>
        <v>63.880502671233941</v>
      </c>
      <c r="AF47" s="7">
        <f>Forecast_Data!AA303</f>
        <v>58.103678681444016</v>
      </c>
      <c r="AG47" s="7">
        <f>Forecast_Data!AB303</f>
        <v>53.049476909085278</v>
      </c>
      <c r="AH47" s="7">
        <f>Forecast_Data!AC303</f>
        <v>48.677774657556348</v>
      </c>
      <c r="AI47" s="7">
        <f>Forecast_Data!AD303</f>
        <v>44.929037517924002</v>
      </c>
      <c r="AJ47" s="7">
        <f>Forecast_Data!AE303</f>
        <v>41.731649557381147</v>
      </c>
      <c r="AK47" s="7">
        <f>Forecast_Data!AF303</f>
        <v>39.009748844879219</v>
      </c>
      <c r="AL47" s="7">
        <f>Forecast_Data!AG303</f>
        <v>36.689785899215146</v>
      </c>
      <c r="AM47" s="7">
        <f>Forecast_Data!AH303</f>
        <v>34.70488952300483</v>
      </c>
      <c r="AN47" s="7">
        <f>Forecast_Data!AI303</f>
        <v>32.997011141030214</v>
      </c>
      <c r="AO47" s="7">
        <f>Forecast_Data!AJ303</f>
        <v>31.517362188278607</v>
      </c>
      <c r="AP47" s="7">
        <f>Forecast_Data!AK303</f>
        <v>30.225802438741532</v>
      </c>
      <c r="AQ47" s="7">
        <f>Forecast_Data!AL303</f>
        <v>29.089730621764328</v>
      </c>
      <c r="AR47" s="7">
        <f>Forecast_Data!AM303</f>
        <v>28.082842764358656</v>
      </c>
      <c r="AS47" s="7">
        <f>Forecast_Data!AN303</f>
        <v>27.183958265763852</v>
      </c>
      <c r="AT47" s="7">
        <f>Forecast_Data!AO303</f>
        <v>26.376000405200653</v>
      </c>
      <c r="AU47" s="7">
        <f>Forecast_Data!AP303</f>
        <v>25.645152640357317</v>
      </c>
      <c r="AV47" s="7">
        <f>Forecast_Data!AQ303</f>
        <v>24.980179913117031</v>
      </c>
      <c r="AW47" s="7">
        <f>Forecast_Data!AR303</f>
        <v>24.371891589887834</v>
      </c>
      <c r="AX47" s="7">
        <f>Forecast_Data!AS303</f>
        <v>23.812720210350289</v>
      </c>
      <c r="AY47" s="7">
        <f>Forecast_Data!AT303</f>
        <v>23.296392322408909</v>
      </c>
    </row>
    <row r="48" spans="1:51" s="37" customFormat="1" x14ac:dyDescent="0.25">
      <c r="A48" s="45" t="s">
        <v>397</v>
      </c>
      <c r="B48" s="45">
        <v>2019</v>
      </c>
      <c r="C48" s="37" t="s">
        <v>380</v>
      </c>
      <c r="D48" s="37" t="s">
        <v>408</v>
      </c>
      <c r="E48" s="37" t="s">
        <v>57</v>
      </c>
      <c r="F48" s="21" t="s">
        <v>10</v>
      </c>
      <c r="G48" s="21" t="s">
        <v>11</v>
      </c>
      <c r="H48" s="37" t="s">
        <v>734</v>
      </c>
      <c r="I48" s="37" t="s">
        <v>766</v>
      </c>
      <c r="J48" s="21"/>
      <c r="T48" s="7">
        <f>Forecast_Data!O302</f>
        <v>198</v>
      </c>
      <c r="U48" s="7">
        <f>Forecast_Data!P302</f>
        <v>181</v>
      </c>
      <c r="V48" s="7">
        <f>Forecast_Data!Q302</f>
        <v>168</v>
      </c>
      <c r="W48" s="7">
        <f>Forecast_Data!R302</f>
        <v>156</v>
      </c>
      <c r="X48" s="7">
        <f>Forecast_Data!S302</f>
        <v>145</v>
      </c>
      <c r="Y48" s="7">
        <f>Forecast_Data!T302</f>
        <v>135</v>
      </c>
      <c r="Z48" s="7">
        <f>Forecast_Data!U302</f>
        <v>125</v>
      </c>
      <c r="AA48" s="7">
        <f>Forecast_Data!V302</f>
        <v>116</v>
      </c>
      <c r="AB48" s="7">
        <f>Forecast_Data!W302</f>
        <v>108</v>
      </c>
      <c r="AC48" s="7">
        <f>Forecast_Data!X302</f>
        <v>100</v>
      </c>
      <c r="AD48" s="7">
        <f>Forecast_Data!Y302</f>
        <v>92</v>
      </c>
      <c r="AE48" s="7">
        <f>Forecast_Data!Z302</f>
        <v>86</v>
      </c>
      <c r="AF48" s="7">
        <f>Forecast_Data!AA302</f>
        <v>79.396223788397094</v>
      </c>
      <c r="AG48" s="7">
        <f>Forecast_Data!AB302</f>
        <v>73.88944109789189</v>
      </c>
      <c r="AH48" s="7">
        <f>Forecast_Data!AC302</f>
        <v>69.036792985506082</v>
      </c>
      <c r="AI48" s="7">
        <f>Forecast_Data!AD302</f>
        <v>64.802305286343781</v>
      </c>
      <c r="AJ48" s="7">
        <f>Forecast_Data!AE302</f>
        <v>61.131653510021103</v>
      </c>
      <c r="AK48" s="7">
        <f>Forecast_Data!AF302</f>
        <v>57.960096214304826</v>
      </c>
      <c r="AL48" s="7">
        <f>Forecast_Data!AG302</f>
        <v>55.22002332905496</v>
      </c>
      <c r="AM48" s="7">
        <f>Forecast_Data!AH302</f>
        <v>52.846688449499048</v>
      </c>
      <c r="AN48" s="7">
        <f>Forecast_Data!AI302</f>
        <v>50.781677489575905</v>
      </c>
      <c r="AO48" s="7">
        <f>Forecast_Data!AJ302</f>
        <v>49</v>
      </c>
      <c r="AP48" s="7">
        <f>Forecast_Data!AK302</f>
        <v>47.382256038530556</v>
      </c>
      <c r="AQ48" s="7">
        <f>Forecast_Data!AL302</f>
        <v>45.969930558295182</v>
      </c>
      <c r="AR48" s="7">
        <f>Forecast_Data!AM302</f>
        <v>44.708488900666062</v>
      </c>
      <c r="AS48" s="7">
        <f>Forecast_Data!AN302</f>
        <v>43.574306201933496</v>
      </c>
      <c r="AT48" s="7">
        <f>Forecast_Data!AO302</f>
        <v>42.548110825962262</v>
      </c>
      <c r="AU48" s="7">
        <f>Forecast_Data!AP302</f>
        <v>41.614151266954607</v>
      </c>
      <c r="AV48" s="7">
        <f>Forecast_Data!AQ302</f>
        <v>40.75950449810481</v>
      </c>
      <c r="AW48" s="7">
        <f>Forecast_Data!AR302</f>
        <v>39.97351537085121</v>
      </c>
      <c r="AX48" s="7">
        <f>Forecast_Data!AS302</f>
        <v>39.247348466206574</v>
      </c>
      <c r="AY48" s="7">
        <f>Forecast_Data!AT302</f>
        <v>39</v>
      </c>
    </row>
    <row r="49" spans="1:51" s="4" customFormat="1" x14ac:dyDescent="0.25">
      <c r="A49" s="44" t="s">
        <v>397</v>
      </c>
      <c r="B49" s="44">
        <v>2019</v>
      </c>
      <c r="C49" s="4" t="s">
        <v>380</v>
      </c>
      <c r="D49" s="4" t="s">
        <v>408</v>
      </c>
      <c r="E49" s="4" t="s">
        <v>57</v>
      </c>
      <c r="F49" s="9" t="s">
        <v>10</v>
      </c>
      <c r="G49" s="9" t="s">
        <v>11</v>
      </c>
      <c r="H49" s="4" t="s">
        <v>190</v>
      </c>
      <c r="I49" s="4" t="s">
        <v>766</v>
      </c>
      <c r="J49" s="9"/>
      <c r="T49" s="10">
        <f>Forecast_Data!O304</f>
        <v>214.94376732501573</v>
      </c>
      <c r="U49" s="10">
        <f>Forecast_Data!P304</f>
        <v>202.35277202824798</v>
      </c>
      <c r="V49" s="10">
        <f>Forecast_Data!Q304</f>
        <v>192.04804960097914</v>
      </c>
      <c r="W49" s="10">
        <f>Forecast_Data!R304</f>
        <v>183.13124622885488</v>
      </c>
      <c r="X49" s="10">
        <f>Forecast_Data!S304</f>
        <v>175.08739703204606</v>
      </c>
      <c r="Y49" s="10">
        <f>Forecast_Data!T304</f>
        <v>167.59802806344953</v>
      </c>
      <c r="Z49" s="10">
        <f>Forecast_Data!U304</f>
        <v>160.4603149021346</v>
      </c>
      <c r="AA49" s="10">
        <f>Forecast_Data!V304</f>
        <v>153.54837012964612</v>
      </c>
      <c r="AB49" s="10">
        <f>Forecast_Data!W304</f>
        <v>146.79272731000941</v>
      </c>
      <c r="AC49" s="10">
        <f>Forecast_Data!X304</f>
        <v>140.16761465996206</v>
      </c>
      <c r="AD49" s="10">
        <f>Forecast_Data!Y304</f>
        <v>133.68110607751149</v>
      </c>
      <c r="AE49" s="10">
        <f>Forecast_Data!Z304</f>
        <v>127.36594654464847</v>
      </c>
      <c r="AF49" s="10">
        <f>Forecast_Data!AA304</f>
        <v>121.27038400767925</v>
      </c>
      <c r="AG49" s="10">
        <f>Forecast_Data!AB304</f>
        <v>115.44919159600298</v>
      </c>
      <c r="AH49" s="10">
        <f>Forecast_Data!AC304</f>
        <v>109.95543442439545</v>
      </c>
      <c r="AI49" s="10">
        <f>Forecast_Data!AD304</f>
        <v>104.83360469082858</v>
      </c>
      <c r="AJ49" s="10">
        <f>Forecast_Data!AE304</f>
        <v>100.11467685115262</v>
      </c>
      <c r="AK49" s="10">
        <f>Forecast_Data!AF304</f>
        <v>95.813481308343754</v>
      </c>
      <c r="AL49" s="10">
        <f>Forecast_Data!AG304</f>
        <v>91.928523858633639</v>
      </c>
      <c r="AM49" s="10">
        <f>Forecast_Data!AH304</f>
        <v>88.443976953678771</v>
      </c>
      <c r="AN49" s="10">
        <f>Forecast_Data!AI304</f>
        <v>85.333157442239724</v>
      </c>
      <c r="AO49" s="10">
        <f>Forecast_Data!AJ304</f>
        <v>82.562582627707087</v>
      </c>
      <c r="AP49" s="10">
        <f>Forecast_Data!AK304</f>
        <v>80.095770832601445</v>
      </c>
      <c r="AQ49" s="10">
        <f>Forecast_Data!AL304</f>
        <v>77.896252818960249</v>
      </c>
      <c r="AR49" s="10">
        <f>Forecast_Data!AM304</f>
        <v>75.929612334801277</v>
      </c>
      <c r="AS49" s="10">
        <f>Forecast_Data!AN304</f>
        <v>74.164636526822363</v>
      </c>
      <c r="AT49" s="10">
        <f>Forecast_Data!AO304</f>
        <v>72.573784661688279</v>
      </c>
      <c r="AU49" s="10">
        <f>Forecast_Data!AP304</f>
        <v>71.133203877283862</v>
      </c>
      <c r="AV49" s="10">
        <f>Forecast_Data!AQ304</f>
        <v>69.822483484501703</v>
      </c>
      <c r="AW49" s="10">
        <f>Forecast_Data!AR304</f>
        <v>68.624284827572041</v>
      </c>
      <c r="AX49" s="10">
        <f>Forecast_Data!AS304</f>
        <v>67.523933797908342</v>
      </c>
      <c r="AY49" s="10">
        <f>Forecast_Data!AT304</f>
        <v>66.509025536383959</v>
      </c>
    </row>
    <row r="50" spans="1:51" s="37" customFormat="1" x14ac:dyDescent="0.25">
      <c r="A50" s="45" t="s">
        <v>106</v>
      </c>
      <c r="B50" s="45">
        <v>2019</v>
      </c>
      <c r="C50" s="37" t="s">
        <v>380</v>
      </c>
      <c r="D50" s="37" t="s">
        <v>408</v>
      </c>
      <c r="E50" s="37" t="s">
        <v>57</v>
      </c>
      <c r="F50" s="21" t="s">
        <v>10</v>
      </c>
      <c r="G50" s="21" t="s">
        <v>11</v>
      </c>
      <c r="H50" s="37" t="s">
        <v>189</v>
      </c>
      <c r="I50" s="37" t="s">
        <v>766</v>
      </c>
      <c r="J50" s="21"/>
      <c r="T50" s="7">
        <f>Forecast_Data!O307</f>
        <v>195</v>
      </c>
      <c r="U50" s="7">
        <f>Forecast_Data!P307</f>
        <v>174</v>
      </c>
      <c r="V50" s="7">
        <f>Forecast_Data!Q307</f>
        <v>162</v>
      </c>
      <c r="W50" s="7">
        <f>Forecast_Data!R307</f>
        <v>148</v>
      </c>
      <c r="X50" s="7">
        <f>Forecast_Data!S307</f>
        <v>138</v>
      </c>
      <c r="Y50" s="7">
        <f>Forecast_Data!T307</f>
        <v>129</v>
      </c>
      <c r="Z50" s="7">
        <f>Forecast_Data!U307</f>
        <v>120</v>
      </c>
      <c r="AA50" s="7">
        <f>Forecast_Data!V307</f>
        <v>112</v>
      </c>
      <c r="AB50" s="7">
        <f>Forecast_Data!W307</f>
        <v>107</v>
      </c>
      <c r="AC50" s="7">
        <f>Forecast_Data!X307</f>
        <v>102</v>
      </c>
      <c r="AD50" s="7">
        <f>Forecast_Data!Y307</f>
        <v>98</v>
      </c>
      <c r="AE50" s="7">
        <f>Forecast_Data!Z307</f>
        <v>93</v>
      </c>
      <c r="AF50" s="7"/>
    </row>
    <row r="51" spans="1:51" s="37" customFormat="1" x14ac:dyDescent="0.25">
      <c r="A51" s="45" t="s">
        <v>106</v>
      </c>
      <c r="B51" s="45">
        <v>2019</v>
      </c>
      <c r="C51" s="37" t="s">
        <v>380</v>
      </c>
      <c r="D51" s="37" t="s">
        <v>408</v>
      </c>
      <c r="E51" s="37" t="s">
        <v>57</v>
      </c>
      <c r="F51" s="21" t="s">
        <v>10</v>
      </c>
      <c r="G51" s="21" t="s">
        <v>11</v>
      </c>
      <c r="H51" s="37" t="s">
        <v>739</v>
      </c>
      <c r="I51" s="37" t="s">
        <v>766</v>
      </c>
      <c r="J51" s="21"/>
      <c r="T51" s="7">
        <f>Forecast_Data!O305</f>
        <v>209</v>
      </c>
      <c r="U51" s="7">
        <f>Forecast_Data!P305</f>
        <v>191</v>
      </c>
      <c r="V51" s="7">
        <f>Forecast_Data!Q305</f>
        <v>176</v>
      </c>
      <c r="W51" s="7">
        <f>Forecast_Data!R305</f>
        <v>165</v>
      </c>
      <c r="X51" s="7">
        <f>Forecast_Data!S305</f>
        <v>155</v>
      </c>
      <c r="Y51" s="7">
        <f>Forecast_Data!T305</f>
        <v>149</v>
      </c>
      <c r="Z51" s="7">
        <f>Forecast_Data!U305</f>
        <v>143</v>
      </c>
      <c r="AA51" s="7">
        <f>Forecast_Data!V305</f>
        <v>138</v>
      </c>
      <c r="AB51" s="7">
        <f>Forecast_Data!W305</f>
        <v>132</v>
      </c>
      <c r="AC51" s="7">
        <f>Forecast_Data!X305</f>
        <v>128</v>
      </c>
      <c r="AD51" s="7">
        <f>Forecast_Data!Y305</f>
        <v>126</v>
      </c>
      <c r="AE51" s="7">
        <f>Forecast_Data!Z305</f>
        <v>124</v>
      </c>
    </row>
    <row r="52" spans="1:51" s="4" customFormat="1" x14ac:dyDescent="0.25">
      <c r="A52" s="44" t="s">
        <v>106</v>
      </c>
      <c r="B52" s="44">
        <v>2019</v>
      </c>
      <c r="C52" s="4" t="s">
        <v>380</v>
      </c>
      <c r="D52" s="4" t="s">
        <v>408</v>
      </c>
      <c r="E52" s="4" t="s">
        <v>57</v>
      </c>
      <c r="F52" s="9" t="s">
        <v>10</v>
      </c>
      <c r="G52" s="9" t="s">
        <v>11</v>
      </c>
      <c r="H52" s="4" t="s">
        <v>190</v>
      </c>
      <c r="I52" s="4" t="s">
        <v>766</v>
      </c>
      <c r="J52" s="9"/>
      <c r="T52" s="4">
        <f>Forecast_Data!O306</f>
        <v>219</v>
      </c>
      <c r="U52" s="4">
        <f>Forecast_Data!P306</f>
        <v>200</v>
      </c>
      <c r="V52" s="4">
        <f>Forecast_Data!Q306</f>
        <v>186</v>
      </c>
      <c r="W52" s="4">
        <f>Forecast_Data!R306</f>
        <v>178</v>
      </c>
      <c r="X52" s="4">
        <f>Forecast_Data!S306</f>
        <v>166</v>
      </c>
      <c r="Y52" s="4">
        <f>Forecast_Data!T306</f>
        <v>162</v>
      </c>
      <c r="Z52" s="4">
        <f>Forecast_Data!U306</f>
        <v>155</v>
      </c>
      <c r="AA52" s="4">
        <f>Forecast_Data!V306</f>
        <v>151</v>
      </c>
      <c r="AB52" s="4">
        <f>Forecast_Data!W306</f>
        <v>148</v>
      </c>
      <c r="AC52" s="4">
        <f>Forecast_Data!X306</f>
        <v>145</v>
      </c>
      <c r="AD52" s="4">
        <f>Forecast_Data!Y306</f>
        <v>145</v>
      </c>
      <c r="AE52" s="4">
        <f>Forecast_Data!Z306</f>
        <v>141</v>
      </c>
    </row>
    <row r="53" spans="1:51" x14ac:dyDescent="0.25">
      <c r="A53" s="45" t="s">
        <v>100</v>
      </c>
      <c r="B53" s="45">
        <v>2019</v>
      </c>
      <c r="C53" s="37" t="s">
        <v>398</v>
      </c>
      <c r="D53" s="37" t="s">
        <v>408</v>
      </c>
      <c r="E53" s="37" t="s">
        <v>57</v>
      </c>
      <c r="F53" s="21" t="s">
        <v>10</v>
      </c>
      <c r="G53" s="21" t="s">
        <v>11</v>
      </c>
      <c r="H53" s="37" t="s">
        <v>189</v>
      </c>
      <c r="I53" s="37" t="s">
        <v>766</v>
      </c>
      <c r="J53" s="21"/>
      <c r="T53" s="7">
        <f>Forecast_Data!O297</f>
        <v>140</v>
      </c>
      <c r="U53" s="7">
        <f>Forecast_Data!P297</f>
        <v>124</v>
      </c>
      <c r="V53" s="7">
        <f>Forecast_Data!Q297</f>
        <v>110</v>
      </c>
      <c r="W53" s="7">
        <f>Forecast_Data!R297</f>
        <v>97</v>
      </c>
      <c r="X53" s="7">
        <f>Forecast_Data!S297</f>
        <v>86</v>
      </c>
      <c r="Y53" s="7"/>
      <c r="Z53" s="7"/>
      <c r="AA53" s="7"/>
    </row>
    <row r="54" spans="1:51" x14ac:dyDescent="0.25">
      <c r="A54" s="45" t="s">
        <v>100</v>
      </c>
      <c r="B54" s="45">
        <v>2019</v>
      </c>
      <c r="C54" s="37" t="s">
        <v>398</v>
      </c>
      <c r="D54" s="37" t="s">
        <v>408</v>
      </c>
      <c r="E54" s="37" t="s">
        <v>57</v>
      </c>
      <c r="F54" s="21" t="s">
        <v>10</v>
      </c>
      <c r="G54" s="21" t="s">
        <v>11</v>
      </c>
      <c r="H54" s="37" t="s">
        <v>740</v>
      </c>
      <c r="I54" s="37" t="s">
        <v>766</v>
      </c>
      <c r="J54" s="21"/>
      <c r="T54" s="7">
        <f>Forecast_Data!O296</f>
        <v>171.04</v>
      </c>
      <c r="U54" s="7">
        <f>Forecast_Data!P296</f>
        <v>157.08000000000001</v>
      </c>
      <c r="V54" s="7">
        <f>Forecast_Data!Q296</f>
        <v>144.27099999999999</v>
      </c>
      <c r="W54" s="7">
        <f>Forecast_Data!R296</f>
        <v>132.61600000000001</v>
      </c>
      <c r="X54" s="7">
        <f>Forecast_Data!S296</f>
        <v>122.004</v>
      </c>
      <c r="Y54" s="7"/>
    </row>
    <row r="55" spans="1:51" s="4" customFormat="1" x14ac:dyDescent="0.25">
      <c r="A55" s="44" t="s">
        <v>100</v>
      </c>
      <c r="B55" s="44">
        <v>2019</v>
      </c>
      <c r="C55" s="4" t="s">
        <v>398</v>
      </c>
      <c r="D55" s="4" t="s">
        <v>408</v>
      </c>
      <c r="E55" s="4" t="s">
        <v>57</v>
      </c>
      <c r="F55" s="9" t="s">
        <v>10</v>
      </c>
      <c r="G55" s="9" t="s">
        <v>11</v>
      </c>
      <c r="H55" s="4" t="s">
        <v>190</v>
      </c>
      <c r="I55" s="4" t="s">
        <v>766</v>
      </c>
      <c r="J55" s="9"/>
      <c r="T55" s="10">
        <f>Forecast_Data!O298</f>
        <v>200</v>
      </c>
      <c r="U55" s="10">
        <f>Forecast_Data!P298</f>
        <v>190</v>
      </c>
      <c r="V55" s="10">
        <f>Forecast_Data!Q298</f>
        <v>181</v>
      </c>
      <c r="W55" s="10">
        <f>Forecast_Data!R298</f>
        <v>173</v>
      </c>
      <c r="X55" s="10">
        <f>Forecast_Data!S298</f>
        <v>164</v>
      </c>
      <c r="Y55" s="10"/>
    </row>
    <row r="56" spans="1:51" s="4" customFormat="1" x14ac:dyDescent="0.25">
      <c r="A56" s="44" t="s">
        <v>406</v>
      </c>
      <c r="B56" s="44">
        <v>2019</v>
      </c>
      <c r="C56" s="4" t="s">
        <v>380</v>
      </c>
      <c r="D56" s="4" t="s">
        <v>408</v>
      </c>
      <c r="E56" s="4" t="s">
        <v>57</v>
      </c>
      <c r="F56" s="9" t="s">
        <v>10</v>
      </c>
      <c r="G56" s="9" t="s">
        <v>11</v>
      </c>
      <c r="H56" s="4" t="s">
        <v>741</v>
      </c>
      <c r="I56" s="4" t="s">
        <v>766</v>
      </c>
      <c r="J56" s="9"/>
    </row>
    <row r="57" spans="1:51" s="4" customFormat="1" x14ac:dyDescent="0.25">
      <c r="A57" s="44" t="s">
        <v>165</v>
      </c>
      <c r="B57" s="44">
        <v>2020</v>
      </c>
      <c r="C57" s="4" t="s">
        <v>398</v>
      </c>
      <c r="D57" s="4" t="s">
        <v>408</v>
      </c>
      <c r="E57" s="4" t="s">
        <v>9</v>
      </c>
      <c r="F57" s="9" t="s">
        <v>10</v>
      </c>
      <c r="G57" s="9" t="s">
        <v>11</v>
      </c>
      <c r="H57" s="4" t="s">
        <v>167</v>
      </c>
      <c r="I57" s="4" t="s">
        <v>766</v>
      </c>
      <c r="J57" s="9"/>
      <c r="S57" s="4">
        <f>Forecast_Data!N308</f>
        <v>271</v>
      </c>
      <c r="Z57" s="4">
        <f>Forecast_Data!U308</f>
        <v>189</v>
      </c>
    </row>
    <row r="58" spans="1:51" s="37" customFormat="1" x14ac:dyDescent="0.25">
      <c r="A58" s="45" t="s">
        <v>170</v>
      </c>
      <c r="B58" s="45">
        <v>2020</v>
      </c>
      <c r="C58" s="37" t="s">
        <v>380</v>
      </c>
      <c r="D58" s="37" t="s">
        <v>408</v>
      </c>
      <c r="E58" s="37" t="s">
        <v>57</v>
      </c>
      <c r="F58" s="21" t="s">
        <v>10</v>
      </c>
      <c r="G58" s="21" t="s">
        <v>11</v>
      </c>
      <c r="H58" s="37" t="s">
        <v>189</v>
      </c>
      <c r="I58" s="37" t="s">
        <v>766</v>
      </c>
      <c r="J58" s="21"/>
      <c r="R58" s="37">
        <f>Forecast_Data!M309</f>
        <v>316</v>
      </c>
      <c r="AE58" s="37">
        <f>Forecast_Data!Z309</f>
        <v>110</v>
      </c>
    </row>
    <row r="59" spans="1:51" s="37" customFormat="1" x14ac:dyDescent="0.25">
      <c r="A59" s="47" t="s">
        <v>170</v>
      </c>
      <c r="B59" s="47">
        <v>2020</v>
      </c>
      <c r="C59" s="13" t="s">
        <v>380</v>
      </c>
      <c r="D59" s="13" t="s">
        <v>408</v>
      </c>
      <c r="E59" s="13" t="s">
        <v>57</v>
      </c>
      <c r="F59" s="6" t="s">
        <v>10</v>
      </c>
      <c r="G59" s="6" t="s">
        <v>11</v>
      </c>
      <c r="H59" s="13" t="s">
        <v>368</v>
      </c>
      <c r="I59" s="13" t="s">
        <v>766</v>
      </c>
      <c r="J59" s="21"/>
      <c r="R59" s="37">
        <f>AVERAGE(Forecast_Data!M309:M310)</f>
        <v>316</v>
      </c>
      <c r="AE59" s="37">
        <f>AVERAGE(Forecast_Data!Z309:Z310)</f>
        <v>133.5</v>
      </c>
    </row>
    <row r="60" spans="1:51" s="4" customFormat="1" x14ac:dyDescent="0.25">
      <c r="A60" s="44" t="s">
        <v>170</v>
      </c>
      <c r="B60" s="44">
        <v>2020</v>
      </c>
      <c r="C60" s="4" t="s">
        <v>380</v>
      </c>
      <c r="D60" s="4" t="s">
        <v>408</v>
      </c>
      <c r="E60" s="4" t="s">
        <v>57</v>
      </c>
      <c r="F60" s="9" t="s">
        <v>10</v>
      </c>
      <c r="G60" s="9" t="s">
        <v>11</v>
      </c>
      <c r="H60" s="4" t="s">
        <v>190</v>
      </c>
      <c r="I60" s="4" t="s">
        <v>766</v>
      </c>
      <c r="J60" s="9"/>
      <c r="R60" s="4">
        <f>Forecast_Data!M310</f>
        <v>316</v>
      </c>
      <c r="AE60" s="4">
        <f>Forecast_Data!Z310</f>
        <v>157</v>
      </c>
    </row>
    <row r="61" spans="1:51" s="12" customFormat="1" x14ac:dyDescent="0.25">
      <c r="A61" s="43" t="s">
        <v>168</v>
      </c>
      <c r="B61" s="43">
        <v>2020</v>
      </c>
      <c r="C61" s="12" t="s">
        <v>380</v>
      </c>
      <c r="D61" s="12" t="s">
        <v>408</v>
      </c>
      <c r="E61" s="12" t="s">
        <v>57</v>
      </c>
      <c r="F61" s="11" t="s">
        <v>10</v>
      </c>
      <c r="G61" s="11" t="s">
        <v>11</v>
      </c>
      <c r="H61" s="12" t="s">
        <v>742</v>
      </c>
      <c r="I61" s="12" t="s">
        <v>766</v>
      </c>
      <c r="J61" s="11"/>
      <c r="U61" s="46">
        <f>Forecast_Data!P311</f>
        <v>151</v>
      </c>
      <c r="V61" s="46">
        <f>Forecast_Data!Q311</f>
        <v>132</v>
      </c>
      <c r="W61" s="46">
        <f>Forecast_Data!R311</f>
        <v>117</v>
      </c>
      <c r="X61" s="46">
        <f>Forecast_Data!S311</f>
        <v>105</v>
      </c>
      <c r="Y61" s="46">
        <f>Forecast_Data!T311</f>
        <v>92</v>
      </c>
      <c r="Z61" s="46">
        <f>Forecast_Data!U311</f>
        <v>84</v>
      </c>
      <c r="AA61" s="46"/>
      <c r="AB61" s="46"/>
      <c r="AC61" s="46"/>
      <c r="AD61" s="46"/>
      <c r="AE61" s="46"/>
    </row>
    <row r="62" spans="1:51" s="37" customFormat="1" x14ac:dyDescent="0.25">
      <c r="A62" s="45" t="s">
        <v>160</v>
      </c>
      <c r="B62" s="45">
        <v>2020</v>
      </c>
      <c r="C62" s="37" t="s">
        <v>398</v>
      </c>
      <c r="D62" s="37" t="s">
        <v>408</v>
      </c>
      <c r="E62" s="37" t="s">
        <v>9</v>
      </c>
      <c r="F62" s="21" t="s">
        <v>10</v>
      </c>
      <c r="G62" s="21" t="s">
        <v>11</v>
      </c>
      <c r="H62" s="37" t="s">
        <v>189</v>
      </c>
      <c r="I62" s="37" t="s">
        <v>766</v>
      </c>
      <c r="J62" s="21"/>
      <c r="U62" s="7">
        <f>Forecast_Data!P317</f>
        <v>146</v>
      </c>
      <c r="V62" s="7">
        <f>Forecast_Data!Q317</f>
        <v>137</v>
      </c>
      <c r="W62" s="7">
        <f>Forecast_Data!R317</f>
        <v>128</v>
      </c>
      <c r="X62" s="7">
        <f>Forecast_Data!S317</f>
        <v>121</v>
      </c>
      <c r="Y62" s="7">
        <f>Forecast_Data!T317</f>
        <v>114</v>
      </c>
      <c r="Z62" s="7">
        <f>Forecast_Data!U317</f>
        <v>107</v>
      </c>
      <c r="AA62" s="7">
        <f>Forecast_Data!V317</f>
        <v>102</v>
      </c>
      <c r="AB62" s="7">
        <f>Forecast_Data!W317</f>
        <v>96</v>
      </c>
      <c r="AC62" s="7">
        <f>Forecast_Data!X317</f>
        <v>92</v>
      </c>
      <c r="AD62" s="7">
        <f>Forecast_Data!Y317</f>
        <v>87</v>
      </c>
      <c r="AE62" s="7">
        <f>Forecast_Data!Z317</f>
        <v>83</v>
      </c>
      <c r="AF62" s="7">
        <f>Forecast_Data!AA317</f>
        <v>80</v>
      </c>
      <c r="AG62" s="7">
        <f>Forecast_Data!AB317</f>
        <v>77</v>
      </c>
      <c r="AH62" s="7">
        <f>Forecast_Data!AC317</f>
        <v>75</v>
      </c>
      <c r="AI62" s="7">
        <f>Forecast_Data!AD317</f>
        <v>74</v>
      </c>
      <c r="AJ62" s="7">
        <f>Forecast_Data!AE317</f>
        <v>73</v>
      </c>
      <c r="AK62" s="7">
        <f>Forecast_Data!AF317</f>
        <v>72.2</v>
      </c>
      <c r="AL62" s="7">
        <f>Forecast_Data!AG317</f>
        <v>71.400000000000006</v>
      </c>
      <c r="AM62" s="7">
        <f>Forecast_Data!AH317</f>
        <v>70.599999999999994</v>
      </c>
      <c r="AN62" s="7">
        <f>Forecast_Data!AI317</f>
        <v>69.8</v>
      </c>
      <c r="AO62" s="7">
        <f>Forecast_Data!AJ317</f>
        <v>69</v>
      </c>
      <c r="AP62" s="7">
        <f>Forecast_Data!AK317</f>
        <v>68.8</v>
      </c>
      <c r="AQ62" s="7">
        <f>Forecast_Data!AL317</f>
        <v>68.599999999999994</v>
      </c>
      <c r="AR62" s="7">
        <f>Forecast_Data!AM317</f>
        <v>68.400000000000006</v>
      </c>
      <c r="AS62" s="7">
        <f>Forecast_Data!AN317</f>
        <v>68.2</v>
      </c>
      <c r="AT62" s="7">
        <f>Forecast_Data!AO317</f>
        <v>68</v>
      </c>
      <c r="AU62" s="7">
        <f>Forecast_Data!AP317</f>
        <v>67.8</v>
      </c>
      <c r="AV62" s="7">
        <f>Forecast_Data!AQ317</f>
        <v>67.599999999999994</v>
      </c>
      <c r="AW62" s="7">
        <f>Forecast_Data!AR317</f>
        <v>67.400000000000006</v>
      </c>
      <c r="AX62" s="7">
        <f>Forecast_Data!AS317</f>
        <v>67.2</v>
      </c>
      <c r="AY62" s="7">
        <f>Forecast_Data!AT317</f>
        <v>67</v>
      </c>
    </row>
    <row r="63" spans="1:51" s="37" customFormat="1" x14ac:dyDescent="0.25">
      <c r="A63" s="45" t="s">
        <v>160</v>
      </c>
      <c r="B63" s="45">
        <v>2020</v>
      </c>
      <c r="C63" s="37" t="s">
        <v>398</v>
      </c>
      <c r="D63" s="37" t="s">
        <v>408</v>
      </c>
      <c r="E63" s="37" t="s">
        <v>9</v>
      </c>
      <c r="F63" s="21" t="s">
        <v>10</v>
      </c>
      <c r="G63" s="21" t="s">
        <v>11</v>
      </c>
      <c r="H63" s="37" t="s">
        <v>399</v>
      </c>
      <c r="I63" s="37" t="s">
        <v>766</v>
      </c>
      <c r="J63" s="21"/>
      <c r="U63" s="7">
        <f>Forecast_Data!P316</f>
        <v>147</v>
      </c>
      <c r="V63" s="7">
        <f>Forecast_Data!Q316</f>
        <v>142</v>
      </c>
      <c r="W63" s="7">
        <f>Forecast_Data!R316</f>
        <v>136</v>
      </c>
      <c r="X63" s="7">
        <f>Forecast_Data!S316</f>
        <v>132</v>
      </c>
      <c r="Y63" s="7">
        <f>Forecast_Data!T316</f>
        <v>127</v>
      </c>
      <c r="Z63" s="7">
        <f>Forecast_Data!U316</f>
        <v>123</v>
      </c>
      <c r="AA63" s="7">
        <f>Forecast_Data!V316</f>
        <v>118</v>
      </c>
      <c r="AB63" s="7">
        <f>Forecast_Data!W316</f>
        <v>115</v>
      </c>
      <c r="AC63" s="7">
        <f>Forecast_Data!X316</f>
        <v>111</v>
      </c>
      <c r="AD63" s="7">
        <f>Forecast_Data!Y316</f>
        <v>107</v>
      </c>
      <c r="AE63" s="7">
        <f>Forecast_Data!Z316</f>
        <v>104</v>
      </c>
      <c r="AF63" s="7">
        <f>Forecast_Data!AA316</f>
        <v>101</v>
      </c>
      <c r="AG63" s="7">
        <f>Forecast_Data!AB316</f>
        <v>98</v>
      </c>
      <c r="AH63" s="7">
        <f>Forecast_Data!AC316</f>
        <v>95</v>
      </c>
      <c r="AI63" s="7">
        <f>Forecast_Data!AD316</f>
        <v>93</v>
      </c>
      <c r="AJ63" s="7">
        <f>Forecast_Data!AE316</f>
        <v>91</v>
      </c>
      <c r="AK63" s="7">
        <f>Forecast_Data!AF316</f>
        <v>89.3</v>
      </c>
      <c r="AL63" s="7">
        <f>Forecast_Data!AG316</f>
        <v>87.6</v>
      </c>
      <c r="AM63" s="7">
        <f>Forecast_Data!AH316</f>
        <v>85.9</v>
      </c>
      <c r="AN63" s="7">
        <f>Forecast_Data!AI316</f>
        <v>84.2</v>
      </c>
      <c r="AO63" s="7">
        <f>Forecast_Data!AJ316</f>
        <v>82.6</v>
      </c>
      <c r="AP63" s="7">
        <f>Forecast_Data!AK316</f>
        <v>81.7</v>
      </c>
      <c r="AQ63" s="7">
        <f>Forecast_Data!AL316</f>
        <v>81</v>
      </c>
      <c r="AR63" s="7">
        <f>Forecast_Data!AM316</f>
        <v>80.3</v>
      </c>
      <c r="AS63" s="7">
        <f>Forecast_Data!AN316</f>
        <v>79.599999999999994</v>
      </c>
      <c r="AT63" s="7">
        <f>Forecast_Data!AO316</f>
        <v>78.7</v>
      </c>
      <c r="AU63" s="7">
        <f>Forecast_Data!AP316</f>
        <v>78</v>
      </c>
      <c r="AV63" s="7">
        <f>Forecast_Data!AQ316</f>
        <v>77.3</v>
      </c>
      <c r="AW63" s="7">
        <f>Forecast_Data!AR316</f>
        <v>76.599999999999994</v>
      </c>
      <c r="AX63" s="7">
        <f>Forecast_Data!AS316</f>
        <v>75.8</v>
      </c>
      <c r="AY63" s="7">
        <f>Forecast_Data!AT316</f>
        <v>75</v>
      </c>
    </row>
    <row r="64" spans="1:51" s="4" customFormat="1" x14ac:dyDescent="0.25">
      <c r="A64" s="44" t="s">
        <v>160</v>
      </c>
      <c r="B64" s="44">
        <v>2020</v>
      </c>
      <c r="C64" s="4" t="s">
        <v>398</v>
      </c>
      <c r="D64" s="4" t="s">
        <v>408</v>
      </c>
      <c r="E64" s="4" t="s">
        <v>9</v>
      </c>
      <c r="F64" s="9" t="s">
        <v>10</v>
      </c>
      <c r="G64" s="9" t="s">
        <v>11</v>
      </c>
      <c r="H64" s="4" t="s">
        <v>190</v>
      </c>
      <c r="I64" s="4" t="s">
        <v>766</v>
      </c>
      <c r="J64" s="9"/>
      <c r="U64" s="10">
        <f>Forecast_Data!P315</f>
        <v>154</v>
      </c>
      <c r="V64" s="10">
        <f>Forecast_Data!Q315</f>
        <v>151</v>
      </c>
      <c r="W64" s="10">
        <f>Forecast_Data!R315</f>
        <v>148</v>
      </c>
      <c r="X64" s="10">
        <f>Forecast_Data!S315</f>
        <v>145</v>
      </c>
      <c r="Y64" s="10">
        <f>Forecast_Data!T315</f>
        <v>142</v>
      </c>
      <c r="Z64" s="10">
        <f>Forecast_Data!U315</f>
        <v>139</v>
      </c>
      <c r="AA64" s="10">
        <f>Forecast_Data!V315</f>
        <v>136</v>
      </c>
      <c r="AB64" s="10">
        <f>Forecast_Data!W315</f>
        <v>133</v>
      </c>
      <c r="AC64" s="10">
        <f>Forecast_Data!X315</f>
        <v>130</v>
      </c>
      <c r="AD64" s="10">
        <f>Forecast_Data!Y315</f>
        <v>127</v>
      </c>
      <c r="AE64" s="10">
        <f>Forecast_Data!Z315</f>
        <v>124</v>
      </c>
      <c r="AF64" s="10">
        <f>Forecast_Data!AA315</f>
        <v>123.3</v>
      </c>
      <c r="AG64" s="10">
        <f>Forecast_Data!AB315</f>
        <v>122.6</v>
      </c>
      <c r="AH64" s="10">
        <f>Forecast_Data!AC315</f>
        <v>121.9</v>
      </c>
      <c r="AI64" s="10">
        <f>Forecast_Data!AD315</f>
        <v>121.2</v>
      </c>
      <c r="AJ64" s="10">
        <f>Forecast_Data!AE315</f>
        <v>120.5</v>
      </c>
      <c r="AK64" s="10">
        <f>Forecast_Data!AF315</f>
        <v>119.8</v>
      </c>
      <c r="AL64" s="10">
        <f>Forecast_Data!AG315</f>
        <v>119.1</v>
      </c>
      <c r="AM64" s="10">
        <f>Forecast_Data!AH315</f>
        <v>118.4</v>
      </c>
      <c r="AN64" s="10">
        <f>Forecast_Data!AI315</f>
        <v>117.7</v>
      </c>
      <c r="AO64" s="10">
        <f>Forecast_Data!AJ315</f>
        <v>117</v>
      </c>
      <c r="AP64" s="10">
        <f>Forecast_Data!AK315</f>
        <v>116.3</v>
      </c>
      <c r="AQ64" s="10">
        <f>Forecast_Data!AL315</f>
        <v>115.6</v>
      </c>
      <c r="AR64" s="10">
        <f>Forecast_Data!AM315</f>
        <v>114.9</v>
      </c>
      <c r="AS64" s="10">
        <f>Forecast_Data!AN315</f>
        <v>114.2</v>
      </c>
      <c r="AT64" s="10">
        <f>Forecast_Data!AO315</f>
        <v>113.5</v>
      </c>
      <c r="AU64" s="10">
        <f>Forecast_Data!AP315</f>
        <v>112.8</v>
      </c>
      <c r="AV64" s="10">
        <f>Forecast_Data!AQ315</f>
        <v>112.1</v>
      </c>
      <c r="AW64" s="10">
        <f>Forecast_Data!AR315</f>
        <v>111.4</v>
      </c>
      <c r="AX64" s="10">
        <f>Forecast_Data!AS315</f>
        <v>110.7</v>
      </c>
      <c r="AY64" s="10">
        <f>Forecast_Data!AT315</f>
        <v>110</v>
      </c>
    </row>
    <row r="65" spans="1:13" x14ac:dyDescent="0.25">
      <c r="A65" s="45"/>
      <c r="B65" s="45"/>
      <c r="C65" s="37"/>
      <c r="D65" s="37"/>
      <c r="E65" s="37"/>
      <c r="F65" s="21"/>
      <c r="G65" s="21"/>
      <c r="J65" s="21"/>
    </row>
    <row r="66" spans="1:13" x14ac:dyDescent="0.25">
      <c r="A66" s="37"/>
    </row>
    <row r="67" spans="1:13" x14ac:dyDescent="0.25">
      <c r="A67" s="37"/>
    </row>
    <row r="68" spans="1:13" x14ac:dyDescent="0.25">
      <c r="A68" s="37"/>
    </row>
    <row r="69" spans="1:13" x14ac:dyDescent="0.25">
      <c r="A69" s="37"/>
      <c r="K69" s="7"/>
      <c r="M69" s="7"/>
    </row>
    <row r="70" spans="1:13" x14ac:dyDescent="0.25">
      <c r="A70" s="37"/>
    </row>
    <row r="71" spans="1:13" x14ac:dyDescent="0.25">
      <c r="A71" s="37"/>
    </row>
    <row r="72" spans="1:13" x14ac:dyDescent="0.25">
      <c r="A72" s="37"/>
    </row>
    <row r="73" spans="1:13" x14ac:dyDescent="0.25">
      <c r="A73" s="37"/>
    </row>
    <row r="74" spans="1:13" x14ac:dyDescent="0.25">
      <c r="A74" s="37"/>
    </row>
    <row r="75" spans="1:13" x14ac:dyDescent="0.25">
      <c r="A75" s="37"/>
    </row>
    <row r="76" spans="1:13" x14ac:dyDescent="0.25">
      <c r="A76" s="37"/>
    </row>
    <row r="77" spans="1:13" x14ac:dyDescent="0.25">
      <c r="A77" s="37"/>
    </row>
    <row r="78" spans="1:13" x14ac:dyDescent="0.25">
      <c r="A78" s="37"/>
    </row>
    <row r="79" spans="1:13" x14ac:dyDescent="0.25">
      <c r="A79" s="37"/>
    </row>
    <row r="80" spans="1:13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  <row r="87" spans="1:1" x14ac:dyDescent="0.25">
      <c r="A87" s="37"/>
    </row>
    <row r="88" spans="1:1" x14ac:dyDescent="0.25">
      <c r="A88" s="37"/>
    </row>
    <row r="89" spans="1:1" x14ac:dyDescent="0.25">
      <c r="A89" s="37"/>
    </row>
    <row r="90" spans="1:1" x14ac:dyDescent="0.25">
      <c r="A90" s="37"/>
    </row>
    <row r="91" spans="1:1" x14ac:dyDescent="0.25">
      <c r="A91" s="37"/>
    </row>
  </sheetData>
  <autoFilter ref="A2:G65" xr:uid="{FCAC76BF-CA1B-4BFE-946E-6A81BAFAF90E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FF2F-AFBB-4079-A004-6ED66163588A}">
  <dimension ref="A1:O17"/>
  <sheetViews>
    <sheetView zoomScale="85" zoomScaleNormal="85" workbookViewId="0">
      <selection activeCell="O66" sqref="O66"/>
    </sheetView>
  </sheetViews>
  <sheetFormatPr defaultRowHeight="15" x14ac:dyDescent="0.25"/>
  <cols>
    <col min="1" max="1" width="30.140625" bestFit="1" customWidth="1"/>
    <col min="2" max="2" width="15.28515625" bestFit="1" customWidth="1"/>
    <col min="3" max="3" width="16.42578125" bestFit="1" customWidth="1"/>
    <col min="4" max="5" width="18" customWidth="1"/>
    <col min="6" max="6" width="21.140625" bestFit="1" customWidth="1"/>
    <col min="7" max="7" width="37.140625" bestFit="1" customWidth="1"/>
    <col min="8" max="8" width="38.85546875" bestFit="1" customWidth="1"/>
    <col min="9" max="9" width="2.7109375" customWidth="1"/>
    <col min="10" max="10" width="19" bestFit="1" customWidth="1"/>
    <col min="11" max="11" width="21.28515625" bestFit="1" customWidth="1"/>
    <col min="12" max="12" width="16.42578125" bestFit="1" customWidth="1"/>
    <col min="13" max="13" width="23.85546875" bestFit="1" customWidth="1"/>
    <col min="14" max="14" width="28.85546875" customWidth="1"/>
    <col min="15" max="15" width="50" bestFit="1" customWidth="1"/>
  </cols>
  <sheetData>
    <row r="1" spans="1:15" x14ac:dyDescent="0.25">
      <c r="A1" s="2" t="s">
        <v>114</v>
      </c>
    </row>
    <row r="2" spans="1:15" x14ac:dyDescent="0.25">
      <c r="D2" s="52" t="s">
        <v>116</v>
      </c>
      <c r="E2" s="52"/>
      <c r="F2" s="52"/>
      <c r="G2" s="52"/>
      <c r="H2" s="52"/>
      <c r="J2" s="52" t="s">
        <v>135</v>
      </c>
      <c r="K2" s="52"/>
      <c r="L2" s="52"/>
      <c r="M2" s="52"/>
      <c r="N2" s="52"/>
      <c r="O2" s="52"/>
    </row>
    <row r="3" spans="1:15" x14ac:dyDescent="0.25">
      <c r="A3" s="4" t="s">
        <v>0</v>
      </c>
      <c r="B3" s="4" t="s">
        <v>2</v>
      </c>
      <c r="C3" s="4" t="s">
        <v>385</v>
      </c>
      <c r="D3" s="4" t="s">
        <v>24</v>
      </c>
      <c r="E3" s="4" t="s">
        <v>25</v>
      </c>
      <c r="F3" s="4" t="s">
        <v>115</v>
      </c>
      <c r="G3" s="4" t="s">
        <v>6</v>
      </c>
      <c r="H3" s="9" t="s">
        <v>126</v>
      </c>
      <c r="J3" s="4" t="s">
        <v>136</v>
      </c>
      <c r="K3" s="4" t="s">
        <v>137</v>
      </c>
      <c r="L3" s="4" t="s">
        <v>144</v>
      </c>
      <c r="M3" s="4" t="s">
        <v>138</v>
      </c>
      <c r="N3" s="4" t="s">
        <v>6</v>
      </c>
      <c r="O3" s="4" t="s">
        <v>139</v>
      </c>
    </row>
    <row r="4" spans="1:15" x14ac:dyDescent="0.25">
      <c r="A4" t="s">
        <v>15</v>
      </c>
      <c r="B4">
        <v>2010</v>
      </c>
      <c r="C4" t="s">
        <v>387</v>
      </c>
      <c r="D4" s="17"/>
      <c r="E4" s="17"/>
      <c r="F4" s="17">
        <v>0.1</v>
      </c>
      <c r="G4" t="s">
        <v>117</v>
      </c>
      <c r="H4" t="s">
        <v>127</v>
      </c>
      <c r="J4">
        <v>2010</v>
      </c>
      <c r="K4">
        <v>3.5500000000000007</v>
      </c>
      <c r="L4">
        <v>2030</v>
      </c>
      <c r="M4">
        <v>2430.4499999999998</v>
      </c>
      <c r="N4" t="s">
        <v>140</v>
      </c>
      <c r="O4" s="19">
        <f>POWER(M4/K4,(1/(L4-J4)))-1</f>
        <v>0.38603091407223289</v>
      </c>
    </row>
    <row r="5" spans="1:15" x14ac:dyDescent="0.25">
      <c r="A5" t="s">
        <v>18</v>
      </c>
      <c r="B5">
        <v>2012</v>
      </c>
      <c r="C5" t="s">
        <v>387</v>
      </c>
      <c r="D5" s="17">
        <v>0.09</v>
      </c>
      <c r="E5" s="17">
        <v>0.17</v>
      </c>
      <c r="F5" s="17">
        <f>AVERAGE(D5:E5)</f>
        <v>0.13</v>
      </c>
      <c r="G5" t="s">
        <v>118</v>
      </c>
      <c r="H5" t="s">
        <v>128</v>
      </c>
      <c r="J5">
        <v>2010</v>
      </c>
      <c r="K5">
        <v>1.25</v>
      </c>
      <c r="L5">
        <v>2020</v>
      </c>
      <c r="M5">
        <v>177.5</v>
      </c>
      <c r="N5" t="s">
        <v>141</v>
      </c>
      <c r="O5" s="19">
        <f>POWER(M5/K5,(1/(L5-J5)))-1</f>
        <v>0.64145444539683383</v>
      </c>
    </row>
    <row r="6" spans="1:15" x14ac:dyDescent="0.25">
      <c r="A6" t="s">
        <v>27</v>
      </c>
      <c r="B6">
        <v>2012</v>
      </c>
      <c r="C6" t="s">
        <v>387</v>
      </c>
      <c r="F6" s="17">
        <v>0.08</v>
      </c>
      <c r="G6" t="s">
        <v>120</v>
      </c>
      <c r="H6" t="s">
        <v>133</v>
      </c>
      <c r="J6">
        <v>2010</v>
      </c>
      <c r="K6">
        <v>4.2</v>
      </c>
      <c r="L6">
        <v>2020</v>
      </c>
      <c r="M6">
        <v>44.2</v>
      </c>
      <c r="N6" t="s">
        <v>142</v>
      </c>
      <c r="O6" s="19">
        <f>POWER(M6/K6,(1/(L6-J6)))-1</f>
        <v>0.26536931271227959</v>
      </c>
    </row>
    <row r="7" spans="1:15" x14ac:dyDescent="0.25">
      <c r="A7" t="s">
        <v>52</v>
      </c>
      <c r="B7">
        <v>2015</v>
      </c>
      <c r="C7" t="s">
        <v>387</v>
      </c>
      <c r="F7" s="17">
        <v>0.09</v>
      </c>
      <c r="G7" t="s">
        <v>121</v>
      </c>
      <c r="H7" t="s">
        <v>129</v>
      </c>
      <c r="J7">
        <v>2014</v>
      </c>
      <c r="L7">
        <v>2018</v>
      </c>
      <c r="N7" t="s">
        <v>143</v>
      </c>
      <c r="O7" s="19">
        <v>1</v>
      </c>
    </row>
    <row r="8" spans="1:15" x14ac:dyDescent="0.25">
      <c r="A8" t="s">
        <v>56</v>
      </c>
      <c r="B8">
        <v>2017</v>
      </c>
      <c r="C8" t="s">
        <v>387</v>
      </c>
      <c r="F8" s="18">
        <v>0.159</v>
      </c>
      <c r="G8" t="s">
        <v>119</v>
      </c>
      <c r="H8" t="s">
        <v>130</v>
      </c>
      <c r="J8">
        <v>2017</v>
      </c>
      <c r="K8" s="14">
        <v>59.427276350941632</v>
      </c>
      <c r="L8">
        <v>2030</v>
      </c>
      <c r="M8" s="14">
        <v>2936.4671018003951</v>
      </c>
      <c r="N8" t="s">
        <v>145</v>
      </c>
      <c r="O8" s="19">
        <f>POWER(M8/K8,(1/(L8-J8)))-1</f>
        <v>0.34988052520354684</v>
      </c>
    </row>
    <row r="9" spans="1:15" x14ac:dyDescent="0.25">
      <c r="A9" t="s">
        <v>60</v>
      </c>
      <c r="B9">
        <v>2017</v>
      </c>
      <c r="C9" t="s">
        <v>387</v>
      </c>
      <c r="F9" s="18">
        <v>0.16900000000000001</v>
      </c>
      <c r="G9" t="s">
        <v>122</v>
      </c>
      <c r="H9" t="s">
        <v>131</v>
      </c>
      <c r="J9">
        <v>2017</v>
      </c>
      <c r="K9">
        <v>71800</v>
      </c>
      <c r="L9">
        <v>2020</v>
      </c>
      <c r="M9">
        <v>101100</v>
      </c>
      <c r="N9" t="s">
        <v>146</v>
      </c>
      <c r="O9" s="19">
        <f>POWER(M9/K9,(1/(L9-J9)))-1</f>
        <v>0.12083642728321098</v>
      </c>
    </row>
    <row r="10" spans="1:15" x14ac:dyDescent="0.25">
      <c r="A10" t="s">
        <v>63</v>
      </c>
      <c r="B10">
        <v>2017</v>
      </c>
      <c r="C10" t="s">
        <v>386</v>
      </c>
      <c r="F10" s="18">
        <v>0.23499999999999999</v>
      </c>
      <c r="G10" t="s">
        <v>384</v>
      </c>
      <c r="H10" s="35">
        <v>1984</v>
      </c>
      <c r="J10">
        <v>2015</v>
      </c>
      <c r="K10">
        <v>0.7</v>
      </c>
      <c r="L10">
        <v>2030</v>
      </c>
      <c r="M10">
        <v>36.299999999999997</v>
      </c>
      <c r="N10" t="s">
        <v>383</v>
      </c>
      <c r="O10" s="19">
        <f>POWER(M10/K10,(1/(L10-J10)))-1</f>
        <v>0.30112964610075821</v>
      </c>
    </row>
    <row r="11" spans="1:15" x14ac:dyDescent="0.25">
      <c r="A11" t="s">
        <v>88</v>
      </c>
      <c r="B11">
        <v>2018</v>
      </c>
      <c r="F11" s="18"/>
    </row>
    <row r="12" spans="1:15" x14ac:dyDescent="0.25">
      <c r="A12" t="s">
        <v>102</v>
      </c>
      <c r="B12">
        <v>2019</v>
      </c>
      <c r="C12" t="s">
        <v>387</v>
      </c>
      <c r="F12" s="18">
        <v>0.16800000000000001</v>
      </c>
      <c r="G12" t="s">
        <v>123</v>
      </c>
      <c r="H12" t="s">
        <v>132</v>
      </c>
      <c r="J12">
        <v>2016</v>
      </c>
      <c r="K12">
        <v>52.559999999999995</v>
      </c>
      <c r="L12">
        <v>2030</v>
      </c>
      <c r="M12">
        <v>3900</v>
      </c>
      <c r="N12" t="s">
        <v>392</v>
      </c>
      <c r="O12" s="19">
        <f>POWER(M12/K12,(1/(L12-J12)))-1</f>
        <v>0.36019339229170289</v>
      </c>
    </row>
    <row r="13" spans="1:15" x14ac:dyDescent="0.25">
      <c r="A13" t="s">
        <v>56</v>
      </c>
      <c r="B13">
        <v>2019</v>
      </c>
      <c r="C13" t="s">
        <v>387</v>
      </c>
      <c r="F13" s="18">
        <v>0.191</v>
      </c>
      <c r="G13" t="s">
        <v>125</v>
      </c>
      <c r="H13" t="s">
        <v>134</v>
      </c>
      <c r="J13">
        <v>2019</v>
      </c>
      <c r="K13" s="14">
        <v>230.37847088658566</v>
      </c>
      <c r="L13">
        <v>2030</v>
      </c>
      <c r="M13" s="14">
        <v>3576.5836881161204</v>
      </c>
      <c r="N13" t="s">
        <v>145</v>
      </c>
      <c r="O13" s="19">
        <f>POWER(M13/K13,(1/(L13-J13)))-1</f>
        <v>0.28314322842428741</v>
      </c>
    </row>
    <row r="14" spans="1:15" x14ac:dyDescent="0.25">
      <c r="A14" t="s">
        <v>106</v>
      </c>
      <c r="B14">
        <v>2019</v>
      </c>
      <c r="C14" t="s">
        <v>387</v>
      </c>
      <c r="F14" s="18">
        <v>0.16500000000000001</v>
      </c>
      <c r="G14" t="s">
        <v>124</v>
      </c>
      <c r="H14" t="s">
        <v>130</v>
      </c>
      <c r="J14">
        <v>2019</v>
      </c>
      <c r="K14">
        <v>111</v>
      </c>
      <c r="L14">
        <v>2030</v>
      </c>
      <c r="M14">
        <v>5545</v>
      </c>
      <c r="N14" t="s">
        <v>74</v>
      </c>
      <c r="O14" s="19">
        <f>POWER(M14/K14,(1/(L14-J14)))-1</f>
        <v>0.42697457044189635</v>
      </c>
    </row>
    <row r="15" spans="1:15" x14ac:dyDescent="0.25">
      <c r="A15" t="s">
        <v>170</v>
      </c>
      <c r="B15">
        <v>2020</v>
      </c>
      <c r="C15" t="s">
        <v>387</v>
      </c>
      <c r="F15" s="18">
        <v>0.20799999999999999</v>
      </c>
      <c r="G15" t="s">
        <v>388</v>
      </c>
      <c r="H15" t="s">
        <v>134</v>
      </c>
      <c r="K15" s="37"/>
      <c r="N15" t="s">
        <v>389</v>
      </c>
      <c r="O15" s="38">
        <v>0.2</v>
      </c>
    </row>
    <row r="16" spans="1:15" x14ac:dyDescent="0.25">
      <c r="A16" t="s">
        <v>168</v>
      </c>
      <c r="B16">
        <v>2020</v>
      </c>
      <c r="C16" t="s">
        <v>387</v>
      </c>
      <c r="F16" s="18">
        <v>0.21179999999999999</v>
      </c>
      <c r="G16" t="s">
        <v>390</v>
      </c>
      <c r="H16" t="s">
        <v>391</v>
      </c>
      <c r="N16" t="s">
        <v>393</v>
      </c>
      <c r="O16" s="19">
        <v>0.11</v>
      </c>
    </row>
    <row r="17" spans="11:15" x14ac:dyDescent="0.25">
      <c r="K17" s="7"/>
      <c r="M17" s="39"/>
      <c r="O17" s="36"/>
    </row>
  </sheetData>
  <mergeCells count="2">
    <mergeCell ref="D2:H2"/>
    <mergeCell ref="J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65A4-21D8-4AF8-B9CE-93F475A56E22}">
  <dimension ref="A1:BY105"/>
  <sheetViews>
    <sheetView zoomScale="85" zoomScaleNormal="85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29" style="21" customWidth="1"/>
    <col min="2" max="54" width="17.5703125" style="21" customWidth="1"/>
    <col min="55" max="89" width="17.7109375" style="21" customWidth="1"/>
    <col min="90" max="16384" width="9.140625" style="21"/>
  </cols>
  <sheetData>
    <row r="1" spans="1:77" x14ac:dyDescent="0.25">
      <c r="A1" s="54" t="s">
        <v>763</v>
      </c>
    </row>
    <row r="2" spans="1:77" x14ac:dyDescent="0.25">
      <c r="B2" s="32" t="s">
        <v>204</v>
      </c>
      <c r="H2" s="21" t="s">
        <v>299</v>
      </c>
      <c r="AB2" s="21" t="s">
        <v>299</v>
      </c>
    </row>
    <row r="3" spans="1:77" x14ac:dyDescent="0.25">
      <c r="A3" s="64" t="s">
        <v>0</v>
      </c>
      <c r="C3" s="21" t="s">
        <v>283</v>
      </c>
      <c r="D3" s="21" t="s">
        <v>288</v>
      </c>
      <c r="E3" s="21" t="s">
        <v>289</v>
      </c>
      <c r="F3" s="21" t="s">
        <v>259</v>
      </c>
      <c r="G3" s="21" t="s">
        <v>297</v>
      </c>
      <c r="H3" s="21" t="s">
        <v>315</v>
      </c>
      <c r="I3" s="21" t="s">
        <v>298</v>
      </c>
      <c r="J3" s="21" t="s">
        <v>302</v>
      </c>
      <c r="K3" s="21" t="s">
        <v>305</v>
      </c>
      <c r="L3" s="21" t="s">
        <v>306</v>
      </c>
      <c r="M3" s="21" t="s">
        <v>259</v>
      </c>
      <c r="N3" s="21" t="s">
        <v>259</v>
      </c>
      <c r="O3" s="21" t="s">
        <v>305</v>
      </c>
      <c r="P3" s="21" t="s">
        <v>170</v>
      </c>
      <c r="Q3" s="21" t="s">
        <v>259</v>
      </c>
      <c r="R3" s="21" t="s">
        <v>283</v>
      </c>
      <c r="S3" s="21" t="s">
        <v>289</v>
      </c>
      <c r="T3" s="21" t="s">
        <v>259</v>
      </c>
      <c r="U3" s="21" t="s">
        <v>305</v>
      </c>
      <c r="V3" s="21" t="s">
        <v>170</v>
      </c>
      <c r="W3" s="21" t="s">
        <v>311</v>
      </c>
      <c r="X3" s="21" t="s">
        <v>170</v>
      </c>
      <c r="Y3" s="21" t="s">
        <v>283</v>
      </c>
      <c r="Z3" s="21" t="s">
        <v>259</v>
      </c>
      <c r="AA3" s="21" t="s">
        <v>297</v>
      </c>
      <c r="AB3" s="21" t="s">
        <v>298</v>
      </c>
      <c r="AC3" s="21" t="s">
        <v>239</v>
      </c>
      <c r="AD3" s="21" t="s">
        <v>362</v>
      </c>
      <c r="AE3" s="21" t="s">
        <v>305</v>
      </c>
      <c r="AF3" s="21" t="s">
        <v>311</v>
      </c>
      <c r="AG3" s="21" t="s">
        <v>170</v>
      </c>
      <c r="AH3" s="21" t="s">
        <v>315</v>
      </c>
      <c r="AI3" s="21" t="s">
        <v>255</v>
      </c>
      <c r="AJ3" s="21" t="s">
        <v>283</v>
      </c>
      <c r="AK3" s="21" t="s">
        <v>324</v>
      </c>
      <c r="AL3" s="21" t="s">
        <v>289</v>
      </c>
      <c r="AM3" s="21" t="s">
        <v>329</v>
      </c>
      <c r="AN3" s="21" t="s">
        <v>259</v>
      </c>
      <c r="AO3" s="21" t="s">
        <v>332</v>
      </c>
      <c r="AP3" s="21" t="s">
        <v>305</v>
      </c>
      <c r="AQ3" s="21" t="s">
        <v>336</v>
      </c>
      <c r="AR3" s="21" t="s">
        <v>338</v>
      </c>
      <c r="AS3" s="21" t="s">
        <v>338</v>
      </c>
      <c r="AT3" s="21" t="s">
        <v>288</v>
      </c>
      <c r="AU3" s="21" t="s">
        <v>305</v>
      </c>
      <c r="AV3" s="21" t="s">
        <v>305</v>
      </c>
      <c r="AW3" s="21" t="s">
        <v>63</v>
      </c>
      <c r="AX3" s="21" t="s">
        <v>63</v>
      </c>
      <c r="AY3" s="21" t="s">
        <v>302</v>
      </c>
      <c r="AZ3" s="21" t="s">
        <v>302</v>
      </c>
      <c r="BA3" s="21" t="s">
        <v>239</v>
      </c>
      <c r="BB3" s="21" t="s">
        <v>96</v>
      </c>
      <c r="BC3" s="21" t="s">
        <v>305</v>
      </c>
      <c r="BD3" s="21" t="s">
        <v>347</v>
      </c>
      <c r="BE3" s="21" t="s">
        <v>350</v>
      </c>
      <c r="BF3" s="21" t="s">
        <v>170</v>
      </c>
      <c r="BG3" s="21" t="s">
        <v>351</v>
      </c>
      <c r="BH3" s="21" t="s">
        <v>298</v>
      </c>
      <c r="BI3" s="21" t="s">
        <v>239</v>
      </c>
      <c r="BJ3" s="21" t="s">
        <v>305</v>
      </c>
      <c r="BK3" s="21" t="s">
        <v>353</v>
      </c>
      <c r="BL3" s="21" t="s">
        <v>353</v>
      </c>
      <c r="BM3" s="21" t="s">
        <v>170</v>
      </c>
      <c r="BN3" s="21" t="s">
        <v>351</v>
      </c>
      <c r="BO3" s="21" t="s">
        <v>311</v>
      </c>
      <c r="BP3" s="21" t="s">
        <v>255</v>
      </c>
      <c r="BQ3" s="21" t="s">
        <v>255</v>
      </c>
      <c r="BR3" s="21" t="s">
        <v>289</v>
      </c>
      <c r="BS3" s="21" t="s">
        <v>289</v>
      </c>
      <c r="BT3" s="21" t="s">
        <v>259</v>
      </c>
      <c r="BU3" s="21" t="s">
        <v>239</v>
      </c>
      <c r="BV3" s="21" t="s">
        <v>239</v>
      </c>
      <c r="BW3" s="21" t="s">
        <v>305</v>
      </c>
      <c r="BX3" s="21" t="s">
        <v>170</v>
      </c>
      <c r="BY3" s="21" t="s">
        <v>311</v>
      </c>
    </row>
    <row r="4" spans="1:77" x14ac:dyDescent="0.25">
      <c r="A4" s="21" t="s">
        <v>2</v>
      </c>
      <c r="C4" s="21">
        <v>2014</v>
      </c>
      <c r="D4" s="21">
        <v>2015</v>
      </c>
      <c r="E4" s="21">
        <v>2015</v>
      </c>
      <c r="F4" s="21">
        <v>2015</v>
      </c>
      <c r="G4" s="21">
        <v>2016</v>
      </c>
      <c r="H4" s="21">
        <v>2017</v>
      </c>
      <c r="I4" s="21">
        <v>2017</v>
      </c>
      <c r="J4" s="21">
        <v>2018</v>
      </c>
      <c r="K4" s="21">
        <v>2019</v>
      </c>
      <c r="L4" s="21">
        <v>2020</v>
      </c>
      <c r="M4" s="21">
        <v>2015</v>
      </c>
      <c r="N4" s="21">
        <v>2015</v>
      </c>
      <c r="O4" s="21">
        <v>2019</v>
      </c>
      <c r="P4" s="21">
        <v>2020</v>
      </c>
      <c r="Q4" s="21">
        <v>2015</v>
      </c>
      <c r="R4" s="21">
        <v>2014</v>
      </c>
      <c r="S4" s="21">
        <v>2015</v>
      </c>
      <c r="T4" s="21">
        <v>2015</v>
      </c>
      <c r="U4" s="21">
        <v>2019</v>
      </c>
      <c r="V4" s="21">
        <v>2020</v>
      </c>
      <c r="W4" s="21">
        <v>2021</v>
      </c>
      <c r="X4" s="21">
        <v>2020</v>
      </c>
      <c r="Y4" s="21">
        <v>2014</v>
      </c>
      <c r="Z4" s="21">
        <v>2015</v>
      </c>
      <c r="AA4" s="21">
        <v>2016</v>
      </c>
      <c r="AB4" s="21">
        <v>2017</v>
      </c>
      <c r="AC4" s="21">
        <v>2018</v>
      </c>
      <c r="AD4" s="21">
        <v>2019</v>
      </c>
      <c r="AE4" s="21">
        <v>2019</v>
      </c>
      <c r="AF4" s="21">
        <v>2021</v>
      </c>
      <c r="AG4" s="21">
        <v>2020</v>
      </c>
      <c r="AH4" s="21" t="s">
        <v>316</v>
      </c>
      <c r="AI4" s="21">
        <v>2014</v>
      </c>
      <c r="AJ4" s="21">
        <v>2014</v>
      </c>
      <c r="AK4" s="21">
        <v>2015</v>
      </c>
      <c r="AL4" s="21">
        <v>2015</v>
      </c>
      <c r="AM4" s="21">
        <v>2015</v>
      </c>
      <c r="AN4" s="21">
        <v>2015</v>
      </c>
      <c r="AO4" s="21">
        <v>2015</v>
      </c>
      <c r="AP4" s="21">
        <v>2019</v>
      </c>
      <c r="AQ4" s="21">
        <v>2019</v>
      </c>
      <c r="AR4" s="21">
        <v>2020</v>
      </c>
      <c r="AS4" s="21">
        <v>2020</v>
      </c>
      <c r="AT4" s="21">
        <v>2015</v>
      </c>
      <c r="AU4" s="21">
        <v>2019</v>
      </c>
      <c r="AV4" s="21">
        <v>2019</v>
      </c>
      <c r="AW4" s="21">
        <v>2017</v>
      </c>
      <c r="AX4" s="21">
        <v>2017</v>
      </c>
      <c r="AY4" s="21">
        <v>2018</v>
      </c>
      <c r="AZ4" s="21">
        <v>2018</v>
      </c>
      <c r="BA4" s="21">
        <v>2018</v>
      </c>
      <c r="BB4" s="21">
        <v>2018</v>
      </c>
      <c r="BC4" s="21">
        <v>2019</v>
      </c>
      <c r="BD4" s="21">
        <v>2020</v>
      </c>
      <c r="BE4" s="21">
        <v>2020</v>
      </c>
      <c r="BF4" s="21">
        <v>2020</v>
      </c>
      <c r="BG4" s="21">
        <v>2021</v>
      </c>
      <c r="BH4" s="21">
        <v>2017</v>
      </c>
      <c r="BI4" s="21">
        <v>2018</v>
      </c>
      <c r="BJ4" s="21">
        <v>2019</v>
      </c>
      <c r="BK4" s="21">
        <v>2020</v>
      </c>
      <c r="BL4" s="21">
        <v>2020</v>
      </c>
      <c r="BM4" s="21">
        <v>2020</v>
      </c>
      <c r="BN4" s="21">
        <v>2021</v>
      </c>
      <c r="BO4" s="21">
        <v>2021</v>
      </c>
      <c r="BP4" s="21">
        <v>2014</v>
      </c>
      <c r="BQ4" s="21">
        <v>2014</v>
      </c>
      <c r="BR4" s="21">
        <v>2015</v>
      </c>
      <c r="BS4" s="21">
        <v>2015</v>
      </c>
      <c r="BT4" s="21">
        <v>2015</v>
      </c>
      <c r="BU4" s="21">
        <v>2018</v>
      </c>
      <c r="BV4" s="21">
        <v>2018</v>
      </c>
      <c r="BW4" s="21">
        <v>2019</v>
      </c>
      <c r="BX4" s="21">
        <v>2020</v>
      </c>
      <c r="BY4" s="21">
        <v>2021</v>
      </c>
    </row>
    <row r="5" spans="1:77" x14ac:dyDescent="0.25">
      <c r="A5" s="64" t="s">
        <v>191</v>
      </c>
    </row>
    <row r="6" spans="1:77" x14ac:dyDescent="0.25">
      <c r="A6" s="21" t="s">
        <v>192</v>
      </c>
      <c r="C6" s="21" t="s">
        <v>284</v>
      </c>
      <c r="D6" s="21" t="s">
        <v>284</v>
      </c>
      <c r="E6" s="21" t="s">
        <v>284</v>
      </c>
      <c r="F6" s="21" t="s">
        <v>284</v>
      </c>
      <c r="G6" s="21" t="s">
        <v>284</v>
      </c>
      <c r="H6" s="21" t="s">
        <v>284</v>
      </c>
      <c r="I6" s="21" t="s">
        <v>284</v>
      </c>
      <c r="J6" s="21" t="s">
        <v>284</v>
      </c>
      <c r="K6" s="21" t="s">
        <v>284</v>
      </c>
      <c r="L6" s="21" t="s">
        <v>284</v>
      </c>
      <c r="M6" s="21" t="s">
        <v>308</v>
      </c>
      <c r="N6" s="21" t="s">
        <v>215</v>
      </c>
      <c r="O6" s="21" t="s">
        <v>215</v>
      </c>
      <c r="P6" s="21" t="s">
        <v>215</v>
      </c>
      <c r="Q6" s="21" t="s">
        <v>307</v>
      </c>
      <c r="R6" s="21" t="s">
        <v>309</v>
      </c>
      <c r="S6" s="21" t="s">
        <v>309</v>
      </c>
      <c r="T6" s="21" t="s">
        <v>309</v>
      </c>
      <c r="U6" s="21" t="s">
        <v>309</v>
      </c>
      <c r="V6" s="21" t="s">
        <v>309</v>
      </c>
      <c r="W6" s="21" t="s">
        <v>309</v>
      </c>
      <c r="X6" s="21" t="s">
        <v>364</v>
      </c>
      <c r="Y6" s="21" t="s">
        <v>312</v>
      </c>
      <c r="Z6" s="21" t="s">
        <v>312</v>
      </c>
      <c r="AA6" s="21" t="s">
        <v>312</v>
      </c>
      <c r="AB6" s="21" t="s">
        <v>312</v>
      </c>
      <c r="AC6" s="21" t="s">
        <v>312</v>
      </c>
      <c r="AD6" s="21" t="s">
        <v>312</v>
      </c>
      <c r="AE6" s="21" t="s">
        <v>312</v>
      </c>
      <c r="AF6" s="21" t="s">
        <v>312</v>
      </c>
      <c r="AG6" s="21" t="s">
        <v>312</v>
      </c>
      <c r="AH6" s="21" t="s">
        <v>321</v>
      </c>
      <c r="AI6" s="21" t="s">
        <v>323</v>
      </c>
      <c r="AJ6" s="21" t="s">
        <v>323</v>
      </c>
      <c r="AK6" s="21" t="s">
        <v>323</v>
      </c>
      <c r="AL6" s="21" t="s">
        <v>352</v>
      </c>
      <c r="AM6" s="21" t="s">
        <v>323</v>
      </c>
      <c r="AN6" s="21" t="s">
        <v>323</v>
      </c>
      <c r="AO6" s="21" t="s">
        <v>352</v>
      </c>
      <c r="AP6" s="21" t="s">
        <v>323</v>
      </c>
      <c r="AQ6" s="21" t="s">
        <v>323</v>
      </c>
      <c r="AR6" s="21" t="s">
        <v>323</v>
      </c>
      <c r="AS6" s="21" t="s">
        <v>323</v>
      </c>
      <c r="AT6" s="21" t="s">
        <v>340</v>
      </c>
      <c r="AU6" s="21" t="s">
        <v>341</v>
      </c>
      <c r="AV6" s="21" t="s">
        <v>342</v>
      </c>
      <c r="AW6" s="21" t="s">
        <v>343</v>
      </c>
      <c r="AX6" s="21" t="s">
        <v>343</v>
      </c>
      <c r="AY6" s="21" t="s">
        <v>343</v>
      </c>
      <c r="AZ6" s="21" t="s">
        <v>343</v>
      </c>
      <c r="BA6" s="21" t="s">
        <v>343</v>
      </c>
      <c r="BB6" s="21" t="s">
        <v>343</v>
      </c>
      <c r="BC6" s="21" t="s">
        <v>343</v>
      </c>
      <c r="BD6" s="21" t="s">
        <v>343</v>
      </c>
      <c r="BE6" s="21" t="s">
        <v>343</v>
      </c>
      <c r="BF6" s="21" t="s">
        <v>343</v>
      </c>
      <c r="BG6" s="21" t="s">
        <v>343</v>
      </c>
      <c r="BH6" s="21" t="s">
        <v>352</v>
      </c>
      <c r="BI6" s="21" t="s">
        <v>193</v>
      </c>
      <c r="BJ6" s="21" t="s">
        <v>193</v>
      </c>
      <c r="BK6" s="21" t="s">
        <v>193</v>
      </c>
      <c r="BL6" s="21" t="s">
        <v>193</v>
      </c>
      <c r="BM6" s="21" t="s">
        <v>193</v>
      </c>
      <c r="BN6" s="21" t="s">
        <v>193</v>
      </c>
      <c r="BO6" s="21" t="s">
        <v>193</v>
      </c>
      <c r="BP6" s="21" t="s">
        <v>354</v>
      </c>
      <c r="BQ6" s="21" t="s">
        <v>354</v>
      </c>
      <c r="BR6" s="21" t="s">
        <v>355</v>
      </c>
      <c r="BS6" s="21" t="s">
        <v>355</v>
      </c>
      <c r="BT6" s="21" t="s">
        <v>355</v>
      </c>
      <c r="BU6" s="21" t="s">
        <v>354</v>
      </c>
      <c r="BV6" s="21" t="s">
        <v>354</v>
      </c>
      <c r="BW6" s="21" t="s">
        <v>355</v>
      </c>
      <c r="BX6" s="21" t="s">
        <v>231</v>
      </c>
      <c r="BY6" s="21" t="s">
        <v>355</v>
      </c>
    </row>
    <row r="7" spans="1:77" x14ac:dyDescent="0.25">
      <c r="A7" s="21" t="s">
        <v>195</v>
      </c>
      <c r="C7" s="21" t="s">
        <v>196</v>
      </c>
      <c r="D7" s="21" t="s">
        <v>196</v>
      </c>
      <c r="E7" s="21" t="s">
        <v>196</v>
      </c>
      <c r="F7" s="21" t="s">
        <v>196</v>
      </c>
      <c r="G7" s="21" t="s">
        <v>196</v>
      </c>
      <c r="H7" s="21" t="s">
        <v>196</v>
      </c>
      <c r="I7" s="21" t="s">
        <v>196</v>
      </c>
      <c r="J7" s="21" t="s">
        <v>196</v>
      </c>
      <c r="K7" s="21" t="s">
        <v>196</v>
      </c>
      <c r="L7" s="21" t="s">
        <v>196</v>
      </c>
      <c r="M7" s="21" t="s">
        <v>196</v>
      </c>
      <c r="N7" s="21" t="s">
        <v>196</v>
      </c>
      <c r="O7" s="21" t="s">
        <v>196</v>
      </c>
      <c r="P7" s="21" t="s">
        <v>196</v>
      </c>
      <c r="Q7" s="21" t="s">
        <v>196</v>
      </c>
      <c r="R7" s="21" t="s">
        <v>196</v>
      </c>
      <c r="S7" s="21" t="s">
        <v>196</v>
      </c>
      <c r="T7" s="21" t="s">
        <v>196</v>
      </c>
      <c r="U7" s="21" t="s">
        <v>196</v>
      </c>
      <c r="V7" s="21" t="s">
        <v>196</v>
      </c>
      <c r="W7" s="21" t="s">
        <v>196</v>
      </c>
      <c r="X7" s="21" t="s">
        <v>196</v>
      </c>
      <c r="Y7" s="21" t="s">
        <v>196</v>
      </c>
      <c r="Z7" s="21" t="s">
        <v>196</v>
      </c>
      <c r="AA7" s="21" t="s">
        <v>196</v>
      </c>
      <c r="AB7" s="21" t="s">
        <v>196</v>
      </c>
      <c r="AC7" s="21" t="s">
        <v>196</v>
      </c>
      <c r="AD7" s="21" t="s">
        <v>363</v>
      </c>
      <c r="AE7" s="21" t="s">
        <v>196</v>
      </c>
      <c r="AF7" s="21" t="s">
        <v>196</v>
      </c>
      <c r="AG7" s="21" t="s">
        <v>196</v>
      </c>
      <c r="AH7" s="21" t="s">
        <v>196</v>
      </c>
      <c r="AI7" s="21" t="s">
        <v>196</v>
      </c>
      <c r="AJ7" s="21" t="s">
        <v>196</v>
      </c>
      <c r="AK7" s="21" t="s">
        <v>196</v>
      </c>
      <c r="AL7" s="21" t="s">
        <v>196</v>
      </c>
      <c r="AM7" s="21" t="s">
        <v>196</v>
      </c>
      <c r="AN7" s="21" t="s">
        <v>196</v>
      </c>
      <c r="AO7" s="21" t="s">
        <v>196</v>
      </c>
      <c r="AP7" s="21" t="s">
        <v>196</v>
      </c>
      <c r="AQ7" s="21" t="s">
        <v>196</v>
      </c>
      <c r="AR7" s="21" t="s">
        <v>196</v>
      </c>
      <c r="AS7" s="21" t="s">
        <v>377</v>
      </c>
      <c r="AT7" s="21" t="s">
        <v>196</v>
      </c>
      <c r="AU7" s="21" t="s">
        <v>196</v>
      </c>
      <c r="AV7" s="21" t="s">
        <v>196</v>
      </c>
      <c r="AW7" s="21" t="s">
        <v>196</v>
      </c>
      <c r="AX7" s="21" t="s">
        <v>357</v>
      </c>
      <c r="AY7" s="21" t="s">
        <v>196</v>
      </c>
      <c r="AZ7" s="21" t="s">
        <v>359</v>
      </c>
      <c r="BA7" s="21" t="s">
        <v>196</v>
      </c>
      <c r="BB7" s="21" t="s">
        <v>196</v>
      </c>
      <c r="BC7" s="21" t="s">
        <v>196</v>
      </c>
      <c r="BD7" s="21" t="s">
        <v>196</v>
      </c>
      <c r="BE7" s="21" t="s">
        <v>196</v>
      </c>
      <c r="BF7" s="21" t="s">
        <v>196</v>
      </c>
      <c r="BG7" s="21" t="s">
        <v>196</v>
      </c>
      <c r="BH7" s="21" t="s">
        <v>196</v>
      </c>
      <c r="BI7" s="21" t="s">
        <v>360</v>
      </c>
      <c r="BJ7" s="21" t="s">
        <v>196</v>
      </c>
      <c r="BK7" s="21" t="s">
        <v>196</v>
      </c>
      <c r="BL7" s="21" t="s">
        <v>359</v>
      </c>
      <c r="BM7" s="21" t="s">
        <v>196</v>
      </c>
      <c r="BN7" s="21" t="s">
        <v>196</v>
      </c>
      <c r="BO7" s="21" t="s">
        <v>196</v>
      </c>
      <c r="BP7" s="21" t="s">
        <v>196</v>
      </c>
      <c r="BQ7" s="21" t="s">
        <v>361</v>
      </c>
      <c r="BR7" s="21" t="s">
        <v>196</v>
      </c>
      <c r="BS7" s="21" t="s">
        <v>361</v>
      </c>
      <c r="BT7" s="21" t="s">
        <v>196</v>
      </c>
      <c r="BU7" s="21" t="s">
        <v>196</v>
      </c>
      <c r="BV7" s="21" t="s">
        <v>360</v>
      </c>
      <c r="BW7" s="21" t="s">
        <v>196</v>
      </c>
      <c r="BX7" s="21" t="s">
        <v>196</v>
      </c>
      <c r="BY7" s="21" t="s">
        <v>196</v>
      </c>
    </row>
    <row r="9" spans="1:77" x14ac:dyDescent="0.25">
      <c r="A9" s="64" t="s">
        <v>233</v>
      </c>
    </row>
    <row r="10" spans="1:77" x14ac:dyDescent="0.25">
      <c r="A10" s="21" t="s">
        <v>197</v>
      </c>
      <c r="B10" s="21" t="s">
        <v>206</v>
      </c>
      <c r="C10" s="21" t="s">
        <v>310</v>
      </c>
      <c r="D10" s="65">
        <v>100</v>
      </c>
      <c r="E10" s="65" t="s">
        <v>249</v>
      </c>
      <c r="F10" s="65">
        <v>100</v>
      </c>
      <c r="G10" s="65" t="s">
        <v>249</v>
      </c>
      <c r="H10" s="65" t="s">
        <v>294</v>
      </c>
      <c r="I10" s="65" t="s">
        <v>296</v>
      </c>
      <c r="J10" s="65" t="s">
        <v>303</v>
      </c>
      <c r="K10" s="21">
        <v>65</v>
      </c>
      <c r="L10" s="21">
        <v>100</v>
      </c>
      <c r="M10" s="21">
        <v>100</v>
      </c>
      <c r="N10" s="21">
        <v>100</v>
      </c>
      <c r="O10" s="21">
        <v>65</v>
      </c>
      <c r="P10" s="21" t="s">
        <v>249</v>
      </c>
      <c r="Q10" s="21">
        <v>104</v>
      </c>
      <c r="R10" s="21" t="s">
        <v>310</v>
      </c>
      <c r="S10" s="21" t="s">
        <v>249</v>
      </c>
      <c r="T10" s="21">
        <v>100</v>
      </c>
      <c r="U10" s="21">
        <v>65</v>
      </c>
      <c r="V10" s="21" t="s">
        <v>249</v>
      </c>
      <c r="W10" s="21">
        <v>65</v>
      </c>
      <c r="X10" s="21" t="s">
        <v>249</v>
      </c>
      <c r="Y10" s="21" t="s">
        <v>313</v>
      </c>
      <c r="Z10" s="21">
        <v>89</v>
      </c>
      <c r="AA10" s="21" t="s">
        <v>249</v>
      </c>
      <c r="AB10" s="21" t="s">
        <v>296</v>
      </c>
      <c r="AC10" s="21">
        <v>65</v>
      </c>
      <c r="AD10" s="21" t="s">
        <v>249</v>
      </c>
      <c r="AE10" s="21">
        <v>65</v>
      </c>
      <c r="AF10" s="21">
        <v>65</v>
      </c>
      <c r="AG10" s="21" t="s">
        <v>249</v>
      </c>
      <c r="AH10" s="21" t="s">
        <v>317</v>
      </c>
      <c r="AI10" s="21" t="s">
        <v>322</v>
      </c>
      <c r="AJ10" s="21" t="s">
        <v>310</v>
      </c>
      <c r="AK10" s="21" t="s">
        <v>325</v>
      </c>
      <c r="AL10" s="21" t="s">
        <v>249</v>
      </c>
      <c r="AM10" s="21" t="s">
        <v>322</v>
      </c>
      <c r="AN10" s="21">
        <v>97</v>
      </c>
      <c r="AO10" s="21" t="s">
        <v>285</v>
      </c>
      <c r="AP10" s="21">
        <v>65</v>
      </c>
      <c r="AQ10" s="21" t="s">
        <v>249</v>
      </c>
      <c r="AR10" s="21" t="s">
        <v>249</v>
      </c>
      <c r="AS10" s="21" t="s">
        <v>249</v>
      </c>
      <c r="AT10" s="21">
        <v>100</v>
      </c>
      <c r="AU10" s="21">
        <v>65</v>
      </c>
      <c r="AV10" s="21">
        <v>65</v>
      </c>
      <c r="AW10" s="21" t="s">
        <v>249</v>
      </c>
      <c r="AX10" s="21" t="s">
        <v>249</v>
      </c>
      <c r="AY10" s="21" t="s">
        <v>303</v>
      </c>
      <c r="AZ10" s="21" t="s">
        <v>303</v>
      </c>
      <c r="BA10" s="21">
        <v>65</v>
      </c>
      <c r="BB10" s="21" t="s">
        <v>303</v>
      </c>
      <c r="BC10" s="21">
        <v>65</v>
      </c>
      <c r="BD10" s="21">
        <v>100</v>
      </c>
      <c r="BE10" s="21" t="s">
        <v>303</v>
      </c>
      <c r="BF10" s="21" t="s">
        <v>249</v>
      </c>
      <c r="BG10" s="21">
        <v>65</v>
      </c>
      <c r="BH10" s="21" t="s">
        <v>296</v>
      </c>
      <c r="BI10" s="21">
        <v>65</v>
      </c>
      <c r="BJ10" s="21">
        <v>65</v>
      </c>
      <c r="BK10" s="21">
        <v>100</v>
      </c>
      <c r="BL10" s="21">
        <v>100</v>
      </c>
      <c r="BM10" s="21" t="s">
        <v>249</v>
      </c>
      <c r="BN10" s="21">
        <v>100</v>
      </c>
      <c r="BO10" s="21">
        <v>65</v>
      </c>
      <c r="BP10" s="21" t="s">
        <v>322</v>
      </c>
      <c r="BQ10" s="21" t="s">
        <v>322</v>
      </c>
      <c r="BR10" s="21" t="s">
        <v>249</v>
      </c>
      <c r="BS10" s="21" t="s">
        <v>249</v>
      </c>
      <c r="BT10" s="21">
        <v>74</v>
      </c>
      <c r="BU10" s="21">
        <v>65</v>
      </c>
      <c r="BV10" s="21">
        <v>65</v>
      </c>
      <c r="BW10" s="21">
        <v>65</v>
      </c>
      <c r="BX10" s="21" t="s">
        <v>249</v>
      </c>
      <c r="BY10" s="21">
        <v>100</v>
      </c>
    </row>
    <row r="11" spans="1:77" x14ac:dyDescent="0.25">
      <c r="A11" s="21" t="s">
        <v>198</v>
      </c>
      <c r="B11" s="21" t="s">
        <v>206</v>
      </c>
      <c r="C11" s="21" t="s">
        <v>310</v>
      </c>
      <c r="D11" s="65">
        <v>61</v>
      </c>
      <c r="E11" s="65" t="s">
        <v>249</v>
      </c>
      <c r="F11" s="65">
        <v>73</v>
      </c>
      <c r="G11" s="65" t="s">
        <v>249</v>
      </c>
      <c r="H11" s="65" t="s">
        <v>249</v>
      </c>
      <c r="I11" s="65" t="s">
        <v>249</v>
      </c>
      <c r="J11" s="65" t="s">
        <v>303</v>
      </c>
      <c r="K11" s="21">
        <v>47</v>
      </c>
      <c r="L11" s="21">
        <v>70</v>
      </c>
      <c r="M11" s="21">
        <v>54</v>
      </c>
      <c r="N11" s="21">
        <v>80</v>
      </c>
      <c r="O11" s="21">
        <v>51</v>
      </c>
      <c r="P11" s="21" t="s">
        <v>249</v>
      </c>
      <c r="Q11" s="21">
        <v>100</v>
      </c>
      <c r="R11" s="21" t="s">
        <v>310</v>
      </c>
      <c r="S11" s="21" t="s">
        <v>249</v>
      </c>
      <c r="T11" s="21">
        <v>60</v>
      </c>
      <c r="U11" s="21">
        <v>53</v>
      </c>
      <c r="V11" s="21" t="s">
        <v>249</v>
      </c>
      <c r="W11" s="21">
        <v>47</v>
      </c>
      <c r="X11" s="21" t="s">
        <v>249</v>
      </c>
      <c r="Y11" s="21" t="s">
        <v>313</v>
      </c>
      <c r="Z11" s="21">
        <v>100</v>
      </c>
      <c r="AA11" s="21" t="s">
        <v>249</v>
      </c>
      <c r="AB11" s="21" t="s">
        <v>249</v>
      </c>
      <c r="AC11" s="21" t="s">
        <v>249</v>
      </c>
      <c r="AD11" s="21" t="s">
        <v>249</v>
      </c>
      <c r="AE11" s="21">
        <v>78</v>
      </c>
      <c r="AF11" s="21">
        <v>78</v>
      </c>
      <c r="AG11" s="21" t="s">
        <v>249</v>
      </c>
      <c r="AH11" s="21" t="s">
        <v>249</v>
      </c>
      <c r="AI11" s="21" t="s">
        <v>322</v>
      </c>
      <c r="AJ11" s="21" t="s">
        <v>310</v>
      </c>
      <c r="AK11" s="21" t="s">
        <v>326</v>
      </c>
      <c r="AL11" s="21" t="s">
        <v>249</v>
      </c>
      <c r="AM11" s="21" t="s">
        <v>249</v>
      </c>
      <c r="AN11" s="21">
        <v>100</v>
      </c>
      <c r="AO11" s="21" t="s">
        <v>333</v>
      </c>
      <c r="AP11" s="21">
        <v>66</v>
      </c>
      <c r="AQ11" s="21" t="s">
        <v>249</v>
      </c>
      <c r="AR11" s="21" t="s">
        <v>249</v>
      </c>
      <c r="AS11" s="21" t="s">
        <v>249</v>
      </c>
      <c r="AT11" s="21">
        <v>61</v>
      </c>
      <c r="AU11" s="21">
        <v>68</v>
      </c>
      <c r="AV11" s="21">
        <v>70</v>
      </c>
      <c r="AW11" s="21" t="s">
        <v>249</v>
      </c>
      <c r="AX11" s="21" t="s">
        <v>249</v>
      </c>
      <c r="AY11" s="21" t="s">
        <v>303</v>
      </c>
      <c r="AZ11" s="21" t="s">
        <v>303</v>
      </c>
      <c r="BA11" s="21" t="s">
        <v>249</v>
      </c>
      <c r="BB11" s="21" t="s">
        <v>303</v>
      </c>
      <c r="BC11" s="21">
        <v>74</v>
      </c>
      <c r="BD11" s="21">
        <v>112</v>
      </c>
      <c r="BE11" s="21" t="s">
        <v>303</v>
      </c>
      <c r="BF11" s="21" t="s">
        <v>249</v>
      </c>
      <c r="BG11" s="21">
        <v>74</v>
      </c>
      <c r="BH11" s="21" t="s">
        <v>249</v>
      </c>
      <c r="BI11" s="21" t="s">
        <v>249</v>
      </c>
      <c r="BJ11" s="21">
        <v>78</v>
      </c>
      <c r="BK11" s="21">
        <v>133</v>
      </c>
      <c r="BL11" s="21">
        <v>61</v>
      </c>
      <c r="BM11" s="21" t="s">
        <v>249</v>
      </c>
      <c r="BN11" s="21">
        <v>120</v>
      </c>
      <c r="BO11" s="21">
        <v>78</v>
      </c>
      <c r="BP11" s="21" t="s">
        <v>322</v>
      </c>
      <c r="BQ11" s="21" t="s">
        <v>322</v>
      </c>
      <c r="BR11" s="21" t="s">
        <v>249</v>
      </c>
      <c r="BS11" s="21" t="s">
        <v>249</v>
      </c>
      <c r="BT11" s="21">
        <v>100</v>
      </c>
      <c r="BU11" s="21" t="s">
        <v>249</v>
      </c>
      <c r="BV11" s="21" t="s">
        <v>249</v>
      </c>
      <c r="BW11" s="21">
        <v>87</v>
      </c>
      <c r="BX11" s="21" t="s">
        <v>249</v>
      </c>
      <c r="BY11" s="21">
        <v>134</v>
      </c>
    </row>
    <row r="13" spans="1:77" x14ac:dyDescent="0.25">
      <c r="A13" s="64" t="s">
        <v>234</v>
      </c>
    </row>
    <row r="14" spans="1:77" x14ac:dyDescent="0.25">
      <c r="A14" s="21" t="s">
        <v>201</v>
      </c>
      <c r="B14" s="21" t="s">
        <v>205</v>
      </c>
      <c r="C14" s="21">
        <v>14</v>
      </c>
      <c r="D14" s="21">
        <v>10</v>
      </c>
      <c r="E14" s="21">
        <v>16.8</v>
      </c>
      <c r="F14" s="21">
        <v>12</v>
      </c>
      <c r="G14" s="21" t="s">
        <v>314</v>
      </c>
      <c r="H14" s="21" t="s">
        <v>249</v>
      </c>
      <c r="I14" s="21">
        <v>3.75</v>
      </c>
      <c r="J14" s="21">
        <v>10</v>
      </c>
      <c r="K14" s="21">
        <v>9.4</v>
      </c>
      <c r="L14" s="21">
        <v>10</v>
      </c>
      <c r="M14" s="21">
        <v>50</v>
      </c>
      <c r="N14" s="21">
        <v>21</v>
      </c>
      <c r="O14" s="21">
        <v>10.9</v>
      </c>
      <c r="P14" s="21" t="s">
        <v>249</v>
      </c>
      <c r="Q14" s="21">
        <v>55</v>
      </c>
      <c r="R14" s="21">
        <v>21</v>
      </c>
      <c r="S14" s="21">
        <v>16.7</v>
      </c>
      <c r="T14" s="21">
        <v>20</v>
      </c>
      <c r="U14" s="21">
        <v>12.4</v>
      </c>
      <c r="V14" s="21" t="s">
        <v>249</v>
      </c>
      <c r="W14" s="21" t="s">
        <v>249</v>
      </c>
      <c r="X14" s="21" t="s">
        <v>249</v>
      </c>
      <c r="Y14" s="21">
        <v>33</v>
      </c>
      <c r="Z14" s="21">
        <v>35</v>
      </c>
      <c r="AA14" s="21" t="s">
        <v>314</v>
      </c>
      <c r="AB14" s="21">
        <v>26.17</v>
      </c>
      <c r="AC14" s="21">
        <v>26</v>
      </c>
      <c r="AD14" s="21">
        <v>33</v>
      </c>
      <c r="AE14" s="21">
        <v>21.1</v>
      </c>
      <c r="AF14" s="21" t="s">
        <v>249</v>
      </c>
      <c r="AG14" s="21" t="s">
        <v>249</v>
      </c>
      <c r="AH14" s="21">
        <v>31</v>
      </c>
      <c r="AI14" s="21">
        <v>30</v>
      </c>
      <c r="AJ14" s="21">
        <v>27</v>
      </c>
      <c r="AK14" s="21">
        <v>30.2</v>
      </c>
      <c r="AL14" s="21">
        <v>30.4</v>
      </c>
      <c r="AM14" s="21">
        <v>31</v>
      </c>
      <c r="AN14" s="21">
        <v>33</v>
      </c>
      <c r="AO14" s="21">
        <v>41.9</v>
      </c>
      <c r="AP14" s="21">
        <v>22.5</v>
      </c>
      <c r="AQ14" s="21">
        <v>20</v>
      </c>
      <c r="AR14" s="21" t="s">
        <v>249</v>
      </c>
      <c r="AS14" s="21" t="s">
        <v>249</v>
      </c>
      <c r="AT14" s="21">
        <v>26</v>
      </c>
      <c r="AU14" s="21">
        <v>19.899999999999999</v>
      </c>
      <c r="AV14" s="21">
        <v>20.6</v>
      </c>
      <c r="AW14" s="21" t="s">
        <v>249</v>
      </c>
      <c r="AX14" s="21" t="s">
        <v>249</v>
      </c>
      <c r="AY14" s="21">
        <v>18</v>
      </c>
      <c r="AZ14" s="21">
        <v>18</v>
      </c>
      <c r="BA14" s="21">
        <v>25</v>
      </c>
      <c r="BB14" s="21">
        <v>12.8</v>
      </c>
      <c r="BC14" s="21">
        <v>21</v>
      </c>
      <c r="BD14" s="21" t="s">
        <v>249</v>
      </c>
      <c r="BE14" s="21">
        <v>17</v>
      </c>
      <c r="BF14" s="21" t="s">
        <v>249</v>
      </c>
      <c r="BG14" s="21" t="s">
        <v>249</v>
      </c>
      <c r="BH14" s="21">
        <v>21.43</v>
      </c>
      <c r="BI14" s="21">
        <v>24</v>
      </c>
      <c r="BJ14" s="21">
        <v>20</v>
      </c>
      <c r="BK14" s="21">
        <v>24</v>
      </c>
      <c r="BL14" s="21">
        <v>24</v>
      </c>
      <c r="BM14" s="21" t="s">
        <v>249</v>
      </c>
      <c r="BN14" s="21" t="s">
        <v>249</v>
      </c>
      <c r="BO14" s="21" t="s">
        <v>249</v>
      </c>
      <c r="BP14" s="21">
        <v>20</v>
      </c>
      <c r="BQ14" s="21">
        <v>20</v>
      </c>
      <c r="BR14" s="21">
        <v>24.3</v>
      </c>
      <c r="BS14" s="21">
        <v>24.3</v>
      </c>
      <c r="BT14" s="21">
        <v>23</v>
      </c>
      <c r="BU14" s="21">
        <v>20</v>
      </c>
      <c r="BV14" s="21">
        <v>20</v>
      </c>
      <c r="BW14" s="21">
        <v>19.3</v>
      </c>
      <c r="BX14" s="21" t="s">
        <v>249</v>
      </c>
      <c r="BY14" s="21" t="s">
        <v>249</v>
      </c>
    </row>
    <row r="15" spans="1:77" x14ac:dyDescent="0.25">
      <c r="A15" s="21" t="s">
        <v>203</v>
      </c>
      <c r="B15" s="21" t="s">
        <v>205</v>
      </c>
      <c r="C15" s="21">
        <v>18.5</v>
      </c>
      <c r="D15" s="21" t="s">
        <v>249</v>
      </c>
      <c r="E15" s="21">
        <v>13.9</v>
      </c>
      <c r="F15" s="21">
        <v>19</v>
      </c>
      <c r="G15" s="21" t="s">
        <v>249</v>
      </c>
      <c r="H15" s="21">
        <v>19</v>
      </c>
      <c r="I15" s="21" t="s">
        <v>249</v>
      </c>
      <c r="J15" s="21">
        <v>15</v>
      </c>
      <c r="K15" s="21">
        <v>13</v>
      </c>
      <c r="L15" s="21">
        <v>10</v>
      </c>
      <c r="M15" s="21">
        <v>19</v>
      </c>
      <c r="N15" s="21">
        <v>19</v>
      </c>
      <c r="O15" s="21">
        <v>13</v>
      </c>
      <c r="P15" s="21" t="s">
        <v>249</v>
      </c>
      <c r="Q15" s="21">
        <v>19</v>
      </c>
      <c r="R15" s="21">
        <v>18.5</v>
      </c>
      <c r="S15" s="21">
        <v>13.9</v>
      </c>
      <c r="T15" s="21">
        <v>19</v>
      </c>
      <c r="U15" s="21">
        <v>13</v>
      </c>
      <c r="V15" s="21" t="s">
        <v>249</v>
      </c>
      <c r="W15" s="21" t="s">
        <v>249</v>
      </c>
      <c r="X15" s="21" t="s">
        <v>249</v>
      </c>
      <c r="Y15" s="21">
        <v>18.5</v>
      </c>
      <c r="Z15" s="21">
        <v>19</v>
      </c>
      <c r="AA15" s="21" t="s">
        <v>249</v>
      </c>
      <c r="AB15" s="21" t="s">
        <v>249</v>
      </c>
      <c r="AC15" s="21">
        <v>19</v>
      </c>
      <c r="AD15" s="21" t="s">
        <v>249</v>
      </c>
      <c r="AE15" s="21">
        <v>13</v>
      </c>
      <c r="AF15" s="21" t="s">
        <v>249</v>
      </c>
      <c r="AG15" s="21" t="s">
        <v>249</v>
      </c>
      <c r="AH15" s="21">
        <v>19</v>
      </c>
      <c r="AI15" s="21">
        <v>20</v>
      </c>
      <c r="AJ15" s="21">
        <v>18.5</v>
      </c>
      <c r="AK15" s="21">
        <v>15.8</v>
      </c>
      <c r="AL15" s="21">
        <v>13.9</v>
      </c>
      <c r="AM15" s="21">
        <v>19</v>
      </c>
      <c r="AN15" s="21">
        <v>19</v>
      </c>
      <c r="AO15" s="21">
        <v>19.8</v>
      </c>
      <c r="AP15" s="21">
        <v>13</v>
      </c>
      <c r="AQ15" s="21">
        <v>15</v>
      </c>
      <c r="AR15" s="21" t="s">
        <v>249</v>
      </c>
      <c r="AS15" s="21" t="s">
        <v>249</v>
      </c>
      <c r="AT15" s="21" t="s">
        <v>249</v>
      </c>
      <c r="AU15" s="21">
        <v>13</v>
      </c>
      <c r="AV15" s="21">
        <v>13</v>
      </c>
      <c r="AW15" s="21">
        <v>9.8000000000000007</v>
      </c>
      <c r="AX15" s="21">
        <v>22.4</v>
      </c>
      <c r="AY15" s="21">
        <v>10</v>
      </c>
      <c r="AZ15" s="21">
        <v>15</v>
      </c>
      <c r="BA15" s="21">
        <v>19</v>
      </c>
      <c r="BB15" s="21">
        <v>10.7</v>
      </c>
      <c r="BC15" s="21">
        <v>13</v>
      </c>
      <c r="BD15" s="21" t="s">
        <v>249</v>
      </c>
      <c r="BE15" s="21" t="s">
        <v>249</v>
      </c>
      <c r="BF15" s="21" t="s">
        <v>249</v>
      </c>
      <c r="BG15" s="21" t="s">
        <v>249</v>
      </c>
      <c r="BH15" s="21" t="s">
        <v>249</v>
      </c>
      <c r="BI15" s="21">
        <v>25</v>
      </c>
      <c r="BJ15" s="21">
        <v>13</v>
      </c>
      <c r="BK15" s="21">
        <v>19</v>
      </c>
      <c r="BL15" s="21">
        <v>25</v>
      </c>
      <c r="BM15" s="21" t="s">
        <v>249</v>
      </c>
      <c r="BN15" s="21" t="s">
        <v>249</v>
      </c>
      <c r="BO15" s="21" t="s">
        <v>249</v>
      </c>
      <c r="BP15" s="21">
        <v>20</v>
      </c>
      <c r="BQ15" s="21">
        <v>25</v>
      </c>
      <c r="BR15" s="21">
        <v>13.9</v>
      </c>
      <c r="BS15" s="21">
        <v>18</v>
      </c>
      <c r="BT15" s="21">
        <v>19</v>
      </c>
      <c r="BU15" s="21">
        <v>19</v>
      </c>
      <c r="BV15" s="21">
        <v>25</v>
      </c>
      <c r="BW15" s="21">
        <v>13</v>
      </c>
      <c r="BX15" s="21" t="s">
        <v>249</v>
      </c>
      <c r="BY15" s="21" t="s">
        <v>249</v>
      </c>
    </row>
    <row r="16" spans="1:77" x14ac:dyDescent="0.25">
      <c r="H16" s="21" t="s">
        <v>369</v>
      </c>
      <c r="AH16" s="21" t="s">
        <v>369</v>
      </c>
      <c r="BB16" s="21" t="s">
        <v>743</v>
      </c>
    </row>
    <row r="17" spans="1:77" x14ac:dyDescent="0.25">
      <c r="A17" s="64" t="s">
        <v>235</v>
      </c>
    </row>
    <row r="18" spans="1:77" x14ac:dyDescent="0.25">
      <c r="A18" s="32" t="s">
        <v>286</v>
      </c>
      <c r="B18" s="21" t="s">
        <v>287</v>
      </c>
      <c r="C18" s="21">
        <v>100</v>
      </c>
      <c r="D18" s="21">
        <v>100</v>
      </c>
      <c r="E18" s="21">
        <v>120</v>
      </c>
      <c r="F18" s="21">
        <v>130</v>
      </c>
      <c r="G18" s="21" t="s">
        <v>249</v>
      </c>
      <c r="H18" s="21">
        <v>100</v>
      </c>
      <c r="I18" s="21">
        <v>100</v>
      </c>
      <c r="J18" s="21">
        <v>100</v>
      </c>
      <c r="K18" s="21">
        <v>130</v>
      </c>
      <c r="L18" s="21">
        <v>148</v>
      </c>
      <c r="M18" s="21">
        <v>130</v>
      </c>
      <c r="N18" s="21">
        <v>140</v>
      </c>
      <c r="O18" s="21">
        <v>140</v>
      </c>
      <c r="P18" s="21">
        <v>120</v>
      </c>
      <c r="Q18" s="21">
        <v>150</v>
      </c>
      <c r="R18" s="21">
        <v>150</v>
      </c>
      <c r="S18" s="21">
        <v>160</v>
      </c>
      <c r="T18" s="21">
        <v>160</v>
      </c>
      <c r="U18" s="21">
        <v>170</v>
      </c>
      <c r="V18" s="21">
        <v>150</v>
      </c>
      <c r="W18" s="21" t="s">
        <v>370</v>
      </c>
      <c r="X18" s="21">
        <v>165</v>
      </c>
      <c r="Y18" s="21">
        <v>200</v>
      </c>
      <c r="Z18" s="21">
        <v>190</v>
      </c>
      <c r="AA18" s="21" t="s">
        <v>249</v>
      </c>
      <c r="AB18" s="21">
        <v>180</v>
      </c>
      <c r="AC18" s="21">
        <v>200</v>
      </c>
      <c r="AD18" s="21" t="s">
        <v>249</v>
      </c>
      <c r="AE18" s="21" t="s">
        <v>371</v>
      </c>
      <c r="AF18" s="21" t="s">
        <v>371</v>
      </c>
      <c r="AG18" s="21">
        <v>200</v>
      </c>
      <c r="AH18" s="21" t="s">
        <v>320</v>
      </c>
      <c r="AI18" s="21">
        <v>150</v>
      </c>
      <c r="AJ18" s="21">
        <v>155</v>
      </c>
      <c r="AK18" s="21">
        <v>160</v>
      </c>
      <c r="AL18" s="21">
        <v>150</v>
      </c>
      <c r="AM18" s="21">
        <v>150</v>
      </c>
      <c r="AN18" s="21">
        <v>170</v>
      </c>
      <c r="AO18" s="21">
        <v>150</v>
      </c>
      <c r="AP18" s="21">
        <v>170</v>
      </c>
      <c r="AQ18" s="21">
        <v>155</v>
      </c>
      <c r="AR18" s="21">
        <v>155</v>
      </c>
      <c r="AS18" s="21">
        <v>155</v>
      </c>
      <c r="AT18" s="21">
        <v>175</v>
      </c>
      <c r="AU18" s="21">
        <v>175</v>
      </c>
      <c r="AV18" s="21">
        <v>180</v>
      </c>
      <c r="AW18" s="21" t="s">
        <v>249</v>
      </c>
      <c r="AX18" s="21" t="s">
        <v>249</v>
      </c>
      <c r="AY18" s="21">
        <v>180</v>
      </c>
      <c r="AZ18" s="21">
        <v>180</v>
      </c>
      <c r="BA18" s="21" t="s">
        <v>249</v>
      </c>
      <c r="BB18" s="21">
        <v>180</v>
      </c>
      <c r="BC18" s="21">
        <v>190</v>
      </c>
      <c r="BD18" s="21">
        <v>190</v>
      </c>
      <c r="BE18" s="21">
        <v>180</v>
      </c>
      <c r="BF18" s="21">
        <v>180</v>
      </c>
      <c r="BG18" s="21">
        <v>190</v>
      </c>
      <c r="BH18" s="21">
        <v>200</v>
      </c>
      <c r="BI18" s="21">
        <v>200</v>
      </c>
      <c r="BJ18" s="21">
        <v>200</v>
      </c>
      <c r="BK18" s="21">
        <v>200</v>
      </c>
      <c r="BL18" s="21">
        <v>200</v>
      </c>
      <c r="BM18" s="21">
        <v>200</v>
      </c>
      <c r="BN18" s="21">
        <v>200</v>
      </c>
      <c r="BO18" s="21">
        <v>200</v>
      </c>
      <c r="BP18" s="21">
        <v>225</v>
      </c>
      <c r="BQ18" s="21">
        <v>225</v>
      </c>
      <c r="BR18" s="21">
        <v>220</v>
      </c>
      <c r="BS18" s="21">
        <v>220</v>
      </c>
      <c r="BT18" s="21">
        <v>225</v>
      </c>
      <c r="BU18" s="21" t="s">
        <v>356</v>
      </c>
      <c r="BV18" s="21" t="s">
        <v>356</v>
      </c>
      <c r="BW18" s="21">
        <v>225</v>
      </c>
      <c r="BX18" s="21">
        <v>245</v>
      </c>
      <c r="BY18" s="21">
        <v>225</v>
      </c>
    </row>
    <row r="19" spans="1:77" x14ac:dyDescent="0.25">
      <c r="G19" s="16"/>
    </row>
    <row r="20" spans="1:77" x14ac:dyDescent="0.25">
      <c r="A20" s="64" t="s">
        <v>212</v>
      </c>
    </row>
    <row r="21" spans="1:77" x14ac:dyDescent="0.25">
      <c r="A21" s="32" t="s">
        <v>5</v>
      </c>
      <c r="C21" s="21" t="s">
        <v>11</v>
      </c>
      <c r="D21" s="21" t="s">
        <v>11</v>
      </c>
      <c r="E21" s="21" t="s">
        <v>16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16</v>
      </c>
      <c r="T21" s="21" t="s">
        <v>11</v>
      </c>
      <c r="U21" s="21" t="s">
        <v>11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11</v>
      </c>
      <c r="AD21" s="21" t="s">
        <v>16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1" t="s">
        <v>11</v>
      </c>
      <c r="AJ21" s="21" t="s">
        <v>11</v>
      </c>
      <c r="AK21" s="21" t="s">
        <v>16</v>
      </c>
      <c r="AL21" s="21" t="s">
        <v>16</v>
      </c>
      <c r="AM21" s="21" t="s">
        <v>11</v>
      </c>
      <c r="AN21" s="21" t="s">
        <v>11</v>
      </c>
      <c r="AO21" s="21" t="s">
        <v>11</v>
      </c>
      <c r="AP21" s="21" t="s">
        <v>11</v>
      </c>
      <c r="AQ21" s="21" t="s">
        <v>11</v>
      </c>
      <c r="AR21" s="21" t="s">
        <v>11</v>
      </c>
      <c r="AS21" s="21" t="s">
        <v>11</v>
      </c>
      <c r="AT21" s="21" t="s">
        <v>11</v>
      </c>
      <c r="AU21" s="21" t="s">
        <v>11</v>
      </c>
      <c r="AV21" s="21" t="s">
        <v>11</v>
      </c>
      <c r="AW21" s="21" t="s">
        <v>11</v>
      </c>
      <c r="AX21" s="21" t="s">
        <v>11</v>
      </c>
      <c r="AY21" s="21" t="s">
        <v>11</v>
      </c>
      <c r="AZ21" s="21" t="s">
        <v>11</v>
      </c>
      <c r="BA21" s="21" t="s">
        <v>11</v>
      </c>
      <c r="BB21" s="21" t="s">
        <v>11</v>
      </c>
      <c r="BC21" s="21" t="s">
        <v>11</v>
      </c>
      <c r="BD21" s="21" t="s">
        <v>11</v>
      </c>
      <c r="BE21" s="21" t="s">
        <v>11</v>
      </c>
      <c r="BF21" s="21" t="s">
        <v>11</v>
      </c>
      <c r="BG21" s="21" t="s">
        <v>11</v>
      </c>
      <c r="BH21" s="21" t="s">
        <v>11</v>
      </c>
      <c r="BI21" s="21" t="s">
        <v>11</v>
      </c>
      <c r="BJ21" s="21" t="s">
        <v>11</v>
      </c>
      <c r="BK21" s="21" t="s">
        <v>11</v>
      </c>
      <c r="BL21" s="21" t="s">
        <v>11</v>
      </c>
      <c r="BM21" s="21" t="s">
        <v>11</v>
      </c>
      <c r="BN21" s="21" t="s">
        <v>11</v>
      </c>
      <c r="BO21" s="21" t="s">
        <v>11</v>
      </c>
      <c r="BP21" s="21" t="s">
        <v>11</v>
      </c>
      <c r="BQ21" s="21" t="s">
        <v>11</v>
      </c>
      <c r="BR21" s="21" t="s">
        <v>16</v>
      </c>
      <c r="BS21" s="21" t="s">
        <v>16</v>
      </c>
      <c r="BT21" s="21" t="s">
        <v>11</v>
      </c>
      <c r="BU21" s="21" t="s">
        <v>11</v>
      </c>
      <c r="BV21" s="21" t="s">
        <v>11</v>
      </c>
      <c r="BW21" s="21" t="s">
        <v>11</v>
      </c>
      <c r="BX21" s="21" t="s">
        <v>11</v>
      </c>
      <c r="BY21" s="21" t="s">
        <v>11</v>
      </c>
    </row>
    <row r="22" spans="1:77" x14ac:dyDescent="0.25">
      <c r="A22" s="21" t="s">
        <v>4</v>
      </c>
      <c r="C22" s="21" t="s">
        <v>64</v>
      </c>
      <c r="D22" s="21" t="s">
        <v>10</v>
      </c>
      <c r="E22" s="21" t="s">
        <v>274</v>
      </c>
      <c r="F22" s="21" t="s">
        <v>64</v>
      </c>
      <c r="G22" s="21" t="s">
        <v>64</v>
      </c>
      <c r="H22" s="21" t="s">
        <v>10</v>
      </c>
      <c r="I22" s="21" t="s">
        <v>64</v>
      </c>
      <c r="J22" s="21" t="s">
        <v>10</v>
      </c>
      <c r="K22" s="21" t="s">
        <v>274</v>
      </c>
      <c r="L22" s="21" t="s">
        <v>64</v>
      </c>
      <c r="M22" s="21" t="s">
        <v>64</v>
      </c>
      <c r="N22" s="21" t="s">
        <v>64</v>
      </c>
      <c r="O22" s="21" t="s">
        <v>274</v>
      </c>
      <c r="P22" s="21" t="s">
        <v>10</v>
      </c>
      <c r="Q22" s="21" t="s">
        <v>64</v>
      </c>
      <c r="R22" s="21" t="s">
        <v>64</v>
      </c>
      <c r="S22" s="21" t="s">
        <v>274</v>
      </c>
      <c r="T22" s="21" t="s">
        <v>64</v>
      </c>
      <c r="U22" s="21" t="s">
        <v>274</v>
      </c>
      <c r="V22" s="21" t="s">
        <v>10</v>
      </c>
      <c r="W22" s="21" t="s">
        <v>64</v>
      </c>
      <c r="X22" s="21" t="s">
        <v>10</v>
      </c>
      <c r="Y22" s="21" t="s">
        <v>64</v>
      </c>
      <c r="Z22" s="21" t="s">
        <v>64</v>
      </c>
      <c r="AA22" s="21" t="s">
        <v>64</v>
      </c>
      <c r="AB22" s="21" t="s">
        <v>64</v>
      </c>
      <c r="AC22" s="21" t="s">
        <v>243</v>
      </c>
      <c r="AD22" s="21" t="s">
        <v>10</v>
      </c>
      <c r="AE22" s="21" t="s">
        <v>274</v>
      </c>
      <c r="AF22" s="21" t="s">
        <v>64</v>
      </c>
      <c r="AG22" s="21" t="s">
        <v>10</v>
      </c>
      <c r="AH22" s="21" t="s">
        <v>10</v>
      </c>
      <c r="AI22" s="21" t="s">
        <v>10</v>
      </c>
      <c r="AJ22" s="21" t="s">
        <v>64</v>
      </c>
      <c r="AK22" s="21" t="s">
        <v>64</v>
      </c>
      <c r="AL22" s="21" t="s">
        <v>274</v>
      </c>
      <c r="AM22" s="21" t="s">
        <v>10</v>
      </c>
      <c r="AN22" s="21" t="s">
        <v>64</v>
      </c>
      <c r="AO22" s="21" t="s">
        <v>10</v>
      </c>
      <c r="AP22" s="21" t="s">
        <v>274</v>
      </c>
      <c r="AQ22" s="21" t="s">
        <v>64</v>
      </c>
      <c r="AR22" s="21" t="s">
        <v>64</v>
      </c>
      <c r="AS22" s="21" t="s">
        <v>64</v>
      </c>
      <c r="AT22" s="21" t="s">
        <v>10</v>
      </c>
      <c r="AU22" s="21" t="s">
        <v>274</v>
      </c>
      <c r="AV22" s="21" t="s">
        <v>274</v>
      </c>
      <c r="AW22" s="21" t="s">
        <v>10</v>
      </c>
      <c r="AX22" s="21" t="s">
        <v>10</v>
      </c>
      <c r="AY22" s="21" t="s">
        <v>10</v>
      </c>
      <c r="AZ22" s="21" t="s">
        <v>10</v>
      </c>
      <c r="BA22" s="21" t="s">
        <v>243</v>
      </c>
      <c r="BB22" s="21" t="s">
        <v>10</v>
      </c>
      <c r="BC22" s="21" t="s">
        <v>274</v>
      </c>
      <c r="BD22" s="21" t="s">
        <v>64</v>
      </c>
      <c r="BE22" s="21" t="s">
        <v>10</v>
      </c>
      <c r="BF22" s="21" t="s">
        <v>10</v>
      </c>
      <c r="BG22" s="21" t="s">
        <v>64</v>
      </c>
      <c r="BH22" s="21" t="s">
        <v>64</v>
      </c>
      <c r="BI22" s="21" t="s">
        <v>243</v>
      </c>
      <c r="BJ22" s="21" t="s">
        <v>274</v>
      </c>
      <c r="BK22" s="21" t="s">
        <v>64</v>
      </c>
      <c r="BL22" s="21" t="s">
        <v>64</v>
      </c>
      <c r="BM22" s="21" t="s">
        <v>10</v>
      </c>
      <c r="BN22" s="21" t="s">
        <v>64</v>
      </c>
      <c r="BO22" s="21" t="s">
        <v>64</v>
      </c>
      <c r="BP22" s="21" t="s">
        <v>10</v>
      </c>
      <c r="BQ22" s="21" t="s">
        <v>10</v>
      </c>
      <c r="BR22" s="21" t="s">
        <v>274</v>
      </c>
      <c r="BS22" s="21" t="s">
        <v>274</v>
      </c>
      <c r="BT22" s="21" t="s">
        <v>64</v>
      </c>
      <c r="BU22" s="21" t="s">
        <v>243</v>
      </c>
      <c r="BV22" s="21" t="s">
        <v>243</v>
      </c>
      <c r="BW22" s="21" t="s">
        <v>274</v>
      </c>
      <c r="BX22" s="21" t="s">
        <v>10</v>
      </c>
      <c r="BY22" s="21" t="s">
        <v>64</v>
      </c>
    </row>
    <row r="23" spans="1:77" x14ac:dyDescent="0.25">
      <c r="A23" s="21" t="s">
        <v>3</v>
      </c>
      <c r="C23" s="21" t="s">
        <v>9</v>
      </c>
      <c r="D23" s="21" t="s">
        <v>9</v>
      </c>
      <c r="E23" s="21" t="s">
        <v>9</v>
      </c>
      <c r="F23" s="21" t="s">
        <v>9</v>
      </c>
      <c r="G23" s="21" t="s">
        <v>9</v>
      </c>
      <c r="H23" s="21" t="s">
        <v>9</v>
      </c>
      <c r="I23" s="21" t="s">
        <v>9</v>
      </c>
      <c r="J23" s="21" t="s">
        <v>9</v>
      </c>
      <c r="K23" s="21" t="s">
        <v>9</v>
      </c>
      <c r="L23" s="21" t="s">
        <v>9</v>
      </c>
      <c r="M23" s="21" t="s">
        <v>9</v>
      </c>
      <c r="N23" s="21" t="s">
        <v>9</v>
      </c>
      <c r="O23" s="21" t="s">
        <v>9</v>
      </c>
      <c r="P23" s="21" t="s">
        <v>57</v>
      </c>
      <c r="Q23" s="21" t="s">
        <v>9</v>
      </c>
      <c r="R23" s="21" t="s">
        <v>9</v>
      </c>
      <c r="S23" s="21" t="s">
        <v>9</v>
      </c>
      <c r="T23" s="21" t="s">
        <v>9</v>
      </c>
      <c r="U23" s="21" t="s">
        <v>9</v>
      </c>
      <c r="V23" s="21" t="s">
        <v>57</v>
      </c>
      <c r="W23" s="21" t="s">
        <v>9</v>
      </c>
      <c r="X23" s="21" t="s">
        <v>57</v>
      </c>
      <c r="Y23" s="21" t="s">
        <v>9</v>
      </c>
      <c r="Z23" s="21" t="s">
        <v>9</v>
      </c>
      <c r="AA23" s="21" t="s">
        <v>9</v>
      </c>
      <c r="AB23" s="21" t="s">
        <v>9</v>
      </c>
      <c r="AC23" s="21" t="s">
        <v>9</v>
      </c>
      <c r="AD23" s="21" t="s">
        <v>57</v>
      </c>
      <c r="AE23" s="21" t="s">
        <v>9</v>
      </c>
      <c r="AF23" s="21" t="s">
        <v>9</v>
      </c>
      <c r="AG23" s="21" t="s">
        <v>57</v>
      </c>
      <c r="AH23" s="21" t="s">
        <v>9</v>
      </c>
      <c r="AI23" s="21" t="s">
        <v>9</v>
      </c>
      <c r="AJ23" s="21" t="s">
        <v>9</v>
      </c>
      <c r="AK23" s="21" t="s">
        <v>9</v>
      </c>
      <c r="AL23" s="21" t="s">
        <v>9</v>
      </c>
      <c r="AM23" s="21" t="s">
        <v>9</v>
      </c>
      <c r="AN23" s="21" t="s">
        <v>9</v>
      </c>
      <c r="AO23" s="21" t="s">
        <v>9</v>
      </c>
      <c r="AP23" s="21" t="s">
        <v>9</v>
      </c>
      <c r="AQ23" s="21" t="s">
        <v>9</v>
      </c>
      <c r="AR23" s="21" t="s">
        <v>57</v>
      </c>
      <c r="AS23" s="21" t="s">
        <v>57</v>
      </c>
      <c r="AT23" s="21" t="s">
        <v>9</v>
      </c>
      <c r="AU23" s="21" t="s">
        <v>9</v>
      </c>
      <c r="AV23" s="21" t="s">
        <v>9</v>
      </c>
      <c r="AW23" s="21" t="s">
        <v>9</v>
      </c>
      <c r="AX23" s="21" t="s">
        <v>9</v>
      </c>
      <c r="AY23" s="21" t="s">
        <v>9</v>
      </c>
      <c r="AZ23" s="21" t="s">
        <v>9</v>
      </c>
      <c r="BA23" s="21" t="s">
        <v>9</v>
      </c>
      <c r="BB23" s="21" t="s">
        <v>9</v>
      </c>
      <c r="BC23" s="21" t="s">
        <v>9</v>
      </c>
      <c r="BD23" s="21" t="s">
        <v>9</v>
      </c>
      <c r="BE23" s="21" t="s">
        <v>9</v>
      </c>
      <c r="BF23" s="21" t="s">
        <v>57</v>
      </c>
      <c r="BG23" s="21" t="s">
        <v>9</v>
      </c>
      <c r="BH23" s="21" t="s">
        <v>9</v>
      </c>
      <c r="BI23" s="21" t="s">
        <v>9</v>
      </c>
      <c r="BJ23" s="21" t="s">
        <v>9</v>
      </c>
      <c r="BK23" s="21" t="s">
        <v>9</v>
      </c>
      <c r="BL23" s="21" t="s">
        <v>9</v>
      </c>
      <c r="BM23" s="21" t="s">
        <v>57</v>
      </c>
      <c r="BN23" s="21" t="s">
        <v>9</v>
      </c>
      <c r="BO23" s="21" t="s">
        <v>9</v>
      </c>
      <c r="BP23" s="21" t="s">
        <v>9</v>
      </c>
      <c r="BQ23" s="21" t="s">
        <v>9</v>
      </c>
      <c r="BR23" s="21" t="s">
        <v>9</v>
      </c>
      <c r="BS23" s="21" t="s">
        <v>9</v>
      </c>
      <c r="BT23" s="21" t="s">
        <v>9</v>
      </c>
      <c r="BU23" s="21" t="s">
        <v>9</v>
      </c>
      <c r="BV23" s="21" t="s">
        <v>9</v>
      </c>
      <c r="BW23" s="21" t="s">
        <v>9</v>
      </c>
      <c r="BX23" s="21" t="s">
        <v>57</v>
      </c>
      <c r="BY23" s="21" t="s">
        <v>9</v>
      </c>
    </row>
    <row r="24" spans="1:77" x14ac:dyDescent="0.25">
      <c r="A24" s="21" t="s">
        <v>224</v>
      </c>
      <c r="B24" s="21" t="s">
        <v>366</v>
      </c>
      <c r="C24" s="21">
        <v>375</v>
      </c>
      <c r="G24" s="21">
        <v>200</v>
      </c>
      <c r="H24" s="16">
        <f>Forecast_Data!N58</f>
        <v>587</v>
      </c>
      <c r="I24" s="21">
        <v>439</v>
      </c>
      <c r="L24" s="21">
        <v>180</v>
      </c>
      <c r="R24" s="21">
        <v>402</v>
      </c>
      <c r="W24" s="21">
        <v>145</v>
      </c>
      <c r="Y24" s="21">
        <v>319</v>
      </c>
      <c r="AA24" s="21">
        <v>226</v>
      </c>
      <c r="AB24" s="21">
        <v>276</v>
      </c>
      <c r="AD24" s="21">
        <v>180</v>
      </c>
      <c r="AE24" s="21">
        <v>74</v>
      </c>
      <c r="AF24" s="21">
        <v>101</v>
      </c>
      <c r="AH24" s="21">
        <v>451</v>
      </c>
      <c r="AI24" s="21">
        <v>267</v>
      </c>
      <c r="AJ24" s="21">
        <v>306</v>
      </c>
      <c r="AK24" s="21">
        <v>189</v>
      </c>
      <c r="AM24" s="21">
        <v>370</v>
      </c>
      <c r="AO24" s="21">
        <v>502.8</v>
      </c>
      <c r="AR24" s="21">
        <v>100</v>
      </c>
      <c r="AS24" s="21">
        <v>220</v>
      </c>
      <c r="AT24" s="21">
        <v>188</v>
      </c>
      <c r="BB24" s="21">
        <v>223</v>
      </c>
      <c r="BD24" s="21">
        <v>97.9</v>
      </c>
      <c r="BH24" s="21">
        <v>243</v>
      </c>
      <c r="BP24" s="21">
        <v>213</v>
      </c>
      <c r="BQ24" s="21">
        <v>170</v>
      </c>
      <c r="BX24" s="21">
        <v>113</v>
      </c>
    </row>
    <row r="25" spans="1:77" x14ac:dyDescent="0.25">
      <c r="A25" s="21" t="s">
        <v>225</v>
      </c>
      <c r="B25" s="21" t="s">
        <v>366</v>
      </c>
      <c r="C25" s="21">
        <v>262</v>
      </c>
      <c r="D25" s="21">
        <v>226</v>
      </c>
      <c r="E25" s="21">
        <v>103.2</v>
      </c>
      <c r="F25" s="21">
        <v>213</v>
      </c>
      <c r="G25" s="21">
        <v>162</v>
      </c>
      <c r="H25" s="16">
        <f>Forecast_Data!N57</f>
        <v>512</v>
      </c>
      <c r="I25" s="21">
        <v>163</v>
      </c>
      <c r="J25" s="21">
        <v>259</v>
      </c>
      <c r="K25" s="21">
        <v>76</v>
      </c>
      <c r="L25" s="21">
        <v>105</v>
      </c>
      <c r="M25" s="21">
        <v>295</v>
      </c>
      <c r="N25" s="21">
        <v>193</v>
      </c>
      <c r="O25" s="21">
        <v>65</v>
      </c>
      <c r="P25" s="21">
        <v>123</v>
      </c>
      <c r="Q25" s="21">
        <v>273</v>
      </c>
      <c r="R25" s="21">
        <v>284</v>
      </c>
      <c r="S25" s="21">
        <v>110</v>
      </c>
      <c r="T25" s="21">
        <v>277</v>
      </c>
      <c r="U25" s="21">
        <v>85</v>
      </c>
      <c r="V25" s="21">
        <v>107</v>
      </c>
      <c r="W25" s="21">
        <v>97</v>
      </c>
      <c r="X25" s="21">
        <v>107</v>
      </c>
      <c r="Y25" s="21">
        <v>243</v>
      </c>
      <c r="Z25" s="21">
        <v>220</v>
      </c>
      <c r="AA25" s="21">
        <v>180</v>
      </c>
      <c r="AB25" s="21">
        <v>186</v>
      </c>
      <c r="AC25" s="21">
        <v>74</v>
      </c>
      <c r="AD25" s="21">
        <v>155</v>
      </c>
      <c r="AE25" s="21">
        <v>70</v>
      </c>
      <c r="AF25" s="21">
        <v>75</v>
      </c>
      <c r="AG25" s="21">
        <v>158</v>
      </c>
      <c r="AH25" s="21">
        <v>310</v>
      </c>
      <c r="AI25" s="21">
        <v>162</v>
      </c>
      <c r="AJ25" s="21">
        <v>233</v>
      </c>
      <c r="AK25" s="21">
        <v>156</v>
      </c>
      <c r="AL25" s="21">
        <v>111.18</v>
      </c>
      <c r="AM25" s="21">
        <v>200</v>
      </c>
      <c r="AN25" s="21">
        <v>224</v>
      </c>
      <c r="AO25" s="21">
        <v>370.3</v>
      </c>
      <c r="AP25" s="21">
        <v>88</v>
      </c>
      <c r="AQ25" s="21">
        <v>186</v>
      </c>
      <c r="AR25" s="21">
        <v>85</v>
      </c>
      <c r="AS25" s="21">
        <v>190</v>
      </c>
      <c r="AT25" s="21">
        <v>161</v>
      </c>
      <c r="AU25" s="21">
        <v>82</v>
      </c>
      <c r="AV25" s="21">
        <v>81</v>
      </c>
      <c r="AW25" s="21">
        <v>432</v>
      </c>
      <c r="AX25" s="21">
        <v>293</v>
      </c>
      <c r="AY25" s="21">
        <v>240</v>
      </c>
      <c r="AZ25" s="21">
        <v>234</v>
      </c>
      <c r="BA25" s="21">
        <v>79</v>
      </c>
      <c r="BB25" s="21">
        <v>115</v>
      </c>
      <c r="BC25" s="21">
        <v>78</v>
      </c>
      <c r="BD25" s="21">
        <v>91.5</v>
      </c>
      <c r="BE25" s="21">
        <v>147.19999999999999</v>
      </c>
      <c r="BF25" s="21">
        <v>161</v>
      </c>
      <c r="BG25" s="21">
        <v>106</v>
      </c>
      <c r="BH25" s="21">
        <v>174</v>
      </c>
      <c r="BI25" s="21">
        <v>67</v>
      </c>
      <c r="BJ25" s="21">
        <v>73</v>
      </c>
      <c r="BK25" s="21">
        <v>118.7</v>
      </c>
      <c r="BL25" s="21">
        <v>107</v>
      </c>
      <c r="BM25" s="32">
        <v>158</v>
      </c>
      <c r="BN25" s="21">
        <v>64</v>
      </c>
      <c r="BO25" s="21">
        <v>98</v>
      </c>
      <c r="BP25" s="21">
        <v>125</v>
      </c>
      <c r="BQ25" s="21">
        <v>95</v>
      </c>
      <c r="BR25" s="21">
        <v>97.68</v>
      </c>
      <c r="BS25" s="21">
        <v>93.44</v>
      </c>
      <c r="BT25" s="21">
        <v>191</v>
      </c>
      <c r="BU25" s="21">
        <v>57</v>
      </c>
      <c r="BV25" s="21">
        <v>51</v>
      </c>
      <c r="BW25" s="21">
        <v>66</v>
      </c>
      <c r="BX25" s="21">
        <v>112</v>
      </c>
      <c r="BY25" s="21">
        <v>76</v>
      </c>
    </row>
    <row r="26" spans="1:77" x14ac:dyDescent="0.25">
      <c r="A26" s="21" t="s">
        <v>6</v>
      </c>
      <c r="C26" s="21" t="s">
        <v>118</v>
      </c>
      <c r="D26" s="21" t="s">
        <v>142</v>
      </c>
      <c r="E26" s="21" t="s">
        <v>290</v>
      </c>
      <c r="F26" s="21" t="s">
        <v>291</v>
      </c>
      <c r="G26" s="21" t="s">
        <v>292</v>
      </c>
      <c r="H26" s="21" t="s">
        <v>261</v>
      </c>
      <c r="I26" s="21" t="s">
        <v>300</v>
      </c>
      <c r="J26" s="21" t="s">
        <v>304</v>
      </c>
      <c r="K26" s="21" t="s">
        <v>291</v>
      </c>
      <c r="L26" s="21" t="s">
        <v>261</v>
      </c>
      <c r="M26" s="21" t="s">
        <v>291</v>
      </c>
      <c r="N26" s="21" t="s">
        <v>291</v>
      </c>
      <c r="O26" s="21" t="s">
        <v>291</v>
      </c>
      <c r="P26" s="21" t="s">
        <v>237</v>
      </c>
      <c r="Q26" s="21" t="s">
        <v>291</v>
      </c>
      <c r="R26" s="21" t="s">
        <v>118</v>
      </c>
      <c r="S26" s="21" t="s">
        <v>290</v>
      </c>
      <c r="T26" s="21" t="s">
        <v>291</v>
      </c>
      <c r="U26" s="21" t="s">
        <v>291</v>
      </c>
      <c r="V26" s="21" t="s">
        <v>237</v>
      </c>
      <c r="W26" s="21" t="s">
        <v>250</v>
      </c>
      <c r="X26" s="21" t="s">
        <v>237</v>
      </c>
      <c r="Y26" s="21" t="s">
        <v>118</v>
      </c>
      <c r="Z26" s="21" t="s">
        <v>291</v>
      </c>
      <c r="AA26" s="21" t="s">
        <v>292</v>
      </c>
      <c r="AB26" s="21" t="s">
        <v>300</v>
      </c>
      <c r="AC26" s="21" t="s">
        <v>250</v>
      </c>
      <c r="AD26" s="21" t="s">
        <v>300</v>
      </c>
      <c r="AE26" s="21" t="s">
        <v>291</v>
      </c>
      <c r="AF26" s="21" t="s">
        <v>250</v>
      </c>
      <c r="AG26" s="21" t="s">
        <v>237</v>
      </c>
      <c r="AH26" s="21" t="s">
        <v>295</v>
      </c>
      <c r="AI26" s="21" t="s">
        <v>261</v>
      </c>
      <c r="AJ26" s="21" t="s">
        <v>118</v>
      </c>
      <c r="AK26" s="21" t="s">
        <v>327</v>
      </c>
      <c r="AL26" s="21" t="s">
        <v>290</v>
      </c>
      <c r="AM26" s="21" t="s">
        <v>330</v>
      </c>
      <c r="AN26" s="21" t="s">
        <v>291</v>
      </c>
      <c r="AO26" s="21" t="s">
        <v>334</v>
      </c>
      <c r="AP26" s="21" t="s">
        <v>291</v>
      </c>
      <c r="AQ26" s="21" t="s">
        <v>337</v>
      </c>
      <c r="AR26" s="21" t="s">
        <v>403</v>
      </c>
      <c r="AS26" s="21" t="s">
        <v>403</v>
      </c>
      <c r="AT26" s="21" t="s">
        <v>400</v>
      </c>
      <c r="AU26" s="21" t="s">
        <v>291</v>
      </c>
      <c r="AV26" s="21" t="s">
        <v>291</v>
      </c>
      <c r="AW26" s="21" t="s">
        <v>344</v>
      </c>
      <c r="AX26" s="21" t="s">
        <v>358</v>
      </c>
      <c r="AY26" s="21" t="s">
        <v>304</v>
      </c>
      <c r="AZ26" s="21" t="s">
        <v>304</v>
      </c>
      <c r="BA26" s="21" t="s">
        <v>250</v>
      </c>
      <c r="BB26" s="21" t="s">
        <v>345</v>
      </c>
      <c r="BC26" s="21" t="s">
        <v>291</v>
      </c>
      <c r="BD26" s="21" t="s">
        <v>348</v>
      </c>
      <c r="BE26" s="21" t="s">
        <v>334</v>
      </c>
      <c r="BF26" s="21" t="s">
        <v>237</v>
      </c>
      <c r="BG26" s="21" t="s">
        <v>237</v>
      </c>
      <c r="BH26" s="21" t="s">
        <v>300</v>
      </c>
      <c r="BI26" s="21" t="s">
        <v>250</v>
      </c>
      <c r="BJ26" s="21" t="s">
        <v>291</v>
      </c>
      <c r="BK26" s="21" t="s">
        <v>214</v>
      </c>
      <c r="BL26" s="21" t="s">
        <v>214</v>
      </c>
      <c r="BM26" s="21" t="s">
        <v>237</v>
      </c>
      <c r="BN26" s="21" t="s">
        <v>237</v>
      </c>
      <c r="BO26" s="21" t="s">
        <v>250</v>
      </c>
      <c r="BP26" s="21" t="s">
        <v>261</v>
      </c>
      <c r="BQ26" s="21" t="s">
        <v>261</v>
      </c>
      <c r="BR26" s="21" t="s">
        <v>290</v>
      </c>
      <c r="BS26" s="21" t="s">
        <v>290</v>
      </c>
      <c r="BT26" s="21" t="s">
        <v>291</v>
      </c>
      <c r="BU26" s="21" t="s">
        <v>250</v>
      </c>
      <c r="BV26" s="21" t="s">
        <v>250</v>
      </c>
      <c r="BW26" s="21" t="s">
        <v>291</v>
      </c>
      <c r="BX26" s="21" t="s">
        <v>237</v>
      </c>
      <c r="BY26" s="21" t="s">
        <v>250</v>
      </c>
    </row>
    <row r="27" spans="1:77" x14ac:dyDescent="0.25">
      <c r="A27" s="21" t="s">
        <v>226</v>
      </c>
      <c r="C27" s="21" t="s">
        <v>230</v>
      </c>
      <c r="G27" s="21" t="s">
        <v>293</v>
      </c>
      <c r="H27" s="21" t="s">
        <v>318</v>
      </c>
      <c r="I27" s="21" t="s">
        <v>301</v>
      </c>
      <c r="L27" s="21" t="s">
        <v>234</v>
      </c>
      <c r="R27" s="21" t="s">
        <v>230</v>
      </c>
      <c r="W27" s="21" t="s">
        <v>373</v>
      </c>
      <c r="Y27" s="21" t="s">
        <v>230</v>
      </c>
      <c r="AA27" s="21" t="s">
        <v>293</v>
      </c>
      <c r="AB27" s="21" t="s">
        <v>301</v>
      </c>
      <c r="AD27" s="21" t="s">
        <v>375</v>
      </c>
      <c r="AE27" s="21" t="s">
        <v>372</v>
      </c>
      <c r="AF27" s="21" t="s">
        <v>374</v>
      </c>
      <c r="AH27" s="21" t="s">
        <v>319</v>
      </c>
      <c r="AI27" s="21" t="s">
        <v>258</v>
      </c>
      <c r="AJ27" s="21" t="s">
        <v>230</v>
      </c>
      <c r="AK27" s="21" t="s">
        <v>328</v>
      </c>
      <c r="AM27" s="21" t="s">
        <v>331</v>
      </c>
      <c r="AO27" s="21" t="s">
        <v>335</v>
      </c>
      <c r="AR27" s="21" t="s">
        <v>339</v>
      </c>
      <c r="AS27" s="21" t="s">
        <v>339</v>
      </c>
      <c r="AT27" s="21" t="s">
        <v>339</v>
      </c>
      <c r="BB27" s="21" t="s">
        <v>346</v>
      </c>
      <c r="BD27" s="21" t="s">
        <v>349</v>
      </c>
      <c r="BH27" s="21" t="s">
        <v>301</v>
      </c>
      <c r="BP27" s="21" t="s">
        <v>258</v>
      </c>
      <c r="BQ27" s="21" t="s">
        <v>258</v>
      </c>
      <c r="BX27" s="21" t="s">
        <v>286</v>
      </c>
    </row>
    <row r="29" spans="1:77" x14ac:dyDescent="0.25">
      <c r="C29" s="29"/>
      <c r="D29" s="29"/>
      <c r="E29" s="29"/>
      <c r="F29" s="29"/>
      <c r="G29" s="29"/>
      <c r="H29" s="29"/>
      <c r="I29" s="29"/>
    </row>
    <row r="30" spans="1:77" x14ac:dyDescent="0.25">
      <c r="C30" s="29"/>
      <c r="D30" s="29"/>
      <c r="E30" s="29"/>
      <c r="F30" s="29"/>
      <c r="G30" s="29"/>
      <c r="H30" s="29"/>
      <c r="I30" s="29"/>
    </row>
    <row r="31" spans="1:77" x14ac:dyDescent="0.25">
      <c r="A31" s="64" t="s">
        <v>365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</row>
    <row r="32" spans="1:77" x14ac:dyDescent="0.25">
      <c r="A32" s="21" t="s">
        <v>224</v>
      </c>
      <c r="C32" s="16">
        <f>C24</f>
        <v>375</v>
      </c>
      <c r="D32" s="16"/>
      <c r="E32" s="16"/>
      <c r="F32" s="16"/>
      <c r="G32" s="16">
        <f t="shared" ref="G32:R33" si="0">G24</f>
        <v>200</v>
      </c>
      <c r="H32" s="16">
        <f t="shared" si="0"/>
        <v>587</v>
      </c>
      <c r="I32" s="16">
        <f t="shared" si="0"/>
        <v>439</v>
      </c>
      <c r="J32" s="16"/>
      <c r="K32" s="16"/>
      <c r="L32" s="16">
        <f t="shared" si="0"/>
        <v>180</v>
      </c>
      <c r="M32" s="16"/>
      <c r="N32" s="16"/>
      <c r="O32" s="16"/>
      <c r="P32" s="16"/>
      <c r="Q32" s="16"/>
      <c r="R32" s="16">
        <f t="shared" si="0"/>
        <v>402</v>
      </c>
      <c r="S32" s="16"/>
      <c r="T32" s="16"/>
      <c r="U32" s="16"/>
      <c r="V32" s="16"/>
      <c r="W32" s="16">
        <f t="shared" ref="U32:AC32" si="1">W24</f>
        <v>145</v>
      </c>
      <c r="X32" s="16"/>
      <c r="Y32" s="16">
        <f t="shared" si="1"/>
        <v>319</v>
      </c>
      <c r="Z32" s="16"/>
      <c r="AA32" s="16">
        <f t="shared" si="1"/>
        <v>226</v>
      </c>
      <c r="AB32" s="16">
        <f t="shared" si="1"/>
        <v>276</v>
      </c>
      <c r="AC32" s="16"/>
      <c r="AD32" s="16">
        <f>AD24*'Conversion rates'!B12</f>
        <v>201.49626506024086</v>
      </c>
      <c r="AE32" s="16">
        <f t="shared" ref="AE32:AJ33" si="2">AE24</f>
        <v>74</v>
      </c>
      <c r="AF32" s="16">
        <f t="shared" si="2"/>
        <v>101</v>
      </c>
      <c r="AG32" s="16"/>
      <c r="AH32" s="16">
        <f t="shared" si="2"/>
        <v>451</v>
      </c>
      <c r="AI32" s="16">
        <f t="shared" si="2"/>
        <v>267</v>
      </c>
      <c r="AJ32" s="16">
        <f t="shared" si="2"/>
        <v>306</v>
      </c>
      <c r="AK32" s="16">
        <f>AK24*'Conversion rates'!B8</f>
        <v>209.71620717131469</v>
      </c>
      <c r="AL32" s="16"/>
      <c r="AM32" s="16">
        <f t="shared" ref="AM32:BQ32" si="3">AM24</f>
        <v>370</v>
      </c>
      <c r="AN32" s="16"/>
      <c r="AO32" s="16">
        <f t="shared" si="3"/>
        <v>502.8</v>
      </c>
      <c r="AP32" s="16"/>
      <c r="AQ32" s="16"/>
      <c r="AR32" s="16">
        <f t="shared" si="3"/>
        <v>100</v>
      </c>
      <c r="AS32" s="16">
        <f>AS24</f>
        <v>220</v>
      </c>
      <c r="AT32" s="16">
        <f t="shared" si="3"/>
        <v>188</v>
      </c>
      <c r="AU32" s="16"/>
      <c r="AV32" s="16"/>
      <c r="AW32" s="16"/>
      <c r="AX32" s="16"/>
      <c r="AY32" s="16"/>
      <c r="AZ32" s="16"/>
      <c r="BA32" s="16"/>
      <c r="BB32" s="16">
        <f t="shared" si="3"/>
        <v>223</v>
      </c>
      <c r="BC32" s="16"/>
      <c r="BD32" s="16">
        <f t="shared" si="3"/>
        <v>97.9</v>
      </c>
      <c r="BE32" s="16"/>
      <c r="BF32" s="16"/>
      <c r="BG32" s="16"/>
      <c r="BH32" s="16">
        <f t="shared" si="3"/>
        <v>243</v>
      </c>
      <c r="BI32" s="16"/>
      <c r="BJ32" s="16"/>
      <c r="BK32" s="16"/>
      <c r="BL32" s="16"/>
      <c r="BM32" s="16"/>
      <c r="BN32" s="16"/>
      <c r="BO32" s="16"/>
      <c r="BP32" s="16">
        <f t="shared" si="3"/>
        <v>213</v>
      </c>
      <c r="BQ32" s="16">
        <f t="shared" si="3"/>
        <v>170</v>
      </c>
      <c r="BR32" s="16"/>
      <c r="BS32" s="16"/>
      <c r="BT32" s="16"/>
      <c r="BU32" s="16"/>
      <c r="BV32" s="16"/>
      <c r="BW32" s="16"/>
      <c r="BX32" s="16">
        <f t="shared" ref="BT32:BY33" si="4">BX24</f>
        <v>113</v>
      </c>
      <c r="BY32" s="16"/>
    </row>
    <row r="33" spans="1:77" x14ac:dyDescent="0.25">
      <c r="A33" s="21" t="s">
        <v>225</v>
      </c>
      <c r="C33" s="16">
        <f>C25</f>
        <v>262</v>
      </c>
      <c r="D33" s="16">
        <f>D25</f>
        <v>226</v>
      </c>
      <c r="E33" s="16">
        <f>E25*'Conversion rates'!B8</f>
        <v>114.51170677290834</v>
      </c>
      <c r="F33" s="16">
        <f>F25</f>
        <v>213</v>
      </c>
      <c r="G33" s="16">
        <f t="shared" si="0"/>
        <v>162</v>
      </c>
      <c r="H33" s="16">
        <f t="shared" si="0"/>
        <v>512</v>
      </c>
      <c r="I33" s="16">
        <f t="shared" si="0"/>
        <v>163</v>
      </c>
      <c r="J33" s="16">
        <f t="shared" si="0"/>
        <v>259</v>
      </c>
      <c r="K33" s="16">
        <f t="shared" si="0"/>
        <v>76</v>
      </c>
      <c r="L33" s="16">
        <f t="shared" si="0"/>
        <v>105</v>
      </c>
      <c r="M33" s="16">
        <f t="shared" si="0"/>
        <v>295</v>
      </c>
      <c r="N33" s="16">
        <f t="shared" si="0"/>
        <v>193</v>
      </c>
      <c r="O33" s="16">
        <f t="shared" si="0"/>
        <v>65</v>
      </c>
      <c r="P33" s="16">
        <f t="shared" si="0"/>
        <v>123</v>
      </c>
      <c r="Q33" s="16">
        <f t="shared" si="0"/>
        <v>273</v>
      </c>
      <c r="R33" s="16">
        <f t="shared" si="0"/>
        <v>284</v>
      </c>
      <c r="S33" s="16">
        <f>S25*'Conversion rates'!B8</f>
        <v>122.05705179282866</v>
      </c>
      <c r="T33" s="16">
        <f>T25</f>
        <v>277</v>
      </c>
      <c r="U33" s="16">
        <f t="shared" ref="U33:AC33" si="5">U25</f>
        <v>85</v>
      </c>
      <c r="V33" s="16">
        <f t="shared" si="5"/>
        <v>107</v>
      </c>
      <c r="W33" s="16">
        <f>W25</f>
        <v>97</v>
      </c>
      <c r="X33" s="16">
        <f t="shared" si="5"/>
        <v>107</v>
      </c>
      <c r="Y33" s="16">
        <f t="shared" si="5"/>
        <v>243</v>
      </c>
      <c r="Z33" s="16">
        <f t="shared" si="5"/>
        <v>220</v>
      </c>
      <c r="AA33" s="16">
        <f t="shared" si="5"/>
        <v>180</v>
      </c>
      <c r="AB33" s="16">
        <f t="shared" si="5"/>
        <v>186</v>
      </c>
      <c r="AC33" s="16">
        <f t="shared" si="5"/>
        <v>74</v>
      </c>
      <c r="AD33" s="16">
        <f>AD25*'Conversion rates'!B12</f>
        <v>173.51067269076296</v>
      </c>
      <c r="AE33" s="16">
        <f t="shared" si="2"/>
        <v>70</v>
      </c>
      <c r="AF33" s="16">
        <f t="shared" si="2"/>
        <v>75</v>
      </c>
      <c r="AG33" s="16">
        <f t="shared" si="2"/>
        <v>158</v>
      </c>
      <c r="AH33" s="16">
        <f t="shared" si="2"/>
        <v>310</v>
      </c>
      <c r="AI33" s="16">
        <f t="shared" si="2"/>
        <v>162</v>
      </c>
      <c r="AJ33" s="16">
        <f t="shared" si="2"/>
        <v>233</v>
      </c>
      <c r="AK33" s="16">
        <f>AK25*'Conversion rates'!B8</f>
        <v>173.09909163346609</v>
      </c>
      <c r="AL33" s="16">
        <f>AL25*'Conversion rates'!B8</f>
        <v>123.36639107569718</v>
      </c>
      <c r="AM33" s="16">
        <f t="shared" ref="AM33:BQ33" si="6">AM25</f>
        <v>200</v>
      </c>
      <c r="AN33" s="16">
        <f t="shared" si="6"/>
        <v>224</v>
      </c>
      <c r="AO33" s="16">
        <f t="shared" si="6"/>
        <v>370.3</v>
      </c>
      <c r="AP33" s="16">
        <f t="shared" si="6"/>
        <v>88</v>
      </c>
      <c r="AQ33" s="16">
        <f t="shared" si="6"/>
        <v>186</v>
      </c>
      <c r="AR33" s="16">
        <f t="shared" si="6"/>
        <v>85</v>
      </c>
      <c r="AS33" s="16">
        <f>AS25</f>
        <v>190</v>
      </c>
      <c r="AT33" s="16">
        <f t="shared" si="6"/>
        <v>161</v>
      </c>
      <c r="AU33" s="16">
        <f t="shared" si="6"/>
        <v>82</v>
      </c>
      <c r="AV33" s="16">
        <f t="shared" si="6"/>
        <v>81</v>
      </c>
      <c r="AW33" s="16">
        <f t="shared" si="6"/>
        <v>432</v>
      </c>
      <c r="AX33" s="16">
        <f t="shared" si="6"/>
        <v>293</v>
      </c>
      <c r="AY33" s="16">
        <f t="shared" si="6"/>
        <v>240</v>
      </c>
      <c r="AZ33" s="16">
        <f t="shared" si="6"/>
        <v>234</v>
      </c>
      <c r="BA33" s="16">
        <f t="shared" si="6"/>
        <v>79</v>
      </c>
      <c r="BB33" s="16">
        <f t="shared" si="6"/>
        <v>115</v>
      </c>
      <c r="BC33" s="16">
        <f t="shared" si="6"/>
        <v>78</v>
      </c>
      <c r="BD33" s="16">
        <f t="shared" si="6"/>
        <v>91.5</v>
      </c>
      <c r="BE33" s="16">
        <f t="shared" si="6"/>
        <v>147.19999999999999</v>
      </c>
      <c r="BF33" s="16">
        <f t="shared" si="6"/>
        <v>161</v>
      </c>
      <c r="BG33" s="16">
        <f t="shared" si="6"/>
        <v>106</v>
      </c>
      <c r="BH33" s="16">
        <f t="shared" si="6"/>
        <v>174</v>
      </c>
      <c r="BI33" s="16">
        <f t="shared" si="6"/>
        <v>67</v>
      </c>
      <c r="BJ33" s="16">
        <f t="shared" si="6"/>
        <v>73</v>
      </c>
      <c r="BK33" s="16">
        <f t="shared" si="6"/>
        <v>118.7</v>
      </c>
      <c r="BL33" s="16">
        <f t="shared" si="6"/>
        <v>107</v>
      </c>
      <c r="BM33" s="16">
        <f t="shared" si="6"/>
        <v>158</v>
      </c>
      <c r="BN33" s="16">
        <f t="shared" si="6"/>
        <v>64</v>
      </c>
      <c r="BO33" s="16">
        <f t="shared" si="6"/>
        <v>98</v>
      </c>
      <c r="BP33" s="16">
        <f t="shared" si="6"/>
        <v>125</v>
      </c>
      <c r="BQ33" s="16">
        <f t="shared" si="6"/>
        <v>95</v>
      </c>
      <c r="BR33" s="16">
        <f>BR25*'Conversion rates'!B8</f>
        <v>108.38666199203185</v>
      </c>
      <c r="BS33" s="16">
        <f>BS25*'Conversion rates'!B8</f>
        <v>103.68191745019918</v>
      </c>
      <c r="BT33" s="16">
        <f t="shared" si="4"/>
        <v>191</v>
      </c>
      <c r="BU33" s="16">
        <f t="shared" si="4"/>
        <v>57</v>
      </c>
      <c r="BV33" s="16">
        <f t="shared" si="4"/>
        <v>51</v>
      </c>
      <c r="BW33" s="16">
        <f t="shared" si="4"/>
        <v>66</v>
      </c>
      <c r="BX33" s="16">
        <f t="shared" si="4"/>
        <v>112</v>
      </c>
      <c r="BY33" s="16">
        <f t="shared" si="4"/>
        <v>76</v>
      </c>
    </row>
    <row r="34" spans="1:77" x14ac:dyDescent="0.25">
      <c r="A34" s="66"/>
      <c r="B34" s="6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</row>
    <row r="35" spans="1:77" x14ac:dyDescent="0.25">
      <c r="A35" s="66" t="s">
        <v>367</v>
      </c>
      <c r="B35" s="62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</row>
    <row r="36" spans="1:77" x14ac:dyDescent="0.25">
      <c r="A36" s="62" t="s">
        <v>224</v>
      </c>
      <c r="B36" s="62"/>
      <c r="C36" s="16">
        <f>C32*'Conversion rates'!$B$16</f>
        <v>490.83749999999998</v>
      </c>
      <c r="D36" s="16"/>
      <c r="E36" s="16"/>
      <c r="F36" s="16"/>
      <c r="G36" s="16">
        <f>G32*'Conversion rates'!$B$16</f>
        <v>261.77999999999997</v>
      </c>
      <c r="H36" s="16">
        <f>H32</f>
        <v>587</v>
      </c>
      <c r="I36" s="16">
        <f>I32*'Conversion rates'!$B$16</f>
        <v>574.60709999999995</v>
      </c>
      <c r="J36" s="16"/>
      <c r="K36" s="16"/>
      <c r="L36" s="16">
        <f>L32*'Conversion rates'!$B$16</f>
        <v>235.602</v>
      </c>
      <c r="M36" s="16"/>
      <c r="N36" s="16"/>
      <c r="O36" s="16"/>
      <c r="P36" s="16"/>
      <c r="Q36" s="16"/>
      <c r="R36" s="16">
        <f>R32*'Conversion rates'!$B$16</f>
        <v>526.17779999999993</v>
      </c>
      <c r="S36" s="16"/>
      <c r="T36" s="16"/>
      <c r="U36" s="16"/>
      <c r="V36" s="16"/>
      <c r="W36" s="16">
        <f>W32*'Conversion rates'!$B$16</f>
        <v>189.79049999999998</v>
      </c>
      <c r="X36" s="16"/>
      <c r="Y36" s="16">
        <f>Y32*'Conversion rates'!$B$16</f>
        <v>417.53909999999996</v>
      </c>
      <c r="Z36" s="16"/>
      <c r="AA36" s="16">
        <f>AA32*'Conversion rates'!$B$16</f>
        <v>295.81139999999999</v>
      </c>
      <c r="AB36" s="16">
        <f>AB32*'Conversion rates'!$B$16</f>
        <v>361.25639999999999</v>
      </c>
      <c r="AC36" s="16"/>
      <c r="AD36" s="16">
        <f>AD32</f>
        <v>201.49626506024086</v>
      </c>
      <c r="AE36" s="16">
        <f>AE32*'Conversion rates'!$B$17*'Conversion rates'!$B$16</f>
        <v>129.31591685999999</v>
      </c>
      <c r="AF36" s="16">
        <f>AF32*'Conversion rates'!$B$16</f>
        <v>132.19890000000001</v>
      </c>
      <c r="AG36" s="16"/>
      <c r="AH36" s="16">
        <f>AH32</f>
        <v>451</v>
      </c>
      <c r="AI36" s="16">
        <f>AI32</f>
        <v>267</v>
      </c>
      <c r="AJ36" s="16">
        <f>AJ32*'Conversion rates'!$B$16</f>
        <v>400.52339999999998</v>
      </c>
      <c r="AK36" s="16">
        <f>AK32*'Conversion rates'!$B$16</f>
        <v>274.49754356653381</v>
      </c>
      <c r="AL36" s="16"/>
      <c r="AM36" s="16">
        <f>AM32</f>
        <v>370</v>
      </c>
      <c r="AN36" s="16"/>
      <c r="AO36" s="16">
        <f>AO32</f>
        <v>502.8</v>
      </c>
      <c r="AP36" s="16"/>
      <c r="AQ36" s="16"/>
      <c r="AR36" s="16">
        <f>AR32*'Conversion rates'!$B$16</f>
        <v>130.88999999999999</v>
      </c>
      <c r="AS36" s="16">
        <f>AS32*'Conversion rates'!$B$16</f>
        <v>287.95799999999997</v>
      </c>
      <c r="AT36" s="16">
        <f>AT32</f>
        <v>188</v>
      </c>
      <c r="AU36" s="16"/>
      <c r="AV36" s="16"/>
      <c r="AW36" s="16"/>
      <c r="AX36" s="16"/>
      <c r="AY36" s="16"/>
      <c r="AZ36" s="16"/>
      <c r="BA36" s="16"/>
      <c r="BB36" s="16">
        <f>BB32</f>
        <v>223</v>
      </c>
      <c r="BC36" s="16"/>
      <c r="BD36" s="16">
        <f>BD32*'Conversion rates'!$B$16</f>
        <v>128.14131</v>
      </c>
      <c r="BE36" s="16"/>
      <c r="BF36" s="16"/>
      <c r="BG36" s="16"/>
      <c r="BH36" s="16">
        <f>BH32*'Conversion rates'!$B$16</f>
        <v>318.06270000000001</v>
      </c>
      <c r="BI36" s="16"/>
      <c r="BJ36" s="16"/>
      <c r="BK36" s="16"/>
      <c r="BL36" s="16"/>
      <c r="BM36" s="16"/>
      <c r="BN36" s="16"/>
      <c r="BO36" s="16"/>
      <c r="BP36" s="16">
        <f>BP32</f>
        <v>213</v>
      </c>
      <c r="BQ36" s="16">
        <f>BQ32</f>
        <v>170</v>
      </c>
      <c r="BR36" s="16"/>
      <c r="BS36" s="16"/>
      <c r="BT36" s="16"/>
      <c r="BU36" s="16"/>
      <c r="BV36" s="16"/>
      <c r="BW36" s="16"/>
      <c r="BX36" s="16">
        <f>BX32</f>
        <v>113</v>
      </c>
      <c r="BY36" s="16"/>
    </row>
    <row r="37" spans="1:77" x14ac:dyDescent="0.25">
      <c r="A37" s="62" t="s">
        <v>225</v>
      </c>
      <c r="B37" s="62"/>
      <c r="C37" s="16">
        <f>C33*'Conversion rates'!$B$16</f>
        <v>342.93180000000001</v>
      </c>
      <c r="D37" s="16">
        <f>D33</f>
        <v>226</v>
      </c>
      <c r="E37" s="16">
        <f>E33*'Conversion rates'!$B$17*'Conversion rates'!$B$16</f>
        <v>200.11062638570422</v>
      </c>
      <c r="F37" s="16">
        <f>F33*'Conversion rates'!$B$16</f>
        <v>278.79570000000001</v>
      </c>
      <c r="G37" s="16">
        <f>G33*'Conversion rates'!$B$16</f>
        <v>212.04179999999999</v>
      </c>
      <c r="H37" s="16">
        <f>H33</f>
        <v>512</v>
      </c>
      <c r="I37" s="16">
        <f>I33*'Conversion rates'!$B$16</f>
        <v>213.35069999999999</v>
      </c>
      <c r="J37" s="16">
        <f>J33</f>
        <v>259</v>
      </c>
      <c r="K37" s="16">
        <f>K33*'Conversion rates'!$B$17*'Conversion rates'!$B$16</f>
        <v>132.81094163999998</v>
      </c>
      <c r="L37" s="16">
        <f>L33*'Conversion rates'!$B$16</f>
        <v>137.43449999999999</v>
      </c>
      <c r="M37" s="16">
        <f>M33*'Conversion rates'!$B$16</f>
        <v>386.12549999999999</v>
      </c>
      <c r="N37" s="16">
        <f>N33*'Conversion rates'!$B$16</f>
        <v>252.61769999999999</v>
      </c>
      <c r="O37" s="16">
        <f>O33*'Conversion rates'!$B$17*'Conversion rates'!$B$16</f>
        <v>113.58830534999998</v>
      </c>
      <c r="P37" s="16">
        <f>P33</f>
        <v>123</v>
      </c>
      <c r="Q37" s="16">
        <f>Q33*'Conversion rates'!$B$16</f>
        <v>357.3297</v>
      </c>
      <c r="R37" s="16">
        <f>R33*'Conversion rates'!$B$16</f>
        <v>371.7276</v>
      </c>
      <c r="S37" s="16">
        <f>S33*'Conversion rates'!$B$17*'Conversion rates'!$B$16</f>
        <v>213.2962102948398</v>
      </c>
      <c r="T37" s="16">
        <f>T33*'Conversion rates'!$B$16</f>
        <v>362.56529999999998</v>
      </c>
      <c r="U37" s="16">
        <f>U33*'Conversion rates'!$B$17*'Conversion rates'!$B$16</f>
        <v>148.53855314999998</v>
      </c>
      <c r="V37" s="16">
        <f>V33</f>
        <v>107</v>
      </c>
      <c r="W37" s="16">
        <f>W33*'Conversion rates'!$B$16</f>
        <v>126.96329999999999</v>
      </c>
      <c r="X37" s="16">
        <f>X33</f>
        <v>107</v>
      </c>
      <c r="Y37" s="16">
        <f>Y33*'Conversion rates'!$B$16</f>
        <v>318.06270000000001</v>
      </c>
      <c r="Z37" s="16">
        <f>Z33*'Conversion rates'!$B$16</f>
        <v>287.95799999999997</v>
      </c>
      <c r="AA37" s="16">
        <f>AA33*'Conversion rates'!$B$16</f>
        <v>235.602</v>
      </c>
      <c r="AB37" s="16">
        <f>AB33*'Conversion rates'!$B$16</f>
        <v>243.4554</v>
      </c>
      <c r="AC37" s="16">
        <f>AC33*'Conversion rates'!$B$18*'Conversion rates'!$B$17*'Conversion rates'!$B$16</f>
        <v>150.187505841204</v>
      </c>
      <c r="AD37" s="16">
        <f>AD33</f>
        <v>173.51067269076296</v>
      </c>
      <c r="AE37" s="16">
        <f>AE33*'Conversion rates'!$B$17*'Conversion rates'!$B$16</f>
        <v>122.32586729999998</v>
      </c>
      <c r="AF37" s="16">
        <f>AF33*'Conversion rates'!$B$16</f>
        <v>98.16749999999999</v>
      </c>
      <c r="AG37" s="16">
        <f>AG33</f>
        <v>158</v>
      </c>
      <c r="AH37" s="16">
        <f>AH33</f>
        <v>310</v>
      </c>
      <c r="AI37" s="16">
        <f>AI33</f>
        <v>162</v>
      </c>
      <c r="AJ37" s="16">
        <f>AJ33*'Conversion rates'!$B$16</f>
        <v>304.97370000000001</v>
      </c>
      <c r="AK37" s="16">
        <f>AK33*'Conversion rates'!$B$16</f>
        <v>226.56940103904375</v>
      </c>
      <c r="AL37" s="16">
        <f>AL33*'Conversion rates'!$B$17*'Conversion rates'!$B$16</f>
        <v>215.58429691436623</v>
      </c>
      <c r="AM37" s="16">
        <f>AM33</f>
        <v>200</v>
      </c>
      <c r="AN37" s="16">
        <f>AN33*'Conversion rates'!$B$16</f>
        <v>293.1936</v>
      </c>
      <c r="AO37" s="16">
        <f>AO33</f>
        <v>370.3</v>
      </c>
      <c r="AP37" s="16">
        <f>AP33*'Conversion rates'!$B$17*'Conversion rates'!$B$16</f>
        <v>153.78109032</v>
      </c>
      <c r="AQ37" s="16">
        <f>AQ33*'Conversion rates'!$B$16</f>
        <v>243.4554</v>
      </c>
      <c r="AR37" s="16">
        <f>AR33*'Conversion rates'!$B$16</f>
        <v>111.2565</v>
      </c>
      <c r="AS37" s="16">
        <f>AS33*'Conversion rates'!$B$16</f>
        <v>248.691</v>
      </c>
      <c r="AT37" s="16">
        <f>AT33</f>
        <v>161</v>
      </c>
      <c r="AU37" s="16">
        <f>AU33*'Conversion rates'!$B$17*'Conversion rates'!$B$16</f>
        <v>143.29601597999999</v>
      </c>
      <c r="AV37" s="16">
        <f>AV33*'Conversion rates'!$B$17*'Conversion rates'!$B$16</f>
        <v>141.54850358999997</v>
      </c>
      <c r="AW37" s="16">
        <f>AW33</f>
        <v>432</v>
      </c>
      <c r="AX37" s="16">
        <f>AX33</f>
        <v>293</v>
      </c>
      <c r="AY37" s="16">
        <f>AY33</f>
        <v>240</v>
      </c>
      <c r="AZ37" s="16">
        <f>AZ33</f>
        <v>234</v>
      </c>
      <c r="BA37" s="16">
        <f>BA33*'Conversion rates'!$B$18*'Conversion rates'!$B$17*'Conversion rates'!$B$16</f>
        <v>160.335310289934</v>
      </c>
      <c r="BB37" s="16">
        <f>BB33</f>
        <v>115</v>
      </c>
      <c r="BC37" s="16">
        <f>BC33*'Conversion rates'!$B$17*'Conversion rates'!$B$16</f>
        <v>136.30596642</v>
      </c>
      <c r="BD37" s="16">
        <f>BD33*'Conversion rates'!$B$16</f>
        <v>119.76434999999999</v>
      </c>
      <c r="BE37" s="16">
        <f>BE33</f>
        <v>147.19999999999999</v>
      </c>
      <c r="BF37" s="16">
        <f>BF33</f>
        <v>161</v>
      </c>
      <c r="BG37" s="16">
        <f>BG33*'Conversion rates'!$B$16</f>
        <v>138.74340000000001</v>
      </c>
      <c r="BH37" s="16">
        <f>BH33*'Conversion rates'!$B$16</f>
        <v>227.74859999999998</v>
      </c>
      <c r="BI37" s="16">
        <f>BI33*'Conversion rates'!$B$18*'Conversion rates'!$B$17*'Conversion rates'!$B$16</f>
        <v>135.98057961298198</v>
      </c>
      <c r="BJ37" s="16">
        <f>BJ33*'Conversion rates'!$B$17*'Conversion rates'!$B$16</f>
        <v>127.56840446999999</v>
      </c>
      <c r="BK37" s="16">
        <f>BK33*'Conversion rates'!$B$16</f>
        <v>155.36643000000001</v>
      </c>
      <c r="BL37" s="16">
        <f>BL33*'Conversion rates'!$B$16</f>
        <v>140.0523</v>
      </c>
      <c r="BM37" s="16">
        <f>BM33</f>
        <v>158</v>
      </c>
      <c r="BN37" s="16">
        <f>BN33*'Conversion rates'!$B$16</f>
        <v>83.769599999999997</v>
      </c>
      <c r="BO37" s="16">
        <f>BO33*'Conversion rates'!$B$16</f>
        <v>128.2722</v>
      </c>
      <c r="BP37" s="16">
        <f>BP33</f>
        <v>125</v>
      </c>
      <c r="BQ37" s="16">
        <f>BQ33</f>
        <v>95</v>
      </c>
      <c r="BR37" s="16">
        <f>BR33*'Conversion rates'!$B$17*'Conversion rates'!$B$16</f>
        <v>189.40703474181774</v>
      </c>
      <c r="BS37" s="16">
        <f>BS33*'Conversion rates'!$B$17*'Conversion rates'!$B$16</f>
        <v>181.18543536318026</v>
      </c>
      <c r="BT37" s="16">
        <f>BT33*'Conversion rates'!$B$16</f>
        <v>249.9999</v>
      </c>
      <c r="BU37" s="16">
        <f>BU33*'Conversion rates'!$B$18*'Conversion rates'!$B$17*'Conversion rates'!$B$16</f>
        <v>115.684970715522</v>
      </c>
      <c r="BV37" s="16">
        <f>BV33*'Conversion rates'!$B$18*'Conversion rates'!$B$17*'Conversion rates'!$B$16</f>
        <v>103.50760537704599</v>
      </c>
      <c r="BW37" s="16">
        <f>BW33*'Conversion rates'!$B$17*'Conversion rates'!$B$16</f>
        <v>115.33581773999998</v>
      </c>
      <c r="BX37" s="16">
        <f>BX33</f>
        <v>112</v>
      </c>
      <c r="BY37" s="16">
        <f>BY33*'Conversion rates'!$B$16</f>
        <v>99.476399999999998</v>
      </c>
    </row>
    <row r="38" spans="1:77" x14ac:dyDescent="0.2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</row>
    <row r="104" spans="1:1" x14ac:dyDescent="0.25">
      <c r="A104" s="67"/>
    </row>
    <row r="105" spans="1:1" x14ac:dyDescent="0.25">
      <c r="A105" s="6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D83C9-06F9-42AC-A765-11121505254E}">
  <dimension ref="A1:J118"/>
  <sheetViews>
    <sheetView zoomScale="85" zoomScaleNormal="85" workbookViewId="0"/>
  </sheetViews>
  <sheetFormatPr defaultRowHeight="15" x14ac:dyDescent="0.25"/>
  <cols>
    <col min="1" max="1" width="29" customWidth="1"/>
    <col min="2" max="49" width="17.5703125" customWidth="1"/>
  </cols>
  <sheetData>
    <row r="1" spans="1:9" x14ac:dyDescent="0.25">
      <c r="A1" s="54" t="s">
        <v>760</v>
      </c>
    </row>
    <row r="2" spans="1:9" x14ac:dyDescent="0.25">
      <c r="B2" s="3" t="s">
        <v>204</v>
      </c>
    </row>
    <row r="3" spans="1:9" x14ac:dyDescent="0.25">
      <c r="A3" s="1" t="s">
        <v>0</v>
      </c>
      <c r="C3" t="s">
        <v>376</v>
      </c>
      <c r="D3" t="s">
        <v>376</v>
      </c>
      <c r="E3" t="s">
        <v>353</v>
      </c>
      <c r="F3" t="s">
        <v>376</v>
      </c>
      <c r="G3" t="s">
        <v>353</v>
      </c>
      <c r="H3" t="s">
        <v>239</v>
      </c>
      <c r="I3" t="s">
        <v>353</v>
      </c>
    </row>
    <row r="4" spans="1:9" x14ac:dyDescent="0.25">
      <c r="A4" t="s">
        <v>2</v>
      </c>
      <c r="C4">
        <v>2019</v>
      </c>
      <c r="D4">
        <v>2019</v>
      </c>
      <c r="E4">
        <v>2020</v>
      </c>
      <c r="F4">
        <v>2019</v>
      </c>
      <c r="G4">
        <v>2020</v>
      </c>
      <c r="H4">
        <v>2018</v>
      </c>
      <c r="I4">
        <v>2020</v>
      </c>
    </row>
    <row r="5" spans="1:9" x14ac:dyDescent="0.25">
      <c r="A5" s="1" t="s">
        <v>191</v>
      </c>
    </row>
    <row r="6" spans="1:9" x14ac:dyDescent="0.25">
      <c r="A6" t="s">
        <v>192</v>
      </c>
      <c r="C6" t="s">
        <v>215</v>
      </c>
      <c r="D6" t="s">
        <v>193</v>
      </c>
      <c r="E6" t="s">
        <v>193</v>
      </c>
      <c r="F6" t="s">
        <v>231</v>
      </c>
      <c r="G6" t="s">
        <v>193</v>
      </c>
      <c r="H6" t="s">
        <v>231</v>
      </c>
      <c r="I6" t="s">
        <v>193</v>
      </c>
    </row>
    <row r="7" spans="1:9" x14ac:dyDescent="0.25">
      <c r="A7" t="s">
        <v>199</v>
      </c>
      <c r="C7" t="s">
        <v>216</v>
      </c>
      <c r="D7" t="s">
        <v>216</v>
      </c>
      <c r="E7" t="s">
        <v>216</v>
      </c>
      <c r="F7" t="s">
        <v>216</v>
      </c>
      <c r="G7" t="s">
        <v>194</v>
      </c>
      <c r="H7" t="s">
        <v>194</v>
      </c>
      <c r="I7" t="s">
        <v>194</v>
      </c>
    </row>
    <row r="8" spans="1:9" x14ac:dyDescent="0.25">
      <c r="A8" t="s">
        <v>195</v>
      </c>
      <c r="C8" t="s">
        <v>217</v>
      </c>
      <c r="D8" t="s">
        <v>217</v>
      </c>
      <c r="E8" t="s">
        <v>217</v>
      </c>
      <c r="F8" t="s">
        <v>217</v>
      </c>
      <c r="G8" t="s">
        <v>196</v>
      </c>
      <c r="H8" t="s">
        <v>217</v>
      </c>
      <c r="I8" t="s">
        <v>217</v>
      </c>
    </row>
    <row r="10" spans="1:9" x14ac:dyDescent="0.25">
      <c r="A10" s="1" t="s">
        <v>233</v>
      </c>
    </row>
    <row r="11" spans="1:9" x14ac:dyDescent="0.25">
      <c r="A11" t="s">
        <v>197</v>
      </c>
      <c r="B11" t="s">
        <v>206</v>
      </c>
      <c r="C11" s="15" t="s">
        <v>219</v>
      </c>
      <c r="D11" s="15" t="s">
        <v>219</v>
      </c>
      <c r="E11" s="15">
        <v>100</v>
      </c>
      <c r="F11" s="15" t="s">
        <v>219</v>
      </c>
      <c r="G11" s="15">
        <v>100</v>
      </c>
      <c r="H11" s="15">
        <v>65</v>
      </c>
      <c r="I11" s="15">
        <v>100</v>
      </c>
    </row>
    <row r="12" spans="1:9" x14ac:dyDescent="0.25">
      <c r="A12" t="s">
        <v>198</v>
      </c>
      <c r="B12" t="s">
        <v>206</v>
      </c>
      <c r="C12" s="15" t="s">
        <v>220</v>
      </c>
      <c r="D12" s="15" t="s">
        <v>229</v>
      </c>
      <c r="E12" s="15">
        <v>41</v>
      </c>
      <c r="F12" s="15" t="s">
        <v>232</v>
      </c>
      <c r="G12" s="15">
        <v>133</v>
      </c>
      <c r="H12" s="15" t="s">
        <v>244</v>
      </c>
      <c r="I12" s="15">
        <v>41</v>
      </c>
    </row>
    <row r="13" spans="1:9" x14ac:dyDescent="0.25">
      <c r="A13" t="s">
        <v>252</v>
      </c>
      <c r="B13" t="s">
        <v>253</v>
      </c>
      <c r="C13" s="15">
        <v>10</v>
      </c>
      <c r="D13" s="15">
        <v>10</v>
      </c>
      <c r="E13" s="15">
        <v>50</v>
      </c>
      <c r="F13" s="15">
        <v>10</v>
      </c>
      <c r="G13" s="15" t="s">
        <v>249</v>
      </c>
      <c r="H13" s="15" t="s">
        <v>254</v>
      </c>
      <c r="I13" s="15">
        <v>50</v>
      </c>
    </row>
    <row r="14" spans="1:9" x14ac:dyDescent="0.25">
      <c r="A14" t="s">
        <v>200</v>
      </c>
      <c r="B14" t="s">
        <v>206</v>
      </c>
      <c r="C14" s="15">
        <v>10</v>
      </c>
      <c r="D14" s="15">
        <v>10</v>
      </c>
      <c r="E14" s="15">
        <v>20</v>
      </c>
      <c r="F14" s="15">
        <v>10</v>
      </c>
      <c r="G14" s="15">
        <v>20</v>
      </c>
      <c r="H14" s="15" t="s">
        <v>245</v>
      </c>
      <c r="I14" s="15">
        <v>20</v>
      </c>
    </row>
    <row r="16" spans="1:9" x14ac:dyDescent="0.25">
      <c r="A16" s="1" t="s">
        <v>234</v>
      </c>
    </row>
    <row r="17" spans="1:9" x14ac:dyDescent="0.25">
      <c r="A17" t="s">
        <v>201</v>
      </c>
      <c r="B17" t="s">
        <v>205</v>
      </c>
      <c r="C17">
        <v>21</v>
      </c>
      <c r="D17">
        <v>24</v>
      </c>
      <c r="E17">
        <v>24</v>
      </c>
      <c r="F17">
        <v>20</v>
      </c>
      <c r="G17">
        <v>24</v>
      </c>
      <c r="H17">
        <v>20</v>
      </c>
      <c r="I17">
        <v>24</v>
      </c>
    </row>
    <row r="18" spans="1:9" x14ac:dyDescent="0.25">
      <c r="A18" t="s">
        <v>202</v>
      </c>
      <c r="B18" t="s">
        <v>205</v>
      </c>
      <c r="C18" t="s">
        <v>221</v>
      </c>
      <c r="D18">
        <v>50</v>
      </c>
      <c r="E18" t="s">
        <v>236</v>
      </c>
      <c r="F18" t="s">
        <v>221</v>
      </c>
      <c r="G18">
        <v>50</v>
      </c>
      <c r="H18">
        <v>50</v>
      </c>
      <c r="I18" t="s">
        <v>236</v>
      </c>
    </row>
    <row r="19" spans="1:9" x14ac:dyDescent="0.25">
      <c r="A19" t="s">
        <v>203</v>
      </c>
      <c r="B19" t="s">
        <v>205</v>
      </c>
      <c r="C19" t="s">
        <v>207</v>
      </c>
      <c r="D19" t="s">
        <v>207</v>
      </c>
      <c r="E19" t="s">
        <v>758</v>
      </c>
      <c r="F19" t="s">
        <v>207</v>
      </c>
      <c r="G19">
        <v>19</v>
      </c>
      <c r="H19" t="s">
        <v>246</v>
      </c>
      <c r="I19" t="s">
        <v>758</v>
      </c>
    </row>
    <row r="21" spans="1:9" x14ac:dyDescent="0.25">
      <c r="A21" s="1" t="s">
        <v>235</v>
      </c>
    </row>
    <row r="22" spans="1:9" x14ac:dyDescent="0.25">
      <c r="A22" s="3" t="s">
        <v>240</v>
      </c>
      <c r="B22" t="s">
        <v>209</v>
      </c>
      <c r="E22">
        <v>314</v>
      </c>
      <c r="G22">
        <v>231</v>
      </c>
      <c r="I22">
        <v>383</v>
      </c>
    </row>
    <row r="23" spans="1:9" x14ac:dyDescent="0.25">
      <c r="A23" t="s">
        <v>208</v>
      </c>
      <c r="B23" t="s">
        <v>209</v>
      </c>
      <c r="C23">
        <v>314</v>
      </c>
      <c r="D23">
        <v>363</v>
      </c>
      <c r="E23" s="16">
        <f>E22*I23/I22</f>
        <v>464.85117493472586</v>
      </c>
      <c r="F23">
        <v>472</v>
      </c>
      <c r="G23">
        <v>271</v>
      </c>
      <c r="H23" t="s">
        <v>247</v>
      </c>
      <c r="I23">
        <v>567</v>
      </c>
    </row>
    <row r="24" spans="1:9" x14ac:dyDescent="0.25">
      <c r="A24" t="s">
        <v>218</v>
      </c>
      <c r="B24" t="s">
        <v>206</v>
      </c>
      <c r="C24">
        <v>70</v>
      </c>
      <c r="D24">
        <v>70</v>
      </c>
      <c r="E24">
        <v>100</v>
      </c>
      <c r="F24">
        <v>70</v>
      </c>
      <c r="G24">
        <v>100</v>
      </c>
      <c r="H24" t="s">
        <v>248</v>
      </c>
      <c r="I24">
        <v>100</v>
      </c>
    </row>
    <row r="25" spans="1:9" x14ac:dyDescent="0.25">
      <c r="A25" t="s">
        <v>6</v>
      </c>
      <c r="C25" t="s">
        <v>222</v>
      </c>
      <c r="D25" t="s">
        <v>222</v>
      </c>
      <c r="E25" s="21" t="s">
        <v>242</v>
      </c>
      <c r="F25" t="s">
        <v>222</v>
      </c>
      <c r="G25" t="s">
        <v>241</v>
      </c>
      <c r="H25" s="21" t="s">
        <v>237</v>
      </c>
      <c r="I25" t="s">
        <v>241</v>
      </c>
    </row>
    <row r="27" spans="1:9" x14ac:dyDescent="0.25">
      <c r="A27" t="s">
        <v>210</v>
      </c>
      <c r="B27" t="s">
        <v>211</v>
      </c>
      <c r="C27" s="15" t="s">
        <v>223</v>
      </c>
      <c r="D27" s="15" t="s">
        <v>223</v>
      </c>
      <c r="E27">
        <v>6</v>
      </c>
      <c r="F27" s="15" t="s">
        <v>223</v>
      </c>
      <c r="G27">
        <v>6</v>
      </c>
      <c r="H27" s="15" t="s">
        <v>249</v>
      </c>
      <c r="I27">
        <v>6</v>
      </c>
    </row>
    <row r="29" spans="1:9" x14ac:dyDescent="0.25">
      <c r="A29" s="1" t="s">
        <v>212</v>
      </c>
    </row>
    <row r="30" spans="1:9" x14ac:dyDescent="0.25">
      <c r="A30" s="3" t="s">
        <v>3</v>
      </c>
      <c r="B30" s="3"/>
      <c r="C30" s="3" t="s">
        <v>9</v>
      </c>
      <c r="D30" s="3" t="s">
        <v>9</v>
      </c>
      <c r="E30" s="3" t="s">
        <v>9</v>
      </c>
      <c r="F30" s="3" t="s">
        <v>9</v>
      </c>
      <c r="G30" s="3" t="s">
        <v>9</v>
      </c>
      <c r="H30" s="3" t="s">
        <v>9</v>
      </c>
      <c r="I30" s="3" t="s">
        <v>9</v>
      </c>
    </row>
    <row r="31" spans="1:9" x14ac:dyDescent="0.25">
      <c r="A31" t="s">
        <v>4</v>
      </c>
      <c r="C31" t="s">
        <v>64</v>
      </c>
      <c r="D31" t="s">
        <v>64</v>
      </c>
      <c r="E31" t="s">
        <v>64</v>
      </c>
      <c r="F31" t="s">
        <v>64</v>
      </c>
      <c r="G31" t="s">
        <v>64</v>
      </c>
      <c r="H31" t="s">
        <v>243</v>
      </c>
      <c r="I31" t="s">
        <v>64</v>
      </c>
    </row>
    <row r="32" spans="1:9" x14ac:dyDescent="0.25">
      <c r="A32" t="s">
        <v>224</v>
      </c>
      <c r="B32" t="s">
        <v>213</v>
      </c>
      <c r="C32">
        <v>415</v>
      </c>
      <c r="D32">
        <v>297.3</v>
      </c>
      <c r="E32">
        <v>267</v>
      </c>
      <c r="F32">
        <v>280</v>
      </c>
      <c r="H32">
        <v>127</v>
      </c>
      <c r="I32">
        <v>132</v>
      </c>
    </row>
    <row r="33" spans="1:10" x14ac:dyDescent="0.25">
      <c r="A33" t="s">
        <v>225</v>
      </c>
      <c r="B33" t="s">
        <v>213</v>
      </c>
      <c r="C33">
        <v>175</v>
      </c>
      <c r="D33">
        <v>188.2</v>
      </c>
      <c r="E33">
        <v>123</v>
      </c>
      <c r="F33">
        <v>120</v>
      </c>
      <c r="G33">
        <v>158.80000000000001</v>
      </c>
      <c r="H33">
        <v>59</v>
      </c>
      <c r="I33">
        <v>86</v>
      </c>
    </row>
    <row r="34" spans="1:10" x14ac:dyDescent="0.25">
      <c r="A34" t="s">
        <v>6</v>
      </c>
      <c r="C34" t="s">
        <v>228</v>
      </c>
      <c r="D34" t="s">
        <v>222</v>
      </c>
      <c r="E34" t="s">
        <v>237</v>
      </c>
      <c r="F34" t="s">
        <v>228</v>
      </c>
      <c r="G34" t="s">
        <v>214</v>
      </c>
      <c r="H34" t="s">
        <v>250</v>
      </c>
      <c r="I34" t="s">
        <v>237</v>
      </c>
    </row>
    <row r="35" spans="1:10" x14ac:dyDescent="0.25">
      <c r="A35" t="s">
        <v>226</v>
      </c>
      <c r="C35" t="s">
        <v>227</v>
      </c>
      <c r="D35" t="s">
        <v>230</v>
      </c>
      <c r="E35" t="s">
        <v>238</v>
      </c>
      <c r="F35" t="s">
        <v>227</v>
      </c>
      <c r="H35" t="s">
        <v>251</v>
      </c>
      <c r="I35" t="s">
        <v>238</v>
      </c>
    </row>
    <row r="37" spans="1:10" x14ac:dyDescent="0.25">
      <c r="A37" s="1" t="s">
        <v>367</v>
      </c>
      <c r="C37" s="29"/>
      <c r="D37" s="29"/>
      <c r="E37" s="29"/>
      <c r="F37" s="29"/>
      <c r="G37" s="29"/>
      <c r="H37" s="29"/>
      <c r="I37" s="29"/>
    </row>
    <row r="38" spans="1:10" x14ac:dyDescent="0.25">
      <c r="A38" t="s">
        <v>224</v>
      </c>
      <c r="B38" t="s">
        <v>213</v>
      </c>
      <c r="C38" s="29">
        <f>C32*'Conversion rates'!$B$16</f>
        <v>543.19349999999997</v>
      </c>
      <c r="D38" s="29">
        <f>D32*'Conversion rates'!$B$16</f>
        <v>389.13596999999999</v>
      </c>
      <c r="E38" s="29">
        <f>E32*'Conversion rates'!$B$16</f>
        <v>349.47629999999998</v>
      </c>
      <c r="F38" s="29">
        <f>F32*'Conversion rates'!$B$16</f>
        <v>366.49199999999996</v>
      </c>
      <c r="G38" s="29"/>
      <c r="H38" s="29">
        <f>H32*'Conversion rates'!$B$18*'Conversion rates'!$B$17*'Conversion rates'!$B$16</f>
        <v>257.75423299774201</v>
      </c>
      <c r="I38" s="29">
        <f>I32*'Conversion rates'!$B$16</f>
        <v>172.7748</v>
      </c>
    </row>
    <row r="39" spans="1:10" x14ac:dyDescent="0.25">
      <c r="A39" t="s">
        <v>225</v>
      </c>
      <c r="B39" t="s">
        <v>213</v>
      </c>
      <c r="C39" s="29">
        <f>C33*'Conversion rates'!$B$16</f>
        <v>229.0575</v>
      </c>
      <c r="D39" s="29">
        <f>D33*'Conversion rates'!$B$16</f>
        <v>246.33497999999997</v>
      </c>
      <c r="E39" s="29">
        <f>E33*'Conversion rates'!$B$16</f>
        <v>160.99469999999999</v>
      </c>
      <c r="F39" s="29">
        <f>F33*'Conversion rates'!$B$16</f>
        <v>157.06799999999998</v>
      </c>
      <c r="G39" s="29">
        <f>G33*'Conversion rates'!$B$16</f>
        <v>207.85332</v>
      </c>
      <c r="H39" s="29">
        <f>H33*'Conversion rates'!$B$18*'Conversion rates'!$B$17*'Conversion rates'!$B$16</f>
        <v>119.74409249501399</v>
      </c>
      <c r="I39" s="29">
        <f>I33*'Conversion rates'!$B$16</f>
        <v>112.5654</v>
      </c>
    </row>
    <row r="40" spans="1:10" x14ac:dyDescent="0.25">
      <c r="C40" s="28"/>
      <c r="D40" s="28"/>
      <c r="E40" s="28"/>
      <c r="F40" s="28"/>
      <c r="G40" s="28"/>
      <c r="H40" s="28"/>
      <c r="I40" s="28"/>
      <c r="J40" s="28"/>
    </row>
    <row r="42" spans="1:10" x14ac:dyDescent="0.25">
      <c r="A42" s="26"/>
      <c r="B42" s="27"/>
      <c r="C42" s="28"/>
      <c r="H42" s="28"/>
    </row>
    <row r="43" spans="1:10" x14ac:dyDescent="0.25">
      <c r="A43" s="27"/>
      <c r="B43" s="27"/>
    </row>
    <row r="44" spans="1:10" x14ac:dyDescent="0.25">
      <c r="A44" s="27"/>
      <c r="B44" s="27"/>
    </row>
    <row r="45" spans="1:10" x14ac:dyDescent="0.25">
      <c r="A45" s="27"/>
      <c r="B45" s="27"/>
    </row>
    <row r="117" spans="1:1" x14ac:dyDescent="0.25">
      <c r="A117" s="22"/>
    </row>
    <row r="118" spans="1:1" x14ac:dyDescent="0.25">
      <c r="A118" s="2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7607E-6696-4D44-AD6A-134607CE078C}">
  <dimension ref="A1:I109"/>
  <sheetViews>
    <sheetView zoomScale="85" zoomScaleNormal="85" workbookViewId="0"/>
  </sheetViews>
  <sheetFormatPr defaultRowHeight="15" x14ac:dyDescent="0.25"/>
  <cols>
    <col min="1" max="1" width="29" customWidth="1"/>
    <col min="2" max="49" width="17.5703125" customWidth="1"/>
  </cols>
  <sheetData>
    <row r="1" spans="1:5" x14ac:dyDescent="0.25">
      <c r="A1" s="54" t="s">
        <v>761</v>
      </c>
    </row>
    <row r="2" spans="1:5" x14ac:dyDescent="0.25">
      <c r="B2" s="3" t="s">
        <v>204</v>
      </c>
    </row>
    <row r="3" spans="1:5" x14ac:dyDescent="0.25">
      <c r="A3" s="1" t="s">
        <v>0</v>
      </c>
      <c r="C3" t="s">
        <v>263</v>
      </c>
      <c r="D3" t="s">
        <v>262</v>
      </c>
      <c r="E3" t="s">
        <v>259</v>
      </c>
    </row>
    <row r="4" spans="1:5" x14ac:dyDescent="0.25">
      <c r="A4" t="s">
        <v>2</v>
      </c>
      <c r="C4">
        <v>2015</v>
      </c>
      <c r="D4">
        <v>2015</v>
      </c>
      <c r="E4">
        <v>2015</v>
      </c>
    </row>
    <row r="5" spans="1:5" x14ac:dyDescent="0.25">
      <c r="A5" s="1" t="s">
        <v>191</v>
      </c>
    </row>
    <row r="6" spans="1:5" x14ac:dyDescent="0.25">
      <c r="A6" t="s">
        <v>192</v>
      </c>
      <c r="C6" t="s">
        <v>264</v>
      </c>
      <c r="D6" t="s">
        <v>264</v>
      </c>
      <c r="E6" t="s">
        <v>264</v>
      </c>
    </row>
    <row r="7" spans="1:5" x14ac:dyDescent="0.25">
      <c r="A7" t="s">
        <v>195</v>
      </c>
      <c r="C7" t="s">
        <v>217</v>
      </c>
      <c r="D7" t="s">
        <v>217</v>
      </c>
      <c r="E7" t="s">
        <v>217</v>
      </c>
    </row>
    <row r="9" spans="1:5" x14ac:dyDescent="0.25">
      <c r="A9" t="s">
        <v>197</v>
      </c>
      <c r="C9" t="s">
        <v>273</v>
      </c>
      <c r="D9" t="s">
        <v>265</v>
      </c>
      <c r="E9">
        <v>100</v>
      </c>
    </row>
    <row r="10" spans="1:5" x14ac:dyDescent="0.25">
      <c r="A10" t="s">
        <v>268</v>
      </c>
      <c r="B10" t="s">
        <v>269</v>
      </c>
      <c r="C10" s="25" t="s">
        <v>272</v>
      </c>
      <c r="D10" s="25" t="s">
        <v>271</v>
      </c>
      <c r="E10">
        <v>8.5</v>
      </c>
    </row>
    <row r="11" spans="1:5" x14ac:dyDescent="0.25">
      <c r="D11" s="25" t="s">
        <v>270</v>
      </c>
    </row>
    <row r="13" spans="1:5" x14ac:dyDescent="0.25">
      <c r="A13" s="1" t="s">
        <v>234</v>
      </c>
    </row>
    <row r="14" spans="1:5" x14ac:dyDescent="0.25">
      <c r="A14" t="s">
        <v>201</v>
      </c>
      <c r="B14" t="s">
        <v>205</v>
      </c>
      <c r="C14" t="s">
        <v>249</v>
      </c>
      <c r="D14">
        <v>0.22</v>
      </c>
      <c r="E14">
        <v>0.05</v>
      </c>
    </row>
    <row r="15" spans="1:5" x14ac:dyDescent="0.25">
      <c r="A15" t="s">
        <v>203</v>
      </c>
      <c r="B15" t="s">
        <v>205</v>
      </c>
      <c r="C15">
        <v>100</v>
      </c>
      <c r="D15">
        <v>100</v>
      </c>
      <c r="E15">
        <v>100</v>
      </c>
    </row>
    <row r="17" spans="1:9" x14ac:dyDescent="0.25">
      <c r="A17" s="1" t="s">
        <v>235</v>
      </c>
    </row>
    <row r="18" spans="1:9" x14ac:dyDescent="0.25">
      <c r="A18" s="3" t="s">
        <v>240</v>
      </c>
      <c r="B18" t="s">
        <v>209</v>
      </c>
      <c r="C18" t="s">
        <v>275</v>
      </c>
      <c r="D18" t="s">
        <v>276</v>
      </c>
      <c r="E18">
        <v>577</v>
      </c>
    </row>
    <row r="19" spans="1:9" x14ac:dyDescent="0.25">
      <c r="A19" t="s">
        <v>6</v>
      </c>
      <c r="C19" t="s">
        <v>402</v>
      </c>
      <c r="D19" t="s">
        <v>266</v>
      </c>
      <c r="E19" s="37" t="s">
        <v>260</v>
      </c>
      <c r="H19" s="21"/>
      <c r="I19" s="21"/>
    </row>
    <row r="21" spans="1:9" x14ac:dyDescent="0.25">
      <c r="A21" s="1" t="s">
        <v>212</v>
      </c>
    </row>
    <row r="22" spans="1:9" x14ac:dyDescent="0.25">
      <c r="A22" s="3" t="s">
        <v>3</v>
      </c>
      <c r="C22" t="s">
        <v>9</v>
      </c>
      <c r="D22" t="s">
        <v>57</v>
      </c>
      <c r="E22" t="s">
        <v>9</v>
      </c>
    </row>
    <row r="23" spans="1:9" x14ac:dyDescent="0.25">
      <c r="A23" t="s">
        <v>4</v>
      </c>
      <c r="C23" t="s">
        <v>274</v>
      </c>
      <c r="D23" t="s">
        <v>10</v>
      </c>
      <c r="E23" t="s">
        <v>64</v>
      </c>
    </row>
    <row r="24" spans="1:9" x14ac:dyDescent="0.25">
      <c r="A24" t="s">
        <v>224</v>
      </c>
      <c r="B24" t="s">
        <v>213</v>
      </c>
      <c r="C24">
        <v>250</v>
      </c>
      <c r="D24">
        <v>270</v>
      </c>
    </row>
    <row r="25" spans="1:9" x14ac:dyDescent="0.25">
      <c r="A25" t="s">
        <v>225</v>
      </c>
      <c r="B25" t="s">
        <v>213</v>
      </c>
      <c r="C25">
        <v>70</v>
      </c>
      <c r="D25">
        <v>80</v>
      </c>
      <c r="E25">
        <v>153.69999999999999</v>
      </c>
    </row>
    <row r="26" spans="1:9" x14ac:dyDescent="0.25">
      <c r="A26" t="s">
        <v>6</v>
      </c>
      <c r="C26" t="s">
        <v>300</v>
      </c>
      <c r="D26" t="s">
        <v>267</v>
      </c>
      <c r="E26" t="s">
        <v>260</v>
      </c>
    </row>
    <row r="27" spans="1:9" x14ac:dyDescent="0.25">
      <c r="A27" t="s">
        <v>226</v>
      </c>
      <c r="C27" t="s">
        <v>277</v>
      </c>
      <c r="D27" t="s">
        <v>401</v>
      </c>
    </row>
    <row r="30" spans="1:9" x14ac:dyDescent="0.25">
      <c r="A30" s="1" t="s">
        <v>367</v>
      </c>
    </row>
    <row r="31" spans="1:9" x14ac:dyDescent="0.25">
      <c r="A31" t="s">
        <v>224</v>
      </c>
      <c r="B31" t="s">
        <v>213</v>
      </c>
      <c r="C31" s="28">
        <f>C24*'Conversion rates'!B17*'Conversion rates'!B16</f>
        <v>436.87809749999997</v>
      </c>
      <c r="D31">
        <f>D24</f>
        <v>270</v>
      </c>
    </row>
    <row r="32" spans="1:9" x14ac:dyDescent="0.25">
      <c r="A32" t="s">
        <v>225</v>
      </c>
      <c r="B32" t="s">
        <v>213</v>
      </c>
      <c r="C32" s="28">
        <f>C25*'Conversion rates'!B17*'Conversion rates'!B16</f>
        <v>122.32586729999998</v>
      </c>
      <c r="D32">
        <f>D25</f>
        <v>80</v>
      </c>
      <c r="E32" s="14">
        <f>E25*'Conversion rates'!B16</f>
        <v>201.17792999999998</v>
      </c>
    </row>
    <row r="35" spans="3:3" x14ac:dyDescent="0.25">
      <c r="C35" s="7"/>
    </row>
    <row r="108" spans="1:1" x14ac:dyDescent="0.25">
      <c r="A108" s="22"/>
    </row>
    <row r="109" spans="1:1" x14ac:dyDescent="0.25">
      <c r="A109" s="2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277CA-8870-46E3-A9B5-2F6A390D8508}">
  <dimension ref="A1:H107"/>
  <sheetViews>
    <sheetView zoomScale="85" zoomScaleNormal="85" workbookViewId="0">
      <selection activeCell="A2" sqref="A2"/>
    </sheetView>
  </sheetViews>
  <sheetFormatPr defaultRowHeight="15" x14ac:dyDescent="0.25"/>
  <cols>
    <col min="1" max="1" width="29" customWidth="1"/>
    <col min="2" max="49" width="17.5703125" customWidth="1"/>
  </cols>
  <sheetData>
    <row r="1" spans="1:4" x14ac:dyDescent="0.25">
      <c r="A1" s="54" t="s">
        <v>762</v>
      </c>
    </row>
    <row r="2" spans="1:4" x14ac:dyDescent="0.25">
      <c r="B2" s="3" t="s">
        <v>204</v>
      </c>
    </row>
    <row r="3" spans="1:4" x14ac:dyDescent="0.25">
      <c r="A3" s="1" t="s">
        <v>0</v>
      </c>
      <c r="C3" t="s">
        <v>255</v>
      </c>
      <c r="D3" t="s">
        <v>259</v>
      </c>
    </row>
    <row r="4" spans="1:4" x14ac:dyDescent="0.25">
      <c r="A4" t="s">
        <v>2</v>
      </c>
      <c r="B4" t="s">
        <v>757</v>
      </c>
      <c r="C4">
        <v>2014</v>
      </c>
      <c r="D4">
        <v>2015</v>
      </c>
    </row>
    <row r="5" spans="1:4" x14ac:dyDescent="0.25">
      <c r="A5" s="1" t="s">
        <v>191</v>
      </c>
    </row>
    <row r="6" spans="1:4" x14ac:dyDescent="0.25">
      <c r="A6" t="s">
        <v>192</v>
      </c>
      <c r="B6" t="s">
        <v>757</v>
      </c>
      <c r="C6" t="s">
        <v>256</v>
      </c>
      <c r="D6" t="s">
        <v>256</v>
      </c>
    </row>
    <row r="7" spans="1:4" x14ac:dyDescent="0.25">
      <c r="A7" t="s">
        <v>195</v>
      </c>
      <c r="B7" t="s">
        <v>757</v>
      </c>
      <c r="C7" t="s">
        <v>217</v>
      </c>
      <c r="D7" t="s">
        <v>217</v>
      </c>
    </row>
    <row r="8" spans="1:4" s="37" customFormat="1" x14ac:dyDescent="0.25"/>
    <row r="9" spans="1:4" s="37" customFormat="1" x14ac:dyDescent="0.25">
      <c r="A9" s="37" t="s">
        <v>197</v>
      </c>
      <c r="B9" s="37" t="s">
        <v>206</v>
      </c>
      <c r="C9" s="37" t="s">
        <v>744</v>
      </c>
      <c r="D9" s="37">
        <v>100</v>
      </c>
    </row>
    <row r="11" spans="1:4" x14ac:dyDescent="0.25">
      <c r="A11" s="1" t="s">
        <v>234</v>
      </c>
    </row>
    <row r="12" spans="1:4" x14ac:dyDescent="0.25">
      <c r="A12" t="s">
        <v>201</v>
      </c>
      <c r="B12" t="s">
        <v>205</v>
      </c>
      <c r="C12">
        <v>0</v>
      </c>
      <c r="D12">
        <v>0</v>
      </c>
    </row>
    <row r="13" spans="1:4" x14ac:dyDescent="0.25">
      <c r="A13" t="s">
        <v>203</v>
      </c>
      <c r="B13" t="s">
        <v>205</v>
      </c>
      <c r="C13">
        <v>100</v>
      </c>
      <c r="D13">
        <v>100</v>
      </c>
    </row>
    <row r="15" spans="1:4" x14ac:dyDescent="0.25">
      <c r="A15" s="1" t="s">
        <v>235</v>
      </c>
    </row>
    <row r="16" spans="1:4" x14ac:dyDescent="0.25">
      <c r="A16" s="3" t="s">
        <v>240</v>
      </c>
      <c r="B16" t="s">
        <v>209</v>
      </c>
      <c r="C16">
        <v>800</v>
      </c>
      <c r="D16">
        <v>894</v>
      </c>
    </row>
    <row r="17" spans="1:8" x14ac:dyDescent="0.25">
      <c r="A17" t="s">
        <v>6</v>
      </c>
      <c r="B17" t="s">
        <v>757</v>
      </c>
      <c r="C17" t="s">
        <v>257</v>
      </c>
      <c r="D17" t="s">
        <v>260</v>
      </c>
      <c r="G17" s="21"/>
      <c r="H17" s="21"/>
    </row>
    <row r="19" spans="1:8" x14ac:dyDescent="0.25">
      <c r="A19" s="1" t="s">
        <v>212</v>
      </c>
    </row>
    <row r="20" spans="1:8" x14ac:dyDescent="0.25">
      <c r="A20" s="3" t="s">
        <v>3</v>
      </c>
      <c r="C20" t="s">
        <v>57</v>
      </c>
      <c r="D20" t="s">
        <v>9</v>
      </c>
    </row>
    <row r="21" spans="1:8" x14ac:dyDescent="0.25">
      <c r="A21" t="s">
        <v>4</v>
      </c>
      <c r="C21" t="s">
        <v>10</v>
      </c>
      <c r="D21" t="s">
        <v>64</v>
      </c>
    </row>
    <row r="22" spans="1:8" x14ac:dyDescent="0.25">
      <c r="A22" t="s">
        <v>224</v>
      </c>
      <c r="B22" t="s">
        <v>213</v>
      </c>
      <c r="C22">
        <v>200</v>
      </c>
    </row>
    <row r="23" spans="1:8" x14ac:dyDescent="0.25">
      <c r="A23" t="s">
        <v>225</v>
      </c>
      <c r="B23" t="s">
        <v>213</v>
      </c>
      <c r="C23">
        <v>70</v>
      </c>
      <c r="D23">
        <v>105.1</v>
      </c>
    </row>
    <row r="24" spans="1:8" x14ac:dyDescent="0.25">
      <c r="A24" t="s">
        <v>6</v>
      </c>
      <c r="C24" t="s">
        <v>261</v>
      </c>
      <c r="D24" t="s">
        <v>260</v>
      </c>
    </row>
    <row r="25" spans="1:8" x14ac:dyDescent="0.25">
      <c r="A25" t="s">
        <v>226</v>
      </c>
      <c r="C25" t="s">
        <v>258</v>
      </c>
    </row>
    <row r="28" spans="1:8" x14ac:dyDescent="0.25">
      <c r="A28" s="1" t="s">
        <v>367</v>
      </c>
    </row>
    <row r="29" spans="1:8" x14ac:dyDescent="0.25">
      <c r="A29" t="s">
        <v>224</v>
      </c>
      <c r="B29" t="s">
        <v>213</v>
      </c>
      <c r="C29">
        <f>C22</f>
        <v>200</v>
      </c>
    </row>
    <row r="30" spans="1:8" x14ac:dyDescent="0.25">
      <c r="A30" t="s">
        <v>225</v>
      </c>
      <c r="B30" t="s">
        <v>213</v>
      </c>
      <c r="C30">
        <f>C23</f>
        <v>70</v>
      </c>
      <c r="D30" s="7">
        <f>D23*'Conversion rates'!B16</f>
        <v>137.56538999999998</v>
      </c>
    </row>
    <row r="106" spans="1:1" x14ac:dyDescent="0.25">
      <c r="A106" s="22"/>
    </row>
    <row r="107" spans="1:1" x14ac:dyDescent="0.25">
      <c r="A107" s="2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104-76E4-446D-BB16-740648153864}">
  <dimension ref="A1:K15"/>
  <sheetViews>
    <sheetView zoomScale="85" zoomScaleNormal="85" workbookViewId="0"/>
  </sheetViews>
  <sheetFormatPr defaultRowHeight="15" x14ac:dyDescent="0.25"/>
  <sheetData>
    <row r="1" spans="1:11" x14ac:dyDescent="0.25">
      <c r="A1" s="2" t="s">
        <v>157</v>
      </c>
    </row>
    <row r="3" spans="1:11" x14ac:dyDescent="0.25">
      <c r="C3" t="s">
        <v>147</v>
      </c>
      <c r="E3" t="s">
        <v>148</v>
      </c>
    </row>
    <row r="4" spans="1:11" x14ac:dyDescent="0.25">
      <c r="A4" t="s">
        <v>149</v>
      </c>
    </row>
    <row r="5" spans="1:11" x14ac:dyDescent="0.25">
      <c r="B5" t="s">
        <v>151</v>
      </c>
      <c r="C5">
        <v>3043</v>
      </c>
      <c r="D5" t="s">
        <v>745</v>
      </c>
    </row>
    <row r="6" spans="1:11" x14ac:dyDescent="0.25">
      <c r="B6" t="s">
        <v>150</v>
      </c>
      <c r="C6">
        <v>-2007</v>
      </c>
      <c r="D6" t="s">
        <v>746</v>
      </c>
    </row>
    <row r="7" spans="1:11" x14ac:dyDescent="0.25">
      <c r="A7" t="s">
        <v>152</v>
      </c>
    </row>
    <row r="8" spans="1:11" x14ac:dyDescent="0.25">
      <c r="B8" t="s">
        <v>153</v>
      </c>
      <c r="C8" s="20" t="s">
        <v>747</v>
      </c>
    </row>
    <row r="9" spans="1:11" x14ac:dyDescent="0.25">
      <c r="B9" t="s">
        <v>154</v>
      </c>
      <c r="C9">
        <v>0.80400000000000005</v>
      </c>
    </row>
    <row r="10" spans="1:11" x14ac:dyDescent="0.25">
      <c r="B10" t="s">
        <v>155</v>
      </c>
      <c r="C10">
        <v>0.80320000000000003</v>
      </c>
    </row>
    <row r="11" spans="1:11" x14ac:dyDescent="0.25">
      <c r="B11" t="s">
        <v>156</v>
      </c>
      <c r="C11">
        <v>67.42</v>
      </c>
    </row>
    <row r="14" spans="1:11" x14ac:dyDescent="0.25">
      <c r="B14" t="s">
        <v>158</v>
      </c>
      <c r="C14">
        <v>2010</v>
      </c>
      <c r="D14">
        <v>2015</v>
      </c>
      <c r="E14" s="37">
        <v>2020</v>
      </c>
      <c r="F14" s="37">
        <v>2025</v>
      </c>
      <c r="G14" s="37">
        <v>2030</v>
      </c>
      <c r="H14" s="37">
        <v>2035</v>
      </c>
      <c r="I14" s="37">
        <v>2040</v>
      </c>
      <c r="J14" s="37">
        <v>2045</v>
      </c>
      <c r="K14" s="37">
        <v>2050</v>
      </c>
    </row>
    <row r="15" spans="1:11" x14ac:dyDescent="0.25">
      <c r="B15" t="s">
        <v>159</v>
      </c>
      <c r="C15" s="7">
        <f>$C$5/(C14+$C$6)</f>
        <v>1014.3333333333334</v>
      </c>
      <c r="D15" s="7">
        <f>$C$5/(D14+$C$6)</f>
        <v>380.375</v>
      </c>
      <c r="E15" s="7">
        <f>$C$5/(E14+$C$6)</f>
        <v>234.07692307692307</v>
      </c>
      <c r="F15" s="7">
        <f>$C$5/(F14+$C$6)</f>
        <v>169.05555555555554</v>
      </c>
      <c r="G15" s="7">
        <f>$C$5/(G14+$C$6)</f>
        <v>132.30434782608697</v>
      </c>
      <c r="H15" s="7">
        <f t="shared" ref="H15:K15" si="0">$C$5/(H14+$C$6)</f>
        <v>108.67857142857143</v>
      </c>
      <c r="I15" s="7">
        <f t="shared" si="0"/>
        <v>92.212121212121218</v>
      </c>
      <c r="J15" s="7">
        <f t="shared" si="0"/>
        <v>80.078947368421055</v>
      </c>
      <c r="K15" s="7">
        <f t="shared" si="0"/>
        <v>70.767441860465112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Article info</vt:lpstr>
      <vt:lpstr>Fig. 2</vt:lpstr>
      <vt:lpstr>Fig. 3, 5, 6</vt:lpstr>
      <vt:lpstr>Fig. 4</vt:lpstr>
      <vt:lpstr>Fig. 7 LIB</vt:lpstr>
      <vt:lpstr>Fig. 8 SSB</vt:lpstr>
      <vt:lpstr>Fig. 8 LSB</vt:lpstr>
      <vt:lpstr>Fig. 8 LAB</vt:lpstr>
      <vt:lpstr>Fig. 9</vt:lpstr>
      <vt:lpstr>Forecast_Data</vt:lpstr>
      <vt:lpstr>Conversion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T460s</dc:creator>
  <cp:lastModifiedBy>Mauler</cp:lastModifiedBy>
  <dcterms:created xsi:type="dcterms:W3CDTF">2020-11-24T15:48:09Z</dcterms:created>
  <dcterms:modified xsi:type="dcterms:W3CDTF">2021-05-20T14:25:04Z</dcterms:modified>
</cp:coreProperties>
</file>