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630" windowHeight="7130" firstSheet="1"/>
  </bookViews>
  <sheets>
    <sheet name="Fig1A" sheetId="1" r:id="rId1"/>
    <sheet name="Fig2A" sheetId="3" r:id="rId2"/>
    <sheet name="Fig2B" sheetId="2" r:id="rId3"/>
    <sheet name="Fig2C" sheetId="4" r:id="rId4"/>
    <sheet name="Fig2D" sheetId="5" r:id="rId5"/>
    <sheet name="Fig2E" sheetId="6" r:id="rId6"/>
    <sheet name="Fig3A" sheetId="7" r:id="rId7"/>
    <sheet name="Fig3B" sheetId="8" r:id="rId8"/>
    <sheet name="Fig3C" sheetId="9" r:id="rId9"/>
    <sheet name="Fig5A" sheetId="10" r:id="rId10"/>
    <sheet name="Fig5B" sheetId="11" r:id="rId11"/>
    <sheet name="Fig5C" sheetId="12" r:id="rId12"/>
    <sheet name="Fig5D" sheetId="13" r:id="rId13"/>
    <sheet name="Fig6A" sheetId="14" r:id="rId14"/>
    <sheet name="Fig6B" sheetId="15" r:id="rId15"/>
    <sheet name="Fig6C" sheetId="16" r:id="rId16"/>
    <sheet name="Fig6D" sheetId="17" r:id="rId17"/>
    <sheet name="Fig6E" sheetId="18" r:id="rId18"/>
  </sheets>
  <externalReferences>
    <externalReference r:id="rId19"/>
  </externalReferences>
  <calcPr calcId="144525"/>
</workbook>
</file>

<file path=xl/sharedStrings.xml><?xml version="1.0" encoding="utf-8"?>
<sst xmlns="http://schemas.openxmlformats.org/spreadsheetml/2006/main" count="535" uniqueCount="126">
  <si>
    <t>Fig1A</t>
  </si>
  <si>
    <t>Standard Curve</t>
  </si>
  <si>
    <t>Fig1B</t>
  </si>
  <si>
    <r>
      <rPr>
        <b/>
        <sz val="11"/>
        <color theme="1"/>
        <rFont val="宋体"/>
        <charset val="134"/>
        <scheme val="minor"/>
      </rPr>
      <t>Tyr(</t>
    </r>
    <r>
      <rPr>
        <b/>
        <sz val="11"/>
        <color theme="1"/>
        <rFont val="Times New Roman"/>
        <charset val="134"/>
      </rPr>
      <t>μ</t>
    </r>
    <r>
      <rPr>
        <b/>
        <sz val="11"/>
        <color theme="1"/>
        <rFont val="宋体"/>
        <charset val="134"/>
        <scheme val="minor"/>
      </rPr>
      <t>M)</t>
    </r>
  </si>
  <si>
    <t>I(304)</t>
  </si>
  <si>
    <t>MS/MS</t>
  </si>
  <si>
    <t>Fig1C</t>
  </si>
  <si>
    <t>Fluorospectrophotometry</t>
  </si>
  <si>
    <t xml:space="preserve">NC-1 </t>
  </si>
  <si>
    <t>NC-2</t>
  </si>
  <si>
    <t>NC-3</t>
  </si>
  <si>
    <t>PAH-1</t>
  </si>
  <si>
    <t>PAH-2</t>
  </si>
  <si>
    <t>PAH-3</t>
  </si>
  <si>
    <t>Y(I304)</t>
  </si>
  <si>
    <t>X</t>
  </si>
  <si>
    <t>X(average)</t>
  </si>
  <si>
    <t>Quantification</t>
  </si>
  <si>
    <t>qa</t>
  </si>
  <si>
    <t xml:space="preserve"> </t>
  </si>
  <si>
    <t>Y(MS/MS)</t>
  </si>
  <si>
    <t>X(actual Tyr)</t>
  </si>
  <si>
    <t>average X</t>
  </si>
  <si>
    <t>NC</t>
  </si>
  <si>
    <t>24h</t>
  </si>
  <si>
    <t>48h</t>
  </si>
  <si>
    <t>60h</t>
  </si>
  <si>
    <t>72h</t>
  </si>
  <si>
    <t>2ul</t>
  </si>
  <si>
    <t>5ul</t>
  </si>
  <si>
    <t>10ul</t>
  </si>
  <si>
    <t>20ul</t>
  </si>
  <si>
    <t>40ul</t>
  </si>
  <si>
    <t>2h</t>
  </si>
  <si>
    <t>6h</t>
  </si>
  <si>
    <t>10h</t>
  </si>
  <si>
    <t>0d</t>
  </si>
  <si>
    <t>1d</t>
  </si>
  <si>
    <t>3d</t>
  </si>
  <si>
    <t>5d</t>
  </si>
  <si>
    <t>7d</t>
  </si>
  <si>
    <t>4℃</t>
  </si>
  <si>
    <r>
      <rPr>
        <sz val="10"/>
        <rFont val="Microsoft YaHei"/>
        <charset val="0"/>
      </rPr>
      <t>―</t>
    </r>
    <r>
      <rPr>
        <sz val="10"/>
        <rFont val="Arial"/>
        <charset val="0"/>
      </rPr>
      <t>20</t>
    </r>
    <r>
      <rPr>
        <sz val="10"/>
        <rFont val="宋体"/>
        <charset val="0"/>
      </rPr>
      <t>℃</t>
    </r>
  </si>
  <si>
    <t>―70℃</t>
  </si>
  <si>
    <t>NC-BH4</t>
  </si>
  <si>
    <t>15 min-1</t>
  </si>
  <si>
    <t>15 min-2</t>
  </si>
  <si>
    <t>30 min-1</t>
  </si>
  <si>
    <t>30 min-2</t>
  </si>
  <si>
    <t>60 min-1</t>
  </si>
  <si>
    <t>60 min-2</t>
  </si>
  <si>
    <t>180min-1</t>
  </si>
  <si>
    <t>180min-2</t>
  </si>
  <si>
    <t>PAH-BH4</t>
  </si>
  <si>
    <t>NC+BH4</t>
  </si>
  <si>
    <t>PAH+BH4</t>
  </si>
  <si>
    <t>PAH</t>
  </si>
  <si>
    <t>BH4</t>
  </si>
  <si>
    <r>
      <rPr>
        <sz val="10"/>
        <rFont val="Arial"/>
        <charset val="0"/>
      </rPr>
      <t>0</t>
    </r>
    <r>
      <rPr>
        <sz val="10"/>
        <rFont val="Times New Roman"/>
        <charset val="0"/>
      </rPr>
      <t>μ</t>
    </r>
    <r>
      <rPr>
        <sz val="10"/>
        <rFont val="Arial"/>
        <charset val="0"/>
      </rPr>
      <t>M-1</t>
    </r>
  </si>
  <si>
    <r>
      <rPr>
        <sz val="10"/>
        <rFont val="Arial"/>
        <charset val="0"/>
      </rPr>
      <t>0</t>
    </r>
    <r>
      <rPr>
        <sz val="10"/>
        <rFont val="Times New Roman"/>
        <charset val="0"/>
      </rPr>
      <t>μ</t>
    </r>
    <r>
      <rPr>
        <sz val="10"/>
        <rFont val="Arial"/>
        <charset val="0"/>
      </rPr>
      <t>M-2</t>
    </r>
  </si>
  <si>
    <r>
      <rPr>
        <sz val="10"/>
        <rFont val="Arial"/>
        <charset val="0"/>
      </rPr>
      <t>50</t>
    </r>
    <r>
      <rPr>
        <sz val="10"/>
        <rFont val="Times New Roman"/>
        <charset val="0"/>
      </rPr>
      <t>μ</t>
    </r>
    <r>
      <rPr>
        <sz val="10"/>
        <rFont val="Arial"/>
        <charset val="0"/>
      </rPr>
      <t>M-1</t>
    </r>
  </si>
  <si>
    <r>
      <rPr>
        <sz val="10"/>
        <rFont val="Arial"/>
        <charset val="0"/>
      </rPr>
      <t>50</t>
    </r>
    <r>
      <rPr>
        <sz val="10"/>
        <rFont val="Times New Roman"/>
        <charset val="0"/>
      </rPr>
      <t>μ</t>
    </r>
    <r>
      <rPr>
        <sz val="10"/>
        <rFont val="Arial"/>
        <charset val="0"/>
      </rPr>
      <t>M-2</t>
    </r>
  </si>
  <si>
    <t>75μM-1</t>
  </si>
  <si>
    <t>75μM-2</t>
  </si>
  <si>
    <t>100μM-1</t>
  </si>
  <si>
    <t>100μM-2</t>
  </si>
  <si>
    <t>200μM-1</t>
  </si>
  <si>
    <t>200μM-2</t>
  </si>
  <si>
    <t>ddH2O</t>
  </si>
  <si>
    <t>0</t>
  </si>
  <si>
    <t>0.25%</t>
  </si>
  <si>
    <t>0.50%</t>
  </si>
  <si>
    <t>0.75%</t>
  </si>
  <si>
    <t>1.00%</t>
  </si>
  <si>
    <t>DMSO</t>
  </si>
  <si>
    <r>
      <rPr>
        <sz val="10"/>
        <rFont val="Arial"/>
        <charset val="0"/>
      </rPr>
      <t>0.1</t>
    </r>
    <r>
      <rPr>
        <sz val="10"/>
        <rFont val="Times New Roman"/>
        <charset val="0"/>
      </rPr>
      <t>μ</t>
    </r>
    <r>
      <rPr>
        <sz val="10"/>
        <rFont val="Arial"/>
        <charset val="0"/>
      </rPr>
      <t>M-1</t>
    </r>
  </si>
  <si>
    <r>
      <rPr>
        <sz val="10"/>
        <rFont val="Arial"/>
        <charset val="0"/>
      </rPr>
      <t>0.1</t>
    </r>
    <r>
      <rPr>
        <sz val="10"/>
        <rFont val="Times New Roman"/>
        <charset val="0"/>
      </rPr>
      <t>μ</t>
    </r>
    <r>
      <rPr>
        <sz val="10"/>
        <rFont val="Arial"/>
        <charset val="0"/>
      </rPr>
      <t>M-2</t>
    </r>
  </si>
  <si>
    <r>
      <rPr>
        <sz val="10"/>
        <rFont val="Arial"/>
        <charset val="0"/>
      </rPr>
      <t>0.1</t>
    </r>
    <r>
      <rPr>
        <sz val="10"/>
        <rFont val="Times New Roman"/>
        <charset val="0"/>
      </rPr>
      <t>μ</t>
    </r>
    <r>
      <rPr>
        <sz val="10"/>
        <rFont val="Arial"/>
        <charset val="0"/>
      </rPr>
      <t>M-3</t>
    </r>
  </si>
  <si>
    <t>Epinephrine</t>
  </si>
  <si>
    <t>1μM-1</t>
  </si>
  <si>
    <t>1μM-2</t>
  </si>
  <si>
    <t>1μM-3</t>
  </si>
  <si>
    <t>10μM-1</t>
  </si>
  <si>
    <t>10μM-2</t>
  </si>
  <si>
    <t>10μM-3</t>
  </si>
  <si>
    <t>100μM-3</t>
  </si>
  <si>
    <t>1000μM-1</t>
  </si>
  <si>
    <t>1000μM-2</t>
  </si>
  <si>
    <t>1000μM-3</t>
  </si>
  <si>
    <t>15min-1</t>
  </si>
  <si>
    <t>15min-2</t>
  </si>
  <si>
    <t>30min-1</t>
  </si>
  <si>
    <t>30min-2</t>
  </si>
  <si>
    <t>60min-1</t>
  </si>
  <si>
    <t>60min-2</t>
  </si>
  <si>
    <r>
      <rPr>
        <sz val="11"/>
        <color theme="1"/>
        <rFont val="宋体"/>
        <charset val="134"/>
        <scheme val="minor"/>
      </rPr>
      <t>0.1</t>
    </r>
    <r>
      <rPr>
        <sz val="11"/>
        <color theme="1"/>
        <rFont val="Times New Roman"/>
        <charset val="134"/>
      </rPr>
      <t>μ</t>
    </r>
    <r>
      <rPr>
        <sz val="11"/>
        <color theme="1"/>
        <rFont val="宋体"/>
        <charset val="134"/>
        <scheme val="minor"/>
      </rPr>
      <t>M-1</t>
    </r>
  </si>
  <si>
    <r>
      <rPr>
        <sz val="11"/>
        <color theme="1"/>
        <rFont val="宋体"/>
        <charset val="134"/>
        <scheme val="minor"/>
      </rPr>
      <t>0.1</t>
    </r>
    <r>
      <rPr>
        <sz val="11"/>
        <color theme="1"/>
        <rFont val="Times New Roman"/>
        <charset val="134"/>
      </rPr>
      <t>μ</t>
    </r>
    <r>
      <rPr>
        <sz val="11"/>
        <color theme="1"/>
        <rFont val="宋体"/>
        <charset val="134"/>
        <scheme val="minor"/>
      </rPr>
      <t>M-2</t>
    </r>
  </si>
  <si>
    <r>
      <rPr>
        <sz val="11"/>
        <color theme="1"/>
        <rFont val="宋体"/>
        <charset val="134"/>
        <scheme val="minor"/>
      </rPr>
      <t>0.1</t>
    </r>
    <r>
      <rPr>
        <sz val="11"/>
        <color theme="1"/>
        <rFont val="Times New Roman"/>
        <charset val="134"/>
      </rPr>
      <t>μ</t>
    </r>
    <r>
      <rPr>
        <sz val="11"/>
        <color theme="1"/>
        <rFont val="宋体"/>
        <charset val="134"/>
        <scheme val="minor"/>
      </rPr>
      <t>M-3</t>
    </r>
  </si>
  <si>
    <t>Diethylstilbestrol</t>
  </si>
  <si>
    <t>Risperidone</t>
  </si>
  <si>
    <t>Nalbuphine</t>
  </si>
  <si>
    <t>Fluocinonide</t>
  </si>
  <si>
    <t>Alovudine</t>
  </si>
  <si>
    <t>Difluocortolone</t>
  </si>
  <si>
    <t>Selumetinib</t>
  </si>
  <si>
    <t>Nefopam</t>
  </si>
  <si>
    <t>Verdiperstat</t>
  </si>
  <si>
    <t>Ginkgolide A</t>
  </si>
  <si>
    <t>I65T</t>
  </si>
  <si>
    <t>H107R</t>
  </si>
  <si>
    <t>D101N</t>
  </si>
  <si>
    <t>15min-3</t>
  </si>
  <si>
    <t>30min-3</t>
  </si>
  <si>
    <t>60min-3</t>
  </si>
  <si>
    <t xml:space="preserve">   </t>
  </si>
  <si>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Times New Roman"/>
        <charset val="134"/>
      </rPr>
      <t>μ</t>
    </r>
    <r>
      <rPr>
        <sz val="11"/>
        <color theme="1"/>
        <rFont val="宋体"/>
        <charset val="134"/>
        <scheme val="minor"/>
      </rPr>
      <t>M-1</t>
    </r>
  </si>
  <si>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Times New Roman"/>
        <charset val="134"/>
      </rPr>
      <t>μ</t>
    </r>
    <r>
      <rPr>
        <sz val="11"/>
        <color theme="1"/>
        <rFont val="宋体"/>
        <charset val="134"/>
        <scheme val="minor"/>
      </rPr>
      <t>M-2</t>
    </r>
  </si>
  <si>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Times New Roman"/>
        <charset val="134"/>
      </rPr>
      <t>μ</t>
    </r>
    <r>
      <rPr>
        <sz val="11"/>
        <color theme="1"/>
        <rFont val="宋体"/>
        <charset val="134"/>
        <scheme val="minor"/>
      </rPr>
      <t>M-3</t>
    </r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</si>
  <si>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Times New Roman"/>
        <charset val="134"/>
      </rPr>
      <t>μ</t>
    </r>
    <r>
      <rPr>
        <sz val="11"/>
        <color theme="1"/>
        <rFont val="宋体"/>
        <charset val="134"/>
        <scheme val="minor"/>
      </rPr>
      <t>M-1</t>
    </r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</si>
  <si>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Times New Roman"/>
        <charset val="134"/>
      </rPr>
      <t>μ</t>
    </r>
    <r>
      <rPr>
        <sz val="11"/>
        <color theme="1"/>
        <rFont val="宋体"/>
        <charset val="134"/>
        <scheme val="minor"/>
      </rPr>
      <t>M-2</t>
    </r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</si>
  <si>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Times New Roman"/>
        <charset val="134"/>
      </rPr>
      <t>μ</t>
    </r>
    <r>
      <rPr>
        <sz val="11"/>
        <color theme="1"/>
        <rFont val="宋体"/>
        <charset val="134"/>
        <scheme val="minor"/>
      </rPr>
      <t>M-3</t>
    </r>
  </si>
  <si>
    <r>
      <rPr>
        <sz val="11"/>
        <color theme="1"/>
        <rFont val="宋体"/>
        <charset val="134"/>
        <scheme val="minor"/>
      </rPr>
      <t>10</t>
    </r>
    <r>
      <rPr>
        <sz val="11"/>
        <color theme="1"/>
        <rFont val="Times New Roman"/>
        <charset val="134"/>
      </rPr>
      <t>μ</t>
    </r>
    <r>
      <rPr>
        <sz val="11"/>
        <color theme="1"/>
        <rFont val="宋体"/>
        <charset val="134"/>
        <scheme val="minor"/>
      </rPr>
      <t>M-1</t>
    </r>
  </si>
  <si>
    <r>
      <rPr>
        <sz val="11"/>
        <color theme="1"/>
        <rFont val="宋体"/>
        <charset val="134"/>
        <scheme val="minor"/>
      </rPr>
      <t>10</t>
    </r>
    <r>
      <rPr>
        <sz val="11"/>
        <color theme="1"/>
        <rFont val="Times New Roman"/>
        <charset val="134"/>
      </rPr>
      <t>μ</t>
    </r>
    <r>
      <rPr>
        <sz val="11"/>
        <color theme="1"/>
        <rFont val="宋体"/>
        <charset val="134"/>
        <scheme val="minor"/>
      </rPr>
      <t>M-2</t>
    </r>
  </si>
  <si>
    <r>
      <rPr>
        <sz val="11"/>
        <color theme="1"/>
        <rFont val="宋体"/>
        <charset val="134"/>
        <scheme val="minor"/>
      </rPr>
      <t>10</t>
    </r>
    <r>
      <rPr>
        <sz val="11"/>
        <color theme="1"/>
        <rFont val="Times New Roman"/>
        <charset val="134"/>
      </rPr>
      <t>μ</t>
    </r>
    <r>
      <rPr>
        <sz val="11"/>
        <color theme="1"/>
        <rFont val="宋体"/>
        <charset val="134"/>
        <scheme val="minor"/>
      </rPr>
      <t>M-3</t>
    </r>
  </si>
  <si>
    <t>0.1μM-1</t>
  </si>
  <si>
    <t>0.1μM-2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</si>
</sst>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177" formatCode="0.000000_ "/>
  </numFmts>
  <fonts count="31"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name val="宋体"/>
      <charset val="134"/>
      <scheme val="minor"/>
    </font>
    <font>
      <sz val="10"/>
      <name val="Microsoft YaHei"/>
      <charset val="0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0"/>
      <name val="Arial"/>
      <charset val="0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Times New Roman"/>
      <charset val="0"/>
    </font>
    <font>
      <sz val="11"/>
      <color theme="1"/>
      <name val="Times New Roman"/>
      <charset val="134"/>
    </font>
    <font>
      <sz val="10"/>
      <name val="宋体"/>
      <charset val="0"/>
    </font>
    <font>
      <b/>
      <sz val="11"/>
      <color theme="1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2" fillId="25" borderId="10" applyNumberFormat="0" applyAlignment="0" applyProtection="0">
      <alignment vertical="center"/>
    </xf>
    <xf numFmtId="0" fontId="23" fillId="25" borderId="4" applyNumberFormat="0" applyAlignment="0" applyProtection="0">
      <alignment vertical="center"/>
    </xf>
    <xf numFmtId="0" fontId="21" fillId="24" borderId="9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Fo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left" vertical="center"/>
    </xf>
    <xf numFmtId="176" fontId="1" fillId="0" borderId="0" xfId="0" applyNumberFormat="1" applyFont="1" applyAlignment="1">
      <alignment horizontal="left"/>
    </xf>
    <xf numFmtId="176" fontId="0" fillId="0" borderId="0" xfId="0" applyNumberFormat="1" applyAlignment="1">
      <alignment horizontal="left" vertical="center"/>
    </xf>
    <xf numFmtId="176" fontId="0" fillId="0" borderId="0" xfId="0" applyNumberFormat="1">
      <alignment vertical="center"/>
    </xf>
    <xf numFmtId="176" fontId="1" fillId="0" borderId="0" xfId="0" applyNumberFormat="1" applyFont="1" applyAlignment="1"/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5" fillId="0" borderId="0" xfId="0" applyFont="1" applyFill="1" applyBorder="1" applyAlignment="1"/>
    <xf numFmtId="0" fontId="6" fillId="0" borderId="3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76" fontId="4" fillId="2" borderId="3" xfId="0" applyNumberFormat="1" applyFont="1" applyFill="1" applyBorder="1" applyAlignment="1">
      <alignment horizontal="center" vertical="center"/>
    </xf>
    <xf numFmtId="176" fontId="4" fillId="3" borderId="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7" fillId="2" borderId="3" xfId="0" applyNumberFormat="1" applyFont="1" applyFill="1" applyBorder="1" applyAlignment="1">
      <alignment horizontal="center"/>
    </xf>
    <xf numFmtId="176" fontId="7" fillId="3" borderId="3" xfId="0" applyNumberFormat="1" applyFont="1" applyFill="1" applyBorder="1" applyAlignment="1">
      <alignment horizontal="center"/>
    </xf>
    <xf numFmtId="177" fontId="0" fillId="0" borderId="0" xfId="0" applyNumberFormat="1">
      <alignment vertical="center"/>
    </xf>
    <xf numFmtId="176" fontId="4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b="1">
                <a:solidFill>
                  <a:sysClr val="windowText" lastClr="000000"/>
                </a:solidFill>
                <a:latin typeface="Arial" panose="020B0604020202020204" pitchFamily="7" charset="0"/>
                <a:cs typeface="Arial" panose="020B0604020202020204" pitchFamily="7" charset="0"/>
              </a:rPr>
              <a:t>Tyr-MS/MS</a:t>
            </a:r>
            <a:endParaRPr lang="en-US" altLang="zh-CN" b="1">
              <a:solidFill>
                <a:sysClr val="windowText" lastClr="000000"/>
              </a:solidFill>
              <a:latin typeface="Arial" panose="020B0604020202020204" pitchFamily="7" charset="0"/>
              <a:cs typeface="Arial" panose="020B0604020202020204" pitchFamily="7" charset="0"/>
            </a:endParaRPr>
          </a:p>
        </c:rich>
      </c:tx>
      <c:layout>
        <c:manualLayout>
          <c:xMode val="edge"/>
          <c:yMode val="edge"/>
          <c:x val="0.421527777777778"/>
          <c:y val="0.0324074074074074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elete val="1"/>
          </c:dLbls>
          <c:trendline>
            <c:spPr>
              <a:ln w="12700" cap="rnd" cmpd="sng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0958453214132092"/>
                  <c:y val="-0.023001445814448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anchor="ctr" anchorCtr="1"/>
                <a:lstStyle/>
                <a:p>
                  <a:pPr>
                    <a:defRPr lang="zh-CN" sz="9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</c:trendlineLbl>
          </c:trendline>
          <c:xVal>
            <c:numRef>
              <c:f>[1]Sheet1!$E$7:$E$11</c:f>
              <c:numCache>
                <c:formatCode>General</c:formatCode>
                <c:ptCount val="5"/>
                <c:pt idx="0">
                  <c:v>0</c:v>
                </c:pt>
                <c:pt idx="1">
                  <c:v>62.5</c:v>
                </c:pt>
                <c:pt idx="2">
                  <c:v>125</c:v>
                </c:pt>
                <c:pt idx="3">
                  <c:v>250</c:v>
                </c:pt>
                <c:pt idx="4">
                  <c:v>500</c:v>
                </c:pt>
              </c:numCache>
            </c:numRef>
          </c:xVal>
          <c:yVal>
            <c:numRef>
              <c:f>[1]Sheet1!$F$7:$F$11</c:f>
              <c:numCache>
                <c:formatCode>General</c:formatCode>
                <c:ptCount val="5"/>
                <c:pt idx="0">
                  <c:v>0.89</c:v>
                </c:pt>
                <c:pt idx="1">
                  <c:v>4.63</c:v>
                </c:pt>
                <c:pt idx="2">
                  <c:v>8.62</c:v>
                </c:pt>
                <c:pt idx="3">
                  <c:v>16.65</c:v>
                </c:pt>
                <c:pt idx="4">
                  <c:v>32.74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6695916"/>
        <c:axId val="815450344"/>
      </c:scatterChart>
      <c:valAx>
        <c:axId val="8366959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  <c:crossAx val="815450344"/>
        <c:crosses val="autoZero"/>
        <c:crossBetween val="midCat"/>
      </c:valAx>
      <c:valAx>
        <c:axId val="8154503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  <c:crossAx val="8366959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altLang="zh-CN" b="1">
                <a:solidFill>
                  <a:sysClr val="windowText" lastClr="000000"/>
                </a:solidFill>
              </a:rPr>
              <a:t>Tyr-Fluorescence</a:t>
            </a:r>
            <a:endParaRPr lang="en-US" altLang="zh-CN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387638888888889"/>
          <c:y val="0.0277777777777778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elete val="1"/>
          </c:dLbls>
          <c:trendline>
            <c:spPr>
              <a:ln w="12700" cap="rnd" cmpd="sng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00795533845080251"/>
                  <c:y val="-0.041803539539686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anchor="ctr" anchorCtr="1"/>
                <a:lstStyle/>
                <a:p>
                  <a:pPr>
                    <a:defRPr lang="zh-CN"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</c:trendlineLbl>
          </c:trendline>
          <c:xVal>
            <c:numRef>
              <c:f>'[Figure PAH活性测定整理1.20210429161158271.xlsx]Sheet1'!$B$7:$B$11</c:f>
              <c:numCache>
                <c:formatCode>General</c:formatCode>
                <c:ptCount val="5"/>
                <c:pt idx="0">
                  <c:v>0</c:v>
                </c:pt>
                <c:pt idx="1">
                  <c:v>62.5</c:v>
                </c:pt>
                <c:pt idx="2">
                  <c:v>125</c:v>
                </c:pt>
                <c:pt idx="3">
                  <c:v>250</c:v>
                </c:pt>
                <c:pt idx="4">
                  <c:v>500</c:v>
                </c:pt>
              </c:numCache>
            </c:numRef>
          </c:xVal>
          <c:yVal>
            <c:numRef>
              <c:f>'[Figure PAH活性测定整理1.20210429161158271.xlsx]Sheet1'!$C$7:$C$11</c:f>
              <c:numCache>
                <c:formatCode>General</c:formatCode>
                <c:ptCount val="5"/>
                <c:pt idx="0">
                  <c:v>8879</c:v>
                </c:pt>
                <c:pt idx="1">
                  <c:v>9092</c:v>
                </c:pt>
                <c:pt idx="2">
                  <c:v>9430</c:v>
                </c:pt>
                <c:pt idx="3">
                  <c:v>10659</c:v>
                </c:pt>
                <c:pt idx="4">
                  <c:v>12877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2918511"/>
        <c:axId val="820046761"/>
      </c:scatterChart>
      <c:valAx>
        <c:axId val="7229185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</a:p>
        </c:txPr>
        <c:crossAx val="820046761"/>
        <c:crosses val="autoZero"/>
        <c:crossBetween val="midCat"/>
      </c:valAx>
      <c:valAx>
        <c:axId val="82004676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</a:p>
        </c:txPr>
        <c:crossAx val="72291851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187960</xdr:colOff>
      <xdr:row>0</xdr:row>
      <xdr:rowOff>128270</xdr:rowOff>
    </xdr:from>
    <xdr:to>
      <xdr:col>13</xdr:col>
      <xdr:colOff>2540</xdr:colOff>
      <xdr:row>12</xdr:row>
      <xdr:rowOff>43180</xdr:rowOff>
    </xdr:to>
    <xdr:graphicFrame>
      <xdr:nvGraphicFramePr>
        <xdr:cNvPr id="2" name="图表 1"/>
        <xdr:cNvGraphicFramePr/>
      </xdr:nvGraphicFramePr>
      <xdr:xfrm>
        <a:off x="7754620" y="128270"/>
        <a:ext cx="2957830" cy="212471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180340</xdr:colOff>
      <xdr:row>13</xdr:row>
      <xdr:rowOff>26035</xdr:rowOff>
    </xdr:from>
    <xdr:to>
      <xdr:col>13</xdr:col>
      <xdr:colOff>234315</xdr:colOff>
      <xdr:row>24</xdr:row>
      <xdr:rowOff>107315</xdr:rowOff>
    </xdr:to>
    <xdr:graphicFrame>
      <xdr:nvGraphicFramePr>
        <xdr:cNvPr id="3" name="图表 2"/>
        <xdr:cNvGraphicFramePr/>
      </xdr:nvGraphicFramePr>
      <xdr:xfrm>
        <a:off x="7747000" y="2413635"/>
        <a:ext cx="3197225" cy="21259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gure PAH&#27963;&#24615;&#27979;&#23450;&#25972;&#29702;1.2021042916115827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5:U28"/>
  <sheetViews>
    <sheetView tabSelected="1" topLeftCell="F1" workbookViewId="0">
      <selection activeCell="B28" sqref="B28"/>
    </sheetView>
  </sheetViews>
  <sheetFormatPr defaultColWidth="9" defaultRowHeight="14"/>
  <cols>
    <col min="1" max="1" width="17.5727272727273" customWidth="1"/>
    <col min="2" max="2" width="27.2636363636364" customWidth="1"/>
    <col min="3" max="3" width="10.4090909090909" customWidth="1"/>
    <col min="4" max="4" width="11.4181818181818" customWidth="1"/>
    <col min="5" max="5" width="10.1" customWidth="1"/>
    <col min="6" max="6" width="10.2909090909091" customWidth="1"/>
    <col min="7" max="7" width="10.9090909090909" customWidth="1"/>
    <col min="8" max="8" width="10.3636363636364"/>
  </cols>
  <sheetData>
    <row r="5" s="18" customFormat="1" spans="2:7">
      <c r="B5" s="18" t="s">
        <v>0</v>
      </c>
      <c r="C5" s="19" t="s">
        <v>1</v>
      </c>
      <c r="D5" s="20"/>
      <c r="E5" t="s">
        <v>2</v>
      </c>
      <c r="F5" s="21" t="s">
        <v>1</v>
      </c>
      <c r="G5" s="21"/>
    </row>
    <row r="6" s="18" customFormat="1" ht="15" spans="1:8">
      <c r="A6" s="22"/>
      <c r="C6" s="21" t="s">
        <v>3</v>
      </c>
      <c r="D6" s="21" t="s">
        <v>4</v>
      </c>
      <c r="E6" s="22"/>
      <c r="F6" s="21" t="s">
        <v>3</v>
      </c>
      <c r="G6" s="21" t="s">
        <v>5</v>
      </c>
      <c r="H6" s="23"/>
    </row>
    <row r="7" s="18" customFormat="1" ht="15" spans="1:8">
      <c r="A7" s="22"/>
      <c r="C7" s="24">
        <v>0</v>
      </c>
      <c r="D7" s="24">
        <v>8879</v>
      </c>
      <c r="E7" s="25"/>
      <c r="F7" s="24">
        <v>0</v>
      </c>
      <c r="G7" s="26">
        <v>0.89</v>
      </c>
      <c r="H7" s="23"/>
    </row>
    <row r="8" s="18" customFormat="1" ht="15" spans="1:8">
      <c r="A8" s="22"/>
      <c r="C8" s="24">
        <v>62.5</v>
      </c>
      <c r="D8" s="24">
        <v>9092</v>
      </c>
      <c r="E8" s="27"/>
      <c r="F8" s="24">
        <v>62.5</v>
      </c>
      <c r="G8" s="26">
        <v>4.63</v>
      </c>
      <c r="H8" s="23"/>
    </row>
    <row r="9" s="18" customFormat="1" ht="15" spans="1:8">
      <c r="A9" s="22"/>
      <c r="C9" s="24">
        <v>125</v>
      </c>
      <c r="D9" s="24">
        <v>9430</v>
      </c>
      <c r="E9" s="27"/>
      <c r="F9" s="24">
        <v>125</v>
      </c>
      <c r="G9" s="26">
        <v>8.62</v>
      </c>
      <c r="H9" s="23"/>
    </row>
    <row r="10" s="18" customFormat="1" ht="15" spans="1:8">
      <c r="A10" s="22"/>
      <c r="C10" s="24">
        <v>250</v>
      </c>
      <c r="D10" s="24">
        <v>10659</v>
      </c>
      <c r="E10" s="27"/>
      <c r="F10" s="24">
        <v>250</v>
      </c>
      <c r="G10" s="26">
        <v>16.65</v>
      </c>
      <c r="H10" s="23"/>
    </row>
    <row r="11" s="18" customFormat="1" ht="15" spans="3:7">
      <c r="C11" s="24">
        <v>500</v>
      </c>
      <c r="D11" s="24">
        <v>12877</v>
      </c>
      <c r="E11" s="27"/>
      <c r="F11" s="24">
        <v>500</v>
      </c>
      <c r="G11" s="26">
        <v>32.74</v>
      </c>
    </row>
    <row r="13" spans="2:21">
      <c r="B13" t="s">
        <v>6</v>
      </c>
      <c r="N13" s="36"/>
      <c r="O13" s="36"/>
      <c r="P13" s="36"/>
      <c r="Q13" s="36"/>
      <c r="R13" s="36"/>
      <c r="S13" s="36"/>
      <c r="T13" s="18"/>
      <c r="U13" s="18"/>
    </row>
    <row r="14" ht="21" customHeight="1" spans="2:8">
      <c r="B14" s="21" t="s">
        <v>7</v>
      </c>
      <c r="C14" s="28" t="s">
        <v>8</v>
      </c>
      <c r="D14" s="28" t="s">
        <v>9</v>
      </c>
      <c r="E14" s="28" t="s">
        <v>10</v>
      </c>
      <c r="F14" s="29" t="s">
        <v>11</v>
      </c>
      <c r="G14" s="29" t="s">
        <v>12</v>
      </c>
      <c r="H14" s="29" t="s">
        <v>13</v>
      </c>
    </row>
    <row r="15" spans="2:8">
      <c r="B15" s="21" t="s">
        <v>14</v>
      </c>
      <c r="C15" s="30">
        <v>8639.34</v>
      </c>
      <c r="D15" s="30">
        <v>8639.3</v>
      </c>
      <c r="E15" s="30">
        <v>8638.5</v>
      </c>
      <c r="F15" s="31">
        <v>8671.46</v>
      </c>
      <c r="G15" s="31">
        <v>8671.72</v>
      </c>
      <c r="H15" s="31">
        <v>8671.29</v>
      </c>
    </row>
    <row r="16" spans="2:8">
      <c r="B16" s="21" t="s">
        <v>15</v>
      </c>
      <c r="C16" s="30">
        <f t="shared" ref="C16:H16" si="0">(C15-8627.9)/8.3172</f>
        <v>1.37546289616704</v>
      </c>
      <c r="D16" s="30">
        <f t="shared" si="0"/>
        <v>1.37065358534118</v>
      </c>
      <c r="E16" s="30">
        <f t="shared" si="0"/>
        <v>1.27446736882609</v>
      </c>
      <c r="F16" s="31">
        <f t="shared" si="0"/>
        <v>5.23733948925113</v>
      </c>
      <c r="G16" s="31">
        <f t="shared" si="0"/>
        <v>5.26860000961859</v>
      </c>
      <c r="H16" s="31">
        <f t="shared" si="0"/>
        <v>5.21689991824186</v>
      </c>
    </row>
    <row r="17" spans="2:8">
      <c r="B17" s="21" t="s">
        <v>16</v>
      </c>
      <c r="C17" s="30">
        <f>AVERAGE(C16:E16)</f>
        <v>1.3401946167781</v>
      </c>
      <c r="D17" s="30"/>
      <c r="E17" s="30"/>
      <c r="F17" s="31"/>
      <c r="G17" s="31"/>
      <c r="H17" s="31"/>
    </row>
    <row r="18" spans="2:8">
      <c r="B18" s="21" t="s">
        <v>17</v>
      </c>
      <c r="C18" s="30">
        <f t="shared" ref="C18:H18" si="1">C16/1.34</f>
        <v>1.02646484788585</v>
      </c>
      <c r="D18" s="30">
        <f t="shared" si="1"/>
        <v>1.0228758099561</v>
      </c>
      <c r="E18" s="30">
        <f t="shared" si="1"/>
        <v>0.951095051362754</v>
      </c>
      <c r="F18" s="31">
        <f t="shared" si="1"/>
        <v>3.90846230541129</v>
      </c>
      <c r="G18" s="31">
        <f t="shared" si="1"/>
        <v>3.93179105195417</v>
      </c>
      <c r="H18" s="31">
        <f t="shared" si="1"/>
        <v>3.89320889421035</v>
      </c>
    </row>
    <row r="19" spans="2:8">
      <c r="B19" s="32"/>
      <c r="C19" s="32"/>
      <c r="D19" s="32"/>
      <c r="E19" s="32"/>
      <c r="F19" s="32"/>
      <c r="G19" s="32"/>
      <c r="H19" s="32"/>
    </row>
    <row r="20" spans="2:8">
      <c r="B20" s="32"/>
      <c r="C20" s="32"/>
      <c r="D20" s="32"/>
      <c r="E20" s="32"/>
      <c r="F20" s="32"/>
      <c r="G20" s="32"/>
      <c r="H20" s="32"/>
    </row>
    <row r="21" spans="2:8">
      <c r="B21" s="21" t="s">
        <v>5</v>
      </c>
      <c r="C21" s="28" t="s">
        <v>8</v>
      </c>
      <c r="D21" s="28" t="s">
        <v>9</v>
      </c>
      <c r="E21" s="28" t="s">
        <v>10</v>
      </c>
      <c r="F21" s="29" t="s">
        <v>11</v>
      </c>
      <c r="G21" s="29" t="s">
        <v>12</v>
      </c>
      <c r="H21" s="29" t="s">
        <v>13</v>
      </c>
    </row>
    <row r="22" spans="2:8">
      <c r="B22" s="21" t="s">
        <v>14</v>
      </c>
      <c r="C22" s="30">
        <v>4.36</v>
      </c>
      <c r="D22" s="30">
        <v>4.27</v>
      </c>
      <c r="E22" s="30">
        <v>4.01</v>
      </c>
      <c r="F22" s="31">
        <v>115.86</v>
      </c>
      <c r="G22" s="31">
        <v>119.93</v>
      </c>
      <c r="H22" s="31">
        <v>120.51</v>
      </c>
    </row>
    <row r="23" spans="2:8">
      <c r="B23" s="21" t="s">
        <v>15</v>
      </c>
      <c r="C23" s="30">
        <f>(C22-0.72)/0.0639</f>
        <v>56.9640062597809</v>
      </c>
      <c r="D23" s="30">
        <f>(D22-0.72)/0.0639</f>
        <v>55.5555555555556</v>
      </c>
      <c r="E23" s="30">
        <f>(E22-0.72)/0.0639</f>
        <v>51.4866979655712</v>
      </c>
      <c r="F23" s="31">
        <f>(F22-0.72)/0.0639</f>
        <v>1801.8779342723</v>
      </c>
      <c r="G23" s="31">
        <f>(G22-0.72)/0.0639</f>
        <v>1865.57120500782</v>
      </c>
      <c r="H23" s="31">
        <f>(H22-0.72)/0.0639</f>
        <v>1874.64788732394</v>
      </c>
    </row>
    <row r="24" spans="2:8">
      <c r="B24" s="21" t="s">
        <v>16</v>
      </c>
      <c r="C24" s="30">
        <f>AVERAGE(C23:E23)</f>
        <v>54.6687532603026</v>
      </c>
      <c r="D24" s="33"/>
      <c r="E24" s="33"/>
      <c r="F24" s="34"/>
      <c r="G24" s="34"/>
      <c r="H24" s="34"/>
    </row>
    <row r="25" spans="2:8">
      <c r="B25" s="21" t="s">
        <v>17</v>
      </c>
      <c r="C25" s="30">
        <f>C23/54.67</f>
        <v>1.04196097054657</v>
      </c>
      <c r="D25" s="30">
        <f>D23/54.67</f>
        <v>1.01619819929679</v>
      </c>
      <c r="E25" s="30">
        <f>E23/54.67</f>
        <v>0.941772415686322</v>
      </c>
      <c r="F25" s="31">
        <f>F23/54.67</f>
        <v>32.9591720188824</v>
      </c>
      <c r="G25" s="31">
        <f>G23/54.67</f>
        <v>34.1242217854001</v>
      </c>
      <c r="H25" s="31">
        <f>H23/54.67</f>
        <v>34.2902485334543</v>
      </c>
    </row>
    <row r="26" spans="2:16">
      <c r="B26" s="35"/>
      <c r="C26" s="35"/>
      <c r="D26" s="35"/>
      <c r="E26" s="35"/>
      <c r="F26" s="35"/>
      <c r="G26" s="35"/>
      <c r="P26" t="s">
        <v>18</v>
      </c>
    </row>
    <row r="28" spans="2:2">
      <c r="B28" t="s">
        <v>19</v>
      </c>
    </row>
  </sheetData>
  <mergeCells count="2">
    <mergeCell ref="C5:D5"/>
    <mergeCell ref="F5:G5"/>
  </mergeCells>
  <pageMargins left="0.7" right="0.7" top="0.75" bottom="0.75" header="0.3" footer="0.3"/>
  <pageSetup paperSize="9" orientation="portrait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workbookViewId="0">
      <selection activeCell="F17" sqref="F17"/>
    </sheetView>
  </sheetViews>
  <sheetFormatPr defaultColWidth="8.72727272727273" defaultRowHeight="14" outlineLevelCol="6"/>
  <cols>
    <col min="4" max="4" width="14.3636363636364" customWidth="1"/>
    <col min="5" max="5" width="13.9090909090909" customWidth="1"/>
    <col min="6" max="7" width="14.6363636363636" customWidth="1"/>
  </cols>
  <sheetData>
    <row r="1" spans="1:7">
      <c r="A1" s="2"/>
      <c r="B1" s="2"/>
      <c r="C1" s="1" t="s">
        <v>20</v>
      </c>
      <c r="D1" s="1" t="s">
        <v>21</v>
      </c>
      <c r="E1" s="1" t="s">
        <v>22</v>
      </c>
      <c r="F1" s="1" t="s">
        <v>17</v>
      </c>
      <c r="G1" s="1"/>
    </row>
    <row r="2" spans="1:7">
      <c r="A2" s="2" t="s">
        <v>68</v>
      </c>
      <c r="B2" s="5" t="s">
        <v>69</v>
      </c>
      <c r="C2" s="2">
        <v>95.01</v>
      </c>
      <c r="D2" s="2">
        <f>(C2-0.72)/0.0639</f>
        <v>1475.58685446009</v>
      </c>
      <c r="E2" s="2">
        <f>AVERAGE(D2:D3)</f>
        <v>1547.2613458529</v>
      </c>
      <c r="F2" s="1">
        <f>D2/1547.261346</f>
        <v>0.953676544867356</v>
      </c>
      <c r="G2" s="1"/>
    </row>
    <row r="3" spans="1:7">
      <c r="A3" s="2"/>
      <c r="B3" s="5"/>
      <c r="C3" s="2">
        <v>104.17</v>
      </c>
      <c r="D3" s="2">
        <f t="shared" ref="D3:D22" si="0">(C3-0.72)/0.0639</f>
        <v>1618.9358372457</v>
      </c>
      <c r="E3" s="2"/>
      <c r="F3" s="1">
        <f t="shared" ref="F3:F11" si="1">D3/1547.261346</f>
        <v>1.0463234549425</v>
      </c>
      <c r="G3" s="1"/>
    </row>
    <row r="4" spans="1:7">
      <c r="A4" s="2"/>
      <c r="B4" s="5" t="s">
        <v>70</v>
      </c>
      <c r="C4" s="2">
        <v>93.11</v>
      </c>
      <c r="D4" s="2">
        <f t="shared" si="0"/>
        <v>1445.85289514867</v>
      </c>
      <c r="E4" s="2"/>
      <c r="F4" s="1">
        <f t="shared" si="1"/>
        <v>0.934459391030809</v>
      </c>
      <c r="G4" s="1"/>
    </row>
    <row r="5" spans="1:7">
      <c r="A5" s="2"/>
      <c r="B5" s="5"/>
      <c r="C5" s="2">
        <v>95.17</v>
      </c>
      <c r="D5" s="2">
        <f t="shared" si="0"/>
        <v>1478.09076682316</v>
      </c>
      <c r="E5" s="2"/>
      <c r="F5" s="1">
        <f t="shared" si="1"/>
        <v>0.955294831506223</v>
      </c>
      <c r="G5" s="1"/>
    </row>
    <row r="6" spans="1:7">
      <c r="A6" s="2"/>
      <c r="B6" s="5" t="s">
        <v>71</v>
      </c>
      <c r="C6" s="2">
        <v>99.76</v>
      </c>
      <c r="D6" s="2">
        <f t="shared" si="0"/>
        <v>1549.92175273865</v>
      </c>
      <c r="E6" s="2"/>
      <c r="F6" s="1">
        <f t="shared" si="1"/>
        <v>1.00171942945872</v>
      </c>
      <c r="G6" s="1"/>
    </row>
    <row r="7" spans="1:7">
      <c r="A7" s="2"/>
      <c r="B7" s="5"/>
      <c r="C7" s="2">
        <v>98.07</v>
      </c>
      <c r="D7" s="2">
        <f t="shared" si="0"/>
        <v>1523.47417840376</v>
      </c>
      <c r="E7" s="2"/>
      <c r="F7" s="1">
        <f t="shared" si="1"/>
        <v>0.984626276835688</v>
      </c>
      <c r="G7" s="1"/>
    </row>
    <row r="8" spans="1:7">
      <c r="A8" s="2"/>
      <c r="B8" s="5" t="s">
        <v>72</v>
      </c>
      <c r="C8" s="14">
        <v>95.3</v>
      </c>
      <c r="D8" s="2">
        <f t="shared" si="0"/>
        <v>1480.12519561815</v>
      </c>
      <c r="E8" s="2"/>
      <c r="F8" s="1">
        <f t="shared" si="1"/>
        <v>0.956609689400302</v>
      </c>
      <c r="G8" s="1"/>
    </row>
    <row r="9" spans="1:7">
      <c r="A9" s="2"/>
      <c r="B9" s="5"/>
      <c r="C9" s="2">
        <v>94.01</v>
      </c>
      <c r="D9" s="2">
        <f t="shared" si="0"/>
        <v>1459.93740219092</v>
      </c>
      <c r="E9" s="2"/>
      <c r="F9" s="1">
        <f t="shared" si="1"/>
        <v>0.943562253374436</v>
      </c>
      <c r="G9" s="1"/>
    </row>
    <row r="10" spans="1:7">
      <c r="A10" s="2"/>
      <c r="B10" s="5" t="s">
        <v>73</v>
      </c>
      <c r="C10" s="2">
        <v>101.13</v>
      </c>
      <c r="D10" s="2">
        <f t="shared" si="0"/>
        <v>1571.36150234742</v>
      </c>
      <c r="E10" s="2"/>
      <c r="F10" s="1">
        <f t="shared" si="1"/>
        <v>1.01557600880402</v>
      </c>
      <c r="G10" s="1"/>
    </row>
    <row r="11" spans="1:7">
      <c r="A11" s="2"/>
      <c r="B11" s="2"/>
      <c r="C11" s="2">
        <v>98.01</v>
      </c>
      <c r="D11" s="2">
        <f t="shared" si="0"/>
        <v>1522.53521126761</v>
      </c>
      <c r="E11" s="2"/>
      <c r="F11" s="1">
        <f t="shared" si="1"/>
        <v>0.984019419346113</v>
      </c>
      <c r="G11" s="1"/>
    </row>
    <row r="12" spans="1:7">
      <c r="A12" s="2"/>
      <c r="B12" s="2"/>
      <c r="C12" s="2"/>
      <c r="D12" s="2"/>
      <c r="E12" s="2"/>
      <c r="F12" s="1"/>
      <c r="G12" s="1"/>
    </row>
    <row r="13" spans="1:7">
      <c r="A13" s="2" t="s">
        <v>74</v>
      </c>
      <c r="B13" s="5" t="s">
        <v>69</v>
      </c>
      <c r="C13" s="2">
        <v>95.36</v>
      </c>
      <c r="D13" s="2">
        <f t="shared" si="0"/>
        <v>1481.0641627543</v>
      </c>
      <c r="E13" s="2">
        <f>AVERAGE(D13:D14)</f>
        <v>1547.1048513302</v>
      </c>
      <c r="F13" s="1">
        <f>D13/1547.1048</f>
        <v>0.957313404207849</v>
      </c>
      <c r="G13" s="1"/>
    </row>
    <row r="14" spans="1:7">
      <c r="A14" s="2"/>
      <c r="B14" s="5"/>
      <c r="C14" s="2">
        <v>103.8</v>
      </c>
      <c r="D14" s="2">
        <f t="shared" si="0"/>
        <v>1613.1455399061</v>
      </c>
      <c r="E14" s="2"/>
      <c r="F14" s="1">
        <f t="shared" ref="F14:F22" si="2">D14/1547.1048</f>
        <v>1.04268666214862</v>
      </c>
      <c r="G14" s="1"/>
    </row>
    <row r="15" spans="1:7">
      <c r="A15" s="2"/>
      <c r="B15" s="5" t="s">
        <v>70</v>
      </c>
      <c r="C15" s="2">
        <v>101.6</v>
      </c>
      <c r="D15" s="2">
        <f t="shared" si="0"/>
        <v>1578.71674491393</v>
      </c>
      <c r="E15" s="2"/>
      <c r="F15" s="1">
        <f t="shared" si="2"/>
        <v>1.02043296932045</v>
      </c>
      <c r="G15" s="1"/>
    </row>
    <row r="16" spans="1:7">
      <c r="A16" s="2"/>
      <c r="B16" s="5"/>
      <c r="C16" s="2">
        <v>94.86</v>
      </c>
      <c r="D16" s="2">
        <f t="shared" si="0"/>
        <v>1473.23943661972</v>
      </c>
      <c r="E16" s="2"/>
      <c r="F16" s="1">
        <f t="shared" si="2"/>
        <v>0.952255746746903</v>
      </c>
      <c r="G16" s="1"/>
    </row>
    <row r="17" spans="1:7">
      <c r="A17" s="2"/>
      <c r="B17" s="5" t="s">
        <v>71</v>
      </c>
      <c r="C17" s="2">
        <v>98.03</v>
      </c>
      <c r="D17" s="2">
        <f t="shared" si="0"/>
        <v>1522.84820031299</v>
      </c>
      <c r="E17" s="2"/>
      <c r="F17" s="1">
        <f t="shared" si="2"/>
        <v>0.9843212950493</v>
      </c>
      <c r="G17" s="1"/>
    </row>
    <row r="18" spans="1:7">
      <c r="A18" s="2"/>
      <c r="B18" s="5"/>
      <c r="C18" s="2">
        <v>97.18</v>
      </c>
      <c r="D18" s="2">
        <f t="shared" si="0"/>
        <v>1509.54616588419</v>
      </c>
      <c r="E18" s="2"/>
      <c r="F18" s="1">
        <f t="shared" si="2"/>
        <v>0.975723277365692</v>
      </c>
      <c r="G18" s="1"/>
    </row>
    <row r="19" spans="1:7">
      <c r="A19" s="2"/>
      <c r="B19" s="5" t="s">
        <v>72</v>
      </c>
      <c r="C19" s="2">
        <v>102.75</v>
      </c>
      <c r="D19" s="2">
        <f t="shared" si="0"/>
        <v>1596.71361502347</v>
      </c>
      <c r="E19" s="2"/>
      <c r="F19" s="1">
        <f t="shared" si="2"/>
        <v>1.03206558148063</v>
      </c>
      <c r="G19" s="1"/>
    </row>
    <row r="20" spans="1:7">
      <c r="A20" s="2"/>
      <c r="B20" s="5"/>
      <c r="C20" s="2">
        <v>96.04</v>
      </c>
      <c r="D20" s="2">
        <f t="shared" si="0"/>
        <v>1491.70579029734</v>
      </c>
      <c r="E20" s="2"/>
      <c r="F20" s="1">
        <f t="shared" si="2"/>
        <v>0.964191818354736</v>
      </c>
      <c r="G20" s="1"/>
    </row>
    <row r="21" spans="1:7">
      <c r="A21" s="2"/>
      <c r="B21" s="5" t="s">
        <v>73</v>
      </c>
      <c r="C21" s="2">
        <v>103.83</v>
      </c>
      <c r="D21" s="2">
        <f t="shared" si="0"/>
        <v>1613.61502347418</v>
      </c>
      <c r="E21" s="2"/>
      <c r="F21" s="1">
        <f t="shared" si="2"/>
        <v>1.04299012159627</v>
      </c>
      <c r="G21" s="1"/>
    </row>
    <row r="22" spans="1:7">
      <c r="A22" s="2"/>
      <c r="B22" s="2"/>
      <c r="C22" s="2">
        <v>97.77</v>
      </c>
      <c r="D22" s="2">
        <f t="shared" si="0"/>
        <v>1518.779342723</v>
      </c>
      <c r="E22" s="2"/>
      <c r="F22" s="1">
        <f t="shared" si="2"/>
        <v>0.981691313169609</v>
      </c>
      <c r="G22" s="1"/>
    </row>
  </sheetData>
  <mergeCells count="2">
    <mergeCell ref="A2:A11"/>
    <mergeCell ref="A13:A2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topLeftCell="A43" workbookViewId="0">
      <selection activeCell="I47" sqref="I47"/>
    </sheetView>
  </sheetViews>
  <sheetFormatPr defaultColWidth="8.72727272727273" defaultRowHeight="14" outlineLevelCol="5"/>
  <cols>
    <col min="1" max="1" width="13.8181818181818" customWidth="1"/>
    <col min="3" max="3" width="10.5454545454545"/>
    <col min="4" max="4" width="14"/>
    <col min="5" max="5" width="12.8181818181818"/>
    <col min="6" max="6" width="17.3636363636364" customWidth="1"/>
  </cols>
  <sheetData>
    <row r="1" spans="2:6">
      <c r="B1" s="5"/>
      <c r="C1" s="1" t="s">
        <v>20</v>
      </c>
      <c r="D1" s="1" t="s">
        <v>21</v>
      </c>
      <c r="E1" s="1" t="s">
        <v>22</v>
      </c>
      <c r="F1" s="1" t="s">
        <v>17</v>
      </c>
    </row>
    <row r="2" spans="1:6">
      <c r="A2" s="2" t="s">
        <v>23</v>
      </c>
      <c r="B2" s="3" t="s">
        <v>75</v>
      </c>
      <c r="C2">
        <v>95.76</v>
      </c>
      <c r="D2" s="4">
        <f>(C2-0.72)/0.0639</f>
        <v>1487.32394366197</v>
      </c>
      <c r="E2" s="4">
        <f>AVERAGE(D2:D4)</f>
        <v>1547.2613458529</v>
      </c>
      <c r="F2" s="4">
        <f>D2/1547.26</f>
        <v>0.961263099713023</v>
      </c>
    </row>
    <row r="3" spans="1:6">
      <c r="A3" s="2"/>
      <c r="B3" s="3" t="s">
        <v>76</v>
      </c>
      <c r="C3">
        <v>100.66</v>
      </c>
      <c r="D3" s="4">
        <f t="shared" ref="D3:D34" si="0">(C3-0.72)/0.0639</f>
        <v>1564.00625978091</v>
      </c>
      <c r="E3" s="4"/>
      <c r="F3" s="4">
        <f t="shared" ref="F3:F35" si="1">D3/1547.26</f>
        <v>1.01082317114183</v>
      </c>
    </row>
    <row r="4" spans="1:6">
      <c r="A4" s="2"/>
      <c r="B4" s="3" t="s">
        <v>77</v>
      </c>
      <c r="C4">
        <v>102.35</v>
      </c>
      <c r="D4" s="4">
        <f t="shared" si="0"/>
        <v>1590.45383411581</v>
      </c>
      <c r="E4" s="4"/>
      <c r="F4" s="4">
        <f t="shared" si="1"/>
        <v>1.02791633863462</v>
      </c>
    </row>
    <row r="5" spans="1:6">
      <c r="A5" s="2" t="s">
        <v>78</v>
      </c>
      <c r="B5" s="3" t="s">
        <v>75</v>
      </c>
      <c r="C5">
        <v>101.11</v>
      </c>
      <c r="D5" s="4">
        <f t="shared" si="0"/>
        <v>1571.04851330203</v>
      </c>
      <c r="E5" s="4"/>
      <c r="F5" s="4">
        <f t="shared" si="1"/>
        <v>1.01537460627305</v>
      </c>
    </row>
    <row r="6" spans="1:6">
      <c r="A6" s="2"/>
      <c r="B6" s="3" t="s">
        <v>76</v>
      </c>
      <c r="C6">
        <v>98.19</v>
      </c>
      <c r="D6" s="4">
        <f t="shared" si="0"/>
        <v>1525.35211267606</v>
      </c>
      <c r="E6" s="4"/>
      <c r="F6" s="4">
        <f t="shared" si="1"/>
        <v>0.985840849421595</v>
      </c>
    </row>
    <row r="7" spans="1:6">
      <c r="A7" s="2"/>
      <c r="B7" s="3"/>
      <c r="D7" s="4"/>
      <c r="E7" s="4"/>
      <c r="F7" s="4"/>
    </row>
    <row r="8" spans="1:6">
      <c r="A8" s="2"/>
      <c r="B8" s="3"/>
      <c r="D8" s="4"/>
      <c r="E8" s="4"/>
      <c r="F8" s="4"/>
    </row>
    <row r="9" spans="1:6">
      <c r="A9" s="2" t="s">
        <v>23</v>
      </c>
      <c r="B9" s="3" t="s">
        <v>79</v>
      </c>
      <c r="C9">
        <v>96.11</v>
      </c>
      <c r="D9" s="4">
        <f t="shared" si="0"/>
        <v>1492.80125195618</v>
      </c>
      <c r="E9" s="4"/>
      <c r="F9" s="4">
        <f t="shared" si="1"/>
        <v>0.964803104815081</v>
      </c>
    </row>
    <row r="10" spans="1:6">
      <c r="A10" s="2"/>
      <c r="B10" s="3" t="s">
        <v>80</v>
      </c>
      <c r="C10">
        <v>100.52</v>
      </c>
      <c r="D10" s="4">
        <f t="shared" si="0"/>
        <v>1561.81533646322</v>
      </c>
      <c r="E10" s="4"/>
      <c r="F10" s="4">
        <f t="shared" si="1"/>
        <v>1.00940716910101</v>
      </c>
    </row>
    <row r="11" spans="1:6">
      <c r="A11" s="2"/>
      <c r="B11" s="3" t="s">
        <v>81</v>
      </c>
      <c r="C11">
        <v>102.1</v>
      </c>
      <c r="D11" s="4">
        <f t="shared" si="0"/>
        <v>1586.54147104851</v>
      </c>
      <c r="E11" s="4"/>
      <c r="F11" s="4">
        <f t="shared" si="1"/>
        <v>1.02538776356172</v>
      </c>
    </row>
    <row r="12" spans="1:6">
      <c r="A12" s="2" t="s">
        <v>78</v>
      </c>
      <c r="B12" s="3" t="s">
        <v>79</v>
      </c>
      <c r="C12">
        <v>101.24</v>
      </c>
      <c r="D12" s="4">
        <f t="shared" si="0"/>
        <v>1573.08294209703</v>
      </c>
      <c r="E12" s="4"/>
      <c r="F12" s="4">
        <f t="shared" si="1"/>
        <v>1.01668946531095</v>
      </c>
    </row>
    <row r="13" spans="1:6">
      <c r="A13" s="2"/>
      <c r="B13" s="3" t="s">
        <v>80</v>
      </c>
      <c r="C13">
        <v>101.24</v>
      </c>
      <c r="D13" s="4">
        <f t="shared" si="0"/>
        <v>1573.08294209703</v>
      </c>
      <c r="E13" s="4"/>
      <c r="F13" s="4">
        <f t="shared" si="1"/>
        <v>1.01668946531095</v>
      </c>
    </row>
    <row r="14" spans="1:6">
      <c r="A14" s="2"/>
      <c r="B14" s="3"/>
      <c r="D14" s="4"/>
      <c r="E14" s="4"/>
      <c r="F14" s="4"/>
    </row>
    <row r="15" spans="1:6">
      <c r="A15" s="2"/>
      <c r="B15" s="3"/>
      <c r="D15" s="4"/>
      <c r="E15" s="4" t="s">
        <v>19</v>
      </c>
      <c r="F15" s="4"/>
    </row>
    <row r="16" spans="1:6">
      <c r="A16" s="2" t="s">
        <v>23</v>
      </c>
      <c r="B16" s="3" t="s">
        <v>82</v>
      </c>
      <c r="C16">
        <v>95.8</v>
      </c>
      <c r="D16" s="4">
        <f t="shared" si="0"/>
        <v>1487.94992175274</v>
      </c>
      <c r="E16" s="4"/>
      <c r="F16" s="4">
        <f t="shared" si="1"/>
        <v>0.961667671724687</v>
      </c>
    </row>
    <row r="17" spans="1:6">
      <c r="A17" s="2"/>
      <c r="B17" s="3" t="s">
        <v>83</v>
      </c>
      <c r="C17">
        <v>100.61</v>
      </c>
      <c r="D17" s="4">
        <f t="shared" si="0"/>
        <v>1563.22378716745</v>
      </c>
      <c r="E17" s="4"/>
      <c r="F17" s="4">
        <f t="shared" si="1"/>
        <v>1.01031745612725</v>
      </c>
    </row>
    <row r="18" spans="1:6">
      <c r="A18" s="2"/>
      <c r="B18" s="3" t="s">
        <v>84</v>
      </c>
      <c r="C18">
        <v>102.36</v>
      </c>
      <c r="D18" s="4">
        <f t="shared" si="0"/>
        <v>1590.6103286385</v>
      </c>
      <c r="E18" s="4"/>
      <c r="F18" s="4">
        <f t="shared" si="1"/>
        <v>1.02801748163754</v>
      </c>
    </row>
    <row r="19" spans="1:6">
      <c r="A19" s="2" t="s">
        <v>78</v>
      </c>
      <c r="B19" s="3" t="s">
        <v>82</v>
      </c>
      <c r="C19">
        <v>72.84</v>
      </c>
      <c r="D19" s="4">
        <f t="shared" si="0"/>
        <v>1128.63849765258</v>
      </c>
      <c r="E19" s="4"/>
      <c r="F19" s="4">
        <f t="shared" si="1"/>
        <v>0.729443337029706</v>
      </c>
    </row>
    <row r="20" spans="1:6">
      <c r="A20" s="2"/>
      <c r="B20" s="3" t="s">
        <v>83</v>
      </c>
      <c r="C20">
        <v>68.99</v>
      </c>
      <c r="D20" s="4">
        <f t="shared" si="0"/>
        <v>1068.38810641628</v>
      </c>
      <c r="E20" s="4"/>
      <c r="F20" s="4">
        <f t="shared" si="1"/>
        <v>0.690503280907071</v>
      </c>
    </row>
    <row r="21" spans="1:6">
      <c r="A21" s="2"/>
      <c r="B21" s="3" t="s">
        <v>84</v>
      </c>
      <c r="C21">
        <v>71.67</v>
      </c>
      <c r="D21" s="4">
        <f t="shared" si="0"/>
        <v>1110.32863849765</v>
      </c>
      <c r="E21" s="4"/>
      <c r="F21" s="4">
        <f t="shared" si="1"/>
        <v>0.717609605688541</v>
      </c>
    </row>
    <row r="22" spans="1:6">
      <c r="A22" s="2"/>
      <c r="B22" s="3"/>
      <c r="D22" s="4"/>
      <c r="E22" s="4"/>
      <c r="F22" s="4"/>
    </row>
    <row r="23" spans="1:6">
      <c r="A23" s="2" t="s">
        <v>23</v>
      </c>
      <c r="B23" s="3" t="s">
        <v>64</v>
      </c>
      <c r="C23">
        <v>95.81</v>
      </c>
      <c r="D23" s="4">
        <f t="shared" si="0"/>
        <v>1488.10641627543</v>
      </c>
      <c r="E23" s="4"/>
      <c r="F23" s="4">
        <f t="shared" si="1"/>
        <v>0.961768814727603</v>
      </c>
    </row>
    <row r="24" spans="1:6">
      <c r="A24" s="2"/>
      <c r="B24" s="3" t="s">
        <v>65</v>
      </c>
      <c r="C24">
        <v>100.61</v>
      </c>
      <c r="D24" s="4">
        <f t="shared" si="0"/>
        <v>1563.22378716745</v>
      </c>
      <c r="E24" s="4"/>
      <c r="F24" s="4">
        <f t="shared" si="1"/>
        <v>1.01031745612725</v>
      </c>
    </row>
    <row r="25" spans="1:6">
      <c r="A25" s="2"/>
      <c r="B25" s="3" t="s">
        <v>85</v>
      </c>
      <c r="C25">
        <v>102.36</v>
      </c>
      <c r="D25" s="4">
        <f t="shared" si="0"/>
        <v>1590.6103286385</v>
      </c>
      <c r="E25" s="4"/>
      <c r="F25" s="4">
        <f t="shared" si="1"/>
        <v>1.02801748163754</v>
      </c>
    </row>
    <row r="26" spans="1:6">
      <c r="A26" s="2" t="s">
        <v>78</v>
      </c>
      <c r="B26" s="3" t="s">
        <v>64</v>
      </c>
      <c r="C26">
        <v>57.68</v>
      </c>
      <c r="D26" s="4">
        <f t="shared" si="0"/>
        <v>891.392801251956</v>
      </c>
      <c r="E26" s="4"/>
      <c r="F26" s="4">
        <f t="shared" si="1"/>
        <v>0.576110544609152</v>
      </c>
    </row>
    <row r="27" spans="1:6">
      <c r="A27" s="2"/>
      <c r="B27" s="3" t="s">
        <v>65</v>
      </c>
      <c r="C27">
        <v>52.65</v>
      </c>
      <c r="D27" s="4">
        <f t="shared" si="0"/>
        <v>812.676056338028</v>
      </c>
      <c r="E27" s="4"/>
      <c r="F27" s="4">
        <f t="shared" si="1"/>
        <v>0.525235614142438</v>
      </c>
    </row>
    <row r="28" spans="1:6">
      <c r="A28" s="2"/>
      <c r="B28" s="3" t="s">
        <v>85</v>
      </c>
      <c r="C28">
        <v>52.81</v>
      </c>
      <c r="D28" s="4">
        <f t="shared" si="0"/>
        <v>815.179968701096</v>
      </c>
      <c r="E28" s="4"/>
      <c r="F28" s="4">
        <f t="shared" si="1"/>
        <v>0.526853902189093</v>
      </c>
    </row>
    <row r="29" spans="1:6">
      <c r="A29" s="2"/>
      <c r="B29" s="3"/>
      <c r="D29" s="4"/>
      <c r="E29" s="4"/>
      <c r="F29" s="4"/>
    </row>
    <row r="30" spans="1:6">
      <c r="A30" s="2" t="s">
        <v>23</v>
      </c>
      <c r="B30" s="3" t="s">
        <v>86</v>
      </c>
      <c r="C30">
        <v>95.76</v>
      </c>
      <c r="D30" s="4">
        <f t="shared" si="0"/>
        <v>1487.32394366197</v>
      </c>
      <c r="E30" s="4"/>
      <c r="F30" s="4">
        <f t="shared" si="1"/>
        <v>0.961263099713023</v>
      </c>
    </row>
    <row r="31" spans="1:6">
      <c r="A31" s="2"/>
      <c r="B31" s="3" t="s">
        <v>87</v>
      </c>
      <c r="C31">
        <v>100.61</v>
      </c>
      <c r="D31" s="4">
        <f t="shared" si="0"/>
        <v>1563.22378716745</v>
      </c>
      <c r="E31" s="4"/>
      <c r="F31" s="4">
        <f t="shared" si="1"/>
        <v>1.01031745612725</v>
      </c>
    </row>
    <row r="32" spans="1:6">
      <c r="A32" s="2"/>
      <c r="B32" s="3" t="s">
        <v>88</v>
      </c>
      <c r="C32">
        <v>102.36</v>
      </c>
      <c r="D32" s="4">
        <f t="shared" si="0"/>
        <v>1590.6103286385</v>
      </c>
      <c r="E32" s="4"/>
      <c r="F32" s="4">
        <f t="shared" si="1"/>
        <v>1.02801748163754</v>
      </c>
    </row>
    <row r="33" spans="1:6">
      <c r="A33" s="2" t="s">
        <v>78</v>
      </c>
      <c r="B33" s="3" t="s">
        <v>86</v>
      </c>
      <c r="C33">
        <v>21.19</v>
      </c>
      <c r="D33" s="4">
        <f t="shared" si="0"/>
        <v>320.344287949922</v>
      </c>
      <c r="E33" s="4"/>
      <c r="F33" s="4">
        <f t="shared" si="1"/>
        <v>0.207039726968914</v>
      </c>
    </row>
    <row r="34" spans="1:6">
      <c r="A34" s="2"/>
      <c r="B34" s="3" t="s">
        <v>87</v>
      </c>
      <c r="C34">
        <v>22.14</v>
      </c>
      <c r="D34" s="4">
        <f t="shared" si="0"/>
        <v>335.211267605634</v>
      </c>
      <c r="E34" s="4"/>
      <c r="F34" s="4">
        <f t="shared" si="1"/>
        <v>0.216648312245928</v>
      </c>
    </row>
    <row r="35" spans="1:6">
      <c r="A35" s="2"/>
      <c r="B35" s="3" t="s">
        <v>88</v>
      </c>
      <c r="C35">
        <v>24.75</v>
      </c>
      <c r="D35" s="4">
        <f t="shared" ref="D35:D55" si="2">(C35-0.72)/0.0639</f>
        <v>376.056338028169</v>
      </c>
      <c r="E35" s="4"/>
      <c r="F35" s="4">
        <f t="shared" si="1"/>
        <v>0.243046636006986</v>
      </c>
    </row>
    <row r="36" spans="4:6">
      <c r="D36" s="4"/>
      <c r="F36" s="4"/>
    </row>
    <row r="37" spans="1:6">
      <c r="A37" s="2" t="s">
        <v>23</v>
      </c>
      <c r="B37" s="3" t="s">
        <v>89</v>
      </c>
      <c r="C37">
        <v>75.65</v>
      </c>
      <c r="D37" s="4">
        <f t="shared" si="2"/>
        <v>1172.61345852895</v>
      </c>
      <c r="E37" s="4">
        <f>AVERAGE(D37:D38)</f>
        <v>1187.48043818466</v>
      </c>
      <c r="F37" s="4">
        <f>D37/1187.48</f>
        <v>0.987480596329161</v>
      </c>
    </row>
    <row r="38" spans="1:6">
      <c r="A38" s="2"/>
      <c r="B38" s="3" t="s">
        <v>90</v>
      </c>
      <c r="C38">
        <v>77.55</v>
      </c>
      <c r="D38" s="4">
        <f t="shared" si="2"/>
        <v>1202.34741784038</v>
      </c>
      <c r="E38" s="4"/>
      <c r="F38" s="4">
        <f t="shared" ref="F38:F55" si="3">D38/1187.48</f>
        <v>1.01252014167849</v>
      </c>
    </row>
    <row r="39" spans="1:6">
      <c r="A39" s="2" t="s">
        <v>78</v>
      </c>
      <c r="B39" s="3" t="s">
        <v>89</v>
      </c>
      <c r="C39">
        <v>46.87</v>
      </c>
      <c r="D39" s="4">
        <f t="shared" si="2"/>
        <v>722.222222222222</v>
      </c>
      <c r="E39" s="4"/>
      <c r="F39" s="4">
        <f t="shared" si="3"/>
        <v>0.608197377827182</v>
      </c>
    </row>
    <row r="40" spans="1:6">
      <c r="A40" s="2"/>
      <c r="B40" s="3" t="s">
        <v>90</v>
      </c>
      <c r="C40">
        <v>49.56</v>
      </c>
      <c r="D40" s="4">
        <f t="shared" si="2"/>
        <v>764.319248826291</v>
      </c>
      <c r="E40" s="4"/>
      <c r="F40" s="4">
        <f t="shared" si="3"/>
        <v>0.643648102558604</v>
      </c>
    </row>
    <row r="41" spans="2:6">
      <c r="B41" s="3"/>
      <c r="D41" s="4"/>
      <c r="E41" s="4"/>
      <c r="F41" s="4"/>
    </row>
    <row r="42" spans="1:6">
      <c r="A42" s="2" t="s">
        <v>23</v>
      </c>
      <c r="B42" s="3" t="s">
        <v>91</v>
      </c>
      <c r="C42">
        <v>105.02</v>
      </c>
      <c r="D42" s="4">
        <f t="shared" si="2"/>
        <v>1632.23787167449</v>
      </c>
      <c r="E42" s="4"/>
      <c r="F42" s="4">
        <f t="shared" si="3"/>
        <v>1.37453925259751</v>
      </c>
    </row>
    <row r="43" spans="1:6">
      <c r="A43" s="2"/>
      <c r="B43" s="3" t="s">
        <v>92</v>
      </c>
      <c r="C43">
        <v>102.13</v>
      </c>
      <c r="D43" s="4">
        <f t="shared" si="2"/>
        <v>1587.01095461659</v>
      </c>
      <c r="E43" s="4"/>
      <c r="F43" s="4">
        <f t="shared" si="3"/>
        <v>1.33645278625037</v>
      </c>
    </row>
    <row r="44" spans="1:6">
      <c r="A44" s="2" t="s">
        <v>78</v>
      </c>
      <c r="B44" s="3" t="s">
        <v>91</v>
      </c>
      <c r="C44">
        <v>73.15</v>
      </c>
      <c r="D44" s="4">
        <f t="shared" si="2"/>
        <v>1133.48982785603</v>
      </c>
      <c r="E44" s="4"/>
      <c r="F44" s="4">
        <f t="shared" si="3"/>
        <v>0.954533826132672</v>
      </c>
    </row>
    <row r="45" spans="1:6">
      <c r="A45" s="2"/>
      <c r="B45" s="3" t="s">
        <v>92</v>
      </c>
      <c r="C45">
        <v>66.18</v>
      </c>
      <c r="D45" s="4">
        <f t="shared" si="2"/>
        <v>1024.41314553991</v>
      </c>
      <c r="E45" s="4"/>
      <c r="F45" s="4">
        <f t="shared" si="3"/>
        <v>0.862678230824861</v>
      </c>
    </row>
    <row r="46" spans="2:6">
      <c r="B46" s="3"/>
      <c r="D46" s="4"/>
      <c r="E46" s="4"/>
      <c r="F46" s="4"/>
    </row>
    <row r="47" spans="1:6">
      <c r="A47" s="2" t="s">
        <v>23</v>
      </c>
      <c r="B47" s="3" t="s">
        <v>93</v>
      </c>
      <c r="C47">
        <v>134.2</v>
      </c>
      <c r="D47" s="4">
        <f t="shared" si="2"/>
        <v>2088.88888888889</v>
      </c>
      <c r="E47" s="4"/>
      <c r="F47" s="4">
        <f t="shared" si="3"/>
        <v>1.75909395433093</v>
      </c>
    </row>
    <row r="48" spans="1:6">
      <c r="A48" s="2"/>
      <c r="B48" s="3" t="s">
        <v>94</v>
      </c>
      <c r="C48">
        <v>133.17</v>
      </c>
      <c r="D48" s="4">
        <f t="shared" si="2"/>
        <v>2072.76995305164</v>
      </c>
      <c r="E48" s="4"/>
      <c r="F48" s="4">
        <f t="shared" si="3"/>
        <v>1.74551988500997</v>
      </c>
    </row>
    <row r="49" spans="1:6">
      <c r="A49" s="2" t="s">
        <v>78</v>
      </c>
      <c r="B49" s="3" t="s">
        <v>93</v>
      </c>
      <c r="C49">
        <v>89.59</v>
      </c>
      <c r="D49" s="4">
        <f t="shared" si="2"/>
        <v>1390.76682316119</v>
      </c>
      <c r="E49" s="4"/>
      <c r="F49" s="4">
        <f t="shared" si="3"/>
        <v>1.17119178694478</v>
      </c>
    </row>
    <row r="50" spans="1:6">
      <c r="A50" s="2"/>
      <c r="B50" s="3" t="s">
        <v>94</v>
      </c>
      <c r="C50">
        <v>87.61</v>
      </c>
      <c r="D50" s="4">
        <f t="shared" si="2"/>
        <v>1359.78090766823</v>
      </c>
      <c r="E50" s="4"/>
      <c r="F50" s="4">
        <f t="shared" si="3"/>
        <v>1.14509794494916</v>
      </c>
    </row>
    <row r="51" spans="2:6">
      <c r="B51" s="3"/>
      <c r="D51" s="4"/>
      <c r="E51" s="4"/>
      <c r="F51" s="4"/>
    </row>
    <row r="52" spans="1:6">
      <c r="A52" s="2" t="s">
        <v>23</v>
      </c>
      <c r="B52" s="3" t="s">
        <v>51</v>
      </c>
      <c r="C52">
        <v>204.91</v>
      </c>
      <c r="D52" s="4">
        <f t="shared" si="2"/>
        <v>3195.46165884194</v>
      </c>
      <c r="E52" s="4"/>
      <c r="F52" s="4">
        <f t="shared" si="3"/>
        <v>2.69096040256841</v>
      </c>
    </row>
    <row r="53" spans="1:6">
      <c r="A53" s="2"/>
      <c r="B53" s="3" t="s">
        <v>52</v>
      </c>
      <c r="C53">
        <v>205.23</v>
      </c>
      <c r="D53" s="4">
        <f t="shared" si="2"/>
        <v>3200.46948356808</v>
      </c>
      <c r="F53" s="4">
        <f t="shared" si="3"/>
        <v>2.69517758915356</v>
      </c>
    </row>
    <row r="54" spans="1:6">
      <c r="A54" s="2" t="s">
        <v>78</v>
      </c>
      <c r="B54" s="3" t="s">
        <v>51</v>
      </c>
      <c r="C54">
        <v>147.29</v>
      </c>
      <c r="D54" s="4">
        <f t="shared" si="2"/>
        <v>2293.74021909233</v>
      </c>
      <c r="F54" s="4">
        <f t="shared" si="3"/>
        <v>1.93160324307974</v>
      </c>
    </row>
    <row r="55" spans="1:6">
      <c r="A55" s="2"/>
      <c r="B55" s="3" t="s">
        <v>52</v>
      </c>
      <c r="C55">
        <v>146.79</v>
      </c>
      <c r="D55" s="4">
        <f t="shared" si="2"/>
        <v>2285.91549295775</v>
      </c>
      <c r="F55" s="4">
        <f t="shared" si="3"/>
        <v>1.92501388904044</v>
      </c>
    </row>
  </sheetData>
  <mergeCells count="18">
    <mergeCell ref="A2:A4"/>
    <mergeCell ref="A5:A7"/>
    <mergeCell ref="A9:A11"/>
    <mergeCell ref="A12:A14"/>
    <mergeCell ref="A16:A18"/>
    <mergeCell ref="A19:A21"/>
    <mergeCell ref="A23:A25"/>
    <mergeCell ref="A26:A28"/>
    <mergeCell ref="A30:A32"/>
    <mergeCell ref="A33:A35"/>
    <mergeCell ref="A37:A38"/>
    <mergeCell ref="A39:A40"/>
    <mergeCell ref="A42:A43"/>
    <mergeCell ref="A44:A45"/>
    <mergeCell ref="A47:A48"/>
    <mergeCell ref="A49:A50"/>
    <mergeCell ref="A52:A53"/>
    <mergeCell ref="A54:A5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0"/>
  <sheetViews>
    <sheetView workbookViewId="0">
      <selection activeCell="F8" sqref="F8"/>
    </sheetView>
  </sheetViews>
  <sheetFormatPr defaultColWidth="8.72727272727273" defaultRowHeight="14" outlineLevelCol="5"/>
  <cols>
    <col min="1" max="1" width="16.9090909090909" style="2" customWidth="1"/>
    <col min="3" max="3" width="12.8181818181818"/>
    <col min="4" max="4" width="14"/>
    <col min="5" max="5" width="12.8181818181818"/>
    <col min="6" max="6" width="19.6818181818182" customWidth="1"/>
  </cols>
  <sheetData>
    <row r="1" spans="3:6">
      <c r="C1" s="1" t="s">
        <v>20</v>
      </c>
      <c r="D1" s="1" t="s">
        <v>21</v>
      </c>
      <c r="E1" s="1" t="s">
        <v>22</v>
      </c>
      <c r="F1" s="1" t="s">
        <v>17</v>
      </c>
    </row>
    <row r="2" spans="1:6">
      <c r="A2" s="8" t="s">
        <v>23</v>
      </c>
      <c r="B2" s="6" t="s">
        <v>95</v>
      </c>
      <c r="C2" s="4">
        <v>101.9</v>
      </c>
      <c r="D2" s="4">
        <f>(C2-0.72)/0.0639</f>
        <v>1583.41158059468</v>
      </c>
      <c r="E2" s="4">
        <f>AVERAGE(D2:D4)</f>
        <v>1546.84402712572</v>
      </c>
      <c r="F2" s="4">
        <f>D2/1546.844</f>
        <v>1.0236401218188</v>
      </c>
    </row>
    <row r="3" spans="1:6">
      <c r="A3" s="8"/>
      <c r="B3" s="6" t="s">
        <v>96</v>
      </c>
      <c r="C3" s="4">
        <v>99.05</v>
      </c>
      <c r="D3" s="4">
        <f t="shared" ref="D3:D34" si="0">(C3-0.72)/0.0639</f>
        <v>1538.81064162754</v>
      </c>
      <c r="E3" s="4"/>
      <c r="F3" s="4">
        <f t="shared" ref="F3:F34" si="1">D3/1546.844</f>
        <v>0.994806613742267</v>
      </c>
    </row>
    <row r="4" spans="1:6">
      <c r="A4" s="8"/>
      <c r="B4" s="6" t="s">
        <v>97</v>
      </c>
      <c r="C4" s="4">
        <v>97.74</v>
      </c>
      <c r="D4" s="4">
        <f t="shared" si="0"/>
        <v>1518.30985915493</v>
      </c>
      <c r="E4" s="4"/>
      <c r="F4" s="4">
        <f t="shared" si="1"/>
        <v>0.98155331704744</v>
      </c>
    </row>
    <row r="5" spans="1:6">
      <c r="A5" s="8"/>
      <c r="B5" t="s">
        <v>79</v>
      </c>
      <c r="C5" s="4">
        <v>102.09</v>
      </c>
      <c r="D5" s="4">
        <f t="shared" si="0"/>
        <v>1586.38497652582</v>
      </c>
      <c r="E5" s="4"/>
      <c r="F5" s="4">
        <f t="shared" si="1"/>
        <v>1.02556235569057</v>
      </c>
    </row>
    <row r="6" spans="1:6">
      <c r="A6" s="8"/>
      <c r="B6" t="s">
        <v>80</v>
      </c>
      <c r="C6" s="4">
        <v>99.05</v>
      </c>
      <c r="D6" s="4">
        <f t="shared" si="0"/>
        <v>1538.81064162754</v>
      </c>
      <c r="E6" s="4"/>
      <c r="F6" s="4">
        <f t="shared" si="1"/>
        <v>0.994806613742267</v>
      </c>
    </row>
    <row r="7" spans="1:6">
      <c r="A7" s="8"/>
      <c r="B7" t="s">
        <v>81</v>
      </c>
      <c r="C7" s="4">
        <v>97.74</v>
      </c>
      <c r="D7" s="4">
        <f t="shared" si="0"/>
        <v>1518.30985915493</v>
      </c>
      <c r="E7" s="4"/>
      <c r="F7" s="4">
        <f t="shared" si="1"/>
        <v>0.98155331704744</v>
      </c>
    </row>
    <row r="8" spans="1:6">
      <c r="A8" s="8"/>
      <c r="B8" t="s">
        <v>82</v>
      </c>
      <c r="C8" s="4">
        <v>102.09</v>
      </c>
      <c r="D8" s="4">
        <f t="shared" si="0"/>
        <v>1586.38497652582</v>
      </c>
      <c r="E8" s="4"/>
      <c r="F8" s="4">
        <f t="shared" si="1"/>
        <v>1.02556235569057</v>
      </c>
    </row>
    <row r="9" spans="1:6">
      <c r="A9" s="8"/>
      <c r="B9" t="s">
        <v>83</v>
      </c>
      <c r="C9" s="4">
        <v>99.05</v>
      </c>
      <c r="D9" s="4">
        <f t="shared" si="0"/>
        <v>1538.81064162754</v>
      </c>
      <c r="E9" s="4"/>
      <c r="F9" s="4">
        <f t="shared" si="1"/>
        <v>0.994806613742267</v>
      </c>
    </row>
    <row r="10" spans="1:6">
      <c r="A10" s="8"/>
      <c r="B10" t="s">
        <v>84</v>
      </c>
      <c r="C10" s="4">
        <v>97.74</v>
      </c>
      <c r="D10" s="4">
        <f t="shared" si="0"/>
        <v>1518.30985915493</v>
      </c>
      <c r="E10" s="4"/>
      <c r="F10" s="4">
        <f t="shared" si="1"/>
        <v>0.98155331704744</v>
      </c>
    </row>
    <row r="11" spans="1:6">
      <c r="A11" s="8"/>
      <c r="C11" s="4"/>
      <c r="D11" s="4"/>
      <c r="E11" s="4"/>
      <c r="F11" s="4"/>
    </row>
    <row r="12" spans="1:6">
      <c r="A12" s="8" t="s">
        <v>98</v>
      </c>
      <c r="B12" s="6" t="s">
        <v>95</v>
      </c>
      <c r="C12" s="4">
        <v>83.15</v>
      </c>
      <c r="D12" s="4">
        <f t="shared" si="0"/>
        <v>1289.98435054773</v>
      </c>
      <c r="E12" s="4"/>
      <c r="F12" s="4">
        <f t="shared" si="1"/>
        <v>0.833945989736348</v>
      </c>
    </row>
    <row r="13" spans="1:6">
      <c r="A13" s="8"/>
      <c r="B13" s="6" t="s">
        <v>96</v>
      </c>
      <c r="C13" s="4">
        <v>85.8</v>
      </c>
      <c r="D13" s="4">
        <f t="shared" si="0"/>
        <v>1331.45539906103</v>
      </c>
      <c r="E13" s="4"/>
      <c r="F13" s="4">
        <f t="shared" si="1"/>
        <v>0.860756093737334</v>
      </c>
    </row>
    <row r="14" spans="1:6">
      <c r="A14" s="8"/>
      <c r="B14" s="6" t="s">
        <v>97</v>
      </c>
      <c r="C14" s="4">
        <v>84.09</v>
      </c>
      <c r="D14" s="4">
        <f t="shared" si="0"/>
        <v>1304.69483568075</v>
      </c>
      <c r="E14" s="4"/>
      <c r="F14" s="4">
        <f t="shared" si="1"/>
        <v>0.843455988891415</v>
      </c>
    </row>
    <row r="15" spans="1:6">
      <c r="A15" s="8"/>
      <c r="B15" t="s">
        <v>79</v>
      </c>
      <c r="C15" s="4">
        <v>90.08</v>
      </c>
      <c r="D15" s="4">
        <f t="shared" si="0"/>
        <v>1398.43505477308</v>
      </c>
      <c r="E15" s="4"/>
      <c r="F15" s="4">
        <f t="shared" si="1"/>
        <v>0.904056940954022</v>
      </c>
    </row>
    <row r="16" spans="1:6">
      <c r="A16" s="8"/>
      <c r="B16" t="s">
        <v>80</v>
      </c>
      <c r="C16" s="4">
        <v>88.35</v>
      </c>
      <c r="D16" s="4">
        <f t="shared" si="0"/>
        <v>1371.36150234742</v>
      </c>
      <c r="E16" s="4"/>
      <c r="F16" s="4">
        <f t="shared" si="1"/>
        <v>0.886554495700548</v>
      </c>
    </row>
    <row r="17" spans="1:6">
      <c r="A17" s="8"/>
      <c r="B17" t="s">
        <v>81</v>
      </c>
      <c r="C17" s="4">
        <v>87.27</v>
      </c>
      <c r="D17" s="4">
        <f t="shared" si="0"/>
        <v>1354.46009389671</v>
      </c>
      <c r="E17" s="4"/>
      <c r="F17" s="4">
        <f t="shared" si="1"/>
        <v>0.875628113692598</v>
      </c>
    </row>
    <row r="18" spans="1:6">
      <c r="A18" s="8"/>
      <c r="B18" t="s">
        <v>82</v>
      </c>
      <c r="C18" s="4">
        <v>82.45</v>
      </c>
      <c r="D18" s="4">
        <f t="shared" si="0"/>
        <v>1279.02973395931</v>
      </c>
      <c r="E18" s="4"/>
      <c r="F18" s="4">
        <f t="shared" si="1"/>
        <v>0.826864075471936</v>
      </c>
    </row>
    <row r="19" spans="1:6">
      <c r="A19" s="8"/>
      <c r="B19" t="s">
        <v>83</v>
      </c>
      <c r="C19" s="4">
        <v>78.04</v>
      </c>
      <c r="D19" s="4">
        <f t="shared" si="0"/>
        <v>1210.01564945227</v>
      </c>
      <c r="E19" s="4"/>
      <c r="F19" s="4">
        <f t="shared" si="1"/>
        <v>0.782248015606143</v>
      </c>
    </row>
    <row r="20" spans="1:6">
      <c r="A20" s="8"/>
      <c r="B20" t="s">
        <v>84</v>
      </c>
      <c r="C20" s="4">
        <v>78.43</v>
      </c>
      <c r="D20" s="4">
        <f t="shared" si="0"/>
        <v>1216.11893583725</v>
      </c>
      <c r="E20" s="4"/>
      <c r="F20" s="4">
        <f t="shared" si="1"/>
        <v>0.786193653553458</v>
      </c>
    </row>
    <row r="21" spans="1:6">
      <c r="A21" s="8"/>
      <c r="C21" s="4"/>
      <c r="D21" s="4"/>
      <c r="E21" s="4"/>
      <c r="F21" s="4"/>
    </row>
    <row r="22" spans="1:6">
      <c r="A22" s="8" t="s">
        <v>99</v>
      </c>
      <c r="B22" s="6" t="s">
        <v>95</v>
      </c>
      <c r="C22" s="4">
        <v>124.46</v>
      </c>
      <c r="D22" s="4">
        <f t="shared" si="0"/>
        <v>1936.46322378717</v>
      </c>
      <c r="E22" s="4"/>
      <c r="F22" s="4">
        <f t="shared" si="1"/>
        <v>1.25188010154041</v>
      </c>
    </row>
    <row r="23" spans="1:6">
      <c r="A23" s="8"/>
      <c r="B23" s="6" t="s">
        <v>96</v>
      </c>
      <c r="C23" s="4">
        <v>120.79</v>
      </c>
      <c r="D23" s="4">
        <f t="shared" si="0"/>
        <v>1879.02973395931</v>
      </c>
      <c r="E23" s="4"/>
      <c r="F23" s="4">
        <f t="shared" si="1"/>
        <v>1.21475063675413</v>
      </c>
    </row>
    <row r="24" spans="1:6">
      <c r="A24" s="8"/>
      <c r="B24" s="6" t="s">
        <v>97</v>
      </c>
      <c r="C24" s="4">
        <v>119.32</v>
      </c>
      <c r="D24" s="4">
        <f t="shared" si="0"/>
        <v>1856.02503912363</v>
      </c>
      <c r="E24" s="4"/>
      <c r="F24" s="4">
        <f t="shared" si="1"/>
        <v>1.19987861679887</v>
      </c>
    </row>
    <row r="25" spans="1:6">
      <c r="A25" s="8"/>
      <c r="B25" t="s">
        <v>79</v>
      </c>
      <c r="C25" s="4">
        <v>129.94</v>
      </c>
      <c r="D25" s="4">
        <f t="shared" si="0"/>
        <v>2022.22222222222</v>
      </c>
      <c r="E25" s="4"/>
      <c r="F25" s="4">
        <f t="shared" si="1"/>
        <v>1.30732137321037</v>
      </c>
    </row>
    <row r="26" spans="1:6">
      <c r="A26" s="8"/>
      <c r="B26" t="s">
        <v>80</v>
      </c>
      <c r="C26" s="13">
        <v>127.99</v>
      </c>
      <c r="D26" s="4">
        <f t="shared" si="0"/>
        <v>1991.70579029734</v>
      </c>
      <c r="E26" s="4"/>
      <c r="F26" s="4">
        <f t="shared" si="1"/>
        <v>1.2875931834738</v>
      </c>
    </row>
    <row r="27" spans="1:6">
      <c r="A27" s="8"/>
      <c r="B27" t="s">
        <v>81</v>
      </c>
      <c r="C27" s="4"/>
      <c r="D27" s="4"/>
      <c r="E27" s="4"/>
      <c r="F27" s="4"/>
    </row>
    <row r="28" spans="1:6">
      <c r="A28" s="8"/>
      <c r="B28" t="s">
        <v>82</v>
      </c>
      <c r="C28" s="4">
        <v>128.02</v>
      </c>
      <c r="D28" s="4">
        <f t="shared" si="0"/>
        <v>1992.17527386541</v>
      </c>
      <c r="E28" s="4"/>
      <c r="F28" s="4">
        <f t="shared" si="1"/>
        <v>1.28789669408513</v>
      </c>
    </row>
    <row r="29" spans="1:6">
      <c r="A29" s="8"/>
      <c r="B29" t="s">
        <v>83</v>
      </c>
      <c r="C29" s="4">
        <v>130.37</v>
      </c>
      <c r="D29" s="4">
        <f t="shared" si="0"/>
        <v>2028.95148669797</v>
      </c>
      <c r="E29" s="4"/>
      <c r="F29" s="4">
        <f t="shared" si="1"/>
        <v>1.31167169197279</v>
      </c>
    </row>
    <row r="30" spans="1:6">
      <c r="A30" s="8"/>
      <c r="B30" t="s">
        <v>84</v>
      </c>
      <c r="C30" s="4"/>
      <c r="D30" s="4"/>
      <c r="E30" s="4"/>
      <c r="F30" s="4"/>
    </row>
    <row r="31" spans="1:6">
      <c r="A31" s="8"/>
      <c r="C31" s="4"/>
      <c r="D31" s="4"/>
      <c r="E31" s="4"/>
      <c r="F31" s="4"/>
    </row>
    <row r="32" spans="1:6">
      <c r="A32" s="8" t="s">
        <v>100</v>
      </c>
      <c r="B32" s="6" t="s">
        <v>95</v>
      </c>
      <c r="C32" s="4">
        <v>95.68</v>
      </c>
      <c r="D32" s="4">
        <f t="shared" si="0"/>
        <v>1486.07198748044</v>
      </c>
      <c r="E32" s="4"/>
      <c r="F32" s="4">
        <f t="shared" si="1"/>
        <v>0.960712255069314</v>
      </c>
    </row>
    <row r="33" spans="1:6">
      <c r="A33" s="8"/>
      <c r="B33" s="6" t="s">
        <v>96</v>
      </c>
      <c r="C33" s="4">
        <v>95.13</v>
      </c>
      <c r="D33" s="4">
        <f t="shared" si="0"/>
        <v>1477.46478873239</v>
      </c>
      <c r="E33" s="4"/>
      <c r="F33" s="4">
        <f t="shared" si="1"/>
        <v>0.955147893861562</v>
      </c>
    </row>
    <row r="34" spans="1:6">
      <c r="A34" s="8"/>
      <c r="B34" s="6" t="s">
        <v>97</v>
      </c>
      <c r="C34" s="4">
        <v>94.55</v>
      </c>
      <c r="D34" s="4">
        <f t="shared" si="0"/>
        <v>1468.38810641628</v>
      </c>
      <c r="E34" s="4"/>
      <c r="F34" s="4">
        <f t="shared" si="1"/>
        <v>0.949280022042478</v>
      </c>
    </row>
    <row r="35" spans="1:6">
      <c r="A35" s="8"/>
      <c r="B35" t="s">
        <v>79</v>
      </c>
      <c r="C35" s="4">
        <v>95.79</v>
      </c>
      <c r="D35" s="4">
        <f t="shared" ref="D35:D66" si="2">(C35-0.72)/0.0639</f>
        <v>1487.79342723005</v>
      </c>
      <c r="E35" s="4"/>
      <c r="F35" s="4">
        <f t="shared" ref="F35:F66" si="3">D35/1546.844</f>
        <v>0.961825127310865</v>
      </c>
    </row>
    <row r="36" spans="1:6">
      <c r="A36" s="8"/>
      <c r="B36" t="s">
        <v>80</v>
      </c>
      <c r="C36" s="4">
        <v>96.67</v>
      </c>
      <c r="D36" s="4">
        <f t="shared" si="2"/>
        <v>1501.56494522692</v>
      </c>
      <c r="E36" s="4"/>
      <c r="F36" s="4">
        <f t="shared" si="3"/>
        <v>0.970728105243268</v>
      </c>
    </row>
    <row r="37" spans="1:6">
      <c r="A37" s="8"/>
      <c r="B37" t="s">
        <v>81</v>
      </c>
      <c r="C37" s="4">
        <v>97.38</v>
      </c>
      <c r="D37" s="4">
        <f t="shared" si="2"/>
        <v>1512.67605633803</v>
      </c>
      <c r="E37" s="4"/>
      <c r="F37" s="4">
        <f t="shared" si="3"/>
        <v>0.977911189711456</v>
      </c>
    </row>
    <row r="38" spans="1:6">
      <c r="A38" s="8"/>
      <c r="B38" t="s">
        <v>82</v>
      </c>
      <c r="C38" s="4">
        <v>92.57</v>
      </c>
      <c r="D38" s="4">
        <f t="shared" si="2"/>
        <v>1437.40219092332</v>
      </c>
      <c r="E38" s="4"/>
      <c r="F38" s="4">
        <f t="shared" si="3"/>
        <v>0.929248321694571</v>
      </c>
    </row>
    <row r="39" spans="1:6">
      <c r="A39" s="8"/>
      <c r="B39" t="s">
        <v>83</v>
      </c>
      <c r="C39" s="4">
        <v>95.45</v>
      </c>
      <c r="D39" s="4">
        <f t="shared" si="2"/>
        <v>1482.47261345853</v>
      </c>
      <c r="E39" s="4"/>
      <c r="F39" s="4">
        <f t="shared" si="3"/>
        <v>0.958385340382436</v>
      </c>
    </row>
    <row r="40" spans="1:6">
      <c r="A40" s="8"/>
      <c r="B40" t="s">
        <v>84</v>
      </c>
      <c r="C40" s="4">
        <v>96.89</v>
      </c>
      <c r="D40" s="4">
        <f t="shared" si="2"/>
        <v>1505.00782472613</v>
      </c>
      <c r="E40" s="4"/>
      <c r="F40" s="4">
        <f t="shared" si="3"/>
        <v>0.972953849726368</v>
      </c>
    </row>
    <row r="41" spans="1:6">
      <c r="A41" s="8"/>
      <c r="C41" s="4"/>
      <c r="D41" s="4"/>
      <c r="E41" s="4"/>
      <c r="F41" s="4"/>
    </row>
    <row r="42" spans="1:6">
      <c r="A42" s="8" t="s">
        <v>101</v>
      </c>
      <c r="B42" s="6" t="s">
        <v>95</v>
      </c>
      <c r="C42" s="4">
        <v>105.63</v>
      </c>
      <c r="D42" s="4">
        <f t="shared" si="2"/>
        <v>1641.78403755869</v>
      </c>
      <c r="E42" s="4"/>
      <c r="F42" s="4">
        <f t="shared" si="3"/>
        <v>1.06137660782774</v>
      </c>
    </row>
    <row r="43" spans="1:6">
      <c r="A43" s="8"/>
      <c r="B43" s="6" t="s">
        <v>96</v>
      </c>
      <c r="C43" s="4">
        <v>107.29</v>
      </c>
      <c r="D43" s="4">
        <f t="shared" si="2"/>
        <v>1667.76212832551</v>
      </c>
      <c r="E43" s="4"/>
      <c r="F43" s="4">
        <f t="shared" si="3"/>
        <v>1.07817086165477</v>
      </c>
    </row>
    <row r="44" spans="1:6">
      <c r="A44" s="8"/>
      <c r="B44" s="6" t="s">
        <v>97</v>
      </c>
      <c r="C44" s="4">
        <v>112.09</v>
      </c>
      <c r="D44" s="4">
        <f t="shared" si="2"/>
        <v>1742.87949921753</v>
      </c>
      <c r="E44" s="4"/>
      <c r="F44" s="4">
        <f t="shared" si="3"/>
        <v>1.12673255946788</v>
      </c>
    </row>
    <row r="45" spans="1:6">
      <c r="A45" s="8"/>
      <c r="B45" t="s">
        <v>79</v>
      </c>
      <c r="C45" s="4">
        <v>134.89</v>
      </c>
      <c r="D45" s="4">
        <f t="shared" si="2"/>
        <v>2099.68701095462</v>
      </c>
      <c r="E45" s="4"/>
      <c r="F45" s="4">
        <f t="shared" si="3"/>
        <v>1.35740062408014</v>
      </c>
    </row>
    <row r="46" spans="1:6">
      <c r="A46" s="8"/>
      <c r="B46" t="s">
        <v>80</v>
      </c>
      <c r="C46" s="13">
        <v>137.7</v>
      </c>
      <c r="D46" s="4">
        <f t="shared" si="2"/>
        <v>2143.66197183099</v>
      </c>
      <c r="E46" s="4"/>
      <c r="F46" s="4">
        <f t="shared" si="3"/>
        <v>1.38582945134156</v>
      </c>
    </row>
    <row r="47" spans="1:6">
      <c r="A47" s="8"/>
      <c r="B47" t="s">
        <v>81</v>
      </c>
      <c r="C47" s="4"/>
      <c r="D47" s="4"/>
      <c r="E47" s="4"/>
      <c r="F47" s="4"/>
    </row>
    <row r="48" spans="1:6">
      <c r="A48" s="8"/>
      <c r="B48" t="s">
        <v>82</v>
      </c>
      <c r="C48" s="4"/>
      <c r="D48" s="4"/>
      <c r="E48" s="4"/>
      <c r="F48" s="4"/>
    </row>
    <row r="49" spans="1:6">
      <c r="A49" s="8"/>
      <c r="B49" t="s">
        <v>83</v>
      </c>
      <c r="C49" s="4">
        <v>150.48</v>
      </c>
      <c r="D49" s="4">
        <f t="shared" si="2"/>
        <v>2343.66197183099</v>
      </c>
      <c r="E49" s="4"/>
      <c r="F49" s="4">
        <f t="shared" si="3"/>
        <v>1.51512497176896</v>
      </c>
    </row>
    <row r="50" spans="1:6">
      <c r="A50" s="8"/>
      <c r="B50" t="s">
        <v>84</v>
      </c>
      <c r="C50" s="4">
        <v>156.7</v>
      </c>
      <c r="D50" s="4">
        <f t="shared" si="2"/>
        <v>2441.00156494523</v>
      </c>
      <c r="E50" s="4"/>
      <c r="F50" s="4">
        <f t="shared" si="3"/>
        <v>1.57805283851845</v>
      </c>
    </row>
    <row r="51" spans="1:6">
      <c r="A51" s="8"/>
      <c r="C51" s="4"/>
      <c r="D51" s="4"/>
      <c r="E51" s="4"/>
      <c r="F51" s="4"/>
    </row>
    <row r="52" spans="1:6">
      <c r="A52" s="8" t="s">
        <v>102</v>
      </c>
      <c r="B52" s="6" t="s">
        <v>95</v>
      </c>
      <c r="C52" s="4">
        <v>99.2</v>
      </c>
      <c r="D52" s="4">
        <f t="shared" si="2"/>
        <v>1541.15805946792</v>
      </c>
      <c r="E52" s="4"/>
      <c r="F52" s="4">
        <f t="shared" si="3"/>
        <v>0.996324166798927</v>
      </c>
    </row>
    <row r="53" spans="1:6">
      <c r="A53" s="8"/>
      <c r="B53" s="6" t="s">
        <v>96</v>
      </c>
      <c r="C53" s="4">
        <v>99.68</v>
      </c>
      <c r="D53" s="4">
        <f t="shared" si="2"/>
        <v>1548.66979655712</v>
      </c>
      <c r="E53" s="4"/>
      <c r="F53" s="4">
        <f t="shared" si="3"/>
        <v>1.00118033658024</v>
      </c>
    </row>
    <row r="54" spans="1:6">
      <c r="A54" s="8"/>
      <c r="B54" s="6" t="s">
        <v>97</v>
      </c>
      <c r="C54" s="4">
        <v>98.61</v>
      </c>
      <c r="D54" s="4">
        <f t="shared" si="2"/>
        <v>1531.92488262911</v>
      </c>
      <c r="E54" s="4"/>
      <c r="F54" s="4">
        <f t="shared" si="3"/>
        <v>0.990355124776065</v>
      </c>
    </row>
    <row r="55" spans="1:6">
      <c r="A55" s="8"/>
      <c r="B55" t="s">
        <v>79</v>
      </c>
      <c r="C55" s="4">
        <v>107.92</v>
      </c>
      <c r="D55" s="4">
        <f t="shared" si="2"/>
        <v>1677.62128325509</v>
      </c>
      <c r="E55" s="4"/>
      <c r="F55" s="4">
        <f t="shared" si="3"/>
        <v>1.08454458449274</v>
      </c>
    </row>
    <row r="56" spans="1:6">
      <c r="A56" s="8"/>
      <c r="B56" t="s">
        <v>80</v>
      </c>
      <c r="C56" s="4">
        <v>100.48</v>
      </c>
      <c r="D56" s="4">
        <f t="shared" si="2"/>
        <v>1561.18935837246</v>
      </c>
      <c r="E56" s="4"/>
      <c r="F56" s="4">
        <f t="shared" si="3"/>
        <v>1.00927395288242</v>
      </c>
    </row>
    <row r="57" spans="1:6">
      <c r="A57" s="8"/>
      <c r="B57" t="s">
        <v>81</v>
      </c>
      <c r="C57" s="4">
        <v>110.87</v>
      </c>
      <c r="D57" s="4">
        <f t="shared" si="2"/>
        <v>1723.78716744914</v>
      </c>
      <c r="E57" s="4"/>
      <c r="F57" s="4">
        <f t="shared" si="3"/>
        <v>1.11438979460704</v>
      </c>
    </row>
    <row r="58" spans="1:6">
      <c r="A58" s="8"/>
      <c r="B58" t="s">
        <v>82</v>
      </c>
      <c r="C58" s="4">
        <v>96.05</v>
      </c>
      <c r="D58" s="4">
        <f t="shared" si="2"/>
        <v>1491.86228482003</v>
      </c>
      <c r="E58" s="4"/>
      <c r="F58" s="4">
        <f t="shared" si="3"/>
        <v>0.964455552609075</v>
      </c>
    </row>
    <row r="59" spans="1:6">
      <c r="A59" s="8"/>
      <c r="B59" t="s">
        <v>83</v>
      </c>
      <c r="C59" s="4">
        <v>96.95</v>
      </c>
      <c r="D59" s="4">
        <f t="shared" si="2"/>
        <v>1505.94679186228</v>
      </c>
      <c r="E59" s="4"/>
      <c r="F59" s="4">
        <f t="shared" si="3"/>
        <v>0.973560870949032</v>
      </c>
    </row>
    <row r="60" spans="1:6">
      <c r="A60" s="8"/>
      <c r="B60" t="s">
        <v>84</v>
      </c>
      <c r="C60" s="4">
        <v>97.59</v>
      </c>
      <c r="D60" s="4">
        <f t="shared" si="2"/>
        <v>1515.96244131455</v>
      </c>
      <c r="E60" s="4"/>
      <c r="F60" s="4">
        <f t="shared" si="3"/>
        <v>0.98003576399078</v>
      </c>
    </row>
    <row r="61" spans="1:6">
      <c r="A61" s="8"/>
      <c r="C61" s="4"/>
      <c r="D61" s="4"/>
      <c r="E61" s="4"/>
      <c r="F61" s="4"/>
    </row>
    <row r="62" spans="1:6">
      <c r="A62" s="8" t="s">
        <v>103</v>
      </c>
      <c r="B62" s="6" t="s">
        <v>95</v>
      </c>
      <c r="C62" s="4">
        <v>75.56</v>
      </c>
      <c r="D62" s="4">
        <f t="shared" si="2"/>
        <v>1171.20500782473</v>
      </c>
      <c r="E62" s="4"/>
      <c r="F62" s="4">
        <f t="shared" si="3"/>
        <v>0.757157805069371</v>
      </c>
    </row>
    <row r="63" spans="1:6">
      <c r="A63" s="8"/>
      <c r="B63" s="6" t="s">
        <v>96</v>
      </c>
      <c r="C63" s="4">
        <v>72.02</v>
      </c>
      <c r="D63" s="4">
        <f t="shared" si="2"/>
        <v>1115.80594679186</v>
      </c>
      <c r="E63" s="4"/>
      <c r="F63" s="4">
        <f t="shared" si="3"/>
        <v>0.721343552932204</v>
      </c>
    </row>
    <row r="64" spans="1:6">
      <c r="A64" s="8"/>
      <c r="B64" s="6" t="s">
        <v>97</v>
      </c>
      <c r="C64" s="4">
        <v>71.58</v>
      </c>
      <c r="D64" s="4">
        <f t="shared" si="2"/>
        <v>1108.92018779343</v>
      </c>
      <c r="E64" s="4"/>
      <c r="F64" s="4">
        <f t="shared" si="3"/>
        <v>0.716892063966002</v>
      </c>
    </row>
    <row r="65" spans="1:6">
      <c r="A65" s="8"/>
      <c r="B65" t="s">
        <v>79</v>
      </c>
      <c r="C65" s="4">
        <v>96.05</v>
      </c>
      <c r="D65" s="4">
        <f t="shared" si="2"/>
        <v>1491.86228482003</v>
      </c>
      <c r="E65" s="4"/>
      <c r="F65" s="4">
        <f t="shared" si="3"/>
        <v>0.964455552609075</v>
      </c>
    </row>
    <row r="66" spans="1:6">
      <c r="A66" s="8"/>
      <c r="B66" t="s">
        <v>80</v>
      </c>
      <c r="C66" s="4">
        <v>95.56</v>
      </c>
      <c r="D66" s="4">
        <f t="shared" si="2"/>
        <v>1484.19405320814</v>
      </c>
      <c r="E66" s="4"/>
      <c r="F66" s="4">
        <f t="shared" si="3"/>
        <v>0.959498212623986</v>
      </c>
    </row>
    <row r="67" spans="1:6">
      <c r="A67" s="8"/>
      <c r="B67" t="s">
        <v>81</v>
      </c>
      <c r="C67" s="4">
        <v>95.03</v>
      </c>
      <c r="D67" s="4">
        <f t="shared" ref="D67:D100" si="4">(C67-0.72)/0.0639</f>
        <v>1475.89984350548</v>
      </c>
      <c r="E67" s="4"/>
      <c r="F67" s="4">
        <f t="shared" ref="F67:F100" si="5">D67/1546.844</f>
        <v>0.954136191823789</v>
      </c>
    </row>
    <row r="68" spans="1:6">
      <c r="A68" s="8"/>
      <c r="B68" t="s">
        <v>82</v>
      </c>
      <c r="C68" s="4">
        <v>97.15</v>
      </c>
      <c r="D68" s="4">
        <f t="shared" si="4"/>
        <v>1509.07668231612</v>
      </c>
      <c r="E68" s="4"/>
      <c r="F68" s="4">
        <f t="shared" si="5"/>
        <v>0.975584275024578</v>
      </c>
    </row>
    <row r="69" spans="1:6">
      <c r="A69" s="8"/>
      <c r="B69" t="s">
        <v>83</v>
      </c>
      <c r="C69" s="4">
        <v>93.23</v>
      </c>
      <c r="D69" s="4">
        <f t="shared" si="4"/>
        <v>1447.73082942097</v>
      </c>
      <c r="E69" s="4"/>
      <c r="F69" s="4">
        <f t="shared" si="5"/>
        <v>0.935925555143874</v>
      </c>
    </row>
    <row r="70" spans="1:6">
      <c r="A70" s="8"/>
      <c r="B70" t="s">
        <v>84</v>
      </c>
      <c r="C70" s="4">
        <v>95.84</v>
      </c>
      <c r="D70" s="4">
        <f t="shared" si="4"/>
        <v>1488.57589984351</v>
      </c>
      <c r="E70" s="4"/>
      <c r="F70" s="4">
        <f t="shared" si="5"/>
        <v>0.962330978329751</v>
      </c>
    </row>
    <row r="71" spans="1:6">
      <c r="A71" s="8"/>
      <c r="C71" s="4"/>
      <c r="D71" s="4"/>
      <c r="E71" s="4"/>
      <c r="F71" s="4"/>
    </row>
    <row r="72" spans="1:6">
      <c r="A72" s="8" t="s">
        <v>104</v>
      </c>
      <c r="B72" s="6" t="s">
        <v>95</v>
      </c>
      <c r="C72" s="4">
        <v>90.33</v>
      </c>
      <c r="D72" s="4">
        <f t="shared" si="4"/>
        <v>1402.34741784038</v>
      </c>
      <c r="E72" s="4"/>
      <c r="F72" s="4">
        <f t="shared" si="5"/>
        <v>0.906586196048454</v>
      </c>
    </row>
    <row r="73" spans="1:6">
      <c r="A73" s="8"/>
      <c r="B73" s="6" t="s">
        <v>96</v>
      </c>
      <c r="C73" s="4">
        <v>81.4</v>
      </c>
      <c r="D73" s="4">
        <f t="shared" si="4"/>
        <v>1262.59780907668</v>
      </c>
      <c r="E73" s="4"/>
      <c r="F73" s="4">
        <f t="shared" si="5"/>
        <v>0.816241204075319</v>
      </c>
    </row>
    <row r="74" spans="1:6">
      <c r="A74" s="8"/>
      <c r="B74" s="6" t="s">
        <v>97</v>
      </c>
      <c r="C74" s="4">
        <v>91.28</v>
      </c>
      <c r="D74" s="4">
        <f t="shared" si="4"/>
        <v>1417.21439749609</v>
      </c>
      <c r="E74" s="4"/>
      <c r="F74" s="4">
        <f t="shared" si="5"/>
        <v>0.916197365407299</v>
      </c>
    </row>
    <row r="75" spans="1:6">
      <c r="A75" s="8"/>
      <c r="B75" t="s">
        <v>79</v>
      </c>
      <c r="C75" s="4">
        <v>95.6</v>
      </c>
      <c r="D75" s="4">
        <f t="shared" si="4"/>
        <v>1484.8200312989</v>
      </c>
      <c r="E75" s="4"/>
      <c r="F75" s="4">
        <f t="shared" si="5"/>
        <v>0.959902893439096</v>
      </c>
    </row>
    <row r="76" spans="1:6">
      <c r="A76" s="8"/>
      <c r="B76" t="s">
        <v>80</v>
      </c>
      <c r="C76" s="4">
        <v>91.28</v>
      </c>
      <c r="D76" s="4">
        <f t="shared" si="4"/>
        <v>1417.21439749609</v>
      </c>
      <c r="E76" s="4"/>
      <c r="F76" s="4">
        <f t="shared" si="5"/>
        <v>0.916197365407299</v>
      </c>
    </row>
    <row r="77" spans="1:6">
      <c r="A77" s="8"/>
      <c r="B77" t="s">
        <v>81</v>
      </c>
      <c r="C77" s="4">
        <v>92.95</v>
      </c>
      <c r="D77" s="4">
        <f t="shared" si="4"/>
        <v>1443.3489827856</v>
      </c>
      <c r="E77" s="4"/>
      <c r="F77" s="4">
        <f t="shared" si="5"/>
        <v>0.933092789438109</v>
      </c>
    </row>
    <row r="78" spans="1:6">
      <c r="A78" s="8"/>
      <c r="B78" t="s">
        <v>82</v>
      </c>
      <c r="C78" s="4">
        <v>95.63</v>
      </c>
      <c r="D78" s="4">
        <f t="shared" si="4"/>
        <v>1485.28951486698</v>
      </c>
      <c r="E78" s="4"/>
      <c r="F78" s="4">
        <f t="shared" si="5"/>
        <v>0.960206404050428</v>
      </c>
    </row>
    <row r="79" spans="1:6">
      <c r="A79" s="8"/>
      <c r="B79" t="s">
        <v>83</v>
      </c>
      <c r="C79" s="4">
        <v>93.09</v>
      </c>
      <c r="D79" s="4">
        <f t="shared" si="4"/>
        <v>1445.53990610329</v>
      </c>
      <c r="E79" s="4"/>
      <c r="F79" s="4">
        <f t="shared" si="5"/>
        <v>0.934509172290992</v>
      </c>
    </row>
    <row r="80" spans="1:6">
      <c r="A80" s="8"/>
      <c r="B80" t="s">
        <v>84</v>
      </c>
      <c r="C80" s="4">
        <v>96.75</v>
      </c>
      <c r="D80" s="4">
        <f t="shared" si="4"/>
        <v>1502.81690140845</v>
      </c>
      <c r="E80" s="4"/>
      <c r="F80" s="4">
        <f t="shared" si="5"/>
        <v>0.971537466873486</v>
      </c>
    </row>
    <row r="81" spans="1:6">
      <c r="A81" s="8"/>
      <c r="C81" s="4"/>
      <c r="D81" s="4"/>
      <c r="E81" s="4"/>
      <c r="F81" s="4"/>
    </row>
    <row r="82" spans="1:6">
      <c r="A82" s="8" t="s">
        <v>105</v>
      </c>
      <c r="B82" s="6" t="s">
        <v>95</v>
      </c>
      <c r="C82" s="4">
        <v>108.64</v>
      </c>
      <c r="D82" s="4">
        <f t="shared" si="4"/>
        <v>1688.88888888889</v>
      </c>
      <c r="E82" s="4"/>
      <c r="F82" s="4">
        <f t="shared" si="5"/>
        <v>1.0918288391647</v>
      </c>
    </row>
    <row r="83" spans="1:6">
      <c r="A83" s="8"/>
      <c r="B83" s="6" t="s">
        <v>96</v>
      </c>
      <c r="C83" s="4">
        <v>116.18</v>
      </c>
      <c r="D83" s="4">
        <f t="shared" si="4"/>
        <v>1806.88575899844</v>
      </c>
      <c r="E83" s="4"/>
      <c r="F83" s="4">
        <f t="shared" si="5"/>
        <v>1.1681111728128</v>
      </c>
    </row>
    <row r="84" spans="1:6">
      <c r="A84" s="8"/>
      <c r="B84" s="6" t="s">
        <v>97</v>
      </c>
      <c r="C84" s="4">
        <v>117.01</v>
      </c>
      <c r="D84" s="4">
        <f t="shared" si="4"/>
        <v>1819.87480438185</v>
      </c>
      <c r="E84" s="4"/>
      <c r="F84" s="4">
        <f t="shared" si="5"/>
        <v>1.17650829972631</v>
      </c>
    </row>
    <row r="85" spans="1:6">
      <c r="A85" s="8"/>
      <c r="B85" t="s">
        <v>79</v>
      </c>
      <c r="C85" s="4">
        <v>121.64</v>
      </c>
      <c r="D85" s="4">
        <f t="shared" si="4"/>
        <v>1892.33176838811</v>
      </c>
      <c r="E85" s="4"/>
      <c r="F85" s="4">
        <f t="shared" si="5"/>
        <v>1.22335010407521</v>
      </c>
    </row>
    <row r="86" spans="1:6">
      <c r="A86" s="8"/>
      <c r="B86" t="s">
        <v>80</v>
      </c>
      <c r="C86" s="4"/>
      <c r="D86" s="4"/>
      <c r="E86" s="4"/>
      <c r="F86" s="4"/>
    </row>
    <row r="87" spans="1:6">
      <c r="A87" s="8"/>
      <c r="B87" t="s">
        <v>81</v>
      </c>
      <c r="C87" s="4">
        <v>118.96</v>
      </c>
      <c r="D87" s="4">
        <f t="shared" si="4"/>
        <v>1850.39123630673</v>
      </c>
      <c r="E87" s="4"/>
      <c r="F87" s="4">
        <f t="shared" si="5"/>
        <v>1.19623648946289</v>
      </c>
    </row>
    <row r="88" spans="1:6">
      <c r="A88" s="8"/>
      <c r="B88" t="s">
        <v>82</v>
      </c>
      <c r="C88" s="4">
        <v>122.95</v>
      </c>
      <c r="D88" s="4">
        <f t="shared" si="4"/>
        <v>1912.83255086072</v>
      </c>
      <c r="E88" s="4"/>
      <c r="F88" s="4">
        <f t="shared" si="5"/>
        <v>1.23660340077003</v>
      </c>
    </row>
    <row r="89" spans="1:6">
      <c r="A89" s="8"/>
      <c r="B89" t="s">
        <v>83</v>
      </c>
      <c r="C89" s="4">
        <v>123.48</v>
      </c>
      <c r="D89" s="4">
        <f t="shared" si="4"/>
        <v>1921.12676056338</v>
      </c>
      <c r="E89" s="4"/>
      <c r="F89" s="4">
        <f t="shared" si="5"/>
        <v>1.24196542157023</v>
      </c>
    </row>
    <row r="90" spans="1:6">
      <c r="A90" s="8"/>
      <c r="B90" t="s">
        <v>84</v>
      </c>
      <c r="C90" s="4">
        <v>120.82</v>
      </c>
      <c r="D90" s="4">
        <f t="shared" si="4"/>
        <v>1879.49921752739</v>
      </c>
      <c r="E90" s="4"/>
      <c r="F90" s="4">
        <f t="shared" si="5"/>
        <v>1.21505414736547</v>
      </c>
    </row>
    <row r="91" spans="1:6">
      <c r="A91" s="8"/>
      <c r="C91" s="4"/>
      <c r="D91" s="4"/>
      <c r="E91" s="4"/>
      <c r="F91" s="4"/>
    </row>
    <row r="92" spans="1:6">
      <c r="A92" s="8" t="s">
        <v>106</v>
      </c>
      <c r="B92" s="6" t="s">
        <v>95</v>
      </c>
      <c r="C92" s="4">
        <v>95.73</v>
      </c>
      <c r="D92" s="4">
        <f t="shared" si="4"/>
        <v>1486.8544600939</v>
      </c>
      <c r="E92" s="4"/>
      <c r="F92" s="4">
        <f t="shared" si="5"/>
        <v>0.961218106088201</v>
      </c>
    </row>
    <row r="93" spans="1:6">
      <c r="A93" s="8"/>
      <c r="B93" s="6" t="s">
        <v>96</v>
      </c>
      <c r="C93" s="4">
        <v>95.95</v>
      </c>
      <c r="D93" s="4">
        <f t="shared" si="4"/>
        <v>1490.29733959311</v>
      </c>
      <c r="E93" s="4"/>
      <c r="F93" s="4">
        <f t="shared" si="5"/>
        <v>0.963443850571302</v>
      </c>
    </row>
    <row r="94" spans="1:6">
      <c r="A94" s="8"/>
      <c r="B94" s="6" t="s">
        <v>97</v>
      </c>
      <c r="C94" s="4">
        <v>96.17</v>
      </c>
      <c r="D94" s="4">
        <f t="shared" si="4"/>
        <v>1493.74021909233</v>
      </c>
      <c r="E94" s="4"/>
      <c r="F94" s="4">
        <f t="shared" si="5"/>
        <v>0.965669595054402</v>
      </c>
    </row>
    <row r="95" spans="1:6">
      <c r="A95" s="8"/>
      <c r="B95" t="s">
        <v>79</v>
      </c>
      <c r="C95" s="4">
        <v>87.96</v>
      </c>
      <c r="D95" s="4">
        <f t="shared" si="4"/>
        <v>1365.25821596244</v>
      </c>
      <c r="E95" s="4"/>
      <c r="F95" s="4">
        <f t="shared" si="5"/>
        <v>0.882608857753233</v>
      </c>
    </row>
    <row r="96" spans="1:6">
      <c r="A96" s="8"/>
      <c r="B96" t="s">
        <v>80</v>
      </c>
      <c r="C96" s="4">
        <v>96.03</v>
      </c>
      <c r="D96" s="4">
        <f t="shared" si="4"/>
        <v>1491.54929577465</v>
      </c>
      <c r="E96" s="4"/>
      <c r="F96" s="4">
        <f t="shared" si="5"/>
        <v>0.96425321220152</v>
      </c>
    </row>
    <row r="97" spans="1:6">
      <c r="A97" s="8"/>
      <c r="B97" t="s">
        <v>81</v>
      </c>
      <c r="C97" s="4">
        <v>94.02</v>
      </c>
      <c r="D97" s="4">
        <f t="shared" si="4"/>
        <v>1460.09389671362</v>
      </c>
      <c r="E97" s="4"/>
      <c r="F97" s="4">
        <f t="shared" si="5"/>
        <v>0.943918001242281</v>
      </c>
    </row>
    <row r="98" spans="1:6">
      <c r="A98" s="8"/>
      <c r="B98" t="s">
        <v>82</v>
      </c>
      <c r="C98" s="4">
        <v>108.79</v>
      </c>
      <c r="D98" s="4">
        <f t="shared" si="4"/>
        <v>1691.23630672926</v>
      </c>
      <c r="E98" s="4"/>
      <c r="F98" s="4">
        <f t="shared" si="5"/>
        <v>1.09334639222136</v>
      </c>
    </row>
    <row r="99" spans="1:6">
      <c r="A99" s="8"/>
      <c r="B99" t="s">
        <v>83</v>
      </c>
      <c r="C99" s="4">
        <v>106.87</v>
      </c>
      <c r="D99" s="4">
        <f t="shared" si="4"/>
        <v>1661.18935837246</v>
      </c>
      <c r="E99" s="4"/>
      <c r="F99" s="4">
        <f t="shared" si="5"/>
        <v>1.07392171309612</v>
      </c>
    </row>
    <row r="100" spans="1:6">
      <c r="A100" s="8"/>
      <c r="B100" t="s">
        <v>84</v>
      </c>
      <c r="C100" s="4">
        <v>102.53</v>
      </c>
      <c r="D100" s="4">
        <f t="shared" si="4"/>
        <v>1593.27073552426</v>
      </c>
      <c r="E100" s="4"/>
      <c r="F100" s="4">
        <f t="shared" si="5"/>
        <v>1.03001384465677</v>
      </c>
    </row>
    <row r="101" spans="1:6">
      <c r="A101" s="8"/>
      <c r="C101" s="4"/>
      <c r="D101" s="4"/>
      <c r="E101" s="4"/>
      <c r="F101" s="4"/>
    </row>
    <row r="102" spans="1:6">
      <c r="A102" s="8" t="s">
        <v>107</v>
      </c>
      <c r="B102" s="6" t="s">
        <v>95</v>
      </c>
      <c r="C102" s="4">
        <v>75.16</v>
      </c>
      <c r="D102" s="4">
        <f t="shared" ref="D102:D110" si="6">(C102-0.72)/0.0639</f>
        <v>1164.94522691706</v>
      </c>
      <c r="E102" s="4"/>
      <c r="F102" s="4">
        <f t="shared" ref="F102:F110" si="7">D102/1546.844</f>
        <v>0.753110996918279</v>
      </c>
    </row>
    <row r="103" spans="1:6">
      <c r="A103" s="8"/>
      <c r="B103" s="6" t="s">
        <v>96</v>
      </c>
      <c r="C103" s="4">
        <v>73.62</v>
      </c>
      <c r="D103" s="4">
        <f t="shared" si="6"/>
        <v>1140.84507042254</v>
      </c>
      <c r="F103" s="4">
        <f t="shared" si="7"/>
        <v>0.737530785536573</v>
      </c>
    </row>
    <row r="104" spans="1:6">
      <c r="A104" s="8"/>
      <c r="B104" s="6" t="s">
        <v>97</v>
      </c>
      <c r="C104" s="4">
        <v>81.41</v>
      </c>
      <c r="D104" s="4">
        <f t="shared" si="6"/>
        <v>1262.75430359937</v>
      </c>
      <c r="F104" s="4">
        <f t="shared" si="7"/>
        <v>0.816342374279096</v>
      </c>
    </row>
    <row r="105" spans="1:6">
      <c r="A105" s="8"/>
      <c r="B105" t="s">
        <v>79</v>
      </c>
      <c r="C105" s="4">
        <v>91.01</v>
      </c>
      <c r="D105" s="4">
        <f t="shared" si="6"/>
        <v>1412.98904538341</v>
      </c>
      <c r="F105" s="4">
        <f t="shared" si="7"/>
        <v>0.913465769905311</v>
      </c>
    </row>
    <row r="106" spans="1:6">
      <c r="A106" s="8"/>
      <c r="B106" t="s">
        <v>80</v>
      </c>
      <c r="C106" s="13">
        <v>91.7</v>
      </c>
      <c r="D106" s="4">
        <f t="shared" si="6"/>
        <v>1423.78716744914</v>
      </c>
      <c r="F106" s="4">
        <f t="shared" si="7"/>
        <v>0.920446513965946</v>
      </c>
    </row>
    <row r="107" spans="1:6">
      <c r="A107" s="8"/>
      <c r="B107" t="s">
        <v>81</v>
      </c>
      <c r="C107" s="4">
        <v>86.73</v>
      </c>
      <c r="D107" s="4">
        <f t="shared" si="6"/>
        <v>1346.00938967136</v>
      </c>
      <c r="F107" s="4">
        <f t="shared" si="7"/>
        <v>0.870164922688624</v>
      </c>
    </row>
    <row r="108" spans="1:6">
      <c r="A108" s="8"/>
      <c r="B108" t="s">
        <v>82</v>
      </c>
      <c r="C108" s="4">
        <v>85.06</v>
      </c>
      <c r="D108" s="4">
        <f t="shared" si="6"/>
        <v>1319.87480438185</v>
      </c>
      <c r="F108" s="4">
        <f t="shared" si="7"/>
        <v>0.853269498657813</v>
      </c>
    </row>
    <row r="109" spans="1:6">
      <c r="A109" s="8"/>
      <c r="B109" t="s">
        <v>83</v>
      </c>
      <c r="C109" s="4">
        <v>86.59</v>
      </c>
      <c r="D109" s="4">
        <f t="shared" si="6"/>
        <v>1343.81846635368</v>
      </c>
      <c r="F109" s="4">
        <f t="shared" si="7"/>
        <v>0.868748539835741</v>
      </c>
    </row>
    <row r="110" spans="1:6">
      <c r="A110" s="8"/>
      <c r="B110" t="s">
        <v>84</v>
      </c>
      <c r="C110" s="4">
        <v>85.02</v>
      </c>
      <c r="D110" s="4">
        <f t="shared" si="6"/>
        <v>1319.24882629108</v>
      </c>
      <c r="F110" s="4">
        <f t="shared" si="7"/>
        <v>0.852864817842704</v>
      </c>
    </row>
  </sheetData>
  <mergeCells count="11">
    <mergeCell ref="A2:A10"/>
    <mergeCell ref="A12:A20"/>
    <mergeCell ref="A22:A30"/>
    <mergeCell ref="A32:A40"/>
    <mergeCell ref="A42:A50"/>
    <mergeCell ref="A52:A60"/>
    <mergeCell ref="A62:A70"/>
    <mergeCell ref="A72:A80"/>
    <mergeCell ref="A82:A90"/>
    <mergeCell ref="A92:A100"/>
    <mergeCell ref="A102:A110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workbookViewId="0">
      <selection activeCell="F4" sqref="F4"/>
    </sheetView>
  </sheetViews>
  <sheetFormatPr defaultColWidth="8.72727272727273" defaultRowHeight="14" outlineLevelCol="5"/>
  <cols>
    <col min="2" max="2" width="12.8181818181818" customWidth="1"/>
    <col min="3" max="3" width="12.8181818181818"/>
    <col min="4" max="4" width="16" customWidth="1"/>
    <col min="5" max="5" width="12.8181818181818"/>
    <col min="6" max="6" width="18.4545454545455" customWidth="1"/>
  </cols>
  <sheetData>
    <row r="1" spans="3:6">
      <c r="C1" s="1" t="s">
        <v>20</v>
      </c>
      <c r="D1" s="1" t="s">
        <v>21</v>
      </c>
      <c r="E1" s="1" t="s">
        <v>22</v>
      </c>
      <c r="F1" s="1" t="s">
        <v>17</v>
      </c>
    </row>
    <row r="2" spans="1:6">
      <c r="A2" s="3" t="s">
        <v>23</v>
      </c>
      <c r="B2" s="6" t="s">
        <v>95</v>
      </c>
      <c r="C2" s="4">
        <v>102.65</v>
      </c>
      <c r="D2" s="4">
        <f>(C2-0.72)/0.0639</f>
        <v>1595.14866979656</v>
      </c>
      <c r="E2" s="4">
        <f>AVERAGE(D2:D3)</f>
        <v>1547.02660406886</v>
      </c>
      <c r="F2" s="4">
        <f>D2/1547.0266</f>
        <v>1.031106168308</v>
      </c>
    </row>
    <row r="3" spans="1:6">
      <c r="A3" s="3"/>
      <c r="B3" s="6" t="s">
        <v>96</v>
      </c>
      <c r="C3" s="4">
        <v>96.5</v>
      </c>
      <c r="D3" s="4">
        <f t="shared" ref="D3:D28" si="0">(C3-0.72)/0.0639</f>
        <v>1498.90453834116</v>
      </c>
      <c r="E3" s="4"/>
      <c r="F3" s="4">
        <f t="shared" ref="F3:F28" si="1">D3/1547.0266</f>
        <v>0.968893836952227</v>
      </c>
    </row>
    <row r="4" spans="1:6">
      <c r="A4" s="3"/>
      <c r="B4" t="s">
        <v>79</v>
      </c>
      <c r="C4" s="4">
        <v>102.65</v>
      </c>
      <c r="D4" s="4">
        <f t="shared" si="0"/>
        <v>1595.14866979656</v>
      </c>
      <c r="E4" s="4"/>
      <c r="F4" s="4">
        <f t="shared" si="1"/>
        <v>1.031106168308</v>
      </c>
    </row>
    <row r="5" spans="1:6">
      <c r="A5" s="3"/>
      <c r="B5" t="s">
        <v>80</v>
      </c>
      <c r="C5" s="4">
        <v>96.5</v>
      </c>
      <c r="D5" s="4">
        <f t="shared" si="0"/>
        <v>1498.90453834116</v>
      </c>
      <c r="E5" s="4"/>
      <c r="F5" s="4">
        <f t="shared" si="1"/>
        <v>0.968893836952227</v>
      </c>
    </row>
    <row r="6" spans="1:6">
      <c r="A6" s="3"/>
      <c r="B6" t="s">
        <v>82</v>
      </c>
      <c r="C6" s="4">
        <v>102.85</v>
      </c>
      <c r="D6" s="4">
        <f t="shared" si="0"/>
        <v>1598.27856025039</v>
      </c>
      <c r="E6" s="4"/>
      <c r="F6" s="4">
        <f t="shared" si="1"/>
        <v>1.03312933355534</v>
      </c>
    </row>
    <row r="7" spans="1:6">
      <c r="A7" s="3"/>
      <c r="B7" t="s">
        <v>83</v>
      </c>
      <c r="C7" s="4">
        <v>96.5</v>
      </c>
      <c r="D7" s="4">
        <f t="shared" si="0"/>
        <v>1498.90453834116</v>
      </c>
      <c r="E7" s="4"/>
      <c r="F7" s="4">
        <f t="shared" si="1"/>
        <v>0.968893836952227</v>
      </c>
    </row>
    <row r="8" spans="1:6">
      <c r="A8" s="3"/>
      <c r="B8" s="3"/>
      <c r="C8" s="4"/>
      <c r="D8" s="4"/>
      <c r="E8" s="4"/>
      <c r="F8" s="4"/>
    </row>
    <row r="9" spans="1:6">
      <c r="A9" s="3" t="s">
        <v>99</v>
      </c>
      <c r="B9" s="6" t="s">
        <v>95</v>
      </c>
      <c r="C9" s="4">
        <v>115.94</v>
      </c>
      <c r="D9" s="4">
        <f t="shared" si="0"/>
        <v>1803.12989045383</v>
      </c>
      <c r="E9" s="4"/>
      <c r="F9" s="4">
        <f t="shared" si="1"/>
        <v>1.1655454989939</v>
      </c>
    </row>
    <row r="10" spans="1:6">
      <c r="A10" s="3"/>
      <c r="B10" s="6" t="s">
        <v>96</v>
      </c>
      <c r="C10" s="4">
        <v>116.08</v>
      </c>
      <c r="D10" s="4">
        <f t="shared" si="0"/>
        <v>1805.32081377152</v>
      </c>
      <c r="E10" s="4"/>
      <c r="F10" s="4">
        <f t="shared" si="1"/>
        <v>1.16696171466704</v>
      </c>
    </row>
    <row r="11" spans="1:6">
      <c r="A11" s="3"/>
      <c r="B11" t="s">
        <v>79</v>
      </c>
      <c r="C11" s="4">
        <v>117.44</v>
      </c>
      <c r="D11" s="4">
        <f t="shared" si="0"/>
        <v>1826.60406885759</v>
      </c>
      <c r="E11" s="4"/>
      <c r="F11" s="4">
        <f t="shared" si="1"/>
        <v>1.18071923834897</v>
      </c>
    </row>
    <row r="12" spans="1:6">
      <c r="A12" s="3"/>
      <c r="B12" t="s">
        <v>80</v>
      </c>
      <c r="C12" s="4">
        <v>119.22</v>
      </c>
      <c r="D12" s="4">
        <f t="shared" si="0"/>
        <v>1854.46009389671</v>
      </c>
      <c r="E12" s="4"/>
      <c r="F12" s="4">
        <f t="shared" si="1"/>
        <v>1.19872540905031</v>
      </c>
    </row>
    <row r="13" spans="1:6">
      <c r="A13" s="3"/>
      <c r="B13" t="s">
        <v>82</v>
      </c>
      <c r="C13" s="13">
        <v>119.331</v>
      </c>
      <c r="D13" s="4">
        <f t="shared" si="0"/>
        <v>1856.19718309859</v>
      </c>
      <c r="E13" s="4"/>
      <c r="F13" s="4">
        <f t="shared" si="1"/>
        <v>1.19984826576259</v>
      </c>
    </row>
    <row r="14" spans="1:6">
      <c r="A14" s="3"/>
      <c r="B14" t="s">
        <v>83</v>
      </c>
      <c r="C14" s="13">
        <v>121.85</v>
      </c>
      <c r="D14" s="4">
        <f t="shared" si="0"/>
        <v>1895.61815336463</v>
      </c>
      <c r="E14" s="4"/>
      <c r="F14" s="4">
        <f t="shared" si="1"/>
        <v>1.22533003205286</v>
      </c>
    </row>
    <row r="15" spans="1:6">
      <c r="A15" s="3"/>
      <c r="B15" s="3"/>
      <c r="C15" s="4"/>
      <c r="D15" s="4"/>
      <c r="E15" s="4"/>
      <c r="F15" s="4"/>
    </row>
    <row r="16" spans="1:6">
      <c r="A16" s="3" t="s">
        <v>101</v>
      </c>
      <c r="B16" s="6" t="s">
        <v>95</v>
      </c>
      <c r="C16" s="4">
        <v>113.09</v>
      </c>
      <c r="D16" s="4">
        <f t="shared" si="0"/>
        <v>1758.5289514867</v>
      </c>
      <c r="E16" s="4"/>
      <c r="F16" s="4">
        <f t="shared" si="1"/>
        <v>1.13671539421927</v>
      </c>
    </row>
    <row r="17" spans="1:6">
      <c r="A17" s="3"/>
      <c r="B17" s="6" t="s">
        <v>96</v>
      </c>
      <c r="C17" s="4">
        <v>105.81</v>
      </c>
      <c r="D17" s="4">
        <f t="shared" si="0"/>
        <v>1644.60093896714</v>
      </c>
      <c r="E17" s="4"/>
      <c r="F17" s="4">
        <f t="shared" si="1"/>
        <v>1.06307217921601</v>
      </c>
    </row>
    <row r="18" spans="1:6">
      <c r="A18" s="3"/>
      <c r="B18" t="s">
        <v>79</v>
      </c>
      <c r="C18" s="4">
        <v>117.85</v>
      </c>
      <c r="D18" s="4">
        <f t="shared" si="0"/>
        <v>1833.02034428795</v>
      </c>
      <c r="E18" s="4"/>
      <c r="F18" s="4">
        <f t="shared" si="1"/>
        <v>1.18486672710602</v>
      </c>
    </row>
    <row r="19" spans="1:6">
      <c r="A19" s="3"/>
      <c r="B19" t="s">
        <v>80</v>
      </c>
      <c r="C19" s="4">
        <v>117.17</v>
      </c>
      <c r="D19" s="4">
        <f t="shared" si="0"/>
        <v>1822.37871674491</v>
      </c>
      <c r="E19" s="4"/>
      <c r="F19" s="4">
        <f t="shared" si="1"/>
        <v>1.17798796526505</v>
      </c>
    </row>
    <row r="20" spans="1:6">
      <c r="A20" s="3"/>
      <c r="B20" t="s">
        <v>82</v>
      </c>
      <c r="C20" s="4">
        <v>123.79</v>
      </c>
      <c r="D20" s="4">
        <f t="shared" si="0"/>
        <v>1925.97809076682</v>
      </c>
      <c r="E20" s="4"/>
      <c r="F20" s="4">
        <f t="shared" si="1"/>
        <v>1.24495473495208</v>
      </c>
    </row>
    <row r="21" spans="1:6">
      <c r="A21" s="3"/>
      <c r="B21" t="s">
        <v>83</v>
      </c>
      <c r="C21" s="4">
        <v>118.08</v>
      </c>
      <c r="D21" s="4">
        <f t="shared" si="0"/>
        <v>1836.61971830986</v>
      </c>
      <c r="E21" s="4"/>
      <c r="F21" s="4">
        <f t="shared" si="1"/>
        <v>1.18719336714046</v>
      </c>
    </row>
    <row r="22" spans="1:6">
      <c r="A22" s="3"/>
      <c r="B22" s="3"/>
      <c r="C22" s="4"/>
      <c r="D22" s="4"/>
      <c r="E22" s="4"/>
      <c r="F22" s="4"/>
    </row>
    <row r="23" spans="1:6">
      <c r="A23" s="3" t="s">
        <v>105</v>
      </c>
      <c r="B23" s="6" t="s">
        <v>95</v>
      </c>
      <c r="C23" s="4">
        <v>111.37</v>
      </c>
      <c r="D23" s="4">
        <f t="shared" si="0"/>
        <v>1731.61189358372</v>
      </c>
      <c r="E23" s="4"/>
      <c r="F23" s="4">
        <f t="shared" si="1"/>
        <v>1.11931617309213</v>
      </c>
    </row>
    <row r="24" spans="2:6">
      <c r="B24" s="6" t="s">
        <v>96</v>
      </c>
      <c r="C24" s="4">
        <v>123.17</v>
      </c>
      <c r="D24" s="4">
        <f t="shared" si="0"/>
        <v>1916.27543035994</v>
      </c>
      <c r="F24" s="4">
        <f t="shared" si="1"/>
        <v>1.23868292268532</v>
      </c>
    </row>
    <row r="25" spans="2:6">
      <c r="B25" t="s">
        <v>79</v>
      </c>
      <c r="C25" s="4">
        <v>123.87</v>
      </c>
      <c r="D25" s="4">
        <f t="shared" si="0"/>
        <v>1927.23004694836</v>
      </c>
      <c r="F25" s="4">
        <f t="shared" si="1"/>
        <v>1.24576400105102</v>
      </c>
    </row>
    <row r="26" spans="2:6">
      <c r="B26" t="s">
        <v>80</v>
      </c>
      <c r="C26" s="4">
        <v>118.93</v>
      </c>
      <c r="D26" s="4">
        <f t="shared" si="0"/>
        <v>1849.92175273865</v>
      </c>
      <c r="F26" s="4">
        <f t="shared" si="1"/>
        <v>1.19579181944167</v>
      </c>
    </row>
    <row r="27" spans="2:6">
      <c r="B27" t="s">
        <v>82</v>
      </c>
      <c r="C27" s="13">
        <v>128.2</v>
      </c>
      <c r="D27" s="4">
        <f t="shared" si="0"/>
        <v>1994.99217527387</v>
      </c>
      <c r="F27" s="4">
        <f t="shared" si="1"/>
        <v>1.28956552865598</v>
      </c>
    </row>
    <row r="28" spans="2:6">
      <c r="B28" t="s">
        <v>83</v>
      </c>
      <c r="C28" s="4">
        <v>123.99</v>
      </c>
      <c r="D28" s="4">
        <f t="shared" si="0"/>
        <v>1929.10798122066</v>
      </c>
      <c r="F28" s="4">
        <f t="shared" si="1"/>
        <v>1.24697790019943</v>
      </c>
    </row>
  </sheetData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selection activeCell="E5" sqref="E5"/>
    </sheetView>
  </sheetViews>
  <sheetFormatPr defaultColWidth="8.72727272727273" defaultRowHeight="14" outlineLevelCol="4"/>
  <cols>
    <col min="2" max="2" width="9.36363636363636" customWidth="1"/>
    <col min="3" max="3" width="14.9090909090909" customWidth="1"/>
    <col min="4" max="4" width="13.1818181818182" customWidth="1"/>
    <col min="5" max="5" width="23.4545454545455" customWidth="1"/>
  </cols>
  <sheetData>
    <row r="1" spans="2:5">
      <c r="B1" s="1" t="s">
        <v>20</v>
      </c>
      <c r="C1" s="1" t="s">
        <v>21</v>
      </c>
      <c r="D1" s="1" t="s">
        <v>22</v>
      </c>
      <c r="E1" s="1" t="s">
        <v>17</v>
      </c>
    </row>
    <row r="2" spans="1:5">
      <c r="A2" s="5" t="s">
        <v>56</v>
      </c>
      <c r="B2">
        <v>92.93</v>
      </c>
      <c r="C2">
        <f>(B2-0.72)/0.0639</f>
        <v>1443.03599374022</v>
      </c>
      <c r="D2">
        <f>AVERAGE(C2:C3)</f>
        <v>1427.23004694836</v>
      </c>
      <c r="E2">
        <f>C2/1427.23</f>
        <v>1.01107459466254</v>
      </c>
    </row>
    <row r="3" spans="2:5">
      <c r="B3">
        <v>90.91</v>
      </c>
      <c r="C3">
        <f t="shared" ref="C3:C9" si="0">(B3-0.72)/0.0639</f>
        <v>1411.42410015649</v>
      </c>
      <c r="E3">
        <f t="shared" ref="E3:E9" si="1">C3/1427.23</f>
        <v>0.988925471126934</v>
      </c>
    </row>
    <row r="4" spans="1:5">
      <c r="A4" s="5" t="s">
        <v>108</v>
      </c>
      <c r="B4">
        <v>21.02</v>
      </c>
      <c r="C4">
        <f t="shared" si="0"/>
        <v>317.683881064163</v>
      </c>
      <c r="E4">
        <f t="shared" si="1"/>
        <v>0.22258772662021</v>
      </c>
    </row>
    <row r="5" spans="2:5">
      <c r="B5">
        <v>20.79</v>
      </c>
      <c r="C5">
        <f t="shared" si="0"/>
        <v>314.084507042254</v>
      </c>
      <c r="E5">
        <f t="shared" si="1"/>
        <v>0.220065796712691</v>
      </c>
    </row>
    <row r="6" spans="1:5">
      <c r="A6" s="5" t="s">
        <v>109</v>
      </c>
      <c r="B6">
        <v>74.16</v>
      </c>
      <c r="C6">
        <f t="shared" si="0"/>
        <v>1149.29577464789</v>
      </c>
      <c r="E6">
        <f t="shared" si="1"/>
        <v>0.805263184383657</v>
      </c>
    </row>
    <row r="7" spans="2:5">
      <c r="B7">
        <v>70.83</v>
      </c>
      <c r="C7">
        <f t="shared" si="0"/>
        <v>1097.18309859155</v>
      </c>
      <c r="E7">
        <f t="shared" si="1"/>
        <v>0.76875002528783</v>
      </c>
    </row>
    <row r="8" spans="1:5">
      <c r="A8" s="5" t="s">
        <v>110</v>
      </c>
      <c r="B8">
        <v>41.94</v>
      </c>
      <c r="C8">
        <f t="shared" si="0"/>
        <v>645.070422535211</v>
      </c>
      <c r="E8">
        <f t="shared" si="1"/>
        <v>0.451973699078082</v>
      </c>
    </row>
    <row r="9" spans="2:5">
      <c r="B9" s="12">
        <v>47.53</v>
      </c>
      <c r="C9">
        <f t="shared" si="0"/>
        <v>732.550860719875</v>
      </c>
      <c r="E9">
        <f t="shared" si="1"/>
        <v>0.51326756074345</v>
      </c>
    </row>
  </sheetData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topLeftCell="A16" workbookViewId="0">
      <selection activeCell="F33" sqref="F33"/>
    </sheetView>
  </sheetViews>
  <sheetFormatPr defaultColWidth="8.72727272727273" defaultRowHeight="14" outlineLevelCol="5"/>
  <cols>
    <col min="1" max="1" width="14.0909090909091" customWidth="1"/>
    <col min="3" max="3" width="12.8181818181818" style="7"/>
    <col min="4" max="4" width="14"/>
    <col min="5" max="5" width="12.8181818181818"/>
    <col min="6" max="6" width="18.6363636363636" customWidth="1"/>
  </cols>
  <sheetData>
    <row r="1" spans="3:6">
      <c r="C1" s="1" t="s">
        <v>20</v>
      </c>
      <c r="D1" s="1" t="s">
        <v>21</v>
      </c>
      <c r="E1" s="1" t="s">
        <v>22</v>
      </c>
      <c r="F1" s="1" t="s">
        <v>17</v>
      </c>
    </row>
    <row r="2" spans="1:6">
      <c r="A2" s="2" t="s">
        <v>23</v>
      </c>
      <c r="B2" s="8" t="s">
        <v>108</v>
      </c>
      <c r="C2" s="3">
        <v>24.8</v>
      </c>
      <c r="D2" s="4">
        <f>(C2-0.72)/0.0639</f>
        <v>376.838810641628</v>
      </c>
      <c r="E2" s="4">
        <f>AVERAGE(D2:D4)</f>
        <v>366.927490871153</v>
      </c>
      <c r="F2" s="4">
        <f>D2/366.927</f>
        <v>1.02701303158837</v>
      </c>
    </row>
    <row r="3" spans="1:6">
      <c r="A3" s="2"/>
      <c r="B3" s="8"/>
      <c r="C3" s="3">
        <v>23.76</v>
      </c>
      <c r="D3" s="4">
        <f t="shared" ref="D3:D39" si="0">(C3-0.72)/0.0639</f>
        <v>360.56338028169</v>
      </c>
      <c r="E3" s="4"/>
      <c r="F3" s="4">
        <f t="shared" ref="F3:F13" si="1">D3/366.927</f>
        <v>0.982656987034724</v>
      </c>
    </row>
    <row r="4" spans="1:6">
      <c r="A4" s="2"/>
      <c r="B4" s="8"/>
      <c r="C4" s="3">
        <v>23.94</v>
      </c>
      <c r="D4" s="4">
        <f t="shared" si="0"/>
        <v>363.380281690141</v>
      </c>
      <c r="E4" s="4"/>
      <c r="F4" s="4">
        <f t="shared" si="1"/>
        <v>0.990333994745933</v>
      </c>
    </row>
    <row r="5" spans="1:6">
      <c r="A5" s="8" t="s">
        <v>99</v>
      </c>
      <c r="B5" s="8"/>
      <c r="C5" s="3">
        <v>25.49</v>
      </c>
      <c r="D5" s="4">
        <f t="shared" si="0"/>
        <v>387.636932707355</v>
      </c>
      <c r="E5" s="4"/>
      <c r="F5" s="4">
        <f t="shared" si="1"/>
        <v>1.05644156114801</v>
      </c>
    </row>
    <row r="6" spans="1:6">
      <c r="A6" s="8"/>
      <c r="B6" s="8"/>
      <c r="C6" s="3">
        <v>24.36</v>
      </c>
      <c r="D6" s="4">
        <f t="shared" si="0"/>
        <v>369.953051643193</v>
      </c>
      <c r="E6" s="4"/>
      <c r="F6" s="4">
        <f t="shared" si="1"/>
        <v>1.00824701273875</v>
      </c>
    </row>
    <row r="7" spans="1:6">
      <c r="A7" s="8"/>
      <c r="B7" s="8"/>
      <c r="C7" s="3">
        <v>23.48</v>
      </c>
      <c r="D7" s="4">
        <f t="shared" si="0"/>
        <v>356.181533646322</v>
      </c>
      <c r="E7" s="4"/>
      <c r="F7" s="4">
        <f t="shared" si="1"/>
        <v>0.97071497503951</v>
      </c>
    </row>
    <row r="8" spans="1:6">
      <c r="A8" s="2" t="s">
        <v>101</v>
      </c>
      <c r="B8" s="8"/>
      <c r="C8" s="9">
        <v>25.45</v>
      </c>
      <c r="D8" s="4">
        <f t="shared" si="0"/>
        <v>387.010954616588</v>
      </c>
      <c r="E8" s="4"/>
      <c r="F8" s="4">
        <f t="shared" si="1"/>
        <v>1.05473555943441</v>
      </c>
    </row>
    <row r="9" spans="1:6">
      <c r="A9" s="2"/>
      <c r="B9" s="8"/>
      <c r="C9" s="3">
        <v>23.51</v>
      </c>
      <c r="D9" s="4">
        <f t="shared" si="0"/>
        <v>356.651017214398</v>
      </c>
      <c r="E9" s="4"/>
      <c r="F9" s="4">
        <f t="shared" si="1"/>
        <v>0.971994476324712</v>
      </c>
    </row>
    <row r="10" spans="1:6">
      <c r="A10" s="2"/>
      <c r="B10" s="8"/>
      <c r="C10" s="3">
        <v>21.92</v>
      </c>
      <c r="D10" s="4">
        <f t="shared" si="0"/>
        <v>331.768388106416</v>
      </c>
      <c r="E10" s="4"/>
      <c r="F10" s="4">
        <f t="shared" si="1"/>
        <v>0.904180908209034</v>
      </c>
    </row>
    <row r="11" spans="1:6">
      <c r="A11" s="2" t="s">
        <v>105</v>
      </c>
      <c r="B11" s="8"/>
      <c r="C11" s="3">
        <v>21.51</v>
      </c>
      <c r="D11" s="4">
        <f t="shared" si="0"/>
        <v>325.352112676056</v>
      </c>
      <c r="E11" s="4"/>
      <c r="F11" s="4">
        <f t="shared" si="1"/>
        <v>0.886694390644614</v>
      </c>
    </row>
    <row r="12" spans="1:6">
      <c r="A12" s="2"/>
      <c r="B12" s="8"/>
      <c r="C12" s="3">
        <v>24.16</v>
      </c>
      <c r="D12" s="4">
        <f t="shared" si="0"/>
        <v>366.823161189358</v>
      </c>
      <c r="E12" s="4"/>
      <c r="F12" s="4">
        <f t="shared" si="1"/>
        <v>0.999717004170743</v>
      </c>
    </row>
    <row r="13" spans="1:6">
      <c r="A13" s="2"/>
      <c r="B13" s="8"/>
      <c r="C13" s="10">
        <v>24.46</v>
      </c>
      <c r="D13" s="4">
        <f t="shared" si="0"/>
        <v>371.51799687011</v>
      </c>
      <c r="E13" s="4"/>
      <c r="F13" s="4">
        <f t="shared" si="1"/>
        <v>1.01251201702276</v>
      </c>
    </row>
    <row r="14" spans="2:6">
      <c r="B14" s="3"/>
      <c r="C14" s="3"/>
      <c r="D14" s="4"/>
      <c r="E14" s="4"/>
      <c r="F14" s="4"/>
    </row>
    <row r="15" spans="1:6">
      <c r="A15" s="2" t="s">
        <v>23</v>
      </c>
      <c r="B15" s="8" t="s">
        <v>109</v>
      </c>
      <c r="C15" s="3">
        <v>69.91</v>
      </c>
      <c r="D15" s="4">
        <f t="shared" si="0"/>
        <v>1082.78560250391</v>
      </c>
      <c r="E15" s="4">
        <f>AVERAGE(D15:D17)</f>
        <v>1067.50130412102</v>
      </c>
      <c r="F15" s="4">
        <f t="shared" ref="F15:F26" si="2">D15/1067.5</f>
        <v>1.01431906557744</v>
      </c>
    </row>
    <row r="16" spans="1:6">
      <c r="A16" s="2"/>
      <c r="B16" s="8"/>
      <c r="C16" s="3">
        <v>67.62</v>
      </c>
      <c r="D16" s="4">
        <f t="shared" si="0"/>
        <v>1046.94835680751</v>
      </c>
      <c r="E16" s="4"/>
      <c r="F16" s="4">
        <f t="shared" si="2"/>
        <v>0.980747875229519</v>
      </c>
    </row>
    <row r="17" spans="1:6">
      <c r="A17" s="2"/>
      <c r="B17" s="8"/>
      <c r="C17" s="3">
        <v>69.27</v>
      </c>
      <c r="D17" s="4">
        <f t="shared" si="0"/>
        <v>1072.76995305164</v>
      </c>
      <c r="E17" s="4"/>
      <c r="F17" s="4">
        <f t="shared" si="2"/>
        <v>1.00493672417016</v>
      </c>
    </row>
    <row r="18" spans="1:6">
      <c r="A18" s="8" t="s">
        <v>99</v>
      </c>
      <c r="B18" s="8"/>
      <c r="C18" s="3">
        <v>61.02</v>
      </c>
      <c r="D18" s="4">
        <f t="shared" si="0"/>
        <v>943.661971830986</v>
      </c>
      <c r="E18" s="4"/>
      <c r="F18" s="4">
        <f t="shared" si="2"/>
        <v>0.883992479466966</v>
      </c>
    </row>
    <row r="19" spans="1:6">
      <c r="A19" s="8"/>
      <c r="B19" s="8"/>
      <c r="C19" s="3">
        <v>62.21</v>
      </c>
      <c r="D19" s="4">
        <f t="shared" si="0"/>
        <v>962.284820031299</v>
      </c>
      <c r="E19" s="4"/>
      <c r="F19" s="4">
        <f t="shared" si="2"/>
        <v>0.901437770521123</v>
      </c>
    </row>
    <row r="20" spans="1:6">
      <c r="A20" s="8"/>
      <c r="B20" s="8"/>
      <c r="C20" s="3">
        <v>63.59</v>
      </c>
      <c r="D20" s="4">
        <f t="shared" si="0"/>
        <v>983.881064162754</v>
      </c>
      <c r="E20" s="4"/>
      <c r="F20" s="4">
        <f t="shared" si="2"/>
        <v>0.921668444180566</v>
      </c>
    </row>
    <row r="21" spans="1:6">
      <c r="A21" s="2" t="s">
        <v>101</v>
      </c>
      <c r="B21" s="8"/>
      <c r="C21" s="3">
        <v>64.34</v>
      </c>
      <c r="D21" s="4">
        <f t="shared" si="0"/>
        <v>995.618153364632</v>
      </c>
      <c r="E21" s="4"/>
      <c r="F21" s="4">
        <f t="shared" si="2"/>
        <v>0.93266337551722</v>
      </c>
    </row>
    <row r="22" spans="1:6">
      <c r="A22" s="2"/>
      <c r="B22" s="8"/>
      <c r="C22" s="3">
        <v>62.78</v>
      </c>
      <c r="D22" s="4">
        <f t="shared" si="0"/>
        <v>971.205007824726</v>
      </c>
      <c r="E22" s="4"/>
      <c r="F22" s="4">
        <f t="shared" si="2"/>
        <v>0.90979391833698</v>
      </c>
    </row>
    <row r="23" spans="1:6">
      <c r="A23" s="2"/>
      <c r="B23" s="8"/>
      <c r="C23" s="3">
        <v>61.55</v>
      </c>
      <c r="D23" s="4">
        <f t="shared" si="0"/>
        <v>951.956181533646</v>
      </c>
      <c r="E23" s="4"/>
      <c r="F23" s="4">
        <f t="shared" si="2"/>
        <v>0.891762230944868</v>
      </c>
    </row>
    <row r="24" spans="1:6">
      <c r="A24" s="2" t="s">
        <v>105</v>
      </c>
      <c r="B24" s="8"/>
      <c r="C24" s="3">
        <v>67.16</v>
      </c>
      <c r="D24" s="4">
        <f t="shared" si="0"/>
        <v>1039.74960876369</v>
      </c>
      <c r="E24" s="4"/>
      <c r="F24" s="4">
        <f t="shared" si="2"/>
        <v>0.974004317343038</v>
      </c>
    </row>
    <row r="25" spans="1:6">
      <c r="A25" s="2"/>
      <c r="B25" s="8"/>
      <c r="C25" s="3">
        <v>61.01</v>
      </c>
      <c r="D25" s="4">
        <f t="shared" si="0"/>
        <v>943.505477308294</v>
      </c>
      <c r="E25" s="4"/>
      <c r="F25" s="4">
        <f t="shared" si="2"/>
        <v>0.883845880382477</v>
      </c>
    </row>
    <row r="26" spans="1:6">
      <c r="A26" s="2"/>
      <c r="B26" s="8"/>
      <c r="C26" s="10">
        <v>68.3</v>
      </c>
      <c r="D26" s="4">
        <f t="shared" si="0"/>
        <v>1057.58998435055</v>
      </c>
      <c r="E26" s="4"/>
      <c r="F26" s="4">
        <f t="shared" si="2"/>
        <v>0.990716612974752</v>
      </c>
    </row>
    <row r="27" spans="2:6">
      <c r="B27" s="3"/>
      <c r="C27" s="3"/>
      <c r="D27" s="4"/>
      <c r="E27" s="4"/>
      <c r="F27" s="4"/>
    </row>
    <row r="28" spans="1:6">
      <c r="A28" s="2" t="s">
        <v>23</v>
      </c>
      <c r="B28" s="8" t="s">
        <v>110</v>
      </c>
      <c r="C28" s="3">
        <v>44.55</v>
      </c>
      <c r="D28" s="4">
        <f t="shared" si="0"/>
        <v>685.915492957746</v>
      </c>
      <c r="E28" s="4">
        <f>AVERAGE(D28:D30)</f>
        <v>687.115284298383</v>
      </c>
      <c r="F28" s="4">
        <f>D28/687.1152843</f>
        <v>0.998253871847028</v>
      </c>
    </row>
    <row r="29" spans="1:6">
      <c r="A29" s="2"/>
      <c r="B29" s="8"/>
      <c r="C29" s="7">
        <v>45.41</v>
      </c>
      <c r="D29" s="4">
        <f t="shared" si="0"/>
        <v>699.374021909233</v>
      </c>
      <c r="F29" s="4">
        <f>D29/687.1152843</f>
        <v>1.01784087458005</v>
      </c>
    </row>
    <row r="30" spans="1:6">
      <c r="A30" s="2"/>
      <c r="B30" s="8"/>
      <c r="C30" s="7">
        <v>43.92</v>
      </c>
      <c r="D30" s="4">
        <f t="shared" si="0"/>
        <v>676.056338028169</v>
      </c>
      <c r="F30" s="4">
        <f t="shared" ref="F30:F39" si="3">D30/687.1152843</f>
        <v>0.983905253565859</v>
      </c>
    </row>
    <row r="31" spans="1:6">
      <c r="A31" s="8" t="s">
        <v>99</v>
      </c>
      <c r="B31" s="8"/>
      <c r="C31" s="7">
        <v>49.02</v>
      </c>
      <c r="D31" s="4">
        <f t="shared" si="0"/>
        <v>755.868544600939</v>
      </c>
      <c r="F31" s="4">
        <f t="shared" si="3"/>
        <v>1.10006073488961</v>
      </c>
    </row>
    <row r="32" spans="1:6">
      <c r="A32" s="8"/>
      <c r="B32" s="8"/>
      <c r="C32" s="11">
        <v>48.6</v>
      </c>
      <c r="D32" s="4">
        <f t="shared" si="0"/>
        <v>749.295774647887</v>
      </c>
      <c r="F32" s="4">
        <f t="shared" si="3"/>
        <v>1.09049498936883</v>
      </c>
    </row>
    <row r="33" spans="1:6">
      <c r="A33" s="8"/>
      <c r="B33" s="8"/>
      <c r="C33" s="7">
        <v>47.76</v>
      </c>
      <c r="D33" s="4">
        <f t="shared" si="0"/>
        <v>736.150234741784</v>
      </c>
      <c r="F33" s="4">
        <f t="shared" si="3"/>
        <v>1.07136349832727</v>
      </c>
    </row>
    <row r="34" spans="1:6">
      <c r="A34" s="2" t="s">
        <v>101</v>
      </c>
      <c r="B34" s="8"/>
      <c r="C34" s="7">
        <v>38.67</v>
      </c>
      <c r="D34" s="4">
        <f t="shared" si="0"/>
        <v>593.896713615023</v>
      </c>
      <c r="F34" s="4">
        <f t="shared" si="3"/>
        <v>0.86433343455612</v>
      </c>
    </row>
    <row r="35" spans="1:6">
      <c r="A35" s="2"/>
      <c r="B35" s="8"/>
      <c r="C35" s="7">
        <v>38.94</v>
      </c>
      <c r="D35" s="4">
        <f t="shared" si="0"/>
        <v>598.1220657277</v>
      </c>
      <c r="F35" s="4">
        <f t="shared" si="3"/>
        <v>0.870482842390906</v>
      </c>
    </row>
    <row r="36" spans="1:6">
      <c r="A36" s="2"/>
      <c r="B36" s="8"/>
      <c r="C36" s="7">
        <v>45.76</v>
      </c>
      <c r="D36" s="4">
        <f t="shared" si="0"/>
        <v>704.851330203443</v>
      </c>
      <c r="F36" s="4">
        <f t="shared" si="3"/>
        <v>1.0258123291807</v>
      </c>
    </row>
    <row r="37" spans="1:6">
      <c r="A37" s="2" t="s">
        <v>105</v>
      </c>
      <c r="B37" s="8"/>
      <c r="C37" s="7">
        <v>44.55</v>
      </c>
      <c r="D37" s="4">
        <f t="shared" si="0"/>
        <v>685.915492957746</v>
      </c>
      <c r="F37" s="4">
        <f t="shared" si="3"/>
        <v>0.998253871847028</v>
      </c>
    </row>
    <row r="38" spans="1:6">
      <c r="A38" s="2"/>
      <c r="B38" s="8"/>
      <c r="C38" s="7">
        <v>45.49</v>
      </c>
      <c r="D38" s="4">
        <f t="shared" si="0"/>
        <v>700.625978090767</v>
      </c>
      <c r="F38" s="4">
        <f t="shared" si="3"/>
        <v>1.01966292134591</v>
      </c>
    </row>
    <row r="39" spans="1:6">
      <c r="A39" s="2"/>
      <c r="B39" s="8"/>
      <c r="C39" s="11">
        <v>45.5</v>
      </c>
      <c r="D39" s="4">
        <f t="shared" si="0"/>
        <v>700.782472613459</v>
      </c>
      <c r="F39" s="4">
        <f t="shared" si="3"/>
        <v>1.01989067719165</v>
      </c>
    </row>
  </sheetData>
  <mergeCells count="15">
    <mergeCell ref="A2:A4"/>
    <mergeCell ref="A5:A7"/>
    <mergeCell ref="A8:A10"/>
    <mergeCell ref="A11:A13"/>
    <mergeCell ref="A15:A17"/>
    <mergeCell ref="A18:A20"/>
    <mergeCell ref="A21:A23"/>
    <mergeCell ref="A24:A26"/>
    <mergeCell ref="A28:A30"/>
    <mergeCell ref="A31:A33"/>
    <mergeCell ref="A34:A36"/>
    <mergeCell ref="A37:A39"/>
    <mergeCell ref="B2:B13"/>
    <mergeCell ref="B15:B26"/>
    <mergeCell ref="B28:B39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F6" sqref="F6"/>
    </sheetView>
  </sheetViews>
  <sheetFormatPr defaultColWidth="8.72727272727273" defaultRowHeight="14" outlineLevelCol="5"/>
  <cols>
    <col min="1" max="1" width="13.0909090909091" customWidth="1"/>
    <col min="2" max="2" width="12.9090909090909" customWidth="1"/>
    <col min="3" max="3" width="10.5454545454545"/>
    <col min="4" max="4" width="14"/>
    <col min="5" max="5" width="12.8181818181818"/>
    <col min="6" max="6" width="26.7272727272727" customWidth="1"/>
  </cols>
  <sheetData>
    <row r="1" spans="3:6">
      <c r="C1" s="1" t="s">
        <v>20</v>
      </c>
      <c r="D1" s="1" t="s">
        <v>21</v>
      </c>
      <c r="E1" s="1" t="s">
        <v>22</v>
      </c>
      <c r="F1" s="1" t="s">
        <v>17</v>
      </c>
    </row>
    <row r="2" spans="1:6">
      <c r="A2" s="2" t="s">
        <v>23</v>
      </c>
      <c r="B2" s="3" t="s">
        <v>89</v>
      </c>
      <c r="C2">
        <v>43.62</v>
      </c>
      <c r="D2">
        <f>(C2-0.72)/0.0639</f>
        <v>671.361502347418</v>
      </c>
      <c r="E2" s="4">
        <f>AVERAGE(D2:D3)</f>
        <v>670.18779342723</v>
      </c>
      <c r="F2" s="4">
        <f>D2/670.18779</f>
        <v>1.00175131860791</v>
      </c>
    </row>
    <row r="3" spans="1:6">
      <c r="A3" s="2"/>
      <c r="B3" s="3" t="s">
        <v>90</v>
      </c>
      <c r="C3" s="4">
        <v>43.47</v>
      </c>
      <c r="D3">
        <f t="shared" ref="D3:D20" si="0">(C3-0.72)/0.0639</f>
        <v>669.014084507042</v>
      </c>
      <c r="E3" s="4"/>
      <c r="F3" s="4">
        <f t="shared" ref="F3:F21" si="1">D3/670.18779</f>
        <v>0.998248691619766</v>
      </c>
    </row>
    <row r="4" spans="1:6">
      <c r="A4" s="2"/>
      <c r="B4" s="3" t="s">
        <v>111</v>
      </c>
      <c r="C4" s="4"/>
      <c r="E4" s="4"/>
      <c r="F4" s="4"/>
    </row>
    <row r="5" spans="1:6">
      <c r="A5" s="2" t="s">
        <v>99</v>
      </c>
      <c r="B5" s="3" t="s">
        <v>89</v>
      </c>
      <c r="C5" s="4">
        <v>54.03</v>
      </c>
      <c r="D5">
        <f t="shared" si="0"/>
        <v>834.272300469484</v>
      </c>
      <c r="E5" s="4"/>
      <c r="F5" s="4">
        <f t="shared" si="1"/>
        <v>1.24483363158479</v>
      </c>
    </row>
    <row r="6" spans="1:6">
      <c r="A6" s="2"/>
      <c r="B6" s="3" t="s">
        <v>90</v>
      </c>
      <c r="C6" s="4">
        <v>55.06</v>
      </c>
      <c r="D6">
        <f t="shared" si="0"/>
        <v>850.391236306729</v>
      </c>
      <c r="E6" s="4"/>
      <c r="F6" s="4">
        <f t="shared" si="1"/>
        <v>1.26888500357001</v>
      </c>
    </row>
    <row r="7" spans="1:6">
      <c r="A7" s="2"/>
      <c r="B7" s="3" t="s">
        <v>111</v>
      </c>
      <c r="C7" s="4">
        <v>53.24</v>
      </c>
      <c r="D7">
        <f t="shared" si="0"/>
        <v>821.909233176839</v>
      </c>
      <c r="E7" s="4"/>
      <c r="F7" s="4">
        <f t="shared" si="1"/>
        <v>1.22638646278059</v>
      </c>
    </row>
    <row r="8" spans="2:6">
      <c r="B8" s="3"/>
      <c r="C8" s="4"/>
      <c r="E8" s="4"/>
      <c r="F8" s="4"/>
    </row>
    <row r="9" spans="1:6">
      <c r="A9" s="2" t="s">
        <v>23</v>
      </c>
      <c r="B9" s="3" t="s">
        <v>91</v>
      </c>
      <c r="C9" s="4">
        <v>60.09</v>
      </c>
      <c r="D9">
        <f t="shared" si="0"/>
        <v>929.107981220657</v>
      </c>
      <c r="E9" s="4"/>
      <c r="F9" s="4">
        <f t="shared" si="1"/>
        <v>1.38633976190563</v>
      </c>
    </row>
    <row r="10" spans="1:6">
      <c r="A10" s="2"/>
      <c r="B10" s="3" t="s">
        <v>92</v>
      </c>
      <c r="C10" s="4">
        <v>56.01</v>
      </c>
      <c r="D10">
        <f t="shared" si="0"/>
        <v>865.258215962441</v>
      </c>
      <c r="E10" s="4"/>
      <c r="F10" s="4">
        <f t="shared" si="1"/>
        <v>1.29106830782823</v>
      </c>
    </row>
    <row r="11" spans="1:6">
      <c r="A11" s="2"/>
      <c r="B11" s="3" t="s">
        <v>112</v>
      </c>
      <c r="C11" s="4">
        <v>59.64</v>
      </c>
      <c r="D11">
        <f t="shared" si="0"/>
        <v>922.065727699531</v>
      </c>
      <c r="E11" s="4"/>
      <c r="F11" s="4">
        <f t="shared" si="1"/>
        <v>1.37583188094121</v>
      </c>
    </row>
    <row r="12" spans="1:6">
      <c r="A12" s="2" t="s">
        <v>99</v>
      </c>
      <c r="B12" s="3" t="s">
        <v>91</v>
      </c>
      <c r="C12" s="4">
        <v>66.03</v>
      </c>
      <c r="D12">
        <f t="shared" si="0"/>
        <v>1022.06572769953</v>
      </c>
      <c r="E12" s="4"/>
      <c r="F12" s="4">
        <f t="shared" si="1"/>
        <v>1.52504379063595</v>
      </c>
    </row>
    <row r="13" spans="1:6">
      <c r="A13" s="2"/>
      <c r="B13" s="3" t="s">
        <v>92</v>
      </c>
      <c r="C13" s="4">
        <v>65.09</v>
      </c>
      <c r="D13">
        <f t="shared" si="0"/>
        <v>1007.35524256651</v>
      </c>
      <c r="E13" s="4"/>
      <c r="F13" s="4">
        <f t="shared" si="1"/>
        <v>1.50309399484361</v>
      </c>
    </row>
    <row r="14" spans="1:6">
      <c r="A14" s="2"/>
      <c r="B14" s="3" t="s">
        <v>112</v>
      </c>
      <c r="C14" s="4">
        <v>66.83</v>
      </c>
      <c r="D14">
        <f t="shared" si="0"/>
        <v>1034.58528951487</v>
      </c>
      <c r="E14" s="4"/>
      <c r="F14" s="4">
        <f t="shared" si="1"/>
        <v>1.54372446790603</v>
      </c>
    </row>
    <row r="15" spans="2:6">
      <c r="B15" s="3"/>
      <c r="C15" s="4"/>
      <c r="E15" s="4"/>
      <c r="F15" s="4"/>
    </row>
    <row r="16" spans="1:6">
      <c r="A16" s="2" t="s">
        <v>23</v>
      </c>
      <c r="B16" s="3" t="s">
        <v>93</v>
      </c>
      <c r="C16" s="4">
        <v>86.91</v>
      </c>
      <c r="D16">
        <f t="shared" si="0"/>
        <v>1348.82629107981</v>
      </c>
      <c r="E16" s="4"/>
      <c r="F16" s="4">
        <f t="shared" si="1"/>
        <v>2.01260946738497</v>
      </c>
    </row>
    <row r="17" spans="1:6">
      <c r="A17" s="2"/>
      <c r="B17" s="3" t="s">
        <v>94</v>
      </c>
      <c r="C17">
        <v>84.58</v>
      </c>
      <c r="D17">
        <f t="shared" si="0"/>
        <v>1312.36306729264</v>
      </c>
      <c r="F17" s="4">
        <f t="shared" si="1"/>
        <v>1.95820199483587</v>
      </c>
    </row>
    <row r="18" spans="1:6">
      <c r="A18" s="2"/>
      <c r="B18" s="3" t="s">
        <v>113</v>
      </c>
      <c r="F18" s="4"/>
    </row>
    <row r="19" spans="1:6">
      <c r="A19" s="2" t="s">
        <v>99</v>
      </c>
      <c r="B19" s="3" t="s">
        <v>93</v>
      </c>
      <c r="C19">
        <v>90.81</v>
      </c>
      <c r="D19">
        <f t="shared" si="0"/>
        <v>1409.85915492958</v>
      </c>
      <c r="F19" s="4">
        <f t="shared" si="1"/>
        <v>2.1036777690766</v>
      </c>
    </row>
    <row r="20" spans="1:6">
      <c r="A20" s="2"/>
      <c r="B20" s="3" t="s">
        <v>94</v>
      </c>
      <c r="C20">
        <v>91.49</v>
      </c>
      <c r="D20">
        <f t="shared" si="0"/>
        <v>1420.50078247261</v>
      </c>
      <c r="E20" t="s">
        <v>114</v>
      </c>
      <c r="F20" s="4">
        <f t="shared" si="1"/>
        <v>2.11955634475617</v>
      </c>
    </row>
    <row r="21" spans="1:6">
      <c r="A21" s="2"/>
      <c r="B21" s="3" t="s">
        <v>113</v>
      </c>
      <c r="F21" s="4"/>
    </row>
    <row r="22" spans="6:6">
      <c r="F22" s="4"/>
    </row>
    <row r="23" spans="6:6">
      <c r="F23" s="4"/>
    </row>
    <row r="24" spans="6:6">
      <c r="F24" s="4"/>
    </row>
    <row r="25" spans="2:6">
      <c r="B25" t="s">
        <v>99</v>
      </c>
      <c r="C25" s="5"/>
      <c r="E25" s="5"/>
      <c r="F25" s="4"/>
    </row>
    <row r="26" spans="2:6">
      <c r="B26" s="6" t="s">
        <v>115</v>
      </c>
      <c r="C26">
        <v>43.64</v>
      </c>
      <c r="D26">
        <f t="shared" ref="D26:D29" si="2">(C26-0.76)/6.9</f>
        <v>6.21449275362319</v>
      </c>
      <c r="E26">
        <f>AVERAGE(D26:D27)</f>
        <v>6.2036231884058</v>
      </c>
      <c r="F26" s="4">
        <f t="shared" ref="F26:F29" si="3">D26/6.2</f>
        <v>1.00233754090697</v>
      </c>
    </row>
    <row r="27" spans="2:6">
      <c r="B27" s="6" t="s">
        <v>116</v>
      </c>
      <c r="C27">
        <v>43.49</v>
      </c>
      <c r="D27">
        <f t="shared" si="2"/>
        <v>6.19275362318841</v>
      </c>
      <c r="F27" s="4">
        <f t="shared" si="3"/>
        <v>0.998831229546517</v>
      </c>
    </row>
    <row r="28" spans="2:6">
      <c r="B28" s="6" t="s">
        <v>117</v>
      </c>
      <c r="F28" s="4"/>
    </row>
    <row r="29" spans="2:6">
      <c r="B29" s="6" t="s">
        <v>95</v>
      </c>
      <c r="C29">
        <v>48.44</v>
      </c>
      <c r="D29">
        <f t="shared" si="2"/>
        <v>6.91014492753623</v>
      </c>
      <c r="F29" s="4">
        <f t="shared" si="3"/>
        <v>1.11453950444133</v>
      </c>
    </row>
    <row r="30" spans="2:6">
      <c r="B30" s="6" t="s">
        <v>96</v>
      </c>
      <c r="F30" s="4"/>
    </row>
    <row r="31" spans="2:6">
      <c r="B31" s="6" t="s">
        <v>97</v>
      </c>
      <c r="C31">
        <v>51.09</v>
      </c>
      <c r="D31">
        <f t="shared" ref="D31:D37" si="4">(C31-0.76)/6.9</f>
        <v>7.29420289855072</v>
      </c>
      <c r="F31" s="4">
        <f t="shared" ref="F31:F37" si="5">D31/6.2</f>
        <v>1.17648433847592</v>
      </c>
    </row>
    <row r="32" spans="2:6">
      <c r="B32" s="6" t="s">
        <v>118</v>
      </c>
      <c r="C32">
        <v>58.96</v>
      </c>
      <c r="D32">
        <f t="shared" si="4"/>
        <v>8.43478260869565</v>
      </c>
      <c r="F32" s="4">
        <f t="shared" si="5"/>
        <v>1.36044880785414</v>
      </c>
    </row>
    <row r="33" spans="2:6">
      <c r="B33" s="6" t="s">
        <v>119</v>
      </c>
      <c r="C33">
        <v>55.76</v>
      </c>
      <c r="D33">
        <f t="shared" si="4"/>
        <v>7.97101449275362</v>
      </c>
      <c r="F33" s="4">
        <f t="shared" si="5"/>
        <v>1.28564749883123</v>
      </c>
    </row>
    <row r="34" spans="2:6">
      <c r="B34" s="6" t="s">
        <v>120</v>
      </c>
      <c r="C34">
        <v>59.31</v>
      </c>
      <c r="D34">
        <f t="shared" si="4"/>
        <v>8.48550724637681</v>
      </c>
      <c r="F34" s="4">
        <f t="shared" si="5"/>
        <v>1.36863020102852</v>
      </c>
    </row>
    <row r="35" spans="2:6">
      <c r="B35" s="6" t="s">
        <v>121</v>
      </c>
      <c r="C35">
        <v>54.07</v>
      </c>
      <c r="D35">
        <f t="shared" si="4"/>
        <v>7.72608695652174</v>
      </c>
      <c r="F35" s="4">
        <f t="shared" si="5"/>
        <v>1.24614305750351</v>
      </c>
    </row>
    <row r="36" spans="2:6">
      <c r="B36" s="6" t="s">
        <v>122</v>
      </c>
      <c r="C36">
        <v>55.08</v>
      </c>
      <c r="D36">
        <f t="shared" si="4"/>
        <v>7.87246376811594</v>
      </c>
      <c r="F36" s="4">
        <f t="shared" si="5"/>
        <v>1.26975222066386</v>
      </c>
    </row>
    <row r="37" spans="2:6">
      <c r="B37" s="6" t="s">
        <v>123</v>
      </c>
      <c r="C37">
        <v>53.19</v>
      </c>
      <c r="D37">
        <f t="shared" si="4"/>
        <v>7.59855072463768</v>
      </c>
      <c r="F37" s="4">
        <f t="shared" si="5"/>
        <v>1.22557269752221</v>
      </c>
    </row>
  </sheetData>
  <mergeCells count="6">
    <mergeCell ref="A2:A4"/>
    <mergeCell ref="A5:A7"/>
    <mergeCell ref="A9:A11"/>
    <mergeCell ref="A12:A14"/>
    <mergeCell ref="A16:A18"/>
    <mergeCell ref="A19:A21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E4" sqref="E4"/>
    </sheetView>
  </sheetViews>
  <sheetFormatPr defaultColWidth="8.72727272727273" defaultRowHeight="14" outlineLevelRow="6" outlineLevelCol="4"/>
  <cols>
    <col min="2" max="2" width="9.45454545454546" customWidth="1"/>
    <col min="3" max="3" width="13.3636363636364" customWidth="1"/>
    <col min="4" max="4" width="10.7272727272727" customWidth="1"/>
    <col min="5" max="5" width="15.9090909090909" customWidth="1"/>
  </cols>
  <sheetData>
    <row r="1" spans="2:5">
      <c r="B1" s="1" t="s">
        <v>20</v>
      </c>
      <c r="C1" s="1" t="s">
        <v>21</v>
      </c>
      <c r="D1" s="1" t="s">
        <v>22</v>
      </c>
      <c r="E1" s="1" t="s">
        <v>17</v>
      </c>
    </row>
    <row r="2" spans="1:5">
      <c r="A2" s="5" t="s">
        <v>56</v>
      </c>
      <c r="B2">
        <v>97.94</v>
      </c>
      <c r="C2">
        <f t="shared" ref="C2:C7" si="0">(B2-0.72)/0.0639</f>
        <v>1521.43974960876</v>
      </c>
      <c r="D2">
        <f>AVERAGE(C2:C4)</f>
        <v>1505.05998956703</v>
      </c>
      <c r="E2">
        <f t="shared" ref="E2:E7" si="1">C2/1505.05999</f>
        <v>1.01088312739532</v>
      </c>
    </row>
    <row r="3" spans="2:5">
      <c r="B3">
        <v>97.5</v>
      </c>
      <c r="C3">
        <f t="shared" si="0"/>
        <v>1514.55399061033</v>
      </c>
      <c r="E3">
        <f t="shared" si="1"/>
        <v>1.00630805461138</v>
      </c>
    </row>
    <row r="4" spans="2:5">
      <c r="B4">
        <v>95.24</v>
      </c>
      <c r="C4">
        <f t="shared" si="0"/>
        <v>1479.186228482</v>
      </c>
      <c r="E4">
        <f t="shared" si="1"/>
        <v>0.982808817130275</v>
      </c>
    </row>
    <row r="5" spans="1:5">
      <c r="A5" s="5" t="s">
        <v>110</v>
      </c>
      <c r="B5">
        <v>44.85</v>
      </c>
      <c r="C5">
        <f t="shared" si="0"/>
        <v>690.610328638498</v>
      </c>
      <c r="E5">
        <f t="shared" si="1"/>
        <v>0.458859004443071</v>
      </c>
    </row>
    <row r="6" spans="2:5">
      <c r="B6">
        <v>41.12</v>
      </c>
      <c r="C6">
        <f t="shared" si="0"/>
        <v>632.237871674491</v>
      </c>
      <c r="E6">
        <f t="shared" si="1"/>
        <v>0.42007486470655</v>
      </c>
    </row>
    <row r="7" spans="2:5">
      <c r="B7">
        <v>43.09</v>
      </c>
      <c r="C7">
        <f t="shared" si="0"/>
        <v>663.067292644758</v>
      </c>
      <c r="E7">
        <f t="shared" si="1"/>
        <v>0.44055871330734</v>
      </c>
    </row>
  </sheetData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topLeftCell="A16" workbookViewId="0">
      <selection activeCell="D17" sqref="D17"/>
    </sheetView>
  </sheetViews>
  <sheetFormatPr defaultColWidth="8.72727272727273" defaultRowHeight="14" outlineLevelCol="5"/>
  <cols>
    <col min="1" max="1" width="13.2727272727273" customWidth="1"/>
    <col min="3" max="3" width="10.5454545454545"/>
    <col min="4" max="4" width="14"/>
    <col min="5" max="5" width="12.8181818181818"/>
    <col min="6" max="6" width="20.9090909090909" customWidth="1"/>
  </cols>
  <sheetData>
    <row r="1" spans="3:6">
      <c r="C1" s="1" t="s">
        <v>20</v>
      </c>
      <c r="D1" s="1" t="s">
        <v>21</v>
      </c>
      <c r="E1" s="1" t="s">
        <v>22</v>
      </c>
      <c r="F1" s="1" t="s">
        <v>17</v>
      </c>
    </row>
    <row r="2" spans="1:6">
      <c r="A2" s="2" t="s">
        <v>23</v>
      </c>
      <c r="B2" s="3" t="s">
        <v>89</v>
      </c>
      <c r="C2" s="4">
        <v>45.69</v>
      </c>
      <c r="D2" s="4">
        <f>(C2-0.72)/0.0639</f>
        <v>703.755868544601</v>
      </c>
      <c r="E2" s="4">
        <f>AVERAGE(D2:D3)</f>
        <v>696.009389671362</v>
      </c>
      <c r="F2" s="4">
        <f>D2/696.0093897</f>
        <v>1.01112984818774</v>
      </c>
    </row>
    <row r="3" spans="1:6">
      <c r="A3" s="2"/>
      <c r="B3" s="3" t="s">
        <v>90</v>
      </c>
      <c r="C3" s="4">
        <v>44.7</v>
      </c>
      <c r="D3" s="4">
        <f t="shared" ref="D3:D25" si="0">(C3-0.72)/0.0639</f>
        <v>688.262910798122</v>
      </c>
      <c r="E3" s="4"/>
      <c r="F3" s="4">
        <f t="shared" ref="F3:F25" si="1">D3/696.0093897</f>
        <v>0.988870151729969</v>
      </c>
    </row>
    <row r="4" spans="1:6">
      <c r="A4" s="2" t="s">
        <v>99</v>
      </c>
      <c r="B4" s="3" t="s">
        <v>89</v>
      </c>
      <c r="C4" s="4">
        <v>53.1</v>
      </c>
      <c r="D4" s="4">
        <f t="shared" si="0"/>
        <v>819.718309859155</v>
      </c>
      <c r="E4" s="4"/>
      <c r="F4" s="4">
        <f t="shared" si="1"/>
        <v>1.17774030349286</v>
      </c>
    </row>
    <row r="5" spans="1:6">
      <c r="A5" s="2"/>
      <c r="B5" s="3" t="s">
        <v>90</v>
      </c>
      <c r="C5" s="4">
        <v>52.28</v>
      </c>
      <c r="D5" s="4">
        <f t="shared" si="0"/>
        <v>806.885758998435</v>
      </c>
      <c r="E5" s="4"/>
      <c r="F5" s="4">
        <f t="shared" si="1"/>
        <v>1.1593029791541</v>
      </c>
    </row>
    <row r="6" spans="2:6">
      <c r="B6" s="3"/>
      <c r="C6" s="4"/>
      <c r="D6" s="4"/>
      <c r="E6" s="4"/>
      <c r="F6" s="4"/>
    </row>
    <row r="7" spans="1:6">
      <c r="A7" s="2" t="s">
        <v>23</v>
      </c>
      <c r="B7" s="3" t="s">
        <v>91</v>
      </c>
      <c r="C7" s="4">
        <v>56.03</v>
      </c>
      <c r="D7" s="4">
        <f t="shared" si="0"/>
        <v>865.571205007825</v>
      </c>
      <c r="E7" s="4"/>
      <c r="F7" s="4">
        <f t="shared" si="1"/>
        <v>1.2436200111911</v>
      </c>
    </row>
    <row r="8" spans="1:6">
      <c r="A8" s="2"/>
      <c r="B8" s="3" t="s">
        <v>92</v>
      </c>
      <c r="C8" s="4">
        <v>57.64</v>
      </c>
      <c r="D8" s="4">
        <f t="shared" si="0"/>
        <v>890.766823161189</v>
      </c>
      <c r="E8" s="4"/>
      <c r="F8" s="4">
        <f t="shared" si="1"/>
        <v>1.27982012361232</v>
      </c>
    </row>
    <row r="9" spans="1:6">
      <c r="A9" s="2" t="s">
        <v>99</v>
      </c>
      <c r="B9" s="3" t="s">
        <v>91</v>
      </c>
      <c r="C9" s="4">
        <v>60.28</v>
      </c>
      <c r="D9" s="4">
        <f t="shared" si="0"/>
        <v>932.0813771518</v>
      </c>
      <c r="E9" s="4"/>
      <c r="F9" s="4">
        <f t="shared" si="1"/>
        <v>1.33917931416637</v>
      </c>
    </row>
    <row r="10" spans="1:6">
      <c r="A10" s="2"/>
      <c r="B10" s="3" t="s">
        <v>92</v>
      </c>
      <c r="C10" s="4">
        <v>60.8</v>
      </c>
      <c r="D10" s="4">
        <f t="shared" si="0"/>
        <v>940.219092331768</v>
      </c>
      <c r="E10" s="4"/>
      <c r="F10" s="4">
        <f t="shared" si="1"/>
        <v>1.35087127594217</v>
      </c>
    </row>
    <row r="11" spans="2:6">
      <c r="B11" s="3"/>
      <c r="C11" s="4"/>
      <c r="D11" s="4"/>
      <c r="E11" s="4"/>
      <c r="F11" s="4"/>
    </row>
    <row r="12" spans="1:6">
      <c r="A12" s="2" t="s">
        <v>23</v>
      </c>
      <c r="B12" s="3" t="s">
        <v>93</v>
      </c>
      <c r="C12" s="4">
        <v>58.46</v>
      </c>
      <c r="D12" s="4">
        <f t="shared" si="0"/>
        <v>903.599374021909</v>
      </c>
      <c r="E12" s="4"/>
      <c r="F12" s="4">
        <f t="shared" si="1"/>
        <v>1.29825744795108</v>
      </c>
    </row>
    <row r="13" spans="1:6">
      <c r="A13" s="2"/>
      <c r="B13" s="3" t="s">
        <v>94</v>
      </c>
      <c r="C13" s="4">
        <v>58.8</v>
      </c>
      <c r="D13" s="4">
        <f t="shared" si="0"/>
        <v>908.920187793427</v>
      </c>
      <c r="F13" s="4">
        <f t="shared" si="1"/>
        <v>1.3059021921891</v>
      </c>
    </row>
    <row r="14" spans="1:6">
      <c r="A14" s="2" t="s">
        <v>99</v>
      </c>
      <c r="B14" s="3" t="s">
        <v>93</v>
      </c>
      <c r="C14" s="4">
        <v>62.62</v>
      </c>
      <c r="D14" s="4">
        <f t="shared" si="0"/>
        <v>968.701095461659</v>
      </c>
      <c r="F14" s="4">
        <f t="shared" si="1"/>
        <v>1.39179314215746</v>
      </c>
    </row>
    <row r="15" spans="1:6">
      <c r="A15" s="2"/>
      <c r="B15" s="3" t="s">
        <v>94</v>
      </c>
      <c r="C15" s="4">
        <v>63.29</v>
      </c>
      <c r="D15" s="4">
        <f t="shared" si="0"/>
        <v>979.186228482003</v>
      </c>
      <c r="F15" s="4">
        <f t="shared" si="1"/>
        <v>1.40685778521474</v>
      </c>
    </row>
    <row r="16" spans="4:6">
      <c r="D16" s="4"/>
      <c r="F16" s="4"/>
    </row>
    <row r="17" spans="4:6">
      <c r="D17" s="4"/>
      <c r="F17" s="4"/>
    </row>
    <row r="18" spans="1:6">
      <c r="A18" s="2" t="s">
        <v>99</v>
      </c>
      <c r="B18" s="5" t="s">
        <v>58</v>
      </c>
      <c r="C18" s="4">
        <v>44.55</v>
      </c>
      <c r="D18" s="4">
        <f t="shared" si="0"/>
        <v>685.915492957746</v>
      </c>
      <c r="E18">
        <f>AVERAGE(D18:D19)</f>
        <v>683.9593114241</v>
      </c>
      <c r="F18" s="4">
        <f>D18/683.959</f>
        <v>1.00286054128646</v>
      </c>
    </row>
    <row r="19" spans="1:6">
      <c r="A19" s="2"/>
      <c r="B19" s="5" t="s">
        <v>59</v>
      </c>
      <c r="C19" s="4">
        <v>44.3</v>
      </c>
      <c r="D19" s="4">
        <f t="shared" si="0"/>
        <v>682.003129890454</v>
      </c>
      <c r="F19" s="4">
        <f t="shared" ref="F19:F25" si="2">D19/683.959</f>
        <v>0.997140369364909</v>
      </c>
    </row>
    <row r="20" spans="1:6">
      <c r="A20" s="2"/>
      <c r="B20" s="5" t="s">
        <v>124</v>
      </c>
      <c r="C20" s="4">
        <v>51.99</v>
      </c>
      <c r="D20" s="4">
        <f t="shared" si="0"/>
        <v>802.347417840376</v>
      </c>
      <c r="F20" s="4">
        <f t="shared" si="2"/>
        <v>1.17309285767184</v>
      </c>
    </row>
    <row r="21" spans="1:6">
      <c r="A21" s="2"/>
      <c r="B21" s="5" t="s">
        <v>125</v>
      </c>
      <c r="C21" s="4">
        <v>53.97</v>
      </c>
      <c r="D21" s="4">
        <f t="shared" si="0"/>
        <v>833.333333333333</v>
      </c>
      <c r="F21" s="4">
        <f t="shared" si="2"/>
        <v>1.21839661929053</v>
      </c>
    </row>
    <row r="22" spans="1:6">
      <c r="A22" s="2"/>
      <c r="B22" s="5" t="s">
        <v>79</v>
      </c>
      <c r="C22" s="4">
        <v>59.59</v>
      </c>
      <c r="D22" s="4">
        <f t="shared" si="0"/>
        <v>921.283255086072</v>
      </c>
      <c r="F22" s="4">
        <f t="shared" si="2"/>
        <v>1.34698608408702</v>
      </c>
    </row>
    <row r="23" spans="1:6">
      <c r="A23" s="2"/>
      <c r="B23" s="5" t="s">
        <v>80</v>
      </c>
      <c r="C23" s="4">
        <v>55.89</v>
      </c>
      <c r="D23" s="4">
        <f t="shared" si="0"/>
        <v>863.380281690141</v>
      </c>
      <c r="F23" s="4">
        <f t="shared" si="2"/>
        <v>1.26232753964805</v>
      </c>
    </row>
    <row r="24" spans="1:6">
      <c r="A24" s="2"/>
      <c r="B24" s="5" t="s">
        <v>82</v>
      </c>
      <c r="C24" s="4">
        <v>57.84</v>
      </c>
      <c r="D24" s="4">
        <f t="shared" si="0"/>
        <v>893.896713615024</v>
      </c>
      <c r="F24" s="4">
        <f t="shared" si="2"/>
        <v>1.30694488063615</v>
      </c>
    </row>
    <row r="25" spans="1:6">
      <c r="A25" s="2"/>
      <c r="B25" s="5" t="s">
        <v>83</v>
      </c>
      <c r="C25" s="4">
        <v>56.88</v>
      </c>
      <c r="D25" s="4">
        <f t="shared" si="0"/>
        <v>878.87323943662</v>
      </c>
      <c r="F25" s="4">
        <f t="shared" si="2"/>
        <v>1.2849794204574</v>
      </c>
    </row>
  </sheetData>
  <mergeCells count="7">
    <mergeCell ref="A2:A3"/>
    <mergeCell ref="A4:A5"/>
    <mergeCell ref="A7:A8"/>
    <mergeCell ref="A9:A10"/>
    <mergeCell ref="A12:A13"/>
    <mergeCell ref="A14:A15"/>
    <mergeCell ref="A18:A2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E3" sqref="E3"/>
    </sheetView>
  </sheetViews>
  <sheetFormatPr defaultColWidth="9" defaultRowHeight="14" outlineLevelCol="4"/>
  <cols>
    <col min="3" max="3" width="17.0909090909091" customWidth="1"/>
    <col min="4" max="4" width="12.3636363636364" customWidth="1"/>
    <col min="5" max="5" width="16.1818181818182" customWidth="1"/>
  </cols>
  <sheetData>
    <row r="1" spans="1:5">
      <c r="A1" s="2"/>
      <c r="B1" s="2" t="s">
        <v>20</v>
      </c>
      <c r="C1" s="2" t="s">
        <v>21</v>
      </c>
      <c r="D1" s="2" t="s">
        <v>22</v>
      </c>
      <c r="E1" s="2" t="s">
        <v>17</v>
      </c>
    </row>
    <row r="2" spans="1:5">
      <c r="A2" s="2" t="s">
        <v>23</v>
      </c>
      <c r="B2" s="2">
        <v>17.91</v>
      </c>
      <c r="C2" s="14">
        <f>(B2-0.72)/0.0639</f>
        <v>269.014084507042</v>
      </c>
      <c r="D2" s="2">
        <f>AVERAGE(C2:C3)</f>
        <v>281.924882629108</v>
      </c>
      <c r="E2" s="2">
        <f>C2/281.9248826</f>
        <v>0.954204829407428</v>
      </c>
    </row>
    <row r="3" spans="1:5">
      <c r="A3" s="2" t="s">
        <v>23</v>
      </c>
      <c r="B3" s="2">
        <v>19.56</v>
      </c>
      <c r="C3" s="14">
        <f t="shared" ref="C3:C11" si="0">(B3-0.72)/0.0639</f>
        <v>294.835680751174</v>
      </c>
      <c r="D3" s="2"/>
      <c r="E3" s="2">
        <f t="shared" ref="E3:E11" si="1">C3/281.9248826</f>
        <v>1.04579517079907</v>
      </c>
    </row>
    <row r="4" spans="1:5">
      <c r="A4" s="2" t="s">
        <v>24</v>
      </c>
      <c r="B4" s="2">
        <v>39.33</v>
      </c>
      <c r="C4" s="14">
        <f t="shared" si="0"/>
        <v>604.225352112676</v>
      </c>
      <c r="D4" s="2"/>
      <c r="E4" s="2">
        <f t="shared" si="1"/>
        <v>2.14321398856433</v>
      </c>
    </row>
    <row r="5" spans="1:5">
      <c r="A5" s="2" t="s">
        <v>24</v>
      </c>
      <c r="B5" s="2">
        <v>40.05</v>
      </c>
      <c r="C5" s="14">
        <f t="shared" si="0"/>
        <v>615.492957746479</v>
      </c>
      <c r="D5" s="2"/>
      <c r="E5" s="2">
        <f t="shared" si="1"/>
        <v>2.18318068298977</v>
      </c>
    </row>
    <row r="6" spans="1:5">
      <c r="A6" s="2" t="s">
        <v>25</v>
      </c>
      <c r="B6" s="2">
        <v>102.885</v>
      </c>
      <c r="C6" s="14">
        <f t="shared" si="0"/>
        <v>1598.82629107981</v>
      </c>
      <c r="D6" s="2"/>
      <c r="E6" s="2">
        <f t="shared" si="1"/>
        <v>5.67110741107678</v>
      </c>
    </row>
    <row r="7" spans="1:5">
      <c r="A7" s="2" t="s">
        <v>25</v>
      </c>
      <c r="B7" s="2">
        <v>104.535</v>
      </c>
      <c r="C7" s="14">
        <f t="shared" si="0"/>
        <v>1624.64788732394</v>
      </c>
      <c r="D7" s="2"/>
      <c r="E7" s="2">
        <f t="shared" si="1"/>
        <v>5.76269775246842</v>
      </c>
    </row>
    <row r="8" spans="1:5">
      <c r="A8" s="2" t="s">
        <v>26</v>
      </c>
      <c r="B8" s="2">
        <v>111.675</v>
      </c>
      <c r="C8" s="14">
        <f t="shared" si="0"/>
        <v>1736.38497652582</v>
      </c>
      <c r="D8" s="2"/>
      <c r="E8" s="2">
        <f t="shared" si="1"/>
        <v>6.15903413885406</v>
      </c>
    </row>
    <row r="9" spans="1:5">
      <c r="A9" s="2" t="s">
        <v>26</v>
      </c>
      <c r="B9" s="2">
        <v>102.255</v>
      </c>
      <c r="C9" s="14">
        <f t="shared" si="0"/>
        <v>1588.96713615023</v>
      </c>
      <c r="D9" s="2"/>
      <c r="E9" s="2">
        <f t="shared" si="1"/>
        <v>5.63613655345452</v>
      </c>
    </row>
    <row r="10" spans="1:5">
      <c r="A10" s="1" t="s">
        <v>27</v>
      </c>
      <c r="B10" s="1">
        <v>123.69</v>
      </c>
      <c r="C10" s="14">
        <f t="shared" si="0"/>
        <v>1924.41314553991</v>
      </c>
      <c r="D10" s="1"/>
      <c r="E10" s="2">
        <f t="shared" si="1"/>
        <v>6.82597835207862</v>
      </c>
    </row>
    <row r="11" spans="1:5">
      <c r="A11" s="1" t="s">
        <v>27</v>
      </c>
      <c r="B11" s="1">
        <v>127.41</v>
      </c>
      <c r="C11" s="14">
        <f t="shared" si="0"/>
        <v>1982.62910798122</v>
      </c>
      <c r="D11" s="1"/>
      <c r="E11" s="2">
        <f t="shared" si="1"/>
        <v>7.0324729399434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workbookViewId="0">
      <selection activeCell="E3" sqref="E3"/>
    </sheetView>
  </sheetViews>
  <sheetFormatPr defaultColWidth="9" defaultRowHeight="14" outlineLevelCol="4"/>
  <cols>
    <col min="3" max="3" width="17.2727272727273" customWidth="1"/>
    <col min="4" max="4" width="12.8181818181818"/>
    <col min="5" max="5" width="16.6363636363636" customWidth="1"/>
    <col min="6" max="8" width="12.8181818181818"/>
  </cols>
  <sheetData>
    <row r="1" spans="1:5">
      <c r="A1" s="2"/>
      <c r="B1" s="2" t="s">
        <v>20</v>
      </c>
      <c r="C1" s="2" t="s">
        <v>21</v>
      </c>
      <c r="D1" s="2" t="s">
        <v>22</v>
      </c>
      <c r="E1" s="2" t="s">
        <v>17</v>
      </c>
    </row>
    <row r="2" spans="1:5">
      <c r="A2" s="1" t="s">
        <v>23</v>
      </c>
      <c r="B2" s="17">
        <v>121.03</v>
      </c>
      <c r="C2" s="17">
        <f>(B2-0.72)/0.0639</f>
        <v>1882.78560250391</v>
      </c>
      <c r="D2" s="1"/>
      <c r="E2" s="1">
        <f>C2/280.83</f>
        <v>6.70436065414633</v>
      </c>
    </row>
    <row r="3" spans="1:5">
      <c r="A3" s="1" t="s">
        <v>23</v>
      </c>
      <c r="B3" s="17">
        <v>122.27</v>
      </c>
      <c r="C3" s="17">
        <f t="shared" ref="C3:C13" si="0">(B3-0.72)/0.0639</f>
        <v>1902.19092331768</v>
      </c>
      <c r="D3" s="1"/>
      <c r="E3" s="1">
        <f t="shared" ref="E3:E13" si="1">C3/280.83</f>
        <v>6.77346053953525</v>
      </c>
    </row>
    <row r="4" spans="1:5">
      <c r="A4" s="2" t="s">
        <v>28</v>
      </c>
      <c r="B4" s="14">
        <v>17.46</v>
      </c>
      <c r="C4" s="17">
        <f t="shared" si="0"/>
        <v>261.971830985916</v>
      </c>
      <c r="D4" s="2">
        <f>AVERAGE(C4:C5)</f>
        <v>280.829420970266</v>
      </c>
      <c r="E4" s="1">
        <f t="shared" si="1"/>
        <v>0.932848452750474</v>
      </c>
    </row>
    <row r="5" spans="1:5">
      <c r="A5" s="2" t="s">
        <v>28</v>
      </c>
      <c r="B5" s="14">
        <v>19.87</v>
      </c>
      <c r="C5" s="17">
        <f t="shared" si="0"/>
        <v>299.687010954617</v>
      </c>
      <c r="D5" s="2"/>
      <c r="E5" s="1">
        <f t="shared" si="1"/>
        <v>1.06714742354669</v>
      </c>
    </row>
    <row r="6" spans="1:5">
      <c r="A6" s="2" t="s">
        <v>29</v>
      </c>
      <c r="B6" s="14">
        <v>26.64</v>
      </c>
      <c r="C6" s="17">
        <f t="shared" si="0"/>
        <v>405.633802816901</v>
      </c>
      <c r="D6" s="2"/>
      <c r="E6" s="1">
        <f t="shared" si="1"/>
        <v>1.4444105074846</v>
      </c>
    </row>
    <row r="7" spans="1:5">
      <c r="A7" s="2" t="s">
        <v>29</v>
      </c>
      <c r="B7" s="14">
        <v>27.81</v>
      </c>
      <c r="C7" s="17">
        <f t="shared" si="0"/>
        <v>423.943661971831</v>
      </c>
      <c r="D7" s="2"/>
      <c r="E7" s="1">
        <f t="shared" si="1"/>
        <v>1.5096095928919</v>
      </c>
    </row>
    <row r="8" spans="1:5">
      <c r="A8" s="2" t="s">
        <v>30</v>
      </c>
      <c r="B8" s="14">
        <v>67.83</v>
      </c>
      <c r="C8" s="17">
        <f t="shared" si="0"/>
        <v>1050.23474178404</v>
      </c>
      <c r="D8" s="2"/>
      <c r="E8" s="1">
        <f t="shared" si="1"/>
        <v>3.73975266810539</v>
      </c>
    </row>
    <row r="9" spans="1:5">
      <c r="A9" s="2" t="s">
        <v>30</v>
      </c>
      <c r="B9" s="14">
        <v>63.62</v>
      </c>
      <c r="C9" s="17">
        <f t="shared" si="0"/>
        <v>984.350547730829</v>
      </c>
      <c r="D9" s="2"/>
      <c r="E9" s="1">
        <f t="shared" si="1"/>
        <v>3.50514741206719</v>
      </c>
    </row>
    <row r="10" spans="1:5">
      <c r="A10" s="2" t="s">
        <v>31</v>
      </c>
      <c r="B10" s="14">
        <v>108.13</v>
      </c>
      <c r="C10" s="17">
        <f t="shared" si="0"/>
        <v>1680.90766823161</v>
      </c>
      <c r="D10" s="2"/>
      <c r="E10" s="1">
        <f t="shared" si="1"/>
        <v>5.98549894324542</v>
      </c>
    </row>
    <row r="11" spans="1:5">
      <c r="A11" s="2" t="s">
        <v>31</v>
      </c>
      <c r="B11" s="14">
        <v>101.92</v>
      </c>
      <c r="C11" s="17">
        <f t="shared" si="0"/>
        <v>1583.72456964006</v>
      </c>
      <c r="D11" s="2"/>
      <c r="E11" s="1">
        <f t="shared" si="1"/>
        <v>5.63944225916057</v>
      </c>
    </row>
    <row r="12" spans="1:5">
      <c r="A12" s="2" t="s">
        <v>32</v>
      </c>
      <c r="B12" s="14">
        <v>110.27</v>
      </c>
      <c r="C12" s="17">
        <f t="shared" si="0"/>
        <v>1714.39749608764</v>
      </c>
      <c r="D12" s="2"/>
      <c r="E12" s="1">
        <f t="shared" si="1"/>
        <v>6.10475197125534</v>
      </c>
    </row>
    <row r="13" spans="1:5">
      <c r="A13" s="2" t="s">
        <v>32</v>
      </c>
      <c r="B13" s="14">
        <v>109.72</v>
      </c>
      <c r="C13" s="17">
        <f t="shared" si="0"/>
        <v>1705.79029733959</v>
      </c>
      <c r="D13" s="2"/>
      <c r="E13" s="1">
        <f t="shared" si="1"/>
        <v>6.07410282854251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E4" sqref="E4"/>
    </sheetView>
  </sheetViews>
  <sheetFormatPr defaultColWidth="8.72727272727273" defaultRowHeight="14" outlineLevelRow="6" outlineLevelCol="4"/>
  <cols>
    <col min="3" max="3" width="16.5454545454545" customWidth="1"/>
    <col min="4" max="4" width="13.3636363636364" customWidth="1"/>
    <col min="5" max="5" width="16.1818181818182" customWidth="1"/>
  </cols>
  <sheetData>
    <row r="1" spans="1:5">
      <c r="A1" s="2"/>
      <c r="B1" s="2" t="s">
        <v>20</v>
      </c>
      <c r="C1" s="2" t="s">
        <v>21</v>
      </c>
      <c r="D1" s="2" t="s">
        <v>22</v>
      </c>
      <c r="E1" s="2" t="s">
        <v>17</v>
      </c>
    </row>
    <row r="2" spans="1:5">
      <c r="A2" s="2" t="s">
        <v>33</v>
      </c>
      <c r="B2" s="2">
        <v>42.36</v>
      </c>
      <c r="C2" s="5">
        <f t="shared" ref="C2:C7" si="0">(B2-0.72)/0.0639</f>
        <v>651.643192488263</v>
      </c>
      <c r="D2" s="2">
        <f>AVERAGE(C2:C3)</f>
        <v>648.043818466354</v>
      </c>
      <c r="E2" s="2">
        <f t="shared" ref="E2:E7" si="1">C2/648.04</f>
        <v>1.00556013901652</v>
      </c>
    </row>
    <row r="3" spans="1:5">
      <c r="A3" s="2" t="s">
        <v>33</v>
      </c>
      <c r="B3" s="2">
        <v>41.9</v>
      </c>
      <c r="C3" s="5">
        <f t="shared" si="0"/>
        <v>644.444444444444</v>
      </c>
      <c r="D3" s="2"/>
      <c r="E3" s="2">
        <f t="shared" si="1"/>
        <v>0.994451645646016</v>
      </c>
    </row>
    <row r="4" spans="1:5">
      <c r="A4" s="2" t="s">
        <v>34</v>
      </c>
      <c r="B4" s="2">
        <v>78.91</v>
      </c>
      <c r="C4" s="5">
        <f t="shared" si="0"/>
        <v>1223.63067292645</v>
      </c>
      <c r="D4" s="2"/>
      <c r="E4" s="2">
        <f t="shared" si="1"/>
        <v>1.88820238399859</v>
      </c>
    </row>
    <row r="5" spans="1:5">
      <c r="A5" s="2" t="s">
        <v>34</v>
      </c>
      <c r="B5" s="2">
        <v>72.66</v>
      </c>
      <c r="C5" s="5">
        <f t="shared" si="0"/>
        <v>1125.82159624413</v>
      </c>
      <c r="D5" s="2"/>
      <c r="E5" s="2">
        <f t="shared" si="1"/>
        <v>1.73727176755159</v>
      </c>
    </row>
    <row r="6" spans="1:5">
      <c r="A6" s="1" t="s">
        <v>35</v>
      </c>
      <c r="B6" s="1">
        <v>97.19</v>
      </c>
      <c r="C6" s="5">
        <f t="shared" si="0"/>
        <v>1509.70266040689</v>
      </c>
      <c r="D6" s="1"/>
      <c r="E6" s="2">
        <f t="shared" si="1"/>
        <v>2.32964425098279</v>
      </c>
    </row>
    <row r="7" spans="1:5">
      <c r="A7" s="1" t="s">
        <v>35</v>
      </c>
      <c r="B7" s="1">
        <v>105.48</v>
      </c>
      <c r="C7" s="5">
        <f t="shared" si="0"/>
        <v>1639.43661971831</v>
      </c>
      <c r="D7" s="1"/>
      <c r="E7" s="2">
        <f t="shared" si="1"/>
        <v>2.52983862063809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E3" sqref="E3"/>
    </sheetView>
  </sheetViews>
  <sheetFormatPr defaultColWidth="8.72727272727273" defaultRowHeight="14" outlineLevelCol="4"/>
  <cols>
    <col min="3" max="3" width="13.8181818181818" customWidth="1"/>
    <col min="4" max="4" width="15.5454545454545" customWidth="1"/>
    <col min="5" max="5" width="14.9090909090909" customWidth="1"/>
  </cols>
  <sheetData>
    <row r="1" spans="1:5">
      <c r="A1" s="2"/>
      <c r="B1" s="2" t="s">
        <v>20</v>
      </c>
      <c r="C1" s="2" t="s">
        <v>21</v>
      </c>
      <c r="D1" s="2" t="s">
        <v>22</v>
      </c>
      <c r="E1" s="2" t="s">
        <v>17</v>
      </c>
    </row>
    <row r="2" spans="1:5">
      <c r="A2" s="1" t="s">
        <v>36</v>
      </c>
      <c r="B2" s="1">
        <v>114.67</v>
      </c>
      <c r="C2" s="1">
        <f>(B2-0.72)/0.0639</f>
        <v>1783.25508607199</v>
      </c>
      <c r="D2" s="1">
        <f>AVERAGE(C2:C3)</f>
        <v>1832.15962441315</v>
      </c>
      <c r="E2" s="1">
        <f>C2/1832.1596</f>
        <v>0.973307721702841</v>
      </c>
    </row>
    <row r="3" spans="1:5">
      <c r="A3" s="1" t="s">
        <v>36</v>
      </c>
      <c r="B3" s="1">
        <v>120.92</v>
      </c>
      <c r="C3" s="1">
        <f t="shared" ref="C3:C11" si="0">(B3-0.72)/0.0639</f>
        <v>1881.0641627543</v>
      </c>
      <c r="D3" s="1"/>
      <c r="E3" s="1">
        <f t="shared" ref="E3:E11" si="1">C3/1832.1596</f>
        <v>1.02669230494674</v>
      </c>
    </row>
    <row r="4" spans="1:5">
      <c r="A4" s="2" t="s">
        <v>37</v>
      </c>
      <c r="B4" s="2">
        <v>89.44</v>
      </c>
      <c r="C4" s="1">
        <f t="shared" si="0"/>
        <v>1388.41940532081</v>
      </c>
      <c r="D4" s="2"/>
      <c r="E4" s="1">
        <f t="shared" si="1"/>
        <v>0.757804836063853</v>
      </c>
    </row>
    <row r="5" spans="1:5">
      <c r="A5" s="2" t="s">
        <v>37</v>
      </c>
      <c r="B5" s="2">
        <v>90.35</v>
      </c>
      <c r="C5" s="1">
        <f t="shared" si="0"/>
        <v>1402.66040688576</v>
      </c>
      <c r="D5" s="2"/>
      <c r="E5" s="1">
        <f t="shared" si="1"/>
        <v>0.765577631384165</v>
      </c>
    </row>
    <row r="6" spans="1:5">
      <c r="A6" s="2" t="s">
        <v>38</v>
      </c>
      <c r="B6" s="2">
        <v>81.77</v>
      </c>
      <c r="C6" s="1">
        <f t="shared" si="0"/>
        <v>1268.38810641628</v>
      </c>
      <c r="D6" s="2"/>
      <c r="E6" s="1">
        <f t="shared" si="1"/>
        <v>0.692291275506935</v>
      </c>
    </row>
    <row r="7" spans="1:5">
      <c r="A7" s="2" t="s">
        <v>38</v>
      </c>
      <c r="B7" s="14">
        <v>93.8</v>
      </c>
      <c r="C7" s="1">
        <f t="shared" si="0"/>
        <v>1456.6510172144</v>
      </c>
      <c r="D7" s="2"/>
      <c r="E7" s="1">
        <f t="shared" si="1"/>
        <v>0.795045921334799</v>
      </c>
    </row>
    <row r="8" spans="1:5">
      <c r="A8" s="2" t="s">
        <v>39</v>
      </c>
      <c r="B8" s="2">
        <v>56.58</v>
      </c>
      <c r="C8" s="1">
        <f t="shared" si="0"/>
        <v>874.178403755869</v>
      </c>
      <c r="D8" s="2"/>
      <c r="E8" s="1">
        <f t="shared" si="1"/>
        <v>0.477130051200708</v>
      </c>
    </row>
    <row r="9" spans="1:5">
      <c r="A9" s="2" t="s">
        <v>39</v>
      </c>
      <c r="B9" s="2">
        <v>52.53</v>
      </c>
      <c r="C9" s="1">
        <f t="shared" si="0"/>
        <v>810.798122065728</v>
      </c>
      <c r="D9" s="2"/>
      <c r="E9" s="1">
        <f t="shared" si="1"/>
        <v>0.442536841258659</v>
      </c>
    </row>
    <row r="10" spans="1:5">
      <c r="A10" s="2" t="s">
        <v>40</v>
      </c>
      <c r="B10" s="2">
        <v>34.41</v>
      </c>
      <c r="C10" s="1">
        <f t="shared" si="0"/>
        <v>527.230046948357</v>
      </c>
      <c r="D10" s="2"/>
      <c r="E10" s="1">
        <f t="shared" si="1"/>
        <v>0.287764257517935</v>
      </c>
    </row>
    <row r="11" spans="1:5">
      <c r="A11" s="2" t="s">
        <v>40</v>
      </c>
      <c r="B11" s="2">
        <v>36.14</v>
      </c>
      <c r="C11" s="1">
        <f t="shared" si="0"/>
        <v>554.303599374022</v>
      </c>
      <c r="D11" s="2"/>
      <c r="E11" s="1">
        <f t="shared" si="1"/>
        <v>0.302541110159847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E6" sqref="E6"/>
    </sheetView>
  </sheetViews>
  <sheetFormatPr defaultColWidth="8.72727272727273" defaultRowHeight="14" outlineLevelRow="7" outlineLevelCol="4"/>
  <cols>
    <col min="3" max="3" width="14.3636363636364" customWidth="1"/>
    <col min="4" max="4" width="13" customWidth="1"/>
    <col min="5" max="5" width="14.5454545454545" customWidth="1"/>
  </cols>
  <sheetData>
    <row r="1" spans="1:5">
      <c r="A1" s="2"/>
      <c r="B1" s="2" t="s">
        <v>20</v>
      </c>
      <c r="C1" s="2" t="s">
        <v>21</v>
      </c>
      <c r="D1" s="2" t="s">
        <v>22</v>
      </c>
      <c r="E1" s="2" t="s">
        <v>17</v>
      </c>
    </row>
    <row r="2" ht="14.5" spans="1:5">
      <c r="A2" s="16" t="s">
        <v>41</v>
      </c>
      <c r="B2" s="2">
        <v>105.07</v>
      </c>
      <c r="C2" s="2">
        <f t="shared" ref="C2:C7" si="0">(B2-0.72)/0.0639</f>
        <v>1633.02034428795</v>
      </c>
      <c r="D2" s="2">
        <f>AVERAGE(C2:C3)</f>
        <v>1634.03755868545</v>
      </c>
      <c r="E2" s="2">
        <f t="shared" ref="E2:E7" si="1">C2/1634.04</f>
        <v>0.999375990972039</v>
      </c>
    </row>
    <row r="3" ht="14.5" spans="1:5">
      <c r="A3" s="16" t="s">
        <v>41</v>
      </c>
      <c r="B3" s="2">
        <v>105.2</v>
      </c>
      <c r="C3" s="2">
        <f t="shared" si="0"/>
        <v>1635.05477308294</v>
      </c>
      <c r="D3" s="2"/>
      <c r="E3" s="2">
        <f t="shared" si="1"/>
        <v>1.000621020956</v>
      </c>
    </row>
    <row r="4" ht="14.5" spans="1:5">
      <c r="A4" s="16" t="s">
        <v>42</v>
      </c>
      <c r="B4" s="2">
        <v>62.95</v>
      </c>
      <c r="C4" s="2">
        <f t="shared" si="0"/>
        <v>973.865414710485</v>
      </c>
      <c r="D4" s="2"/>
      <c r="E4" s="2">
        <f t="shared" si="1"/>
        <v>0.595986276168567</v>
      </c>
    </row>
    <row r="5" ht="14.5" spans="1:5">
      <c r="A5" s="16" t="s">
        <v>42</v>
      </c>
      <c r="B5" s="2">
        <v>62.42</v>
      </c>
      <c r="C5" s="2">
        <f t="shared" si="0"/>
        <v>965.571205007825</v>
      </c>
      <c r="D5" s="2"/>
      <c r="E5" s="2">
        <f t="shared" si="1"/>
        <v>0.590910384695494</v>
      </c>
    </row>
    <row r="6" ht="14.5" spans="1:5">
      <c r="A6" s="16" t="s">
        <v>43</v>
      </c>
      <c r="B6" s="2">
        <v>46.35</v>
      </c>
      <c r="C6" s="2">
        <f t="shared" si="0"/>
        <v>714.084507042254</v>
      </c>
      <c r="D6" s="2"/>
      <c r="E6" s="2">
        <f t="shared" si="1"/>
        <v>0.437005524370428</v>
      </c>
    </row>
    <row r="7" ht="14.5" spans="1:5">
      <c r="A7" s="16" t="s">
        <v>43</v>
      </c>
      <c r="B7" s="2">
        <v>47.28</v>
      </c>
      <c r="C7" s="2">
        <f t="shared" si="0"/>
        <v>728.638497652582</v>
      </c>
      <c r="D7" s="2"/>
      <c r="E7" s="2">
        <f t="shared" si="1"/>
        <v>0.445912277332613</v>
      </c>
    </row>
    <row r="8" spans="1:5">
      <c r="A8" s="2"/>
      <c r="B8" s="2"/>
      <c r="C8" s="2"/>
      <c r="D8" s="2"/>
      <c r="E8" s="2"/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workbookViewId="0">
      <selection activeCell="F4" sqref="F4"/>
    </sheetView>
  </sheetViews>
  <sheetFormatPr defaultColWidth="8.72727272727273" defaultRowHeight="14" outlineLevelCol="5"/>
  <cols>
    <col min="1" max="1" width="8.72727272727273" style="2"/>
    <col min="2" max="2" width="10.4090909090909" style="2" customWidth="1"/>
    <col min="3" max="3" width="12.8181818181818" style="2"/>
    <col min="4" max="4" width="14" style="2"/>
    <col min="5" max="5" width="12.8181818181818" style="2"/>
    <col min="6" max="6" width="17.3363636363636" style="2" customWidth="1"/>
  </cols>
  <sheetData>
    <row r="1" spans="3:6">
      <c r="C1" s="1" t="s">
        <v>20</v>
      </c>
      <c r="D1" s="1" t="s">
        <v>21</v>
      </c>
      <c r="E1" s="1" t="s">
        <v>22</v>
      </c>
      <c r="F1" s="1" t="s">
        <v>17</v>
      </c>
    </row>
    <row r="2" spans="1:6">
      <c r="A2" s="2" t="s">
        <v>44</v>
      </c>
      <c r="B2" s="2" t="s">
        <v>45</v>
      </c>
      <c r="C2" s="2">
        <v>2.63</v>
      </c>
      <c r="D2" s="2">
        <f>(C2-0.72)/0.0639</f>
        <v>29.8904538341158</v>
      </c>
      <c r="E2" s="2">
        <f>AVERAGE(D2:D3)</f>
        <v>29.4209702660407</v>
      </c>
      <c r="F2" s="2">
        <f>D2/29.42</f>
        <v>1.01599095289313</v>
      </c>
    </row>
    <row r="3" spans="2:6">
      <c r="B3" s="2" t="s">
        <v>46</v>
      </c>
      <c r="C3" s="2">
        <v>2.57</v>
      </c>
      <c r="D3" s="2">
        <f t="shared" ref="D3:D36" si="0">(C3-0.72)/0.0639</f>
        <v>28.9514866979656</v>
      </c>
      <c r="F3" s="2">
        <f t="shared" ref="F3:F36" si="1">D3/29.42</f>
        <v>0.984075006728945</v>
      </c>
    </row>
    <row r="4" spans="2:6">
      <c r="B4" s="2" t="s">
        <v>47</v>
      </c>
      <c r="C4" s="2">
        <v>2.94</v>
      </c>
      <c r="D4" s="2">
        <f t="shared" si="0"/>
        <v>34.7417840375587</v>
      </c>
      <c r="F4" s="2">
        <f t="shared" si="1"/>
        <v>1.18089000807473</v>
      </c>
    </row>
    <row r="5" spans="2:6">
      <c r="B5" s="2" t="s">
        <v>48</v>
      </c>
      <c r="C5" s="2">
        <v>3.04</v>
      </c>
      <c r="D5" s="2">
        <f t="shared" si="0"/>
        <v>36.3067292644757</v>
      </c>
      <c r="F5" s="2">
        <f t="shared" si="1"/>
        <v>1.2340832516817</v>
      </c>
    </row>
    <row r="6" spans="2:6">
      <c r="B6" s="2" t="s">
        <v>49</v>
      </c>
      <c r="C6" s="2">
        <v>2.66</v>
      </c>
      <c r="D6" s="2">
        <f t="shared" si="0"/>
        <v>30.3599374021909</v>
      </c>
      <c r="F6" s="2">
        <f t="shared" si="1"/>
        <v>1.03194892597522</v>
      </c>
    </row>
    <row r="7" spans="2:6">
      <c r="B7" s="2" t="s">
        <v>50</v>
      </c>
      <c r="C7" s="2">
        <v>2.75</v>
      </c>
      <c r="D7" s="2">
        <f t="shared" si="0"/>
        <v>31.7683881064163</v>
      </c>
      <c r="F7" s="2">
        <f t="shared" si="1"/>
        <v>1.07982284522149</v>
      </c>
    </row>
    <row r="8" spans="2:6">
      <c r="B8" s="2" t="s">
        <v>51</v>
      </c>
      <c r="C8" s="2">
        <v>2.64</v>
      </c>
      <c r="D8" s="2">
        <f t="shared" si="0"/>
        <v>30.0469483568075</v>
      </c>
      <c r="F8" s="2">
        <f t="shared" si="1"/>
        <v>1.02131027725382</v>
      </c>
    </row>
    <row r="9" spans="2:6">
      <c r="B9" s="2" t="s">
        <v>52</v>
      </c>
      <c r="C9" s="2">
        <v>2.65</v>
      </c>
      <c r="D9" s="2">
        <f t="shared" si="0"/>
        <v>30.2034428794992</v>
      </c>
      <c r="F9" s="2">
        <f t="shared" si="1"/>
        <v>1.02662960161452</v>
      </c>
    </row>
    <row r="11" spans="1:6">
      <c r="A11" s="2" t="s">
        <v>53</v>
      </c>
      <c r="B11" s="2" t="s">
        <v>45</v>
      </c>
      <c r="C11" s="2">
        <v>2.69</v>
      </c>
      <c r="D11" s="2">
        <f t="shared" si="0"/>
        <v>30.829420970266</v>
      </c>
      <c r="F11" s="2">
        <f t="shared" si="1"/>
        <v>1.04790689905731</v>
      </c>
    </row>
    <row r="12" spans="2:6">
      <c r="B12" s="2" t="s">
        <v>46</v>
      </c>
      <c r="C12" s="2">
        <v>2.54</v>
      </c>
      <c r="D12" s="2">
        <f t="shared" si="0"/>
        <v>28.4820031298905</v>
      </c>
      <c r="F12" s="2">
        <f t="shared" si="1"/>
        <v>0.968117033646854</v>
      </c>
    </row>
    <row r="13" spans="2:6">
      <c r="B13" s="2" t="s">
        <v>47</v>
      </c>
      <c r="C13" s="2">
        <v>2.8</v>
      </c>
      <c r="D13" s="2">
        <f t="shared" si="0"/>
        <v>32.5508607198748</v>
      </c>
      <c r="F13" s="2">
        <f t="shared" si="1"/>
        <v>1.10641946702498</v>
      </c>
    </row>
    <row r="14" spans="2:6">
      <c r="B14" s="2" t="s">
        <v>48</v>
      </c>
      <c r="C14" s="2">
        <v>2.75</v>
      </c>
      <c r="D14" s="2">
        <f t="shared" si="0"/>
        <v>31.7683881064163</v>
      </c>
      <c r="F14" s="2">
        <f t="shared" si="1"/>
        <v>1.07982284522149</v>
      </c>
    </row>
    <row r="15" spans="2:6">
      <c r="B15" s="2" t="s">
        <v>49</v>
      </c>
      <c r="C15" s="2">
        <v>2.5</v>
      </c>
      <c r="D15" s="2">
        <f t="shared" si="0"/>
        <v>27.8560250391236</v>
      </c>
      <c r="F15" s="2">
        <f t="shared" si="1"/>
        <v>0.946839736204066</v>
      </c>
    </row>
    <row r="16" spans="2:6">
      <c r="B16" s="2" t="s">
        <v>50</v>
      </c>
      <c r="C16" s="2">
        <v>2.65</v>
      </c>
      <c r="D16" s="2">
        <f t="shared" si="0"/>
        <v>30.2034428794992</v>
      </c>
      <c r="F16" s="2">
        <f t="shared" si="1"/>
        <v>1.02662960161452</v>
      </c>
    </row>
    <row r="17" spans="2:6">
      <c r="B17" s="2" t="s">
        <v>51</v>
      </c>
      <c r="C17" s="2">
        <v>2.71</v>
      </c>
      <c r="D17" s="2">
        <f t="shared" si="0"/>
        <v>31.1424100156495</v>
      </c>
      <c r="F17" s="2">
        <f t="shared" si="1"/>
        <v>1.0585455477787</v>
      </c>
    </row>
    <row r="18" spans="2:6">
      <c r="B18" s="2" t="s">
        <v>52</v>
      </c>
      <c r="C18" s="2">
        <v>2.55</v>
      </c>
      <c r="D18" s="2">
        <f t="shared" si="0"/>
        <v>28.6384976525822</v>
      </c>
      <c r="F18" s="2">
        <f t="shared" si="1"/>
        <v>0.973436358007551</v>
      </c>
    </row>
    <row r="20" spans="1:6">
      <c r="A20" s="2" t="s">
        <v>54</v>
      </c>
      <c r="B20" s="2" t="s">
        <v>45</v>
      </c>
      <c r="C20" s="2">
        <v>2.57</v>
      </c>
      <c r="D20" s="2">
        <f t="shared" si="0"/>
        <v>28.9514866979656</v>
      </c>
      <c r="F20" s="2">
        <f t="shared" si="1"/>
        <v>0.984075006728945</v>
      </c>
    </row>
    <row r="21" spans="2:6">
      <c r="B21" s="2" t="s">
        <v>46</v>
      </c>
      <c r="C21" s="2">
        <v>2.69</v>
      </c>
      <c r="D21" s="2">
        <f t="shared" si="0"/>
        <v>30.829420970266</v>
      </c>
      <c r="F21" s="2">
        <f t="shared" si="1"/>
        <v>1.04790689905731</v>
      </c>
    </row>
    <row r="22" spans="2:6">
      <c r="B22" s="2" t="s">
        <v>47</v>
      </c>
      <c r="C22" s="2">
        <v>3.04</v>
      </c>
      <c r="D22" s="2">
        <f t="shared" si="0"/>
        <v>36.3067292644757</v>
      </c>
      <c r="F22" s="2">
        <f t="shared" si="1"/>
        <v>1.2340832516817</v>
      </c>
    </row>
    <row r="23" spans="2:6">
      <c r="B23" s="2" t="s">
        <v>48</v>
      </c>
      <c r="C23" s="2">
        <v>2.8</v>
      </c>
      <c r="D23" s="2">
        <f t="shared" si="0"/>
        <v>32.5508607198748</v>
      </c>
      <c r="F23" s="2">
        <f t="shared" si="1"/>
        <v>1.10641946702498</v>
      </c>
    </row>
    <row r="24" spans="2:6">
      <c r="B24" s="2" t="s">
        <v>49</v>
      </c>
      <c r="C24" s="2">
        <v>2.75</v>
      </c>
      <c r="D24" s="2">
        <f t="shared" si="0"/>
        <v>31.7683881064163</v>
      </c>
      <c r="F24" s="2">
        <f t="shared" si="1"/>
        <v>1.07982284522149</v>
      </c>
    </row>
    <row r="25" spans="2:6">
      <c r="B25" s="2" t="s">
        <v>50</v>
      </c>
      <c r="C25" s="2">
        <v>2.5</v>
      </c>
      <c r="D25" s="2">
        <f t="shared" si="0"/>
        <v>27.8560250391236</v>
      </c>
      <c r="F25" s="2">
        <f t="shared" si="1"/>
        <v>0.946839736204066</v>
      </c>
    </row>
    <row r="26" spans="2:6">
      <c r="B26" s="2" t="s">
        <v>51</v>
      </c>
      <c r="C26" s="2">
        <v>2.64</v>
      </c>
      <c r="D26" s="2">
        <f t="shared" si="0"/>
        <v>30.0469483568075</v>
      </c>
      <c r="F26" s="2">
        <f t="shared" si="1"/>
        <v>1.02131027725382</v>
      </c>
    </row>
    <row r="27" spans="2:6">
      <c r="B27" s="2" t="s">
        <v>52</v>
      </c>
      <c r="C27" s="2">
        <v>2.71</v>
      </c>
      <c r="D27" s="2">
        <f t="shared" si="0"/>
        <v>31.1424100156495</v>
      </c>
      <c r="F27" s="2">
        <f t="shared" si="1"/>
        <v>1.0585455477787</v>
      </c>
    </row>
    <row r="29" spans="1:6">
      <c r="A29" s="2" t="s">
        <v>55</v>
      </c>
      <c r="B29" s="2" t="s">
        <v>45</v>
      </c>
      <c r="C29" s="2">
        <v>52.58</v>
      </c>
      <c r="D29" s="2">
        <f t="shared" si="0"/>
        <v>811.580594679186</v>
      </c>
      <c r="F29" s="2">
        <f t="shared" si="1"/>
        <v>27.5860161345746</v>
      </c>
    </row>
    <row r="30" spans="2:6">
      <c r="B30" s="2" t="s">
        <v>46</v>
      </c>
      <c r="C30" s="2">
        <v>55.78</v>
      </c>
      <c r="D30" s="2">
        <f t="shared" si="0"/>
        <v>861.658841940532</v>
      </c>
      <c r="F30" s="2">
        <f t="shared" si="1"/>
        <v>29.2881999299977</v>
      </c>
    </row>
    <row r="31" spans="1:6">
      <c r="A31" s="1"/>
      <c r="B31" s="1" t="s">
        <v>47</v>
      </c>
      <c r="C31" s="1">
        <v>72.61</v>
      </c>
      <c r="D31" s="2">
        <f t="shared" si="0"/>
        <v>1125.03912363067</v>
      </c>
      <c r="E31" s="1"/>
      <c r="F31" s="2">
        <f t="shared" si="1"/>
        <v>38.2406228290507</v>
      </c>
    </row>
    <row r="32" spans="1:6">
      <c r="A32" s="1"/>
      <c r="B32" s="1" t="s">
        <v>48</v>
      </c>
      <c r="C32" s="1">
        <v>76.31</v>
      </c>
      <c r="D32" s="2">
        <f t="shared" si="0"/>
        <v>1182.9420970266</v>
      </c>
      <c r="E32" s="1"/>
      <c r="F32" s="2">
        <f t="shared" si="1"/>
        <v>40.2087728425086</v>
      </c>
    </row>
    <row r="33" spans="2:6">
      <c r="B33" s="2" t="s">
        <v>49</v>
      </c>
      <c r="C33" s="2">
        <v>95.75</v>
      </c>
      <c r="D33" s="2">
        <f t="shared" si="0"/>
        <v>1487.16744913928</v>
      </c>
      <c r="F33" s="2">
        <f t="shared" si="1"/>
        <v>50.5495393997036</v>
      </c>
    </row>
    <row r="34" spans="2:6">
      <c r="B34" s="2" t="s">
        <v>50</v>
      </c>
      <c r="C34" s="2">
        <v>94.63</v>
      </c>
      <c r="D34" s="2">
        <f t="shared" si="0"/>
        <v>1469.64006259781</v>
      </c>
      <c r="F34" s="2">
        <f t="shared" si="1"/>
        <v>49.9537750713055</v>
      </c>
    </row>
    <row r="35" spans="2:6">
      <c r="B35" s="2" t="s">
        <v>51</v>
      </c>
      <c r="C35" s="2">
        <v>144.44</v>
      </c>
      <c r="D35" s="2">
        <f t="shared" si="0"/>
        <v>2249.1392801252</v>
      </c>
      <c r="F35" s="2">
        <f t="shared" si="1"/>
        <v>76.4493297119373</v>
      </c>
    </row>
    <row r="36" spans="2:6">
      <c r="B36" s="2" t="s">
        <v>52</v>
      </c>
      <c r="C36" s="2">
        <v>144.63</v>
      </c>
      <c r="D36" s="2">
        <f t="shared" si="0"/>
        <v>2252.11267605634</v>
      </c>
      <c r="F36" s="2">
        <f t="shared" si="1"/>
        <v>76.5503968747906</v>
      </c>
    </row>
    <row r="40" spans="3:5">
      <c r="C40" s="5"/>
      <c r="D40" s="5"/>
      <c r="E40" s="5"/>
    </row>
    <row r="41" spans="5:5">
      <c r="E41" s="5"/>
    </row>
    <row r="43" spans="4:5">
      <c r="D43" s="5"/>
      <c r="E43" s="5"/>
    </row>
    <row r="44" spans="5:5">
      <c r="E44" s="5"/>
    </row>
  </sheetData>
  <mergeCells count="3">
    <mergeCell ref="A2:A7"/>
    <mergeCell ref="A11:A16"/>
    <mergeCell ref="A20:A2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workbookViewId="0">
      <selection activeCell="G1" sqref="G$1:G$1048576"/>
    </sheetView>
  </sheetViews>
  <sheetFormatPr defaultColWidth="8.72727272727273" defaultRowHeight="14" outlineLevelCol="5"/>
  <cols>
    <col min="1" max="3" width="8.72727272727273" style="2"/>
    <col min="4" max="4" width="14" style="2"/>
    <col min="5" max="5" width="12.8181818181818" style="2"/>
    <col min="6" max="6" width="16.4363636363636" style="2" customWidth="1"/>
  </cols>
  <sheetData>
    <row r="1" spans="3:6">
      <c r="C1" s="1" t="s">
        <v>20</v>
      </c>
      <c r="D1" s="1" t="s">
        <v>21</v>
      </c>
      <c r="E1" s="2" t="s">
        <v>22</v>
      </c>
      <c r="F1" s="1" t="s">
        <v>17</v>
      </c>
    </row>
    <row r="2" spans="1:6">
      <c r="A2" s="2" t="s">
        <v>23</v>
      </c>
      <c r="B2" s="2" t="s">
        <v>45</v>
      </c>
      <c r="C2" s="2">
        <v>2.07</v>
      </c>
      <c r="D2" s="2">
        <f>(C2-0.72)/0.0639</f>
        <v>21.1267605633803</v>
      </c>
      <c r="E2" s="2">
        <f>AVERAGE(D2:D3)</f>
        <v>21.9092331768388</v>
      </c>
      <c r="F2" s="15">
        <f>D2/21.91</f>
        <v>0.964251965466923</v>
      </c>
    </row>
    <row r="3" spans="2:6">
      <c r="B3" s="2" t="s">
        <v>46</v>
      </c>
      <c r="C3" s="2">
        <v>2.17</v>
      </c>
      <c r="D3" s="2">
        <f t="shared" ref="D3:D20" si="0">(C3-0.72)/0.0639</f>
        <v>22.6917057902973</v>
      </c>
      <c r="F3" s="15">
        <f t="shared" ref="F3:F20" si="1">D3/21.91</f>
        <v>1.03567803698299</v>
      </c>
    </row>
    <row r="4" spans="1:6">
      <c r="A4" s="2" t="s">
        <v>56</v>
      </c>
      <c r="B4" s="2" t="s">
        <v>45</v>
      </c>
      <c r="C4" s="2">
        <v>32.19</v>
      </c>
      <c r="D4" s="2">
        <f t="shared" si="0"/>
        <v>492.488262910798</v>
      </c>
      <c r="F4" s="15">
        <f t="shared" si="1"/>
        <v>22.4777847061067</v>
      </c>
    </row>
    <row r="5" spans="2:6">
      <c r="B5" s="2" t="s">
        <v>46</v>
      </c>
      <c r="C5" s="2">
        <v>33.84</v>
      </c>
      <c r="D5" s="2">
        <f t="shared" si="0"/>
        <v>518.30985915493</v>
      </c>
      <c r="F5" s="15">
        <f t="shared" si="1"/>
        <v>23.6563148861218</v>
      </c>
    </row>
    <row r="6" spans="2:6">
      <c r="B6" s="5"/>
      <c r="F6" s="15"/>
    </row>
    <row r="7" spans="1:6">
      <c r="A7" s="2" t="s">
        <v>23</v>
      </c>
      <c r="B7" s="2" t="s">
        <v>47</v>
      </c>
      <c r="C7" s="2">
        <v>1.89</v>
      </c>
      <c r="D7" s="2">
        <f t="shared" si="0"/>
        <v>18.3098591549296</v>
      </c>
      <c r="F7" s="15">
        <f t="shared" si="1"/>
        <v>0.835685036738</v>
      </c>
    </row>
    <row r="8" spans="2:6">
      <c r="B8" s="2" t="s">
        <v>48</v>
      </c>
      <c r="C8" s="2">
        <v>2.04</v>
      </c>
      <c r="D8" s="2">
        <f t="shared" si="0"/>
        <v>20.6572769953052</v>
      </c>
      <c r="F8" s="15">
        <f t="shared" si="1"/>
        <v>0.942824144012102</v>
      </c>
    </row>
    <row r="9" spans="1:6">
      <c r="A9" s="1" t="s">
        <v>56</v>
      </c>
      <c r="B9" s="1" t="s">
        <v>47</v>
      </c>
      <c r="C9" s="1">
        <v>49.68</v>
      </c>
      <c r="D9" s="2">
        <f t="shared" si="0"/>
        <v>766.197183098592</v>
      </c>
      <c r="E9" s="1"/>
      <c r="F9" s="15">
        <f t="shared" si="1"/>
        <v>34.9702046142671</v>
      </c>
    </row>
    <row r="10" spans="1:6">
      <c r="A10" s="1"/>
      <c r="B10" s="1" t="s">
        <v>48</v>
      </c>
      <c r="C10" s="1">
        <v>51.16</v>
      </c>
      <c r="D10" s="2">
        <f t="shared" si="0"/>
        <v>789.358372456964</v>
      </c>
      <c r="E10" s="1"/>
      <c r="F10" s="15">
        <f t="shared" si="1"/>
        <v>36.0273104727049</v>
      </c>
    </row>
    <row r="11" spans="2:6">
      <c r="B11" s="5"/>
      <c r="F11" s="15"/>
    </row>
    <row r="12" spans="1:6">
      <c r="A12" s="2" t="s">
        <v>23</v>
      </c>
      <c r="B12" s="2" t="s">
        <v>49</v>
      </c>
      <c r="C12" s="2">
        <v>2.21</v>
      </c>
      <c r="D12" s="2">
        <f t="shared" si="0"/>
        <v>23.3176838810642</v>
      </c>
      <c r="F12" s="15">
        <f t="shared" si="1"/>
        <v>1.06424846558942</v>
      </c>
    </row>
    <row r="13" spans="2:6">
      <c r="B13" s="2" t="s">
        <v>50</v>
      </c>
      <c r="C13" s="2">
        <v>2.08</v>
      </c>
      <c r="D13" s="2">
        <f t="shared" si="0"/>
        <v>21.283255086072</v>
      </c>
      <c r="F13" s="15">
        <f t="shared" si="1"/>
        <v>0.97139457261853</v>
      </c>
    </row>
    <row r="14" spans="1:6">
      <c r="A14" s="2" t="s">
        <v>56</v>
      </c>
      <c r="B14" s="2" t="s">
        <v>49</v>
      </c>
      <c r="C14" s="2">
        <v>63.5</v>
      </c>
      <c r="D14" s="2">
        <f t="shared" si="0"/>
        <v>982.472613458529</v>
      </c>
      <c r="F14" s="15">
        <f t="shared" si="1"/>
        <v>44.8412876977877</v>
      </c>
    </row>
    <row r="15" spans="2:6">
      <c r="B15" s="2" t="s">
        <v>50</v>
      </c>
      <c r="C15" s="2">
        <v>64.12</v>
      </c>
      <c r="D15" s="2">
        <f t="shared" si="0"/>
        <v>992.175273865415</v>
      </c>
      <c r="F15" s="15">
        <f t="shared" si="1"/>
        <v>45.2841293411874</v>
      </c>
    </row>
    <row r="16" spans="6:6">
      <c r="F16" s="15"/>
    </row>
    <row r="17" spans="1:6">
      <c r="A17" s="2" t="s">
        <v>23</v>
      </c>
      <c r="B17" s="2" t="s">
        <v>51</v>
      </c>
      <c r="C17" s="2">
        <v>2.52</v>
      </c>
      <c r="D17" s="2">
        <f t="shared" si="0"/>
        <v>28.169014084507</v>
      </c>
      <c r="F17" s="15">
        <f t="shared" si="1"/>
        <v>1.28566928728923</v>
      </c>
    </row>
    <row r="18" spans="2:6">
      <c r="B18" s="2" t="s">
        <v>52</v>
      </c>
      <c r="C18" s="2">
        <v>2.35</v>
      </c>
      <c r="D18" s="2">
        <f t="shared" si="0"/>
        <v>25.508607198748</v>
      </c>
      <c r="F18" s="15">
        <f t="shared" si="1"/>
        <v>1.16424496571191</v>
      </c>
    </row>
    <row r="19" spans="1:6">
      <c r="A19" s="2" t="s">
        <v>56</v>
      </c>
      <c r="B19" s="2" t="s">
        <v>51</v>
      </c>
      <c r="C19" s="2">
        <v>94.7</v>
      </c>
      <c r="D19" s="2">
        <f t="shared" si="0"/>
        <v>1470.73552425665</v>
      </c>
      <c r="F19" s="15">
        <f t="shared" si="1"/>
        <v>67.1262220108011</v>
      </c>
    </row>
    <row r="20" spans="2:6">
      <c r="B20" s="2" t="s">
        <v>52</v>
      </c>
      <c r="C20" s="2">
        <v>95.59</v>
      </c>
      <c r="D20" s="2">
        <f t="shared" si="0"/>
        <v>1484.66353677621</v>
      </c>
      <c r="F20" s="15">
        <f t="shared" si="1"/>
        <v>67.7619140472941</v>
      </c>
    </row>
  </sheetData>
  <mergeCells count="8">
    <mergeCell ref="A2:A3"/>
    <mergeCell ref="A4:A5"/>
    <mergeCell ref="A7:A8"/>
    <mergeCell ref="A9:A10"/>
    <mergeCell ref="A12:A13"/>
    <mergeCell ref="A14:A15"/>
    <mergeCell ref="A17:A18"/>
    <mergeCell ref="A19:A20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workbookViewId="0">
      <selection activeCell="G1" sqref="G$1:G$1048576"/>
    </sheetView>
  </sheetViews>
  <sheetFormatPr defaultColWidth="8.72727272727273" defaultRowHeight="14" outlineLevelCol="5"/>
  <cols>
    <col min="1" max="3" width="8.72727272727273" style="2"/>
    <col min="4" max="4" width="15.9363636363636" style="2" customWidth="1"/>
    <col min="5" max="5" width="14.8181818181818" style="2" customWidth="1"/>
    <col min="6" max="6" width="15.8636363636364" style="2" customWidth="1"/>
  </cols>
  <sheetData>
    <row r="1" spans="2:6">
      <c r="B1" s="5" t="s">
        <v>57</v>
      </c>
      <c r="C1" s="1" t="s">
        <v>20</v>
      </c>
      <c r="D1" s="1" t="s">
        <v>21</v>
      </c>
      <c r="E1" s="2" t="s">
        <v>22</v>
      </c>
      <c r="F1" s="1" t="s">
        <v>17</v>
      </c>
    </row>
    <row r="2" spans="1:6">
      <c r="A2" s="2" t="s">
        <v>23</v>
      </c>
      <c r="B2" s="5" t="s">
        <v>58</v>
      </c>
      <c r="C2" s="2">
        <v>2.8</v>
      </c>
      <c r="D2" s="2">
        <f>(C2-0.72)/0.063</f>
        <v>33.015873015873</v>
      </c>
      <c r="E2" s="2">
        <f>AVERAGE(D2:D3)</f>
        <v>35</v>
      </c>
      <c r="F2" s="5">
        <f>D2/35</f>
        <v>0.943310657596372</v>
      </c>
    </row>
    <row r="3" spans="2:6">
      <c r="B3" s="5" t="s">
        <v>59</v>
      </c>
      <c r="C3" s="2">
        <v>3.05</v>
      </c>
      <c r="D3" s="2">
        <f t="shared" ref="D3:D25" si="0">(C3-0.72)/0.063</f>
        <v>36.984126984127</v>
      </c>
      <c r="F3" s="5">
        <f t="shared" ref="F3:F25" si="1">D3/35</f>
        <v>1.05668934240363</v>
      </c>
    </row>
    <row r="4" spans="1:6">
      <c r="A4" s="2" t="s">
        <v>56</v>
      </c>
      <c r="B4" s="5" t="s">
        <v>58</v>
      </c>
      <c r="C4" s="2">
        <v>2.75</v>
      </c>
      <c r="D4" s="2">
        <f t="shared" si="0"/>
        <v>32.2222222222222</v>
      </c>
      <c r="F4" s="5">
        <f t="shared" si="1"/>
        <v>0.920634920634921</v>
      </c>
    </row>
    <row r="5" spans="2:6">
      <c r="B5" s="5" t="s">
        <v>59</v>
      </c>
      <c r="C5" s="2">
        <v>2.74</v>
      </c>
      <c r="D5" s="2">
        <f t="shared" si="0"/>
        <v>32.0634920634921</v>
      </c>
      <c r="F5" s="5">
        <f t="shared" si="1"/>
        <v>0.916099773242631</v>
      </c>
    </row>
    <row r="6" spans="2:6">
      <c r="B6" s="5"/>
      <c r="C6" s="1"/>
      <c r="F6" s="5"/>
    </row>
    <row r="7" spans="1:6">
      <c r="A7" s="2" t="s">
        <v>23</v>
      </c>
      <c r="B7" s="5" t="s">
        <v>60</v>
      </c>
      <c r="C7" s="2">
        <v>2.92</v>
      </c>
      <c r="D7" s="2">
        <f t="shared" si="0"/>
        <v>34.9206349206349</v>
      </c>
      <c r="F7" s="5">
        <f t="shared" si="1"/>
        <v>0.997732426303855</v>
      </c>
    </row>
    <row r="8" spans="2:6">
      <c r="B8" s="5" t="s">
        <v>61</v>
      </c>
      <c r="C8" s="2">
        <v>2.93</v>
      </c>
      <c r="D8" s="2">
        <f t="shared" si="0"/>
        <v>35.0793650793651</v>
      </c>
      <c r="F8" s="5">
        <f t="shared" si="1"/>
        <v>1.00226757369615</v>
      </c>
    </row>
    <row r="9" spans="1:6">
      <c r="A9" s="2" t="s">
        <v>56</v>
      </c>
      <c r="B9" s="5" t="s">
        <v>60</v>
      </c>
      <c r="C9" s="2">
        <v>56.52</v>
      </c>
      <c r="D9" s="2">
        <f t="shared" si="0"/>
        <v>885.714285714286</v>
      </c>
      <c r="E9" s="5"/>
      <c r="F9" s="5">
        <f t="shared" si="1"/>
        <v>25.3061224489796</v>
      </c>
    </row>
    <row r="10" spans="2:6">
      <c r="B10" s="5" t="s">
        <v>61</v>
      </c>
      <c r="C10" s="2">
        <v>56.73</v>
      </c>
      <c r="D10" s="2">
        <f t="shared" si="0"/>
        <v>889.047619047619</v>
      </c>
      <c r="E10" s="5"/>
      <c r="F10" s="5">
        <f t="shared" si="1"/>
        <v>25.4013605442177</v>
      </c>
    </row>
    <row r="11" spans="2:6">
      <c r="B11" s="5"/>
      <c r="E11" s="5"/>
      <c r="F11" s="5"/>
    </row>
    <row r="12" spans="1:6">
      <c r="A12" s="2" t="s">
        <v>23</v>
      </c>
      <c r="B12" s="5" t="s">
        <v>62</v>
      </c>
      <c r="C12" s="2">
        <v>3.1</v>
      </c>
      <c r="D12" s="2">
        <f t="shared" si="0"/>
        <v>37.7777777777778</v>
      </c>
      <c r="F12" s="5">
        <f t="shared" si="1"/>
        <v>1.07936507936508</v>
      </c>
    </row>
    <row r="13" spans="2:6">
      <c r="B13" s="5" t="s">
        <v>63</v>
      </c>
      <c r="C13" s="2">
        <v>2.85</v>
      </c>
      <c r="D13" s="2">
        <f t="shared" si="0"/>
        <v>33.8095238095238</v>
      </c>
      <c r="F13" s="5">
        <f t="shared" si="1"/>
        <v>0.965986394557823</v>
      </c>
    </row>
    <row r="14" spans="1:6">
      <c r="A14" s="2" t="s">
        <v>56</v>
      </c>
      <c r="B14" s="5" t="s">
        <v>62</v>
      </c>
      <c r="C14" s="2">
        <v>57.48</v>
      </c>
      <c r="D14" s="2">
        <f t="shared" si="0"/>
        <v>900.952380952381</v>
      </c>
      <c r="E14" s="5"/>
      <c r="F14" s="5">
        <f t="shared" si="1"/>
        <v>25.7414965986395</v>
      </c>
    </row>
    <row r="15" spans="2:6">
      <c r="B15" s="5" t="s">
        <v>63</v>
      </c>
      <c r="C15" s="2">
        <v>57.62</v>
      </c>
      <c r="D15" s="2">
        <f t="shared" si="0"/>
        <v>903.174603174603</v>
      </c>
      <c r="E15" s="5"/>
      <c r="F15" s="5">
        <f t="shared" si="1"/>
        <v>25.8049886621315</v>
      </c>
    </row>
    <row r="16" spans="5:6">
      <c r="E16" s="5"/>
      <c r="F16" s="5"/>
    </row>
    <row r="17" spans="1:6">
      <c r="A17" s="2" t="s">
        <v>23</v>
      </c>
      <c r="B17" s="5" t="s">
        <v>64</v>
      </c>
      <c r="C17" s="2">
        <v>2.96</v>
      </c>
      <c r="D17" s="2">
        <f t="shared" si="0"/>
        <v>35.5555555555556</v>
      </c>
      <c r="F17" s="5">
        <f t="shared" si="1"/>
        <v>1.01587301587302</v>
      </c>
    </row>
    <row r="18" spans="2:6">
      <c r="B18" s="5" t="s">
        <v>65</v>
      </c>
      <c r="C18" s="2">
        <v>2.85</v>
      </c>
      <c r="D18" s="2">
        <f t="shared" si="0"/>
        <v>33.8095238095238</v>
      </c>
      <c r="F18" s="5">
        <f t="shared" si="1"/>
        <v>0.965986394557823</v>
      </c>
    </row>
    <row r="19" spans="1:6">
      <c r="A19" s="2" t="s">
        <v>56</v>
      </c>
      <c r="B19" s="5" t="s">
        <v>64</v>
      </c>
      <c r="C19" s="2">
        <v>54.99</v>
      </c>
      <c r="D19" s="2">
        <f t="shared" si="0"/>
        <v>861.428571428571</v>
      </c>
      <c r="E19" s="5"/>
      <c r="F19" s="5">
        <f t="shared" si="1"/>
        <v>24.6122448979592</v>
      </c>
    </row>
    <row r="20" spans="2:6">
      <c r="B20" s="5" t="s">
        <v>65</v>
      </c>
      <c r="C20" s="2">
        <v>58.37</v>
      </c>
      <c r="D20" s="2">
        <f t="shared" si="0"/>
        <v>915.079365079365</v>
      </c>
      <c r="E20" s="5"/>
      <c r="F20" s="5">
        <f t="shared" si="1"/>
        <v>26.1451247165533</v>
      </c>
    </row>
    <row r="21" spans="2:6">
      <c r="B21" s="5"/>
      <c r="E21" s="5"/>
      <c r="F21" s="5"/>
    </row>
    <row r="22" spans="1:6">
      <c r="A22" s="2" t="s">
        <v>23</v>
      </c>
      <c r="B22" s="5" t="s">
        <v>66</v>
      </c>
      <c r="C22" s="2">
        <v>2.85</v>
      </c>
      <c r="D22" s="2">
        <f t="shared" si="0"/>
        <v>33.8095238095238</v>
      </c>
      <c r="F22" s="5">
        <f t="shared" si="1"/>
        <v>0.965986394557823</v>
      </c>
    </row>
    <row r="23" spans="2:6">
      <c r="B23" s="5" t="s">
        <v>67</v>
      </c>
      <c r="C23" s="2">
        <v>3.09</v>
      </c>
      <c r="D23" s="2">
        <f t="shared" si="0"/>
        <v>37.6190476190476</v>
      </c>
      <c r="F23" s="5">
        <f t="shared" si="1"/>
        <v>1.07482993197279</v>
      </c>
    </row>
    <row r="24" spans="1:6">
      <c r="A24" s="2" t="s">
        <v>56</v>
      </c>
      <c r="B24" s="5" t="s">
        <v>66</v>
      </c>
      <c r="C24" s="2">
        <v>47.45</v>
      </c>
      <c r="D24" s="2">
        <f t="shared" si="0"/>
        <v>741.746031746032</v>
      </c>
      <c r="F24" s="5">
        <f t="shared" si="1"/>
        <v>21.1927437641723</v>
      </c>
    </row>
    <row r="25" spans="2:6">
      <c r="B25" s="5" t="s">
        <v>67</v>
      </c>
      <c r="C25" s="2">
        <v>47.36</v>
      </c>
      <c r="D25" s="2">
        <f t="shared" si="0"/>
        <v>740.31746031746</v>
      </c>
      <c r="F25" s="5">
        <f t="shared" si="1"/>
        <v>21.1519274376417</v>
      </c>
    </row>
  </sheetData>
  <mergeCells count="10">
    <mergeCell ref="A2:A3"/>
    <mergeCell ref="A4:A5"/>
    <mergeCell ref="A7:A8"/>
    <mergeCell ref="A9:A10"/>
    <mergeCell ref="A12:A13"/>
    <mergeCell ref="A14:A15"/>
    <mergeCell ref="A17:A18"/>
    <mergeCell ref="A19:A20"/>
    <mergeCell ref="A22:A23"/>
    <mergeCell ref="A24:A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Fig1A</vt:lpstr>
      <vt:lpstr>Fig2A</vt:lpstr>
      <vt:lpstr>Fig2B</vt:lpstr>
      <vt:lpstr>Fig2C</vt:lpstr>
      <vt:lpstr>Fig2D</vt:lpstr>
      <vt:lpstr>Fig2E</vt:lpstr>
      <vt:lpstr>Fig3A</vt:lpstr>
      <vt:lpstr>Fig3B</vt:lpstr>
      <vt:lpstr>Fig3C</vt:lpstr>
      <vt:lpstr>Fig5A</vt:lpstr>
      <vt:lpstr>Fig5B</vt:lpstr>
      <vt:lpstr>Fig5C</vt:lpstr>
      <vt:lpstr>Fig5D</vt:lpstr>
      <vt:lpstr>Fig6A</vt:lpstr>
      <vt:lpstr>Fig6B</vt:lpstr>
      <vt:lpstr>Fig6C</vt:lpstr>
      <vt:lpstr>Fig6D</vt:lpstr>
      <vt:lpstr>Fig6E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zhangzhilei</dc:creator>
  <cp:lastModifiedBy>张志蕾~</cp:lastModifiedBy>
  <dcterms:created xsi:type="dcterms:W3CDTF">2021-05-03T10:41:00Z</dcterms:created>
  <dcterms:modified xsi:type="dcterms:W3CDTF">2021-05-26T02:27:10Z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A9E54F9D2F33485E81D6337A9521F3FC</vt:lpwstr>
  </property>
</Properties>
</file>