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manox\"/>
    </mc:Choice>
  </mc:AlternateContent>
  <xr:revisionPtr revIDLastSave="0" documentId="13_ncr:1_{210DF324-0A74-48DA-A577-D379E04BB2B1}" xr6:coauthVersionLast="47" xr6:coauthVersionMax="47" xr10:uidLastSave="{00000000-0000-0000-0000-000000000000}"/>
  <bookViews>
    <workbookView xWindow="-120" yWindow="-120" windowWidth="29040" windowHeight="15840" activeTab="5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6H4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5" l="1"/>
  <c r="T64" i="5"/>
  <c r="S64" i="5"/>
  <c r="R64" i="5"/>
  <c r="P64" i="5"/>
  <c r="O64" i="5"/>
  <c r="N64" i="5"/>
  <c r="M64" i="5"/>
  <c r="L64" i="5"/>
  <c r="K64" i="5"/>
  <c r="T63" i="5"/>
  <c r="S63" i="5"/>
  <c r="R63" i="5"/>
  <c r="P63" i="5"/>
  <c r="O63" i="5"/>
  <c r="N63" i="5"/>
  <c r="M63" i="5"/>
  <c r="L63" i="5"/>
  <c r="K63" i="5"/>
  <c r="T62" i="5"/>
  <c r="S62" i="5"/>
  <c r="R62" i="5"/>
  <c r="P62" i="5"/>
  <c r="O62" i="5"/>
  <c r="N62" i="5"/>
  <c r="M62" i="5"/>
  <c r="L62" i="5"/>
  <c r="K62" i="5"/>
  <c r="T61" i="5"/>
  <c r="S61" i="5"/>
  <c r="R61" i="5"/>
  <c r="P61" i="5"/>
  <c r="O61" i="5"/>
  <c r="N61" i="5"/>
  <c r="M61" i="5"/>
  <c r="L61" i="5"/>
  <c r="K61" i="5"/>
  <c r="T60" i="5"/>
  <c r="S60" i="5"/>
  <c r="R60" i="5"/>
  <c r="P60" i="5"/>
  <c r="O60" i="5"/>
  <c r="N60" i="5"/>
  <c r="M60" i="5"/>
  <c r="L60" i="5"/>
  <c r="K60" i="5"/>
  <c r="T59" i="5"/>
  <c r="S59" i="5"/>
  <c r="R59" i="5"/>
  <c r="P59" i="5"/>
  <c r="O59" i="5"/>
  <c r="N59" i="5"/>
  <c r="M59" i="5"/>
  <c r="L59" i="5"/>
  <c r="K59" i="5"/>
  <c r="T58" i="5"/>
  <c r="S58" i="5"/>
  <c r="R58" i="5"/>
  <c r="P58" i="5"/>
  <c r="O58" i="5"/>
  <c r="N58" i="5"/>
  <c r="M58" i="5"/>
  <c r="L58" i="5"/>
  <c r="K58" i="5"/>
  <c r="T57" i="5"/>
  <c r="S57" i="5"/>
  <c r="R57" i="5"/>
  <c r="P57" i="5"/>
  <c r="O57" i="5"/>
  <c r="N57" i="5"/>
  <c r="M57" i="5"/>
  <c r="L57" i="5"/>
  <c r="K57" i="5"/>
  <c r="T56" i="5"/>
  <c r="S56" i="5"/>
  <c r="R56" i="5"/>
  <c r="P56" i="5"/>
  <c r="O56" i="5"/>
  <c r="N56" i="5"/>
  <c r="M56" i="5"/>
  <c r="L56" i="5"/>
  <c r="K56" i="5"/>
  <c r="T55" i="5"/>
  <c r="S55" i="5"/>
  <c r="R55" i="5"/>
  <c r="P55" i="5"/>
  <c r="O55" i="5"/>
  <c r="N55" i="5"/>
  <c r="M55" i="5"/>
  <c r="L55" i="5"/>
  <c r="K55" i="5"/>
  <c r="T54" i="5"/>
  <c r="S54" i="5"/>
  <c r="R54" i="5"/>
  <c r="P54" i="5"/>
  <c r="O54" i="5"/>
  <c r="N54" i="5"/>
  <c r="M54" i="5"/>
  <c r="L54" i="5"/>
  <c r="K54" i="5"/>
  <c r="T53" i="5"/>
  <c r="S53" i="5"/>
  <c r="R53" i="5"/>
  <c r="P53" i="5"/>
  <c r="O53" i="5"/>
  <c r="N53" i="5"/>
  <c r="M53" i="5"/>
  <c r="L53" i="5"/>
  <c r="K53" i="5"/>
  <c r="T52" i="5"/>
  <c r="S52" i="5"/>
  <c r="R52" i="5"/>
  <c r="P52" i="5"/>
  <c r="O52" i="5"/>
  <c r="N52" i="5"/>
  <c r="M52" i="5"/>
  <c r="L52" i="5"/>
  <c r="K52" i="5"/>
  <c r="T51" i="5"/>
  <c r="S51" i="5"/>
  <c r="R51" i="5"/>
  <c r="P51" i="5"/>
  <c r="O51" i="5"/>
  <c r="N51" i="5"/>
  <c r="M51" i="5"/>
  <c r="L51" i="5"/>
  <c r="K51" i="5"/>
  <c r="T50" i="5"/>
  <c r="S50" i="5"/>
  <c r="R50" i="5"/>
  <c r="P50" i="5"/>
  <c r="O50" i="5"/>
  <c r="N50" i="5"/>
  <c r="M50" i="5"/>
  <c r="L50" i="5"/>
  <c r="K50" i="5"/>
  <c r="T49" i="5"/>
  <c r="S49" i="5"/>
  <c r="R49" i="5"/>
  <c r="P49" i="5"/>
  <c r="O49" i="5"/>
  <c r="N49" i="5"/>
  <c r="M49" i="5"/>
  <c r="L49" i="5"/>
  <c r="K49" i="5"/>
  <c r="T48" i="5"/>
  <c r="S48" i="5"/>
  <c r="R48" i="5"/>
  <c r="P48" i="5"/>
  <c r="O48" i="5"/>
  <c r="N48" i="5"/>
  <c r="M48" i="5"/>
  <c r="L48" i="5"/>
  <c r="K48" i="5"/>
  <c r="T47" i="5"/>
  <c r="S47" i="5"/>
  <c r="R47" i="5"/>
  <c r="P47" i="5"/>
  <c r="O47" i="5"/>
  <c r="N47" i="5"/>
  <c r="M47" i="5"/>
  <c r="L47" i="5"/>
  <c r="K47" i="5"/>
  <c r="T46" i="5"/>
  <c r="S46" i="5"/>
  <c r="R46" i="5"/>
  <c r="P46" i="5"/>
  <c r="O46" i="5"/>
  <c r="N46" i="5"/>
  <c r="M46" i="5"/>
  <c r="L46" i="5"/>
  <c r="K46" i="5"/>
  <c r="T45" i="5"/>
  <c r="S45" i="5"/>
  <c r="R45" i="5"/>
  <c r="P45" i="5"/>
  <c r="O45" i="5"/>
  <c r="N45" i="5"/>
  <c r="M45" i="5"/>
  <c r="L45" i="5"/>
  <c r="K45" i="5"/>
  <c r="T44" i="5"/>
  <c r="S44" i="5"/>
  <c r="R44" i="5"/>
  <c r="P44" i="5"/>
  <c r="O44" i="5"/>
  <c r="N44" i="5"/>
  <c r="M44" i="5"/>
  <c r="L44" i="5"/>
  <c r="K44" i="5"/>
  <c r="T43" i="5"/>
  <c r="S43" i="5"/>
  <c r="R43" i="5"/>
  <c r="P43" i="5"/>
  <c r="O43" i="5"/>
  <c r="N43" i="5"/>
  <c r="M43" i="5"/>
  <c r="L43" i="5"/>
  <c r="K43" i="5"/>
  <c r="T42" i="5"/>
  <c r="S42" i="5"/>
  <c r="R42" i="5"/>
  <c r="P42" i="5"/>
  <c r="O42" i="5"/>
  <c r="N42" i="5"/>
  <c r="M42" i="5"/>
  <c r="L42" i="5"/>
  <c r="K42" i="5"/>
  <c r="T41" i="5"/>
  <c r="S41" i="5"/>
  <c r="R41" i="5"/>
  <c r="P41" i="5"/>
  <c r="O41" i="5"/>
  <c r="N41" i="5"/>
  <c r="M41" i="5"/>
  <c r="L41" i="5"/>
  <c r="K41" i="5"/>
  <c r="T40" i="5"/>
  <c r="S40" i="5"/>
  <c r="R40" i="5"/>
  <c r="P40" i="5"/>
  <c r="O40" i="5"/>
  <c r="N40" i="5"/>
  <c r="M40" i="5"/>
  <c r="L40" i="5"/>
  <c r="K40" i="5"/>
  <c r="T39" i="5"/>
  <c r="S39" i="5"/>
  <c r="R39" i="5"/>
  <c r="P39" i="5"/>
  <c r="O39" i="5"/>
  <c r="N39" i="5"/>
  <c r="M39" i="5"/>
  <c r="L39" i="5"/>
  <c r="K39" i="5"/>
  <c r="T38" i="5"/>
  <c r="S38" i="5"/>
  <c r="R38" i="5"/>
  <c r="P38" i="5"/>
  <c r="O38" i="5"/>
  <c r="N38" i="5"/>
  <c r="M38" i="5"/>
  <c r="L38" i="5"/>
  <c r="K38" i="5"/>
  <c r="T37" i="5"/>
  <c r="S37" i="5"/>
  <c r="R37" i="5"/>
  <c r="P37" i="5"/>
  <c r="O37" i="5"/>
  <c r="N37" i="5"/>
  <c r="M37" i="5"/>
  <c r="L37" i="5"/>
  <c r="K37" i="5"/>
  <c r="T36" i="5"/>
  <c r="S36" i="5"/>
  <c r="R36" i="5"/>
  <c r="P36" i="5"/>
  <c r="O36" i="5"/>
  <c r="N36" i="5"/>
  <c r="M36" i="5"/>
  <c r="L36" i="5"/>
  <c r="K36" i="5"/>
  <c r="T35" i="5"/>
  <c r="S35" i="5"/>
  <c r="R35" i="5"/>
  <c r="P35" i="5"/>
  <c r="O35" i="5"/>
  <c r="N35" i="5"/>
  <c r="M35" i="5"/>
  <c r="L35" i="5"/>
  <c r="K35" i="5"/>
  <c r="T34" i="5"/>
  <c r="S34" i="5"/>
  <c r="R34" i="5"/>
  <c r="P34" i="5"/>
  <c r="O34" i="5"/>
  <c r="N34" i="5"/>
  <c r="M34" i="5"/>
  <c r="L34" i="5"/>
  <c r="K34" i="5"/>
  <c r="T33" i="5"/>
  <c r="S33" i="5"/>
  <c r="R33" i="5"/>
  <c r="P33" i="5"/>
  <c r="O33" i="5"/>
  <c r="N33" i="5"/>
  <c r="M33" i="5"/>
  <c r="L33" i="5"/>
  <c r="K33" i="5"/>
  <c r="T32" i="5"/>
  <c r="S32" i="5"/>
  <c r="R32" i="5"/>
  <c r="P32" i="5"/>
  <c r="O32" i="5"/>
  <c r="N32" i="5"/>
  <c r="M32" i="5"/>
  <c r="L32" i="5"/>
  <c r="K32" i="5"/>
  <c r="T31" i="5"/>
  <c r="S31" i="5"/>
  <c r="R31" i="5"/>
  <c r="P31" i="5"/>
  <c r="O31" i="5"/>
  <c r="N31" i="5"/>
  <c r="M31" i="5"/>
  <c r="L31" i="5"/>
  <c r="K31" i="5"/>
  <c r="T30" i="5"/>
  <c r="S30" i="5"/>
  <c r="R30" i="5"/>
  <c r="P30" i="5"/>
  <c r="O30" i="5"/>
  <c r="N30" i="5"/>
  <c r="M30" i="5"/>
  <c r="L30" i="5"/>
  <c r="K30" i="5"/>
  <c r="T29" i="5"/>
  <c r="S29" i="5"/>
  <c r="R29" i="5"/>
  <c r="P29" i="5"/>
  <c r="O29" i="5"/>
  <c r="N29" i="5"/>
  <c r="M29" i="5"/>
  <c r="L29" i="5"/>
  <c r="K29" i="5"/>
  <c r="T28" i="5"/>
  <c r="S28" i="5"/>
  <c r="R28" i="5"/>
  <c r="P28" i="5"/>
  <c r="O28" i="5"/>
  <c r="N28" i="5"/>
  <c r="M28" i="5"/>
  <c r="L28" i="5"/>
  <c r="K28" i="5"/>
  <c r="T27" i="5"/>
  <c r="S27" i="5"/>
  <c r="R27" i="5"/>
  <c r="P27" i="5"/>
  <c r="O27" i="5"/>
  <c r="N27" i="5"/>
  <c r="M27" i="5"/>
  <c r="L27" i="5"/>
  <c r="K27" i="5"/>
  <c r="T26" i="5"/>
  <c r="S26" i="5"/>
  <c r="R26" i="5"/>
  <c r="P26" i="5"/>
  <c r="O26" i="5"/>
  <c r="N26" i="5"/>
  <c r="M26" i="5"/>
  <c r="L26" i="5"/>
  <c r="K26" i="5"/>
  <c r="T25" i="5"/>
  <c r="S25" i="5"/>
  <c r="R25" i="5"/>
  <c r="P25" i="5"/>
  <c r="O25" i="5"/>
  <c r="N25" i="5"/>
  <c r="M25" i="5"/>
  <c r="L25" i="5"/>
  <c r="K25" i="5"/>
  <c r="T24" i="5"/>
  <c r="S24" i="5"/>
  <c r="R24" i="5"/>
  <c r="P24" i="5"/>
  <c r="O24" i="5"/>
  <c r="N24" i="5"/>
  <c r="M24" i="5"/>
  <c r="L24" i="5"/>
  <c r="K24" i="5"/>
  <c r="T23" i="5"/>
  <c r="S23" i="5"/>
  <c r="R23" i="5"/>
  <c r="P23" i="5"/>
  <c r="O23" i="5"/>
  <c r="N23" i="5"/>
  <c r="M23" i="5"/>
  <c r="L23" i="5"/>
  <c r="K23" i="5"/>
  <c r="T22" i="5"/>
  <c r="S22" i="5"/>
  <c r="R22" i="5"/>
  <c r="P22" i="5"/>
  <c r="O22" i="5"/>
  <c r="N22" i="5"/>
  <c r="M22" i="5"/>
  <c r="L22" i="5"/>
  <c r="K22" i="5"/>
  <c r="T21" i="5"/>
  <c r="S21" i="5"/>
  <c r="R21" i="5"/>
  <c r="P21" i="5"/>
  <c r="O21" i="5"/>
  <c r="N21" i="5"/>
  <c r="M21" i="5"/>
  <c r="L21" i="5"/>
  <c r="K21" i="5"/>
  <c r="T20" i="5"/>
  <c r="S20" i="5"/>
  <c r="R20" i="5"/>
  <c r="P20" i="5"/>
  <c r="O20" i="5"/>
  <c r="N20" i="5"/>
  <c r="M20" i="5"/>
  <c r="L20" i="5"/>
  <c r="K20" i="5"/>
  <c r="T19" i="5"/>
  <c r="S19" i="5"/>
  <c r="R19" i="5"/>
  <c r="P19" i="5"/>
  <c r="O19" i="5"/>
  <c r="N19" i="5"/>
  <c r="M19" i="5"/>
  <c r="L19" i="5"/>
  <c r="K19" i="5"/>
  <c r="T18" i="5"/>
  <c r="S18" i="5"/>
  <c r="R18" i="5"/>
  <c r="P18" i="5"/>
  <c r="O18" i="5"/>
  <c r="N18" i="5"/>
  <c r="M18" i="5"/>
  <c r="L18" i="5"/>
  <c r="K18" i="5"/>
  <c r="T17" i="5"/>
  <c r="S17" i="5"/>
  <c r="R17" i="5"/>
  <c r="P17" i="5"/>
  <c r="O17" i="5"/>
  <c r="N17" i="5"/>
  <c r="M17" i="5"/>
  <c r="L17" i="5"/>
  <c r="K17" i="5"/>
  <c r="T16" i="5"/>
  <c r="S16" i="5"/>
  <c r="R16" i="5"/>
  <c r="P16" i="5"/>
  <c r="O16" i="5"/>
  <c r="N16" i="5"/>
  <c r="M16" i="5"/>
  <c r="L16" i="5"/>
  <c r="K16" i="5"/>
  <c r="T15" i="5"/>
  <c r="S15" i="5"/>
  <c r="R15" i="5"/>
  <c r="P15" i="5"/>
  <c r="O15" i="5"/>
  <c r="N15" i="5"/>
  <c r="M15" i="5"/>
  <c r="L15" i="5"/>
  <c r="K15" i="5"/>
  <c r="T14" i="5"/>
  <c r="S14" i="5"/>
  <c r="R14" i="5"/>
  <c r="P14" i="5"/>
  <c r="O14" i="5"/>
  <c r="N14" i="5"/>
  <c r="M14" i="5"/>
  <c r="L14" i="5"/>
  <c r="K14" i="5"/>
  <c r="T13" i="5"/>
  <c r="S13" i="5"/>
  <c r="R13" i="5"/>
  <c r="P13" i="5"/>
  <c r="O13" i="5"/>
  <c r="N13" i="5"/>
  <c r="M13" i="5"/>
  <c r="L13" i="5"/>
  <c r="K13" i="5"/>
  <c r="T12" i="5"/>
  <c r="S12" i="5"/>
  <c r="R12" i="5"/>
  <c r="P12" i="5"/>
  <c r="O12" i="5"/>
  <c r="N12" i="5"/>
  <c r="M12" i="5"/>
  <c r="L12" i="5"/>
  <c r="K12" i="5"/>
  <c r="T11" i="5"/>
  <c r="S11" i="5"/>
  <c r="R11" i="5"/>
  <c r="P11" i="5"/>
  <c r="O11" i="5"/>
  <c r="N11" i="5"/>
  <c r="M11" i="5"/>
  <c r="L11" i="5"/>
  <c r="K11" i="5"/>
  <c r="T10" i="5"/>
  <c r="S10" i="5"/>
  <c r="R10" i="5"/>
  <c r="P10" i="5"/>
  <c r="O10" i="5"/>
  <c r="N10" i="5"/>
  <c r="M10" i="5"/>
  <c r="L10" i="5"/>
  <c r="K10" i="5"/>
  <c r="T9" i="5"/>
  <c r="S9" i="5"/>
  <c r="R9" i="5"/>
  <c r="P9" i="5"/>
  <c r="O9" i="5"/>
  <c r="N9" i="5"/>
  <c r="M9" i="5"/>
  <c r="L9" i="5"/>
  <c r="K9" i="5"/>
  <c r="T8" i="5"/>
  <c r="S8" i="5"/>
  <c r="R8" i="5"/>
  <c r="P8" i="5"/>
  <c r="O8" i="5"/>
  <c r="N8" i="5"/>
  <c r="M8" i="5"/>
  <c r="L8" i="5"/>
  <c r="K8" i="5"/>
  <c r="T7" i="5"/>
  <c r="S7" i="5"/>
  <c r="R7" i="5"/>
  <c r="P7" i="5"/>
  <c r="O7" i="5"/>
  <c r="N7" i="5"/>
  <c r="M7" i="5"/>
  <c r="L7" i="5"/>
  <c r="K7" i="5"/>
  <c r="T6" i="5"/>
  <c r="S6" i="5"/>
  <c r="R6" i="5"/>
  <c r="P6" i="5"/>
  <c r="O6" i="5"/>
  <c r="N6" i="5"/>
  <c r="M6" i="5"/>
  <c r="L6" i="5"/>
  <c r="K6" i="5"/>
  <c r="T5" i="5"/>
  <c r="S5" i="5"/>
  <c r="R5" i="5"/>
  <c r="P5" i="5"/>
  <c r="O5" i="5"/>
  <c r="N5" i="5"/>
  <c r="M5" i="5"/>
  <c r="L5" i="5"/>
  <c r="K5" i="5"/>
  <c r="T4" i="5"/>
  <c r="S4" i="5"/>
  <c r="R4" i="5"/>
  <c r="P4" i="5"/>
  <c r="O4" i="5"/>
  <c r="N4" i="5"/>
  <c r="M4" i="5"/>
  <c r="L4" i="5"/>
  <c r="K4" i="5"/>
  <c r="T3" i="5"/>
  <c r="S3" i="5"/>
  <c r="R3" i="5"/>
  <c r="P3" i="5"/>
  <c r="O3" i="5"/>
  <c r="N3" i="5"/>
  <c r="M3" i="5"/>
  <c r="L3" i="5"/>
  <c r="K3" i="5"/>
  <c r="T2" i="5"/>
  <c r="S2" i="5"/>
  <c r="R2" i="5"/>
  <c r="P2" i="5"/>
  <c r="O2" i="5"/>
  <c r="N2" i="5"/>
  <c r="M2" i="5"/>
  <c r="L2" i="5"/>
  <c r="K2" i="5"/>
  <c r="T64" i="4"/>
  <c r="S64" i="4"/>
  <c r="R64" i="4"/>
  <c r="Q64" i="4"/>
  <c r="P64" i="4"/>
  <c r="O64" i="4"/>
  <c r="N64" i="4"/>
  <c r="M64" i="4"/>
  <c r="L64" i="4"/>
  <c r="K64" i="4"/>
  <c r="T63" i="4"/>
  <c r="S63" i="4"/>
  <c r="R63" i="4"/>
  <c r="Q63" i="4"/>
  <c r="P63" i="4"/>
  <c r="O63" i="4"/>
  <c r="N63" i="4"/>
  <c r="M63" i="4"/>
  <c r="L63" i="4"/>
  <c r="K63" i="4"/>
  <c r="T62" i="4"/>
  <c r="S62" i="4"/>
  <c r="R62" i="4"/>
  <c r="Q62" i="4"/>
  <c r="P62" i="4"/>
  <c r="O62" i="4"/>
  <c r="N62" i="4"/>
  <c r="M62" i="4"/>
  <c r="L62" i="4"/>
  <c r="K62" i="4"/>
  <c r="T61" i="4"/>
  <c r="S61" i="4"/>
  <c r="R61" i="4"/>
  <c r="Q61" i="4"/>
  <c r="P61" i="4"/>
  <c r="O61" i="4"/>
  <c r="N61" i="4"/>
  <c r="M61" i="4"/>
  <c r="L61" i="4"/>
  <c r="K61" i="4"/>
  <c r="T60" i="4"/>
  <c r="S60" i="4"/>
  <c r="R60" i="4"/>
  <c r="Q60" i="4"/>
  <c r="P60" i="4"/>
  <c r="O60" i="4"/>
  <c r="N60" i="4"/>
  <c r="M60" i="4"/>
  <c r="L60" i="4"/>
  <c r="K60" i="4"/>
  <c r="T59" i="4"/>
  <c r="S59" i="4"/>
  <c r="R59" i="4"/>
  <c r="Q59" i="4"/>
  <c r="P59" i="4"/>
  <c r="O59" i="4"/>
  <c r="N59" i="4"/>
  <c r="M59" i="4"/>
  <c r="L59" i="4"/>
  <c r="K59" i="4"/>
  <c r="T58" i="4"/>
  <c r="S58" i="4"/>
  <c r="R58" i="4"/>
  <c r="Q58" i="4"/>
  <c r="P58" i="4"/>
  <c r="O58" i="4"/>
  <c r="N58" i="4"/>
  <c r="M58" i="4"/>
  <c r="L58" i="4"/>
  <c r="K58" i="4"/>
  <c r="T57" i="4"/>
  <c r="S57" i="4"/>
  <c r="R57" i="4"/>
  <c r="Q57" i="4"/>
  <c r="P57" i="4"/>
  <c r="O57" i="4"/>
  <c r="N57" i="4"/>
  <c r="M57" i="4"/>
  <c r="L57" i="4"/>
  <c r="K57" i="4"/>
  <c r="T56" i="4"/>
  <c r="S56" i="4"/>
  <c r="R56" i="4"/>
  <c r="Q56" i="4"/>
  <c r="P56" i="4"/>
  <c r="O56" i="4"/>
  <c r="N56" i="4"/>
  <c r="M56" i="4"/>
  <c r="L56" i="4"/>
  <c r="K56" i="4"/>
  <c r="T55" i="4"/>
  <c r="S55" i="4"/>
  <c r="R55" i="4"/>
  <c r="Q55" i="4"/>
  <c r="P55" i="4"/>
  <c r="O55" i="4"/>
  <c r="N55" i="4"/>
  <c r="M55" i="4"/>
  <c r="L55" i="4"/>
  <c r="K55" i="4"/>
  <c r="T54" i="4"/>
  <c r="S54" i="4"/>
  <c r="R54" i="4"/>
  <c r="Q54" i="4"/>
  <c r="P54" i="4"/>
  <c r="O54" i="4"/>
  <c r="N54" i="4"/>
  <c r="M54" i="4"/>
  <c r="L54" i="4"/>
  <c r="K54" i="4"/>
  <c r="T53" i="4"/>
  <c r="S53" i="4"/>
  <c r="R53" i="4"/>
  <c r="Q53" i="4"/>
  <c r="P53" i="4"/>
  <c r="O53" i="4"/>
  <c r="N53" i="4"/>
  <c r="M53" i="4"/>
  <c r="L53" i="4"/>
  <c r="K53" i="4"/>
  <c r="T52" i="4"/>
  <c r="S52" i="4"/>
  <c r="R52" i="4"/>
  <c r="Q52" i="4"/>
  <c r="P52" i="4"/>
  <c r="O52" i="4"/>
  <c r="N52" i="4"/>
  <c r="M52" i="4"/>
  <c r="L52" i="4"/>
  <c r="K52" i="4"/>
  <c r="T51" i="4"/>
  <c r="S51" i="4"/>
  <c r="R51" i="4"/>
  <c r="Q51" i="4"/>
  <c r="P51" i="4"/>
  <c r="O51" i="4"/>
  <c r="N51" i="4"/>
  <c r="M51" i="4"/>
  <c r="L51" i="4"/>
  <c r="K51" i="4"/>
  <c r="T50" i="4"/>
  <c r="S50" i="4"/>
  <c r="R50" i="4"/>
  <c r="Q50" i="4"/>
  <c r="P50" i="4"/>
  <c r="O50" i="4"/>
  <c r="N50" i="4"/>
  <c r="M50" i="4"/>
  <c r="L50" i="4"/>
  <c r="K50" i="4"/>
  <c r="T49" i="4"/>
  <c r="S49" i="4"/>
  <c r="R49" i="4"/>
  <c r="Q49" i="4"/>
  <c r="P49" i="4"/>
  <c r="O49" i="4"/>
  <c r="N49" i="4"/>
  <c r="M49" i="4"/>
  <c r="L49" i="4"/>
  <c r="K49" i="4"/>
  <c r="T48" i="4"/>
  <c r="S48" i="4"/>
  <c r="R48" i="4"/>
  <c r="Q48" i="4"/>
  <c r="P48" i="4"/>
  <c r="O48" i="4"/>
  <c r="N48" i="4"/>
  <c r="M48" i="4"/>
  <c r="L48" i="4"/>
  <c r="K48" i="4"/>
  <c r="T47" i="4"/>
  <c r="S47" i="4"/>
  <c r="R47" i="4"/>
  <c r="Q47" i="4"/>
  <c r="P47" i="4"/>
  <c r="O47" i="4"/>
  <c r="N47" i="4"/>
  <c r="M47" i="4"/>
  <c r="L47" i="4"/>
  <c r="K47" i="4"/>
  <c r="T46" i="4"/>
  <c r="S46" i="4"/>
  <c r="R46" i="4"/>
  <c r="Q46" i="4"/>
  <c r="P46" i="4"/>
  <c r="O46" i="4"/>
  <c r="N46" i="4"/>
  <c r="M46" i="4"/>
  <c r="L46" i="4"/>
  <c r="K46" i="4"/>
  <c r="T45" i="4"/>
  <c r="S45" i="4"/>
  <c r="R45" i="4"/>
  <c r="Q45" i="4"/>
  <c r="P45" i="4"/>
  <c r="O45" i="4"/>
  <c r="N45" i="4"/>
  <c r="M45" i="4"/>
  <c r="L45" i="4"/>
  <c r="K45" i="4"/>
  <c r="T44" i="4"/>
  <c r="S44" i="4"/>
  <c r="R44" i="4"/>
  <c r="Q44" i="4"/>
  <c r="P44" i="4"/>
  <c r="O44" i="4"/>
  <c r="N44" i="4"/>
  <c r="M44" i="4"/>
  <c r="L44" i="4"/>
  <c r="K44" i="4"/>
  <c r="T43" i="4"/>
  <c r="S43" i="4"/>
  <c r="R43" i="4"/>
  <c r="Q43" i="4"/>
  <c r="P43" i="4"/>
  <c r="O43" i="4"/>
  <c r="N43" i="4"/>
  <c r="M43" i="4"/>
  <c r="L43" i="4"/>
  <c r="K43" i="4"/>
  <c r="T42" i="4"/>
  <c r="S42" i="4"/>
  <c r="R42" i="4"/>
  <c r="Q42" i="4"/>
  <c r="P42" i="4"/>
  <c r="O42" i="4"/>
  <c r="N42" i="4"/>
  <c r="M42" i="4"/>
  <c r="L42" i="4"/>
  <c r="K42" i="4"/>
  <c r="T41" i="4"/>
  <c r="S41" i="4"/>
  <c r="R41" i="4"/>
  <c r="Q41" i="4"/>
  <c r="P41" i="4"/>
  <c r="O41" i="4"/>
  <c r="N41" i="4"/>
  <c r="M41" i="4"/>
  <c r="L41" i="4"/>
  <c r="K41" i="4"/>
  <c r="T40" i="4"/>
  <c r="S40" i="4"/>
  <c r="R40" i="4"/>
  <c r="Q40" i="4"/>
  <c r="P40" i="4"/>
  <c r="O40" i="4"/>
  <c r="N40" i="4"/>
  <c r="M40" i="4"/>
  <c r="L40" i="4"/>
  <c r="K40" i="4"/>
  <c r="T39" i="4"/>
  <c r="S39" i="4"/>
  <c r="R39" i="4"/>
  <c r="Q39" i="4"/>
  <c r="P39" i="4"/>
  <c r="O39" i="4"/>
  <c r="N39" i="4"/>
  <c r="M39" i="4"/>
  <c r="L39" i="4"/>
  <c r="K39" i="4"/>
  <c r="T38" i="4"/>
  <c r="S38" i="4"/>
  <c r="R38" i="4"/>
  <c r="Q38" i="4"/>
  <c r="P38" i="4"/>
  <c r="O38" i="4"/>
  <c r="N38" i="4"/>
  <c r="M38" i="4"/>
  <c r="L38" i="4"/>
  <c r="K38" i="4"/>
  <c r="T37" i="4"/>
  <c r="S37" i="4"/>
  <c r="R37" i="4"/>
  <c r="Q37" i="4"/>
  <c r="P37" i="4"/>
  <c r="O37" i="4"/>
  <c r="N37" i="4"/>
  <c r="M37" i="4"/>
  <c r="L37" i="4"/>
  <c r="K37" i="4"/>
  <c r="T36" i="4"/>
  <c r="S36" i="4"/>
  <c r="R36" i="4"/>
  <c r="Q36" i="4"/>
  <c r="P36" i="4"/>
  <c r="O36" i="4"/>
  <c r="N36" i="4"/>
  <c r="M36" i="4"/>
  <c r="L36" i="4"/>
  <c r="K36" i="4"/>
  <c r="T35" i="4"/>
  <c r="S35" i="4"/>
  <c r="R35" i="4"/>
  <c r="Q35" i="4"/>
  <c r="P35" i="4"/>
  <c r="O35" i="4"/>
  <c r="N35" i="4"/>
  <c r="M35" i="4"/>
  <c r="L35" i="4"/>
  <c r="K35" i="4"/>
  <c r="T34" i="4"/>
  <c r="S34" i="4"/>
  <c r="R34" i="4"/>
  <c r="Q34" i="4"/>
  <c r="P34" i="4"/>
  <c r="O34" i="4"/>
  <c r="N34" i="4"/>
  <c r="M34" i="4"/>
  <c r="L34" i="4"/>
  <c r="K34" i="4"/>
  <c r="T33" i="4"/>
  <c r="S33" i="4"/>
  <c r="R33" i="4"/>
  <c r="Q33" i="4"/>
  <c r="P33" i="4"/>
  <c r="O33" i="4"/>
  <c r="N33" i="4"/>
  <c r="M33" i="4"/>
  <c r="L33" i="4"/>
  <c r="K33" i="4"/>
  <c r="T32" i="4"/>
  <c r="S32" i="4"/>
  <c r="R32" i="4"/>
  <c r="Q32" i="4"/>
  <c r="P32" i="4"/>
  <c r="O32" i="4"/>
  <c r="N32" i="4"/>
  <c r="M32" i="4"/>
  <c r="L32" i="4"/>
  <c r="K32" i="4"/>
  <c r="T31" i="4"/>
  <c r="S31" i="4"/>
  <c r="R31" i="4"/>
  <c r="Q31" i="4"/>
  <c r="P31" i="4"/>
  <c r="O31" i="4"/>
  <c r="N31" i="4"/>
  <c r="M31" i="4"/>
  <c r="L31" i="4"/>
  <c r="K31" i="4"/>
  <c r="T30" i="4"/>
  <c r="S30" i="4"/>
  <c r="R30" i="4"/>
  <c r="Q30" i="4"/>
  <c r="P30" i="4"/>
  <c r="O30" i="4"/>
  <c r="N30" i="4"/>
  <c r="M30" i="4"/>
  <c r="L30" i="4"/>
  <c r="K30" i="4"/>
  <c r="T29" i="4"/>
  <c r="S29" i="4"/>
  <c r="R29" i="4"/>
  <c r="Q29" i="4"/>
  <c r="P29" i="4"/>
  <c r="O29" i="4"/>
  <c r="N29" i="4"/>
  <c r="M29" i="4"/>
  <c r="L29" i="4"/>
  <c r="K29" i="4"/>
  <c r="T28" i="4"/>
  <c r="S28" i="4"/>
  <c r="R28" i="4"/>
  <c r="Q28" i="4"/>
  <c r="P28" i="4"/>
  <c r="O28" i="4"/>
  <c r="N28" i="4"/>
  <c r="M28" i="4"/>
  <c r="L28" i="4"/>
  <c r="K28" i="4"/>
  <c r="T27" i="4"/>
  <c r="S27" i="4"/>
  <c r="R27" i="4"/>
  <c r="Q27" i="4"/>
  <c r="P27" i="4"/>
  <c r="O27" i="4"/>
  <c r="N27" i="4"/>
  <c r="M27" i="4"/>
  <c r="L27" i="4"/>
  <c r="K27" i="4"/>
  <c r="T26" i="4"/>
  <c r="S26" i="4"/>
  <c r="R26" i="4"/>
  <c r="Q26" i="4"/>
  <c r="P26" i="4"/>
  <c r="O26" i="4"/>
  <c r="N26" i="4"/>
  <c r="M26" i="4"/>
  <c r="L26" i="4"/>
  <c r="K26" i="4"/>
  <c r="T25" i="4"/>
  <c r="S25" i="4"/>
  <c r="R25" i="4"/>
  <c r="Q25" i="4"/>
  <c r="P25" i="4"/>
  <c r="O25" i="4"/>
  <c r="N25" i="4"/>
  <c r="M25" i="4"/>
  <c r="L25" i="4"/>
  <c r="K25" i="4"/>
  <c r="T24" i="4"/>
  <c r="S24" i="4"/>
  <c r="R24" i="4"/>
  <c r="Q24" i="4"/>
  <c r="P24" i="4"/>
  <c r="O24" i="4"/>
  <c r="N24" i="4"/>
  <c r="M24" i="4"/>
  <c r="L24" i="4"/>
  <c r="K24" i="4"/>
  <c r="T23" i="4"/>
  <c r="S23" i="4"/>
  <c r="R23" i="4"/>
  <c r="Q23" i="4"/>
  <c r="P23" i="4"/>
  <c r="O23" i="4"/>
  <c r="N23" i="4"/>
  <c r="M23" i="4"/>
  <c r="L23" i="4"/>
  <c r="K23" i="4"/>
  <c r="T22" i="4"/>
  <c r="S22" i="4"/>
  <c r="R22" i="4"/>
  <c r="Q22" i="4"/>
  <c r="P22" i="4"/>
  <c r="O22" i="4"/>
  <c r="N22" i="4"/>
  <c r="M22" i="4"/>
  <c r="L22" i="4"/>
  <c r="K22" i="4"/>
  <c r="T21" i="4"/>
  <c r="S21" i="4"/>
  <c r="R21" i="4"/>
  <c r="Q21" i="4"/>
  <c r="P21" i="4"/>
  <c r="O21" i="4"/>
  <c r="N21" i="4"/>
  <c r="M21" i="4"/>
  <c r="L21" i="4"/>
  <c r="K21" i="4"/>
  <c r="T20" i="4"/>
  <c r="S20" i="4"/>
  <c r="R20" i="4"/>
  <c r="Q20" i="4"/>
  <c r="P20" i="4"/>
  <c r="O20" i="4"/>
  <c r="N20" i="4"/>
  <c r="M20" i="4"/>
  <c r="L20" i="4"/>
  <c r="K20" i="4"/>
  <c r="T19" i="4"/>
  <c r="S19" i="4"/>
  <c r="R19" i="4"/>
  <c r="Q19" i="4"/>
  <c r="P19" i="4"/>
  <c r="O19" i="4"/>
  <c r="N19" i="4"/>
  <c r="M19" i="4"/>
  <c r="L19" i="4"/>
  <c r="K19" i="4"/>
  <c r="T18" i="4"/>
  <c r="S18" i="4"/>
  <c r="R18" i="4"/>
  <c r="Q18" i="4"/>
  <c r="P18" i="4"/>
  <c r="O18" i="4"/>
  <c r="N18" i="4"/>
  <c r="M18" i="4"/>
  <c r="L18" i="4"/>
  <c r="K18" i="4"/>
  <c r="T17" i="4"/>
  <c r="S17" i="4"/>
  <c r="R17" i="4"/>
  <c r="Q17" i="4"/>
  <c r="P17" i="4"/>
  <c r="O17" i="4"/>
  <c r="N17" i="4"/>
  <c r="M17" i="4"/>
  <c r="L17" i="4"/>
  <c r="K17" i="4"/>
  <c r="T16" i="4"/>
  <c r="S16" i="4"/>
  <c r="R16" i="4"/>
  <c r="Q16" i="4"/>
  <c r="P16" i="4"/>
  <c r="O16" i="4"/>
  <c r="N16" i="4"/>
  <c r="M16" i="4"/>
  <c r="L16" i="4"/>
  <c r="K16" i="4"/>
  <c r="T15" i="4"/>
  <c r="S15" i="4"/>
  <c r="R15" i="4"/>
  <c r="Q15" i="4"/>
  <c r="P15" i="4"/>
  <c r="O15" i="4"/>
  <c r="N15" i="4"/>
  <c r="M15" i="4"/>
  <c r="L15" i="4"/>
  <c r="K15" i="4"/>
  <c r="T14" i="4"/>
  <c r="S14" i="4"/>
  <c r="R14" i="4"/>
  <c r="Q14" i="4"/>
  <c r="P14" i="4"/>
  <c r="O14" i="4"/>
  <c r="N14" i="4"/>
  <c r="M14" i="4"/>
  <c r="L14" i="4"/>
  <c r="K14" i="4"/>
  <c r="T13" i="4"/>
  <c r="S13" i="4"/>
  <c r="R13" i="4"/>
  <c r="Q13" i="4"/>
  <c r="P13" i="4"/>
  <c r="O13" i="4"/>
  <c r="N13" i="4"/>
  <c r="M13" i="4"/>
  <c r="L13" i="4"/>
  <c r="K13" i="4"/>
  <c r="T12" i="4"/>
  <c r="S12" i="4"/>
  <c r="R12" i="4"/>
  <c r="Q12" i="4"/>
  <c r="P12" i="4"/>
  <c r="O12" i="4"/>
  <c r="N12" i="4"/>
  <c r="M12" i="4"/>
  <c r="L12" i="4"/>
  <c r="K12" i="4"/>
  <c r="T11" i="4"/>
  <c r="S11" i="4"/>
  <c r="R11" i="4"/>
  <c r="Q11" i="4"/>
  <c r="P11" i="4"/>
  <c r="O11" i="4"/>
  <c r="N11" i="4"/>
  <c r="M11" i="4"/>
  <c r="L11" i="4"/>
  <c r="K11" i="4"/>
  <c r="T10" i="4"/>
  <c r="S10" i="4"/>
  <c r="R10" i="4"/>
  <c r="Q10" i="4"/>
  <c r="P10" i="4"/>
  <c r="O10" i="4"/>
  <c r="N10" i="4"/>
  <c r="M10" i="4"/>
  <c r="L10" i="4"/>
  <c r="K10" i="4"/>
  <c r="T9" i="4"/>
  <c r="S9" i="4"/>
  <c r="R9" i="4"/>
  <c r="Q9" i="4"/>
  <c r="P9" i="4"/>
  <c r="O9" i="4"/>
  <c r="N9" i="4"/>
  <c r="M9" i="4"/>
  <c r="L9" i="4"/>
  <c r="K9" i="4"/>
  <c r="T8" i="4"/>
  <c r="S8" i="4"/>
  <c r="R8" i="4"/>
  <c r="Q8" i="4"/>
  <c r="P8" i="4"/>
  <c r="O8" i="4"/>
  <c r="N8" i="4"/>
  <c r="M8" i="4"/>
  <c r="L8" i="4"/>
  <c r="K8" i="4"/>
  <c r="T7" i="4"/>
  <c r="S7" i="4"/>
  <c r="R7" i="4"/>
  <c r="Q7" i="4"/>
  <c r="P7" i="4"/>
  <c r="O7" i="4"/>
  <c r="N7" i="4"/>
  <c r="M7" i="4"/>
  <c r="L7" i="4"/>
  <c r="K7" i="4"/>
  <c r="T6" i="4"/>
  <c r="S6" i="4"/>
  <c r="R6" i="4"/>
  <c r="Q6" i="4"/>
  <c r="P6" i="4"/>
  <c r="O6" i="4"/>
  <c r="N6" i="4"/>
  <c r="M6" i="4"/>
  <c r="L6" i="4"/>
  <c r="K6" i="4"/>
  <c r="T5" i="4"/>
  <c r="S5" i="4"/>
  <c r="R5" i="4"/>
  <c r="Q5" i="4"/>
  <c r="P5" i="4"/>
  <c r="O5" i="4"/>
  <c r="N5" i="4"/>
  <c r="M5" i="4"/>
  <c r="L5" i="4"/>
  <c r="K5" i="4"/>
  <c r="T4" i="4"/>
  <c r="S4" i="4"/>
  <c r="R4" i="4"/>
  <c r="Q4" i="4"/>
  <c r="P4" i="4"/>
  <c r="O4" i="4"/>
  <c r="N4" i="4"/>
  <c r="M4" i="4"/>
  <c r="L4" i="4"/>
  <c r="K4" i="4"/>
  <c r="T3" i="4"/>
  <c r="S3" i="4"/>
  <c r="R3" i="4"/>
  <c r="Q3" i="4"/>
  <c r="P3" i="4"/>
  <c r="O3" i="4"/>
  <c r="N3" i="4"/>
  <c r="M3" i="4"/>
  <c r="L3" i="4"/>
  <c r="K3" i="4"/>
  <c r="T2" i="4"/>
  <c r="S2" i="4"/>
  <c r="R2" i="4"/>
  <c r="Q2" i="4"/>
  <c r="P2" i="4"/>
  <c r="O2" i="4"/>
  <c r="N2" i="4"/>
  <c r="M2" i="4"/>
  <c r="L2" i="4"/>
  <c r="K2" i="4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T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S2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K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2" i="2"/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1" i="1"/>
  <c r="B60" i="1"/>
  <c r="B64" i="1"/>
  <c r="B56" i="1"/>
  <c r="B59" i="1"/>
  <c r="B58" i="1"/>
  <c r="B68" i="1"/>
  <c r="B66" i="1"/>
  <c r="B62" i="1"/>
  <c r="B67" i="1"/>
  <c r="B69" i="1"/>
  <c r="B63" i="1"/>
  <c r="B65" i="1"/>
  <c r="B57" i="1"/>
  <c r="B7" i="1"/>
  <c r="C47" i="1" l="1"/>
  <c r="C66" i="1"/>
  <c r="C61" i="1"/>
  <c r="C20" i="1"/>
  <c r="C59" i="1"/>
  <c r="C44" i="1"/>
  <c r="C12" i="1"/>
  <c r="C62" i="1"/>
  <c r="C32" i="1"/>
  <c r="C24" i="1"/>
  <c r="C43" i="1"/>
  <c r="C36" i="1"/>
  <c r="C35" i="1"/>
  <c r="C8" i="1"/>
  <c r="C63" i="1"/>
  <c r="C51" i="1"/>
  <c r="C9" i="1"/>
  <c r="C48" i="1"/>
  <c r="C40" i="1"/>
  <c r="C65" i="1"/>
  <c r="C27" i="1"/>
  <c r="C16" i="1"/>
  <c r="C55" i="1"/>
  <c r="C52" i="1"/>
  <c r="C28" i="1"/>
  <c r="C56" i="1"/>
  <c r="C68" i="1"/>
  <c r="C54" i="1"/>
  <c r="C46" i="1"/>
  <c r="C38" i="1"/>
  <c r="C30" i="1"/>
  <c r="C22" i="1"/>
  <c r="C14" i="1"/>
  <c r="C39" i="1"/>
  <c r="C31" i="1"/>
  <c r="C23" i="1"/>
  <c r="C15" i="1"/>
  <c r="C57" i="1"/>
  <c r="C58" i="1"/>
  <c r="C53" i="1"/>
  <c r="C45" i="1"/>
  <c r="C37" i="1"/>
  <c r="C29" i="1"/>
  <c r="C21" i="1"/>
  <c r="C13" i="1"/>
  <c r="C19" i="1"/>
  <c r="C69" i="1"/>
  <c r="C64" i="1"/>
  <c r="C50" i="1"/>
  <c r="C42" i="1"/>
  <c r="C34" i="1"/>
  <c r="C26" i="1"/>
  <c r="C18" i="1"/>
  <c r="C10" i="1"/>
  <c r="C11" i="1"/>
  <c r="C67" i="1"/>
  <c r="C60" i="1"/>
  <c r="C49" i="1"/>
  <c r="C41" i="1"/>
  <c r="C33" i="1"/>
  <c r="C25" i="1"/>
  <c r="C17" i="1"/>
  <c r="G1" i="5"/>
  <c r="G1" i="4"/>
  <c r="G1" i="3"/>
  <c r="M8" i="1" l="1"/>
  <c r="M9" i="1"/>
  <c r="M10" i="1"/>
  <c r="M11" i="1"/>
  <c r="M7" i="1"/>
  <c r="AB15" i="2" l="1"/>
  <c r="AB14" i="2" l="1"/>
  <c r="AA8" i="2"/>
  <c r="AA9" i="2"/>
  <c r="AA10" i="2"/>
  <c r="AA11" i="2"/>
  <c r="AA12" i="2"/>
  <c r="AA13" i="2"/>
  <c r="AA7" i="2"/>
  <c r="AA15" i="2" l="1"/>
  <c r="AA14" i="2"/>
  <c r="H12" i="1" l="1"/>
  <c r="I12" i="1" s="1"/>
  <c r="H8" i="1"/>
  <c r="I8" i="1" s="1"/>
  <c r="H31" i="1"/>
  <c r="I31" i="1" s="1"/>
  <c r="H32" i="1"/>
  <c r="I32" i="1" s="1"/>
  <c r="H24" i="1"/>
  <c r="I24" i="1" s="1"/>
  <c r="H21" i="1" l="1"/>
  <c r="I21" i="1" s="1"/>
  <c r="H23" i="1"/>
  <c r="I23" i="1" s="1"/>
  <c r="C7" i="1"/>
  <c r="H42" i="1"/>
  <c r="H29" i="1"/>
  <c r="I29" i="1" s="1"/>
  <c r="H35" i="1"/>
  <c r="I35" i="1" s="1"/>
  <c r="I42" i="1" l="1"/>
  <c r="H11" i="1"/>
  <c r="H46" i="1"/>
  <c r="H7" i="1"/>
  <c r="I7" i="1" s="1"/>
  <c r="H38" i="1"/>
  <c r="H9" i="1"/>
  <c r="I9" i="1" s="1"/>
  <c r="I46" i="1" l="1"/>
  <c r="I38" i="1"/>
  <c r="H37" i="1"/>
  <c r="H51" i="1"/>
  <c r="H39" i="1"/>
  <c r="H16" i="1"/>
  <c r="H15" i="1"/>
  <c r="I11" i="1"/>
  <c r="H36" i="1" l="1"/>
  <c r="H19" i="1"/>
  <c r="I39" i="1"/>
  <c r="I51" i="1"/>
  <c r="H28" i="1"/>
  <c r="H48" i="1"/>
  <c r="I15" i="1"/>
  <c r="I37" i="1"/>
  <c r="H47" i="1"/>
  <c r="I16" i="1"/>
  <c r="H10" i="1" l="1"/>
  <c r="I48" i="1"/>
  <c r="I19" i="1"/>
  <c r="H25" i="1"/>
  <c r="H40" i="1"/>
  <c r="H30" i="1"/>
  <c r="I47" i="1"/>
  <c r="I28" i="1"/>
  <c r="H33" i="1"/>
  <c r="I36" i="1"/>
  <c r="H44" i="1" l="1"/>
  <c r="I25" i="1"/>
  <c r="H43" i="1"/>
  <c r="I30" i="1"/>
  <c r="H41" i="1"/>
  <c r="H17" i="1"/>
  <c r="H13" i="1"/>
  <c r="I33" i="1"/>
  <c r="I40" i="1"/>
  <c r="I10" i="1"/>
  <c r="H14" i="1" l="1"/>
  <c r="H20" i="1"/>
  <c r="I13" i="1"/>
  <c r="I43" i="1"/>
  <c r="H26" i="1"/>
  <c r="I17" i="1"/>
  <c r="H49" i="1"/>
  <c r="H27" i="1"/>
  <c r="I41" i="1"/>
  <c r="I44" i="1"/>
  <c r="H34" i="1" l="1"/>
  <c r="P9" i="1" s="1"/>
  <c r="H45" i="1"/>
  <c r="I49" i="1"/>
  <c r="H22" i="1"/>
  <c r="I27" i="1"/>
  <c r="I20" i="1"/>
  <c r="H18" i="1"/>
  <c r="H50" i="1"/>
  <c r="I26" i="1"/>
  <c r="I14" i="1"/>
  <c r="H55" i="1" l="1"/>
  <c r="I22" i="1"/>
  <c r="H54" i="1"/>
  <c r="I50" i="1"/>
  <c r="H52" i="1"/>
  <c r="I18" i="1"/>
  <c r="H61" i="1"/>
  <c r="H53" i="1"/>
  <c r="I45" i="1"/>
  <c r="I34" i="1"/>
  <c r="H58" i="1" l="1"/>
  <c r="P11" i="1" s="1"/>
  <c r="H69" i="1"/>
  <c r="P10" i="1" s="1"/>
  <c r="I54" i="1"/>
  <c r="H64" i="1"/>
  <c r="I53" i="1"/>
  <c r="I61" i="1"/>
  <c r="H56" i="1"/>
  <c r="H60" i="1"/>
  <c r="H59" i="1"/>
  <c r="H67" i="1"/>
  <c r="I52" i="1"/>
  <c r="J52" i="1"/>
  <c r="I55" i="1"/>
  <c r="P7" i="1" l="1"/>
  <c r="I67" i="1"/>
  <c r="I59" i="1"/>
  <c r="H66" i="1"/>
  <c r="H65" i="1"/>
  <c r="I60" i="1"/>
  <c r="I64" i="1"/>
  <c r="H63" i="1"/>
  <c r="H68" i="1"/>
  <c r="I69" i="1"/>
  <c r="H62" i="1"/>
  <c r="H57" i="1"/>
  <c r="P8" i="1" s="1"/>
  <c r="I56" i="1"/>
  <c r="I58" i="1"/>
  <c r="I57" i="1" l="1"/>
  <c r="F2" i="1"/>
  <c r="J69" i="1" s="1"/>
  <c r="J65" i="1"/>
  <c r="I65" i="1"/>
  <c r="I62" i="1"/>
  <c r="J66" i="1"/>
  <c r="I66" i="1"/>
  <c r="I68" i="1"/>
  <c r="I63" i="1"/>
  <c r="J64" i="2" l="1"/>
  <c r="J68" i="1"/>
  <c r="M64" i="2"/>
  <c r="N64" i="2"/>
  <c r="T64" i="2"/>
  <c r="R64" i="2"/>
  <c r="P64" i="2"/>
  <c r="O64" i="2"/>
  <c r="S64" i="2"/>
  <c r="Q64" i="2"/>
  <c r="J67" i="1"/>
  <c r="J57" i="1"/>
  <c r="J52" i="2" s="1"/>
  <c r="J63" i="1"/>
  <c r="J62" i="1"/>
  <c r="J8" i="1"/>
  <c r="J12" i="1"/>
  <c r="J7" i="2" s="1"/>
  <c r="J39" i="1"/>
  <c r="J16" i="1"/>
  <c r="J11" i="2" s="1"/>
  <c r="J28" i="1"/>
  <c r="J23" i="2" s="1"/>
  <c r="J13" i="1"/>
  <c r="J8" i="2" s="1"/>
  <c r="J44" i="1"/>
  <c r="J49" i="1"/>
  <c r="J14" i="1"/>
  <c r="J20" i="1"/>
  <c r="J15" i="2" s="1"/>
  <c r="J45" i="1"/>
  <c r="J22" i="1"/>
  <c r="J17" i="2" s="1"/>
  <c r="J59" i="1"/>
  <c r="J54" i="2" s="1"/>
  <c r="J56" i="1"/>
  <c r="J51" i="2" s="1"/>
  <c r="J64" i="1"/>
  <c r="J29" i="1"/>
  <c r="J35" i="1"/>
  <c r="J30" i="2" s="1"/>
  <c r="J32" i="1"/>
  <c r="J21" i="1"/>
  <c r="J42" i="1"/>
  <c r="J23" i="1"/>
  <c r="J31" i="1"/>
  <c r="J26" i="2" s="1"/>
  <c r="J9" i="1"/>
  <c r="J24" i="1"/>
  <c r="J7" i="1"/>
  <c r="J11" i="1"/>
  <c r="J6" i="2" s="1"/>
  <c r="J38" i="1"/>
  <c r="J33" i="2" s="1"/>
  <c r="J46" i="1"/>
  <c r="J41" i="2" s="1"/>
  <c r="J51" i="1"/>
  <c r="J46" i="2" s="1"/>
  <c r="J37" i="1"/>
  <c r="J15" i="1"/>
  <c r="J19" i="1"/>
  <c r="J14" i="2" s="1"/>
  <c r="J10" i="1"/>
  <c r="J47" i="1"/>
  <c r="J42" i="2" s="1"/>
  <c r="J40" i="1"/>
  <c r="J48" i="1"/>
  <c r="J43" i="2" s="1"/>
  <c r="J36" i="1"/>
  <c r="J33" i="1"/>
  <c r="J28" i="2" s="1"/>
  <c r="J25" i="1"/>
  <c r="J41" i="1"/>
  <c r="J17" i="1"/>
  <c r="J30" i="1"/>
  <c r="J25" i="2" s="1"/>
  <c r="J43" i="1"/>
  <c r="J27" i="1"/>
  <c r="J26" i="1"/>
  <c r="J21" i="2" s="1"/>
  <c r="J50" i="1"/>
  <c r="J45" i="2" s="1"/>
  <c r="J18" i="1"/>
  <c r="J34" i="1"/>
  <c r="J61" i="1"/>
  <c r="J56" i="2" s="1"/>
  <c r="J54" i="1"/>
  <c r="J49" i="2" s="1"/>
  <c r="J55" i="1"/>
  <c r="J50" i="2" s="1"/>
  <c r="J53" i="1"/>
  <c r="J48" i="2" s="1"/>
  <c r="J60" i="1"/>
  <c r="J55" i="2" s="1"/>
  <c r="J58" i="1"/>
  <c r="J53" i="2" l="1"/>
  <c r="J47" i="2"/>
  <c r="J63" i="2"/>
  <c r="J31" i="2"/>
  <c r="S31" i="2" s="1"/>
  <c r="J18" i="2"/>
  <c r="J62" i="2"/>
  <c r="J32" i="2"/>
  <c r="J16" i="2"/>
  <c r="J40" i="2"/>
  <c r="J34" i="2"/>
  <c r="J37" i="2"/>
  <c r="J38" i="2"/>
  <c r="J27" i="2"/>
  <c r="O27" i="2" s="1"/>
  <c r="J5" i="2"/>
  <c r="J2" i="2"/>
  <c r="M2" i="2" s="1"/>
  <c r="J9" i="2"/>
  <c r="M9" i="2" s="1"/>
  <c r="J22" i="2"/>
  <c r="J12" i="2"/>
  <c r="M12" i="2" s="1"/>
  <c r="J29" i="2"/>
  <c r="J36" i="2"/>
  <c r="P36" i="2" s="1"/>
  <c r="J19" i="2"/>
  <c r="P19" i="2" s="1"/>
  <c r="J24" i="2"/>
  <c r="R24" i="2" s="1"/>
  <c r="J44" i="2"/>
  <c r="N44" i="2" s="1"/>
  <c r="J57" i="2"/>
  <c r="Q57" i="2" s="1"/>
  <c r="J60" i="2"/>
  <c r="J13" i="2"/>
  <c r="J10" i="2"/>
  <c r="P10" i="2" s="1"/>
  <c r="J4" i="2"/>
  <c r="J59" i="2"/>
  <c r="Q59" i="2" s="1"/>
  <c r="J39" i="2"/>
  <c r="P39" i="2" s="1"/>
  <c r="J58" i="2"/>
  <c r="J61" i="2"/>
  <c r="T12" i="2"/>
  <c r="N12" i="2"/>
  <c r="P12" i="2"/>
  <c r="Q12" i="2"/>
  <c r="R12" i="2"/>
  <c r="S12" i="2"/>
  <c r="O49" i="2"/>
  <c r="R49" i="2"/>
  <c r="T49" i="2"/>
  <c r="P49" i="2"/>
  <c r="M49" i="2"/>
  <c r="N49" i="2"/>
  <c r="S49" i="2"/>
  <c r="Q49" i="2"/>
  <c r="O25" i="2"/>
  <c r="P25" i="2"/>
  <c r="Q25" i="2"/>
  <c r="R25" i="2"/>
  <c r="S25" i="2"/>
  <c r="T25" i="2"/>
  <c r="M25" i="2"/>
  <c r="N25" i="2"/>
  <c r="T42" i="2"/>
  <c r="O42" i="2"/>
  <c r="P42" i="2"/>
  <c r="R42" i="2"/>
  <c r="Q42" i="2"/>
  <c r="S42" i="2"/>
  <c r="N42" i="2"/>
  <c r="M42" i="2"/>
  <c r="P6" i="2"/>
  <c r="Q6" i="2"/>
  <c r="R6" i="2"/>
  <c r="S6" i="2"/>
  <c r="T6" i="2"/>
  <c r="M6" i="2"/>
  <c r="N6" i="2"/>
  <c r="O6" i="2"/>
  <c r="M27" i="2"/>
  <c r="Q15" i="2"/>
  <c r="R15" i="2"/>
  <c r="S15" i="2"/>
  <c r="P15" i="2"/>
  <c r="T15" i="2"/>
  <c r="M15" i="2"/>
  <c r="N15" i="2"/>
  <c r="O15" i="2"/>
  <c r="Q7" i="2"/>
  <c r="R7" i="2"/>
  <c r="S7" i="2"/>
  <c r="P7" i="2"/>
  <c r="T7" i="2"/>
  <c r="M7" i="2"/>
  <c r="N7" i="2"/>
  <c r="O7" i="2"/>
  <c r="P30" i="2"/>
  <c r="Q30" i="2"/>
  <c r="R30" i="2"/>
  <c r="S30" i="2"/>
  <c r="T30" i="2"/>
  <c r="M30" i="2"/>
  <c r="N30" i="2"/>
  <c r="O30" i="2"/>
  <c r="M29" i="2"/>
  <c r="P29" i="2"/>
  <c r="M36" i="2"/>
  <c r="N36" i="2"/>
  <c r="R14" i="2"/>
  <c r="S14" i="2"/>
  <c r="T14" i="2"/>
  <c r="M14" i="2"/>
  <c r="N14" i="2"/>
  <c r="O14" i="2"/>
  <c r="P14" i="2"/>
  <c r="Q14" i="2"/>
  <c r="T19" i="2"/>
  <c r="P24" i="2"/>
  <c r="S24" i="2"/>
  <c r="M24" i="2"/>
  <c r="N57" i="2"/>
  <c r="S57" i="2"/>
  <c r="O7" i="1"/>
  <c r="J3" i="2"/>
  <c r="S13" i="2"/>
  <c r="T13" i="2"/>
  <c r="M13" i="2"/>
  <c r="P13" i="2"/>
  <c r="N13" i="2"/>
  <c r="O13" i="2"/>
  <c r="R13" i="2"/>
  <c r="Q13" i="2"/>
  <c r="O10" i="1"/>
  <c r="J20" i="2"/>
  <c r="O10" i="2"/>
  <c r="T10" i="2"/>
  <c r="S10" i="2"/>
  <c r="R10" i="2"/>
  <c r="R4" i="2"/>
  <c r="R59" i="2"/>
  <c r="O39" i="2"/>
  <c r="Q39" i="2"/>
  <c r="S39" i="2"/>
  <c r="N39" i="2"/>
  <c r="M58" i="2"/>
  <c r="P9" i="2"/>
  <c r="Q9" i="2"/>
  <c r="T9" i="2"/>
  <c r="N53" i="2"/>
  <c r="M53" i="2"/>
  <c r="S53" i="2"/>
  <c r="T53" i="2"/>
  <c r="Q53" i="2"/>
  <c r="R53" i="2"/>
  <c r="P53" i="2"/>
  <c r="O53" i="2"/>
  <c r="S45" i="2"/>
  <c r="T45" i="2"/>
  <c r="M45" i="2"/>
  <c r="N45" i="2"/>
  <c r="R45" i="2"/>
  <c r="O45" i="2"/>
  <c r="P45" i="2"/>
  <c r="Q45" i="2"/>
  <c r="S28" i="2"/>
  <c r="T28" i="2"/>
  <c r="M28" i="2"/>
  <c r="N28" i="2"/>
  <c r="O28" i="2"/>
  <c r="R28" i="2"/>
  <c r="P28" i="2"/>
  <c r="Q28" i="2"/>
  <c r="N32" i="2"/>
  <c r="O26" i="2"/>
  <c r="P26" i="2"/>
  <c r="Q26" i="2"/>
  <c r="T26" i="2"/>
  <c r="N26" i="2"/>
  <c r="S26" i="2"/>
  <c r="R26" i="2"/>
  <c r="M26" i="2"/>
  <c r="P51" i="2"/>
  <c r="S51" i="2"/>
  <c r="Q51" i="2"/>
  <c r="O51" i="2"/>
  <c r="T51" i="2"/>
  <c r="M51" i="2"/>
  <c r="R51" i="2"/>
  <c r="N51" i="2"/>
  <c r="P8" i="2"/>
  <c r="Q8" i="2"/>
  <c r="R8" i="2"/>
  <c r="O8" i="2"/>
  <c r="S8" i="2"/>
  <c r="T8" i="2"/>
  <c r="M8" i="2"/>
  <c r="N8" i="2"/>
  <c r="M52" i="2"/>
  <c r="S52" i="2"/>
  <c r="Q52" i="2"/>
  <c r="R52" i="2"/>
  <c r="O52" i="2"/>
  <c r="P52" i="2"/>
  <c r="T52" i="2"/>
  <c r="N52" i="2"/>
  <c r="N63" i="2"/>
  <c r="M63" i="2"/>
  <c r="S63" i="2"/>
  <c r="Q63" i="2"/>
  <c r="O63" i="2"/>
  <c r="T63" i="2"/>
  <c r="P63" i="2"/>
  <c r="R63" i="2"/>
  <c r="N56" i="2"/>
  <c r="R56" i="2"/>
  <c r="M56" i="2"/>
  <c r="T56" i="2"/>
  <c r="S56" i="2"/>
  <c r="P56" i="2"/>
  <c r="Q56" i="2"/>
  <c r="O56" i="2"/>
  <c r="S21" i="2"/>
  <c r="T21" i="2"/>
  <c r="M21" i="2"/>
  <c r="O21" i="2"/>
  <c r="N21" i="2"/>
  <c r="P21" i="2"/>
  <c r="Q21" i="2"/>
  <c r="R21" i="2"/>
  <c r="P46" i="2"/>
  <c r="Q46" i="2"/>
  <c r="R46" i="2"/>
  <c r="S46" i="2"/>
  <c r="T46" i="2"/>
  <c r="M46" i="2"/>
  <c r="N46" i="2"/>
  <c r="O46" i="2"/>
  <c r="N54" i="2"/>
  <c r="M54" i="2"/>
  <c r="Q54" i="2"/>
  <c r="T54" i="2"/>
  <c r="S54" i="2"/>
  <c r="P54" i="2"/>
  <c r="R54" i="2"/>
  <c r="O54" i="2"/>
  <c r="Q23" i="2"/>
  <c r="R23" i="2"/>
  <c r="S23" i="2"/>
  <c r="M23" i="2"/>
  <c r="T23" i="2"/>
  <c r="N23" i="2"/>
  <c r="O23" i="2"/>
  <c r="P23" i="2"/>
  <c r="N62" i="2"/>
  <c r="M62" i="2"/>
  <c r="R62" i="2"/>
  <c r="P62" i="2"/>
  <c r="S62" i="2"/>
  <c r="Q62" i="2"/>
  <c r="T62" i="2"/>
  <c r="O62" i="2"/>
  <c r="Q5" i="2"/>
  <c r="R5" i="2"/>
  <c r="S5" i="2"/>
  <c r="T5" i="2"/>
  <c r="M5" i="2"/>
  <c r="N5" i="2"/>
  <c r="O5" i="2"/>
  <c r="P5" i="2"/>
  <c r="N55" i="2"/>
  <c r="M55" i="2"/>
  <c r="S55" i="2"/>
  <c r="Q55" i="2"/>
  <c r="O55" i="2"/>
  <c r="T55" i="2"/>
  <c r="R55" i="2"/>
  <c r="P55" i="2"/>
  <c r="P48" i="2"/>
  <c r="N48" i="2"/>
  <c r="S48" i="2"/>
  <c r="M48" i="2"/>
  <c r="R48" i="2"/>
  <c r="Q48" i="2"/>
  <c r="O48" i="2"/>
  <c r="T48" i="2"/>
  <c r="T43" i="2"/>
  <c r="M43" i="2"/>
  <c r="N43" i="2"/>
  <c r="O43" i="2"/>
  <c r="S43" i="2"/>
  <c r="P43" i="2"/>
  <c r="Q43" i="2"/>
  <c r="R43" i="2"/>
  <c r="T11" i="2"/>
  <c r="M11" i="2"/>
  <c r="N11" i="2"/>
  <c r="S11" i="2"/>
  <c r="O11" i="2"/>
  <c r="R11" i="2"/>
  <c r="P11" i="2"/>
  <c r="Q11" i="2"/>
  <c r="S2" i="2"/>
  <c r="R31" i="2"/>
  <c r="P31" i="2"/>
  <c r="T31" i="2"/>
  <c r="O31" i="2"/>
  <c r="P18" i="2"/>
  <c r="R22" i="2"/>
  <c r="S22" i="2"/>
  <c r="T22" i="2"/>
  <c r="N22" i="2"/>
  <c r="O22" i="2"/>
  <c r="M22" i="2"/>
  <c r="Q22" i="2"/>
  <c r="P22" i="2"/>
  <c r="M41" i="2"/>
  <c r="N41" i="2"/>
  <c r="O41" i="2"/>
  <c r="P41" i="2"/>
  <c r="Q41" i="2"/>
  <c r="R41" i="2"/>
  <c r="S41" i="2"/>
  <c r="T41" i="2"/>
  <c r="T37" i="2"/>
  <c r="M37" i="2"/>
  <c r="Q37" i="2"/>
  <c r="O37" i="2"/>
  <c r="N37" i="2"/>
  <c r="P37" i="2"/>
  <c r="S37" i="2"/>
  <c r="R37" i="2"/>
  <c r="M17" i="2"/>
  <c r="N17" i="2"/>
  <c r="O17" i="2"/>
  <c r="P17" i="2"/>
  <c r="Q17" i="2"/>
  <c r="R17" i="2"/>
  <c r="S17" i="2"/>
  <c r="T17" i="2"/>
  <c r="N50" i="2"/>
  <c r="Q50" i="2"/>
  <c r="O50" i="2"/>
  <c r="R50" i="2"/>
  <c r="T50" i="2"/>
  <c r="P50" i="2"/>
  <c r="S50" i="2"/>
  <c r="M50" i="2"/>
  <c r="R38" i="2"/>
  <c r="S38" i="2"/>
  <c r="T38" i="2"/>
  <c r="M38" i="2"/>
  <c r="O11" i="1"/>
  <c r="J35" i="2"/>
  <c r="M33" i="2"/>
  <c r="N33" i="2"/>
  <c r="O33" i="2"/>
  <c r="P33" i="2"/>
  <c r="Q33" i="2"/>
  <c r="R33" i="2"/>
  <c r="S33" i="2"/>
  <c r="T33" i="2"/>
  <c r="P16" i="2"/>
  <c r="Q16" i="2"/>
  <c r="R16" i="2"/>
  <c r="O16" i="2"/>
  <c r="N40" i="2"/>
  <c r="O40" i="2"/>
  <c r="P40" i="2"/>
  <c r="Q40" i="2"/>
  <c r="R40" i="2"/>
  <c r="S40" i="2"/>
  <c r="T40" i="2"/>
  <c r="M40" i="2"/>
  <c r="N34" i="2"/>
  <c r="O34" i="2"/>
  <c r="P34" i="2"/>
  <c r="S34" i="2"/>
  <c r="Q34" i="2"/>
  <c r="R34" i="2"/>
  <c r="M34" i="2"/>
  <c r="T34" i="2"/>
  <c r="O9" i="1"/>
  <c r="B1" i="5"/>
  <c r="B1" i="4"/>
  <c r="O8" i="1"/>
  <c r="B1" i="3"/>
  <c r="G2" i="1"/>
  <c r="S18" i="2" l="1"/>
  <c r="S59" i="2"/>
  <c r="S19" i="2"/>
  <c r="S16" i="2"/>
  <c r="N38" i="2"/>
  <c r="Q18" i="2"/>
  <c r="Q31" i="2"/>
  <c r="S9" i="2"/>
  <c r="S4" i="2"/>
  <c r="M57" i="2"/>
  <c r="O19" i="2"/>
  <c r="S36" i="2"/>
  <c r="T18" i="2"/>
  <c r="R9" i="2"/>
  <c r="N59" i="2"/>
  <c r="P57" i="2"/>
  <c r="N19" i="2"/>
  <c r="O36" i="2"/>
  <c r="P27" i="2"/>
  <c r="N16" i="2"/>
  <c r="P38" i="2"/>
  <c r="N18" i="2"/>
  <c r="N31" i="2"/>
  <c r="O9" i="2"/>
  <c r="T59" i="2"/>
  <c r="P4" i="2"/>
  <c r="Q19" i="2"/>
  <c r="R19" i="2"/>
  <c r="M16" i="2"/>
  <c r="Q38" i="2"/>
  <c r="M18" i="2"/>
  <c r="A5" i="5" s="1"/>
  <c r="A9" i="5" s="1"/>
  <c r="M31" i="2"/>
  <c r="N9" i="2"/>
  <c r="O59" i="2"/>
  <c r="O4" i="2"/>
  <c r="T44" i="2"/>
  <c r="M19" i="2"/>
  <c r="O18" i="2"/>
  <c r="M59" i="2"/>
  <c r="P59" i="2"/>
  <c r="T16" i="2"/>
  <c r="O38" i="2"/>
  <c r="R18" i="2"/>
  <c r="M4" i="2"/>
  <c r="T2" i="2"/>
  <c r="P32" i="2"/>
  <c r="R58" i="2"/>
  <c r="M44" i="2"/>
  <c r="R2" i="2"/>
  <c r="S58" i="2"/>
  <c r="N58" i="2"/>
  <c r="S44" i="2"/>
  <c r="Q2" i="2"/>
  <c r="T58" i="2"/>
  <c r="R44" i="2"/>
  <c r="P2" i="2"/>
  <c r="O58" i="2"/>
  <c r="Q44" i="2"/>
  <c r="O2" i="2"/>
  <c r="T32" i="2"/>
  <c r="Q58" i="2"/>
  <c r="P44" i="2"/>
  <c r="N2" i="2"/>
  <c r="S32" i="2"/>
  <c r="P58" i="2"/>
  <c r="O44" i="2"/>
  <c r="Q32" i="2"/>
  <c r="Q24" i="2"/>
  <c r="N29" i="2"/>
  <c r="N27" i="2"/>
  <c r="R32" i="2"/>
  <c r="M39" i="2"/>
  <c r="N4" i="2"/>
  <c r="N10" i="2"/>
  <c r="B5" i="5" s="1"/>
  <c r="T57" i="2"/>
  <c r="N24" i="2"/>
  <c r="T36" i="2"/>
  <c r="Q29" i="2"/>
  <c r="S27" i="2"/>
  <c r="T39" i="2"/>
  <c r="M10" i="2"/>
  <c r="O57" i="2"/>
  <c r="O24" i="2"/>
  <c r="R36" i="2"/>
  <c r="F5" i="3" s="1"/>
  <c r="F9" i="3" s="1"/>
  <c r="Q13" i="3" s="1"/>
  <c r="T29" i="2"/>
  <c r="T27" i="2"/>
  <c r="R60" i="2"/>
  <c r="P60" i="2"/>
  <c r="S60" i="2"/>
  <c r="Q60" i="2"/>
  <c r="N60" i="2"/>
  <c r="O60" i="2"/>
  <c r="T60" i="2"/>
  <c r="M60" i="2"/>
  <c r="S29" i="2"/>
  <c r="R27" i="2"/>
  <c r="Q61" i="2"/>
  <c r="M61" i="2"/>
  <c r="N61" i="2"/>
  <c r="T61" i="2"/>
  <c r="R61" i="2"/>
  <c r="P61" i="2"/>
  <c r="S61" i="2"/>
  <c r="O61" i="2"/>
  <c r="O32" i="2"/>
  <c r="R39" i="2"/>
  <c r="T4" i="2"/>
  <c r="Q10" i="2"/>
  <c r="R57" i="2"/>
  <c r="T24" i="2"/>
  <c r="Q36" i="2"/>
  <c r="R29" i="2"/>
  <c r="F5" i="4" s="1"/>
  <c r="F9" i="4" s="1"/>
  <c r="Q27" i="2"/>
  <c r="O12" i="2"/>
  <c r="M47" i="2"/>
  <c r="N47" i="2"/>
  <c r="T47" i="2"/>
  <c r="R47" i="2"/>
  <c r="Q47" i="2"/>
  <c r="O47" i="2"/>
  <c r="P47" i="2"/>
  <c r="S47" i="2"/>
  <c r="G5" i="3" s="1"/>
  <c r="G9" i="3" s="1"/>
  <c r="R31" i="3" s="1"/>
  <c r="M32" i="2"/>
  <c r="Q4" i="2"/>
  <c r="O29" i="2"/>
  <c r="S3" i="2"/>
  <c r="G5" i="4" s="1"/>
  <c r="G9" i="4" s="1"/>
  <c r="T3" i="2"/>
  <c r="M3" i="2"/>
  <c r="P3" i="2"/>
  <c r="N3" i="2"/>
  <c r="O3" i="2"/>
  <c r="Q3" i="2"/>
  <c r="R3" i="2"/>
  <c r="T35" i="2"/>
  <c r="M35" i="2"/>
  <c r="A5" i="3" s="1"/>
  <c r="A9" i="3" s="1"/>
  <c r="L4" i="3" s="1"/>
  <c r="N35" i="2"/>
  <c r="B5" i="3" s="1"/>
  <c r="R35" i="2"/>
  <c r="S35" i="2"/>
  <c r="P35" i="2"/>
  <c r="O35" i="2"/>
  <c r="Q35" i="2"/>
  <c r="R20" i="2"/>
  <c r="S20" i="2"/>
  <c r="T20" i="2"/>
  <c r="M20" i="2"/>
  <c r="N20" i="2"/>
  <c r="O20" i="2"/>
  <c r="P20" i="2"/>
  <c r="Q20" i="2"/>
  <c r="E5" i="4" s="1"/>
  <c r="E5" i="3"/>
  <c r="O17" i="1"/>
  <c r="O14" i="1"/>
  <c r="G5" i="5"/>
  <c r="G9" i="5" s="1"/>
  <c r="D5" i="5"/>
  <c r="F9" i="5"/>
  <c r="E5" i="5"/>
  <c r="C5" i="5"/>
  <c r="Q62" i="5" l="1"/>
  <c r="Q58" i="5"/>
  <c r="Q54" i="5"/>
  <c r="Q50" i="5"/>
  <c r="Q46" i="5"/>
  <c r="Q42" i="5"/>
  <c r="Q38" i="5"/>
  <c r="Q34" i="5"/>
  <c r="Q30" i="5"/>
  <c r="Q26" i="5"/>
  <c r="Q22" i="5"/>
  <c r="Q18" i="5"/>
  <c r="Q14" i="5"/>
  <c r="Q10" i="5"/>
  <c r="Q6" i="5"/>
  <c r="Q2" i="5"/>
  <c r="Q21" i="5"/>
  <c r="Q13" i="5"/>
  <c r="Q9" i="5"/>
  <c r="Q61" i="5"/>
  <c r="Q57" i="5"/>
  <c r="Q53" i="5"/>
  <c r="Q49" i="5"/>
  <c r="Q45" i="5"/>
  <c r="Q41" i="5"/>
  <c r="Q37" i="5"/>
  <c r="Q33" i="5"/>
  <c r="Q29" i="5"/>
  <c r="Q25" i="5"/>
  <c r="Q17" i="5"/>
  <c r="Q5" i="5"/>
  <c r="Q64" i="5"/>
  <c r="Q56" i="5"/>
  <c r="Q48" i="5"/>
  <c r="Q40" i="5"/>
  <c r="Q36" i="5"/>
  <c r="Q28" i="5"/>
  <c r="Q20" i="5"/>
  <c r="Q12" i="5"/>
  <c r="Q8" i="5"/>
  <c r="Q15" i="5"/>
  <c r="Q60" i="5"/>
  <c r="Q52" i="5"/>
  <c r="Q44" i="5"/>
  <c r="Q32" i="5"/>
  <c r="Q24" i="5"/>
  <c r="Q16" i="5"/>
  <c r="Q4" i="5"/>
  <c r="Q19" i="5"/>
  <c r="Q11" i="5"/>
  <c r="Q3" i="5"/>
  <c r="Q63" i="5"/>
  <c r="Q59" i="5"/>
  <c r="Q55" i="5"/>
  <c r="Q51" i="5"/>
  <c r="Q47" i="5"/>
  <c r="Q43" i="5"/>
  <c r="Q39" i="5"/>
  <c r="Q35" i="5"/>
  <c r="Q31" i="5"/>
  <c r="Q27" i="5"/>
  <c r="Q23" i="5"/>
  <c r="Q7" i="5"/>
  <c r="D5" i="3"/>
  <c r="C5" i="3"/>
  <c r="O65" i="2"/>
  <c r="Q65" i="2"/>
  <c r="D5" i="4"/>
  <c r="D9" i="4" s="1"/>
  <c r="A5" i="4"/>
  <c r="A9" i="4" s="1"/>
  <c r="B5" i="4"/>
  <c r="T65" i="2"/>
  <c r="P65" i="2"/>
  <c r="S65" i="2"/>
  <c r="R46" i="3"/>
  <c r="N65" i="2"/>
  <c r="M65" i="2"/>
  <c r="Q12" i="3"/>
  <c r="C5" i="4"/>
  <c r="L12" i="3"/>
  <c r="L16" i="3"/>
  <c r="L10" i="3"/>
  <c r="L25" i="3"/>
  <c r="L32" i="3"/>
  <c r="R48" i="3"/>
  <c r="R44" i="3"/>
  <c r="Q59" i="3"/>
  <c r="R47" i="3"/>
  <c r="R60" i="3"/>
  <c r="R61" i="3"/>
  <c r="R64" i="3"/>
  <c r="R23" i="3"/>
  <c r="R11" i="3"/>
  <c r="R19" i="3"/>
  <c r="R24" i="3"/>
  <c r="R54" i="3"/>
  <c r="R39" i="3"/>
  <c r="R55" i="3"/>
  <c r="R34" i="3"/>
  <c r="R21" i="3"/>
  <c r="R7" i="3"/>
  <c r="R6" i="3"/>
  <c r="R43" i="3"/>
  <c r="R50" i="3"/>
  <c r="R45" i="3"/>
  <c r="R9" i="3"/>
  <c r="R22" i="3"/>
  <c r="R52" i="3"/>
  <c r="R51" i="3"/>
  <c r="R10" i="3"/>
  <c r="R18" i="3"/>
  <c r="R17" i="3"/>
  <c r="R28" i="3"/>
  <c r="R41" i="3"/>
  <c r="R15" i="3"/>
  <c r="R42" i="3"/>
  <c r="R40" i="3"/>
  <c r="R56" i="3"/>
  <c r="R53" i="3"/>
  <c r="R29" i="3"/>
  <c r="R14" i="3"/>
  <c r="R16" i="3"/>
  <c r="R38" i="3"/>
  <c r="R58" i="3"/>
  <c r="R12" i="3"/>
  <c r="R5" i="3"/>
  <c r="R26" i="3"/>
  <c r="R4" i="3"/>
  <c r="R37" i="3"/>
  <c r="R8" i="3"/>
  <c r="R59" i="3"/>
  <c r="R32" i="3"/>
  <c r="R33" i="3"/>
  <c r="R49" i="3"/>
  <c r="R57" i="3"/>
  <c r="R63" i="3"/>
  <c r="R36" i="3"/>
  <c r="R62" i="3"/>
  <c r="R30" i="3"/>
  <c r="R13" i="3"/>
  <c r="L47" i="3"/>
  <c r="L64" i="3"/>
  <c r="L61" i="3"/>
  <c r="L60" i="3"/>
  <c r="L34" i="3"/>
  <c r="L7" i="3"/>
  <c r="L52" i="3"/>
  <c r="L51" i="3"/>
  <c r="L21" i="3"/>
  <c r="L19" i="3"/>
  <c r="L18" i="3"/>
  <c r="L26" i="3"/>
  <c r="L33" i="3"/>
  <c r="L17" i="3"/>
  <c r="L9" i="3"/>
  <c r="L55" i="3"/>
  <c r="L23" i="3"/>
  <c r="L31" i="3"/>
  <c r="L45" i="3"/>
  <c r="L15" i="3"/>
  <c r="L39" i="3"/>
  <c r="L11" i="3"/>
  <c r="L22" i="3"/>
  <c r="L5" i="3"/>
  <c r="L59" i="3"/>
  <c r="L38" i="3"/>
  <c r="L46" i="3"/>
  <c r="L63" i="3"/>
  <c r="L62" i="3"/>
  <c r="L14" i="3"/>
  <c r="L40" i="3"/>
  <c r="L30" i="3"/>
  <c r="L6" i="3"/>
  <c r="L28" i="3"/>
  <c r="L54" i="3"/>
  <c r="L44" i="3"/>
  <c r="L37" i="3"/>
  <c r="L57" i="3"/>
  <c r="L48" i="3"/>
  <c r="L8" i="3"/>
  <c r="L53" i="3"/>
  <c r="L29" i="3"/>
  <c r="L13" i="3"/>
  <c r="L50" i="3"/>
  <c r="L41" i="3"/>
  <c r="L43" i="3"/>
  <c r="L49" i="3"/>
  <c r="L58" i="3"/>
  <c r="L56" i="3"/>
  <c r="R25" i="3"/>
  <c r="L27" i="3"/>
  <c r="L24" i="3"/>
  <c r="Q47" i="3"/>
  <c r="Q61" i="3"/>
  <c r="Q60" i="3"/>
  <c r="Q64" i="3"/>
  <c r="Q55" i="3"/>
  <c r="Q33" i="3"/>
  <c r="Q41" i="3"/>
  <c r="Q22" i="3"/>
  <c r="Q45" i="3"/>
  <c r="Q34" i="3"/>
  <c r="Q50" i="3"/>
  <c r="Q23" i="3"/>
  <c r="Q52" i="3"/>
  <c r="Q18" i="3"/>
  <c r="Q51" i="3"/>
  <c r="Q39" i="3"/>
  <c r="Q31" i="3"/>
  <c r="Q24" i="3"/>
  <c r="Q9" i="3"/>
  <c r="Q26" i="3"/>
  <c r="Q15" i="3"/>
  <c r="Q11" i="3"/>
  <c r="Q21" i="3"/>
  <c r="Q49" i="3"/>
  <c r="Q5" i="3"/>
  <c r="Q10" i="3"/>
  <c r="Q43" i="3"/>
  <c r="Q16" i="3"/>
  <c r="Q37" i="3"/>
  <c r="Q27" i="3"/>
  <c r="Q58" i="3"/>
  <c r="Q42" i="3"/>
  <c r="Q53" i="3"/>
  <c r="Q57" i="3"/>
  <c r="Q46" i="3"/>
  <c r="Q7" i="3"/>
  <c r="Q6" i="3"/>
  <c r="Q17" i="3"/>
  <c r="Q29" i="3"/>
  <c r="Q4" i="3"/>
  <c r="Q38" i="3"/>
  <c r="Q32" i="3"/>
  <c r="Q30" i="3"/>
  <c r="Q19" i="3"/>
  <c r="Q14" i="3"/>
  <c r="Q28" i="3"/>
  <c r="Q62" i="3"/>
  <c r="Q40" i="3"/>
  <c r="Q44" i="3"/>
  <c r="Q56" i="3"/>
  <c r="Q48" i="3"/>
  <c r="Q8" i="3"/>
  <c r="Q25" i="3"/>
  <c r="R27" i="3"/>
  <c r="L36" i="3"/>
  <c r="Q63" i="3"/>
  <c r="L42" i="3"/>
  <c r="Q54" i="3"/>
  <c r="Q36" i="3"/>
  <c r="L35" i="3"/>
  <c r="Q35" i="3"/>
  <c r="R35" i="3"/>
  <c r="R65" i="2"/>
  <c r="L3" i="3"/>
  <c r="Q3" i="3"/>
  <c r="R3" i="3"/>
  <c r="R20" i="3"/>
  <c r="L20" i="3"/>
  <c r="Q20" i="3"/>
  <c r="C10" i="6"/>
  <c r="D9" i="3"/>
  <c r="D10" i="6"/>
  <c r="C9" i="5"/>
  <c r="B9" i="6"/>
  <c r="R2" i="3"/>
  <c r="E9" i="5"/>
  <c r="B11" i="6"/>
  <c r="C9" i="4"/>
  <c r="C9" i="6"/>
  <c r="L2" i="3"/>
  <c r="B9" i="5"/>
  <c r="B8" i="6"/>
  <c r="D11" i="6"/>
  <c r="E9" i="3"/>
  <c r="P3" i="3" s="1"/>
  <c r="B9" i="4"/>
  <c r="C8" i="6"/>
  <c r="Q2" i="3"/>
  <c r="B9" i="3"/>
  <c r="M3" i="3" s="1"/>
  <c r="D8" i="6"/>
  <c r="E9" i="4"/>
  <c r="C11" i="6"/>
  <c r="B10" i="6"/>
  <c r="D9" i="5"/>
  <c r="C9" i="3"/>
  <c r="N3" i="3" s="1"/>
  <c r="D9" i="6"/>
  <c r="S67" i="2" l="1"/>
  <c r="F13" i="3"/>
  <c r="S68" i="2"/>
  <c r="A13" i="4"/>
  <c r="A13" i="3"/>
  <c r="M35" i="3"/>
  <c r="P20" i="3"/>
  <c r="N20" i="3"/>
  <c r="P35" i="3"/>
  <c r="O47" i="3"/>
  <c r="O64" i="3"/>
  <c r="O61" i="3"/>
  <c r="O60" i="3"/>
  <c r="O10" i="3"/>
  <c r="O17" i="3"/>
  <c r="O15" i="3"/>
  <c r="O23" i="3"/>
  <c r="O21" i="3"/>
  <c r="O51" i="3"/>
  <c r="O39" i="3"/>
  <c r="O11" i="3"/>
  <c r="O24" i="3"/>
  <c r="O29" i="3"/>
  <c r="O22" i="3"/>
  <c r="O5" i="3"/>
  <c r="O34" i="3"/>
  <c r="O55" i="3"/>
  <c r="O19" i="3"/>
  <c r="O59" i="3"/>
  <c r="O18" i="3"/>
  <c r="O43" i="3"/>
  <c r="O31" i="3"/>
  <c r="O33" i="3"/>
  <c r="O9" i="3"/>
  <c r="O52" i="3"/>
  <c r="O6" i="3"/>
  <c r="O45" i="3"/>
  <c r="O37" i="3"/>
  <c r="O48" i="3"/>
  <c r="O8" i="3"/>
  <c r="O32" i="3"/>
  <c r="O41" i="3"/>
  <c r="O49" i="3"/>
  <c r="O42" i="3"/>
  <c r="O56" i="3"/>
  <c r="O53" i="3"/>
  <c r="O46" i="3"/>
  <c r="O63" i="3"/>
  <c r="O13" i="3"/>
  <c r="O58" i="3"/>
  <c r="O14" i="3"/>
  <c r="O40" i="3"/>
  <c r="O12" i="3"/>
  <c r="O28" i="3"/>
  <c r="O26" i="3"/>
  <c r="O44" i="3"/>
  <c r="O7" i="3"/>
  <c r="O54" i="3"/>
  <c r="O30" i="3"/>
  <c r="O57" i="3"/>
  <c r="O4" i="3"/>
  <c r="O38" i="3"/>
  <c r="O50" i="3"/>
  <c r="O27" i="3"/>
  <c r="O36" i="3"/>
  <c r="O25" i="3"/>
  <c r="O62" i="3"/>
  <c r="O16" i="3"/>
  <c r="O3" i="3"/>
  <c r="O35" i="3"/>
  <c r="P47" i="3"/>
  <c r="P64" i="3"/>
  <c r="P60" i="3"/>
  <c r="P61" i="3"/>
  <c r="P55" i="3"/>
  <c r="P28" i="3"/>
  <c r="P49" i="3"/>
  <c r="P59" i="3"/>
  <c r="P11" i="3"/>
  <c r="P31" i="3"/>
  <c r="P39" i="3"/>
  <c r="P50" i="3"/>
  <c r="P21" i="3"/>
  <c r="P51" i="3"/>
  <c r="P7" i="3"/>
  <c r="P24" i="3"/>
  <c r="P33" i="3"/>
  <c r="P43" i="3"/>
  <c r="P22" i="3"/>
  <c r="P34" i="3"/>
  <c r="P17" i="3"/>
  <c r="P29" i="3"/>
  <c r="P5" i="3"/>
  <c r="P23" i="3"/>
  <c r="P19" i="3"/>
  <c r="P6" i="3"/>
  <c r="P41" i="3"/>
  <c r="P26" i="3"/>
  <c r="P4" i="3"/>
  <c r="P10" i="3"/>
  <c r="P62" i="3"/>
  <c r="P63" i="3"/>
  <c r="P13" i="3"/>
  <c r="P18" i="3"/>
  <c r="P9" i="3"/>
  <c r="P45" i="3"/>
  <c r="P16" i="3"/>
  <c r="P37" i="3"/>
  <c r="P42" i="3"/>
  <c r="P48" i="3"/>
  <c r="P46" i="3"/>
  <c r="P32" i="3"/>
  <c r="P52" i="3"/>
  <c r="P40" i="3"/>
  <c r="P56" i="3"/>
  <c r="P53" i="3"/>
  <c r="P36" i="3"/>
  <c r="P25" i="3"/>
  <c r="P58" i="3"/>
  <c r="P44" i="3"/>
  <c r="P14" i="3"/>
  <c r="P12" i="3"/>
  <c r="P8" i="3"/>
  <c r="P54" i="3"/>
  <c r="P38" i="3"/>
  <c r="P15" i="3"/>
  <c r="P57" i="3"/>
  <c r="P27" i="3"/>
  <c r="P30" i="3"/>
  <c r="M47" i="3"/>
  <c r="M61" i="3"/>
  <c r="M60" i="3"/>
  <c r="M64" i="3"/>
  <c r="M50" i="3"/>
  <c r="M31" i="3"/>
  <c r="M45" i="3"/>
  <c r="M34" i="3"/>
  <c r="M23" i="3"/>
  <c r="M11" i="3"/>
  <c r="M18" i="3"/>
  <c r="M41" i="3"/>
  <c r="M17" i="3"/>
  <c r="M49" i="3"/>
  <c r="M22" i="3"/>
  <c r="M39" i="3"/>
  <c r="M21" i="3"/>
  <c r="M10" i="3"/>
  <c r="M19" i="3"/>
  <c r="M7" i="3"/>
  <c r="M51" i="3"/>
  <c r="M52" i="3"/>
  <c r="M28" i="3"/>
  <c r="M29" i="3"/>
  <c r="M26" i="3"/>
  <c r="M58" i="3"/>
  <c r="M4" i="3"/>
  <c r="M32" i="3"/>
  <c r="M13" i="3"/>
  <c r="M25" i="3"/>
  <c r="M59" i="3"/>
  <c r="M15" i="3"/>
  <c r="M14" i="3"/>
  <c r="M40" i="3"/>
  <c r="M57" i="3"/>
  <c r="M55" i="3"/>
  <c r="M43" i="3"/>
  <c r="M30" i="3"/>
  <c r="M63" i="3"/>
  <c r="M24" i="3"/>
  <c r="M33" i="3"/>
  <c r="M44" i="3"/>
  <c r="M16" i="3"/>
  <c r="M54" i="3"/>
  <c r="M62" i="3"/>
  <c r="M56" i="3"/>
  <c r="M12" i="3"/>
  <c r="M46" i="3"/>
  <c r="M27" i="3"/>
  <c r="M38" i="3"/>
  <c r="M48" i="3"/>
  <c r="M6" i="3"/>
  <c r="M42" i="3"/>
  <c r="M37" i="3"/>
  <c r="M53" i="3"/>
  <c r="M5" i="3"/>
  <c r="M8" i="3"/>
  <c r="M36" i="3"/>
  <c r="M9" i="3"/>
  <c r="G13" i="3"/>
  <c r="G13" i="4"/>
  <c r="M20" i="3"/>
  <c r="N47" i="3"/>
  <c r="N60" i="3"/>
  <c r="N61" i="3"/>
  <c r="N64" i="3"/>
  <c r="N34" i="3"/>
  <c r="N39" i="3"/>
  <c r="N6" i="3"/>
  <c r="N18" i="3"/>
  <c r="N55" i="3"/>
  <c r="N31" i="3"/>
  <c r="N33" i="3"/>
  <c r="N28" i="3"/>
  <c r="N9" i="3"/>
  <c r="N5" i="3"/>
  <c r="N50" i="3"/>
  <c r="N11" i="3"/>
  <c r="N41" i="3"/>
  <c r="N17" i="3"/>
  <c r="N54" i="3"/>
  <c r="N26" i="3"/>
  <c r="N10" i="3"/>
  <c r="N49" i="3"/>
  <c r="N52" i="3"/>
  <c r="N43" i="3"/>
  <c r="N29" i="3"/>
  <c r="N24" i="3"/>
  <c r="N45" i="3"/>
  <c r="N44" i="3"/>
  <c r="N53" i="3"/>
  <c r="N8" i="3"/>
  <c r="N13" i="3"/>
  <c r="N36" i="3"/>
  <c r="N22" i="3"/>
  <c r="N58" i="3"/>
  <c r="N15" i="3"/>
  <c r="N21" i="3"/>
  <c r="N59" i="3"/>
  <c r="N56" i="3"/>
  <c r="N12" i="3"/>
  <c r="N57" i="3"/>
  <c r="N23" i="3"/>
  <c r="N7" i="3"/>
  <c r="N16" i="3"/>
  <c r="N30" i="3"/>
  <c r="N63" i="3"/>
  <c r="N19" i="3"/>
  <c r="N62" i="3"/>
  <c r="N38" i="3"/>
  <c r="N32" i="3"/>
  <c r="N14" i="3"/>
  <c r="N42" i="3"/>
  <c r="N4" i="3"/>
  <c r="N40" i="3"/>
  <c r="N51" i="3"/>
  <c r="N37" i="3"/>
  <c r="N27" i="3"/>
  <c r="N48" i="3"/>
  <c r="N25" i="3"/>
  <c r="N46" i="3"/>
  <c r="F13" i="4"/>
  <c r="O20" i="3"/>
  <c r="N35" i="3"/>
  <c r="P2" i="3"/>
  <c r="M2" i="3"/>
  <c r="N2" i="3"/>
  <c r="G13" i="5"/>
  <c r="O2" i="3"/>
  <c r="F13" i="5"/>
  <c r="A13" i="5"/>
  <c r="D13" i="4" l="1"/>
  <c r="C18" i="6" s="1"/>
  <c r="H18" i="6" s="1"/>
  <c r="D13" i="3"/>
  <c r="D18" i="6" s="1"/>
  <c r="I18" i="6" s="1"/>
  <c r="E13" i="5"/>
  <c r="B19" i="6" s="1"/>
  <c r="G19" i="6" s="1"/>
  <c r="E13" i="4"/>
  <c r="C19" i="6" s="1"/>
  <c r="H19" i="6" s="1"/>
  <c r="C13" i="3"/>
  <c r="D17" i="6" s="1"/>
  <c r="I17" i="6" s="1"/>
  <c r="B13" i="3"/>
  <c r="D16" i="6" s="1"/>
  <c r="I16" i="6" s="1"/>
  <c r="C13" i="4"/>
  <c r="C17" i="6" s="1"/>
  <c r="H17" i="6" s="1"/>
  <c r="E13" i="3"/>
  <c r="D19" i="6" s="1"/>
  <c r="I19" i="6" s="1"/>
  <c r="C13" i="5"/>
  <c r="B17" i="6" s="1"/>
  <c r="G17" i="6" s="1"/>
  <c r="B13" i="5"/>
  <c r="B16" i="6" s="1"/>
  <c r="G16" i="6" s="1"/>
  <c r="D13" i="5"/>
  <c r="B18" i="6" s="1"/>
  <c r="G18" i="6" s="1"/>
  <c r="B13" i="4"/>
  <c r="C16" i="6" s="1"/>
  <c r="H16" i="6" s="1"/>
  <c r="H22" i="6" l="1"/>
</calcChain>
</file>

<file path=xl/sharedStrings.xml><?xml version="1.0" encoding="utf-8"?>
<sst xmlns="http://schemas.openxmlformats.org/spreadsheetml/2006/main" count="404" uniqueCount="121">
  <si>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</si>
  <si>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</si>
  <si>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</si>
  <si>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</si>
  <si>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</si>
  <si>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</si>
  <si>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</si>
  <si>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</si>
  <si>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</si>
  <si>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</si>
  <si>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</si>
  <si>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</si>
  <si>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</si>
  <si>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</si>
  <si>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</si>
  <si>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</si>
  <si>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</si>
  <si>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</si>
  <si>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</si>
  <si>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56E</t>
  </si>
  <si>
    <t>5C12</t>
  </si>
  <si>
    <t>12C5</t>
  </si>
  <si>
    <t>Boltzmann Contribution</t>
  </si>
  <si>
    <t>Average E</t>
  </si>
  <si>
    <t xml:space="preserve">Conf1   </t>
  </si>
  <si>
    <t xml:space="preserve">Conf2   </t>
  </si>
  <si>
    <t xml:space="preserve">Conf4   </t>
  </si>
  <si>
    <t xml:space="preserve">Conf8   </t>
  </si>
  <si>
    <t xml:space="preserve">Conf20   </t>
  </si>
  <si>
    <t xml:space="preserve">Conf21   </t>
  </si>
  <si>
    <t xml:space="preserve">Conf27   </t>
  </si>
  <si>
    <t xml:space="preserve">Conf30   </t>
  </si>
  <si>
    <t xml:space="preserve">Conf40   </t>
  </si>
  <si>
    <t xml:space="preserve">Conf57   </t>
  </si>
  <si>
    <t xml:space="preserve">Conf86   </t>
  </si>
  <si>
    <t xml:space="preserve">Conf144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</si>
  <si>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</si>
  <si>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</si>
  <si>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</si>
  <si>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</si>
  <si>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</si>
  <si>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</si>
  <si>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</si>
  <si>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</si>
  <si>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</si>
  <si>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</si>
  <si>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</si>
  <si>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</si>
  <si>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</si>
  <si>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</si>
  <si>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</si>
  <si>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</si>
  <si>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</si>
  <si>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</si>
  <si>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</si>
  <si>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</si>
  <si>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</si>
  <si>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</si>
  <si>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</si>
  <si>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</si>
  <si>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</si>
  <si>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</si>
  <si>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</si>
  <si>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</si>
  <si>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</si>
  <si>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>V1</t>
  </si>
  <si>
    <t>V2</t>
  </si>
  <si>
    <t xml:space="preserve">Conf14   </t>
  </si>
  <si>
    <t xml:space="preserve">Conf25   </t>
  </si>
  <si>
    <t xml:space="preserve">Conf29   </t>
  </si>
  <si>
    <t xml:space="preserve">Conf32   </t>
  </si>
  <si>
    <t xml:space="preserve">Conf35   </t>
  </si>
  <si>
    <t xml:space="preserve">Conf36   </t>
  </si>
  <si>
    <t xml:space="preserve">Conf44   </t>
  </si>
  <si>
    <t xml:space="preserve">Conf47   </t>
  </si>
  <si>
    <t xml:space="preserve">Conf52   </t>
  </si>
  <si>
    <t xml:space="preserve">Conf54   </t>
  </si>
  <si>
    <t xml:space="preserve">Conf55   </t>
  </si>
  <si>
    <t xml:space="preserve">Conf58   </t>
  </si>
  <si>
    <t xml:space="preserve">Conf60   </t>
  </si>
  <si>
    <t xml:space="preserve">Conf70   </t>
  </si>
  <si>
    <t xml:space="preserve">Conf90   </t>
  </si>
  <si>
    <t xml:space="preserve">Conf92   </t>
  </si>
  <si>
    <t xml:space="preserve">Conf93   </t>
  </si>
  <si>
    <t xml:space="preserve">Conf95   </t>
  </si>
  <si>
    <t xml:space="preserve">Conf100   </t>
  </si>
  <si>
    <t xml:space="preserve">Conf118   </t>
  </si>
  <si>
    <t xml:space="preserve">Conf120   </t>
  </si>
  <si>
    <t xml:space="preserve">Conf122   </t>
  </si>
  <si>
    <t xml:space="preserve">Conf129   </t>
  </si>
  <si>
    <t xml:space="preserve">Conf155   </t>
  </si>
  <si>
    <t xml:space="preserve">Conf159   </t>
  </si>
  <si>
    <t xml:space="preserve">Conf164   </t>
  </si>
  <si>
    <t xml:space="preserve">Conf170   </t>
  </si>
  <si>
    <t xml:space="preserve">Conf184   </t>
  </si>
  <si>
    <t xml:space="preserve">Conf189   </t>
  </si>
  <si>
    <t xml:space="preserve">Conf190   </t>
  </si>
  <si>
    <t xml:space="preserve">Conf205   </t>
  </si>
  <si>
    <t xml:space="preserve">Conf247   </t>
  </si>
  <si>
    <t xml:space="preserve">Conf387   </t>
  </si>
  <si>
    <t xml:space="preserve">null   </t>
  </si>
  <si>
    <t>45E</t>
  </si>
  <si>
    <t>E45</t>
  </si>
  <si>
    <t xml:space="preserve">Conf5   </t>
  </si>
  <si>
    <t xml:space="preserve">Conf42   </t>
  </si>
  <si>
    <t xml:space="preserve">Conf43   </t>
  </si>
  <si>
    <t xml:space="preserve">Conf51   </t>
  </si>
  <si>
    <t xml:space="preserve">Conf65   </t>
  </si>
  <si>
    <t xml:space="preserve">Conf69   </t>
  </si>
  <si>
    <t xml:space="preserve">Conf89   </t>
  </si>
  <si>
    <t xml:space="preserve">Conf112   </t>
  </si>
  <si>
    <t xml:space="preserve">Conf115   </t>
  </si>
  <si>
    <t xml:space="preserve">Conf117   </t>
  </si>
  <si>
    <t xml:space="preserve">Conf124   </t>
  </si>
  <si>
    <t xml:space="preserve">Conf125   </t>
  </si>
  <si>
    <t xml:space="preserve">Conf126   </t>
  </si>
  <si>
    <t xml:space="preserve">Conf199   </t>
  </si>
  <si>
    <t xml:space="preserve">Conf201   </t>
  </si>
  <si>
    <t xml:space="preserve">Conf217   </t>
  </si>
  <si>
    <t xml:space="preserve">Conf225   </t>
  </si>
  <si>
    <t xml:space="preserve">Conf376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</si>
</sst>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3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chloroform!$N$7:$N$11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chloroform!$O$7:$O$11</c:f>
              <c:numCache>
                <c:formatCode>General</c:formatCode>
                <c:ptCount val="5"/>
                <c:pt idx="0">
                  <c:v>0.58873612444701029</c:v>
                </c:pt>
                <c:pt idx="1">
                  <c:v>0.32974630990547282</c:v>
                </c:pt>
                <c:pt idx="2">
                  <c:v>6.0837198603327043E-2</c:v>
                </c:pt>
                <c:pt idx="3">
                  <c:v>1.9962565263801871E-2</c:v>
                </c:pt>
                <c:pt idx="4">
                  <c:v>7.1780178038801583E-4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3.1341536349321428</c:v>
                </c:pt>
                <c:pt idx="1">
                  <c:v>3.2068590625511626</c:v>
                </c:pt>
                <c:pt idx="2">
                  <c:v>4.3450589011190459</c:v>
                </c:pt>
                <c:pt idx="3">
                  <c:v>4.4001960069743085</c:v>
                </c:pt>
                <c:pt idx="4">
                  <c:v>4.4266023961245082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2"/>
                <c:pt idx="0">
                  <c:v>4H6</c:v>
                </c:pt>
                <c:pt idx="1">
                  <c:v>5C12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0.7087</c:v>
                </c:pt>
                <c:pt idx="1">
                  <c:v>0.2913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69" totalsRowShown="0">
  <autoFilter ref="A6:K69" xr:uid="{D2222DA1-7940-4CAF-B639-69BE9EB6EC23}"/>
  <sortState xmlns:xlrd2="http://schemas.microsoft.com/office/spreadsheetml/2017/richdata2" ref="A7:K69">
    <sortCondition ref="E6:E69"/>
  </sortState>
  <tableColumns count="11">
    <tableColumn id="1" xr3:uid="{FEE07942-27E5-496C-9CE0-57C74379E5FA}" name="Energy (hartrees)"/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30">
      <calculatedColumnFormula>Table1[[#This Row],[Energy (kcal)]]-MIN(Table1[Energy (kcal)])</calculatedColumnFormula>
    </tableColumn>
    <tableColumn id="4" xr3:uid="{54C0F622-FA42-47B1-9E9E-743875831B4F}" name="Gibbs Energy (hartree)" dataDxfId="29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8">
      <calculatedColumnFormula>Table1[[#This Row],[Rel E]]</calculatedColumnFormula>
    </tableColumn>
    <tableColumn id="9" xr3:uid="{EBC562E8-B9B1-406E-97BC-1FF976A70B16}" name="rel Pop" dataDxfId="27">
      <calculatedColumnFormula>IF(Table1[[#This Row],[rel G]]&lt;5,EXP(-H7/(D$2*E$2)),0)</calculatedColumnFormula>
    </tableColumn>
    <tableColumn id="10" xr3:uid="{7DDF65B3-2008-4EF1-B471-33FC09D4BF35}" name="weight" dataDxfId="26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64" totalsRowShown="0">
  <autoFilter ref="A1:T64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5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64" totalsRowShown="0">
  <autoFilter ref="K1:T64" xr:uid="{D8941E95-9795-4A93-81A8-7906E931066E}"/>
  <tableColumns count="10">
    <tableColumn id="1" xr3:uid="{502316A8-00C9-483C-A55E-042B44DAC480}" name="Column1" dataDxfId="24">
      <calculatedColumnFormula>chloroform!E7</calculatedColumnFormula>
    </tableColumn>
    <tableColumn id="2" xr3:uid="{0E2E6069-2A77-412C-ADA4-C97F3F31DD5A}" name="J1,2" dataDxfId="23">
      <calculatedColumnFormula>Table3[[#This Row],[weight]]*(0.9155*Table2[[#This Row],[J1,2]]-A$9)^2</calculatedColumnFormula>
    </tableColumn>
    <tableColumn id="3" xr3:uid="{99C8AE46-1D36-4558-BECE-2A9182B49057}" name="J2,3" dataDxfId="22">
      <calculatedColumnFormula>Table3[[#This Row],[weight]]*(0.9155*Table2[[#This Row],[J2,3]]-B$9)^2</calculatedColumnFormula>
    </tableColumn>
    <tableColumn id="4" xr3:uid="{803275AF-CFEE-4850-AA59-B7DB234A210B}" name="J34" dataDxfId="21">
      <calculatedColumnFormula>Table3[[#This Row],[weight]]*(0.9155*Table2[[#This Row],[J34]]-C$9)^2</calculatedColumnFormula>
    </tableColumn>
    <tableColumn id="5" xr3:uid="{AD807DCB-A3B0-4EB1-BD30-22361475CD38}" name="J45" dataDxfId="20">
      <calculatedColumnFormula>Table3[[#This Row],[weight]]*(0.9155*Table2[[#This Row],[J45]]-D$9)^2</calculatedColumnFormula>
    </tableColumn>
    <tableColumn id="6" xr3:uid="{37B27F45-4581-4973-9AE8-D34D9029691D}" name="J56" dataDxfId="19">
      <calculatedColumnFormula>Table3[[#This Row],[weight]]*(0.9155*Table2[[#This Row],[J56]]-E$9)^2</calculatedColumnFormula>
    </tableColumn>
    <tableColumn id="7" xr3:uid="{BF4C5F4D-3601-4174-8A18-5C730E7E580B}" name="J67" dataDxfId="18">
      <calculatedColumnFormula>Table3[[#This Row],[weight]]*(0.9155*Table2[[#This Row],[J67]]-F$9)^2</calculatedColumnFormula>
    </tableColumn>
    <tableColumn id="8" xr3:uid="{8B48EF87-E5AD-478B-B6EE-9EF474E2BF1E}" name="J67'" dataDxfId="17">
      <calculatedColumnFormula>Table3[[#This Row],[weight]]*(0.9155*Table2[[#This Row],[J67'']]-G$9)^2</calculatedColumnFormula>
    </tableColumn>
    <tableColumn id="9" xr3:uid="{23ACD263-BA0B-4F2B-A70A-089C885DE580}" name="weight" dataDxfId="16">
      <calculatedColumnFormula>chloroform!J7</calculatedColumnFormula>
    </tableColumn>
    <tableColumn id="10" xr3:uid="{B8477986-80BC-40E3-A47B-C498CC76E9FD}" name="classification" dataDxfId="15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64" totalsRowShown="0">
  <autoFilter ref="K1:T64" xr:uid="{4F6235A9-2023-4B62-B342-F82B4F81652B}"/>
  <tableColumns count="10">
    <tableColumn id="1" xr3:uid="{5B9CA255-F4EB-4BA1-9F23-B3010FB265F8}" name="Column1">
      <calculatedColumnFormula>chloroform!E7</calculatedColumnFormula>
    </tableColumn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64" totalsRowShown="0">
  <autoFilter ref="K1:T64" xr:uid="{1806F2C9-8FD9-4610-A72B-2F8BDF927ED4}"/>
  <tableColumns count="10">
    <tableColumn id="1" xr3:uid="{89A33290-2469-4E8E-BD7B-5BA4CA99D366}" name="Column1">
      <calculatedColumnFormula>chloroform!E7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Z101"/>
  <sheetViews>
    <sheetView topLeftCell="E1" zoomScale="85" zoomScaleNormal="85" workbookViewId="0">
      <selection activeCell="L2" sqref="L2:L6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24" max="24" width="11" bestFit="1" customWidth="1"/>
  </cols>
  <sheetData>
    <row r="1" spans="1:2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Z1">
        <v>-1260.02581780845</v>
      </c>
    </row>
    <row r="2" spans="1:2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3.8907047424719505</v>
      </c>
      <c r="G2">
        <f>SUM(J7:J103)</f>
        <v>0.99999999999999967</v>
      </c>
      <c r="L2">
        <v>0.58873612444701029</v>
      </c>
      <c r="Z2">
        <v>-1260.0259146165699</v>
      </c>
    </row>
    <row r="3" spans="1:26" x14ac:dyDescent="0.25">
      <c r="L3">
        <v>0.32974630990547282</v>
      </c>
      <c r="Z3">
        <v>-1260.0261169744199</v>
      </c>
    </row>
    <row r="4" spans="1:26" x14ac:dyDescent="0.25">
      <c r="L4">
        <v>6.0837198603327043E-2</v>
      </c>
      <c r="Z4">
        <v>-1260.02675840853</v>
      </c>
    </row>
    <row r="5" spans="1:26" x14ac:dyDescent="0.25">
      <c r="L5">
        <v>1.9962565263801871E-2</v>
      </c>
      <c r="Z5">
        <v>-1260.0271541965899</v>
      </c>
    </row>
    <row r="6" spans="1:2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L6">
        <v>7.1780178038801583E-4</v>
      </c>
      <c r="O6" t="s">
        <v>22</v>
      </c>
      <c r="P6" t="s">
        <v>23</v>
      </c>
      <c r="Z6">
        <v>-1260.02414022827</v>
      </c>
    </row>
    <row r="7" spans="1:26" x14ac:dyDescent="0.25">
      <c r="A7">
        <v>-1260.0199967583201</v>
      </c>
      <c r="B7">
        <f>Table1[[#This Row],[Energy (hartrees)]]*$C$2</f>
        <v>-790675.14816581341</v>
      </c>
      <c r="C7" s="4">
        <f>Table1[[#This Row],[Energy (kcal)]]-MIN(Table1[Energy (kcal)])</f>
        <v>1.1481474101310596</v>
      </c>
      <c r="D7">
        <v>-1260.0199967583201</v>
      </c>
      <c r="E7">
        <v>1</v>
      </c>
      <c r="F7" t="s">
        <v>18</v>
      </c>
      <c r="H7" s="10">
        <f>Table1[[#This Row],[Rel E]]</f>
        <v>1.1481474101310596</v>
      </c>
      <c r="I7" s="10">
        <f>IF(Table1[[#This Row],[rel G]]&lt;5,EXP(-H7/(D$2*E$2)),0)</f>
        <v>0.14387392989946968</v>
      </c>
      <c r="J7" s="10">
        <f>IF(Table1[[#This Row],[rel G]]&lt;5,I7/$F$2,0)</f>
        <v>3.6978886711423825E-2</v>
      </c>
      <c r="M7">
        <f>COUNTIF(Table1[Classification],N7)</f>
        <v>26</v>
      </c>
      <c r="N7" t="s">
        <v>17</v>
      </c>
      <c r="O7">
        <f>SUMIF(Table1[Classification],N7,Table1[weight])</f>
        <v>0.58873612444701029</v>
      </c>
      <c r="P7">
        <f>AVERAGEIF(Table1[Classification],N7,Table1[rel G])</f>
        <v>3.1341536349321428</v>
      </c>
      <c r="Z7">
        <v>-1260.0266743550501</v>
      </c>
    </row>
    <row r="8" spans="1:26" x14ac:dyDescent="0.25">
      <c r="A8">
        <v>-1260.02031965366</v>
      </c>
      <c r="B8">
        <f>Table1[[#This Row],[Energy (hartrees)]]*$C$2</f>
        <v>-790675.35078586813</v>
      </c>
      <c r="C8" s="4">
        <f>Table1[[#This Row],[Energy (kcal)]]-MIN(Table1[Energy (kcal)])</f>
        <v>0.94552735541947186</v>
      </c>
      <c r="D8">
        <v>-1260.02031965366</v>
      </c>
      <c r="E8">
        <v>2</v>
      </c>
      <c r="F8" t="s">
        <v>17</v>
      </c>
      <c r="H8" s="10">
        <f>Table1[[#This Row],[Rel E]]</f>
        <v>0.94552735541947186</v>
      </c>
      <c r="I8" s="10">
        <f>IF(Table1[[#This Row],[rel G]]&lt;5,EXP(-H8/(D$2*E$2)),0)</f>
        <v>0.20257122635433647</v>
      </c>
      <c r="J8" s="10">
        <f>IF(Table1[[#This Row],[rel G]]&lt;5,I8/$F$2,0)</f>
        <v>5.2065432810415035E-2</v>
      </c>
      <c r="M8">
        <f>COUNTIF(Table1[Classification],N8)</f>
        <v>13</v>
      </c>
      <c r="N8" t="s">
        <v>20</v>
      </c>
      <c r="O8">
        <f>SUMIF(Table1[Classification],N8,Table1[weight])</f>
        <v>0.32974630990547282</v>
      </c>
      <c r="P8">
        <f>AVERAGEIF(Table1[Classification],N8,Table1[rel G])</f>
        <v>3.2068590625511626</v>
      </c>
      <c r="Z8">
        <v>-1260.02614573506</v>
      </c>
    </row>
    <row r="9" spans="1:26" x14ac:dyDescent="0.25">
      <c r="A9">
        <v>-1260.02068051216</v>
      </c>
      <c r="B9">
        <f>Table1[[#This Row],[Energy (hartrees)]]*$C$2</f>
        <v>-790675.57722818549</v>
      </c>
      <c r="C9" s="4">
        <f>Table1[[#This Row],[Energy (kcal)]]-MIN(Table1[Energy (kcal)])</f>
        <v>0.71908503805752844</v>
      </c>
      <c r="D9">
        <v>-1260.02068051216</v>
      </c>
      <c r="E9">
        <v>4</v>
      </c>
      <c r="F9" t="s">
        <v>17</v>
      </c>
      <c r="H9" s="10">
        <f>Table1[[#This Row],[Rel E]]</f>
        <v>0.71908503805752844</v>
      </c>
      <c r="I9" s="10">
        <f>IF(Table1[[#This Row],[rel G]]&lt;5,EXP(-H9/(D$2*E$2)),0)</f>
        <v>0.29692308364871001</v>
      </c>
      <c r="J9" s="10">
        <f>IF(Table1[[#This Row],[rel G]]&lt;5,I9/$F$2,0)</f>
        <v>7.6316015555593308E-2</v>
      </c>
      <c r="M9">
        <f>COUNTIF(Table1[Classification],N9)</f>
        <v>10</v>
      </c>
      <c r="N9" t="s">
        <v>18</v>
      </c>
      <c r="O9">
        <f>SUMIF(Table1[Classification],N9,Table1[weight])</f>
        <v>6.0837198603327043E-2</v>
      </c>
      <c r="P9">
        <f>AVERAGEIF(Table1[Classification],N9,Table1[rel G])</f>
        <v>4.3450589011190459</v>
      </c>
      <c r="Z9">
        <v>-1260.02532964908</v>
      </c>
    </row>
    <row r="10" spans="1:26" x14ac:dyDescent="0.25">
      <c r="A10">
        <v>-1260.0129507005499</v>
      </c>
      <c r="B10">
        <f>Table1[[#This Row],[Energy (hartrees)]]*$C$2</f>
        <v>-790670.72669410205</v>
      </c>
      <c r="C10" s="4">
        <f>Table1[[#This Row],[Energy (kcal)]]-MIN(Table1[Energy (kcal)])</f>
        <v>5.5696191214956343</v>
      </c>
      <c r="D10">
        <v>-1260.0129507005499</v>
      </c>
      <c r="E10">
        <v>5</v>
      </c>
      <c r="F10" t="s">
        <v>18</v>
      </c>
      <c r="H10" s="10">
        <f>Table1[[#This Row],[Rel E]]</f>
        <v>5.5696191214956343</v>
      </c>
      <c r="I10" s="10">
        <f>IF(Table1[[#This Row],[rel G]]&lt;5,EXP(-H10/(D$2*E$2)),0)</f>
        <v>0</v>
      </c>
      <c r="J10" s="10">
        <f>IF(Table1[[#This Row],[rel G]]&lt;5,I10/$F$2,0)</f>
        <v>0</v>
      </c>
      <c r="M10">
        <f>COUNTIF(Table1[Classification],N10)</f>
        <v>9</v>
      </c>
      <c r="N10" t="s">
        <v>21</v>
      </c>
      <c r="O10">
        <f>SUMIF(Table1[Classification],N10,Table1[weight])</f>
        <v>1.9962565263801871E-2</v>
      </c>
      <c r="P10">
        <f>AVERAGEIF(Table1[Classification],N10,Table1[rel G])</f>
        <v>4.4001960069743085</v>
      </c>
      <c r="Z10">
        <v>-1260.02642086232</v>
      </c>
    </row>
    <row r="11" spans="1:26" x14ac:dyDescent="0.25">
      <c r="A11">
        <v>-1260.01267683539</v>
      </c>
      <c r="B11">
        <f>Table1[[#This Row],[Energy (hartrees)]]*$C$2</f>
        <v>-790670.55484097556</v>
      </c>
      <c r="C11" s="4">
        <f>Table1[[#This Row],[Energy (kcal)]]-MIN(Table1[Energy (kcal)])</f>
        <v>5.7414722479879856</v>
      </c>
      <c r="D11">
        <v>-1260.01267683539</v>
      </c>
      <c r="E11">
        <v>8</v>
      </c>
      <c r="F11" t="s">
        <v>18</v>
      </c>
      <c r="H11" s="10">
        <f>Table1[[#This Row],[Rel E]]</f>
        <v>5.7414722479879856</v>
      </c>
      <c r="I11" s="10">
        <f>IF(Table1[[#This Row],[rel G]]&lt;5,EXP(-H11/(D$2*E$2)),0)</f>
        <v>0</v>
      </c>
      <c r="J11" s="10">
        <f>IF(Table1[[#This Row],[rel G]]&lt;5,I11/$F$2,0)</f>
        <v>0</v>
      </c>
      <c r="M11">
        <f>COUNTIF(Table1[Classification],N11)</f>
        <v>2</v>
      </c>
      <c r="N11" t="s">
        <v>19</v>
      </c>
      <c r="O11">
        <f>SUMIF(Table1[Classification],N11,Table1[weight])</f>
        <v>7.1780178038801583E-4</v>
      </c>
      <c r="P11">
        <f>AVERAGEIF(Table1[Classification],N11,Table1[rel G])</f>
        <v>4.4266023961245082</v>
      </c>
      <c r="Z11">
        <v>-1260.01689277942</v>
      </c>
    </row>
    <row r="12" spans="1:26" x14ac:dyDescent="0.25">
      <c r="A12">
        <v>-1260.0164962982899</v>
      </c>
      <c r="B12">
        <f>Table1[[#This Row],[Energy (hartrees)]]*$C$2</f>
        <v>-790672.9515921399</v>
      </c>
      <c r="C12" s="4">
        <f>Table1[[#This Row],[Energy (kcal)]]-MIN(Table1[Energy (kcal)])</f>
        <v>3.3447210836457089</v>
      </c>
      <c r="D12">
        <v>-1260.0164962982899</v>
      </c>
      <c r="E12">
        <v>14</v>
      </c>
      <c r="F12" t="s">
        <v>17</v>
      </c>
      <c r="H12" s="10">
        <f>Table1[[#This Row],[Rel E]]</f>
        <v>3.3447210836457089</v>
      </c>
      <c r="I12" s="10">
        <f>IF(Table1[[#This Row],[rel G]]&lt;5,EXP(-H12/(D$2*E$2)),0)</f>
        <v>3.524348983633613E-3</v>
      </c>
      <c r="J12" s="10">
        <f>IF(Table1[[#This Row],[rel G]]&lt;5,I12/$F$2,0)</f>
        <v>9.0583820076627704E-4</v>
      </c>
      <c r="Z12">
        <v>-1260.0233344199301</v>
      </c>
    </row>
    <row r="13" spans="1:26" x14ac:dyDescent="0.25">
      <c r="A13">
        <v>-1260.0194399485499</v>
      </c>
      <c r="B13">
        <f>Table1[[#This Row],[Energy (hartrees)]]*$C$2</f>
        <v>-790674.7987621146</v>
      </c>
      <c r="C13" s="4">
        <f>Table1[[#This Row],[Energy (kcal)]]-MIN(Table1[Energy (kcal)])</f>
        <v>1.4975511089432985</v>
      </c>
      <c r="D13">
        <v>-1260.0194399485499</v>
      </c>
      <c r="E13">
        <v>20</v>
      </c>
      <c r="F13" t="s">
        <v>18</v>
      </c>
      <c r="H13" s="10">
        <f>Table1[[#This Row],[Rel E]]</f>
        <v>1.4975511089432985</v>
      </c>
      <c r="I13" s="10">
        <f>IF(Table1[[#This Row],[rel G]]&lt;5,EXP(-H13/(D$2*E$2)),0)</f>
        <v>7.9751636445090604E-2</v>
      </c>
      <c r="J13" s="10">
        <f>IF(Table1[[#This Row],[rel G]]&lt;5,I13/$F$2,0)</f>
        <v>2.0497992452241591E-2</v>
      </c>
      <c r="Z13">
        <v>-1260.0267438800799</v>
      </c>
    </row>
    <row r="14" spans="1:26" x14ac:dyDescent="0.25">
      <c r="A14">
        <v>-1260.0209291349699</v>
      </c>
      <c r="B14">
        <f>Table1[[#This Row],[Energy (hartrees)]]*$C$2</f>
        <v>-790675.73324148497</v>
      </c>
      <c r="C14" s="4">
        <f>Table1[[#This Row],[Energy (kcal)]]-MIN(Table1[Energy (kcal)])</f>
        <v>0.56307173857931048</v>
      </c>
      <c r="D14">
        <v>-1260.0209291349699</v>
      </c>
      <c r="E14">
        <v>21</v>
      </c>
      <c r="F14" t="s">
        <v>17</v>
      </c>
      <c r="H14" s="10">
        <f>Table1[[#This Row],[Rel E]]</f>
        <v>0.56307173857931048</v>
      </c>
      <c r="I14" s="10">
        <f>IF(Table1[[#This Row],[rel G]]&lt;5,EXP(-H14/(D$2*E$2)),0)</f>
        <v>0.38641998137641753</v>
      </c>
      <c r="J14" s="10">
        <f>IF(Table1[[#This Row],[rel G]]&lt;5,I14/$F$2,0)</f>
        <v>9.9318762783039263E-2</v>
      </c>
      <c r="O14">
        <f>SUM(O7:O13)</f>
        <v>1</v>
      </c>
      <c r="Z14">
        <v>-1260.0196300456701</v>
      </c>
    </row>
    <row r="15" spans="1:26" x14ac:dyDescent="0.25">
      <c r="A15">
        <v>-1260.01594353664</v>
      </c>
      <c r="B15">
        <f>Table1[[#This Row],[Energy (hartrees)]]*$C$2</f>
        <v>-790672.60472867696</v>
      </c>
      <c r="C15" s="4">
        <f>Table1[[#This Row],[Energy (kcal)]]-MIN(Table1[Energy (kcal)])</f>
        <v>3.691584546584636</v>
      </c>
      <c r="D15">
        <v>-1260.01594353664</v>
      </c>
      <c r="E15">
        <v>25</v>
      </c>
      <c r="F15" t="s">
        <v>17</v>
      </c>
      <c r="H15" s="10">
        <f>Table1[[#This Row],[Rel E]]</f>
        <v>3.691584546584636</v>
      </c>
      <c r="I15" s="10">
        <f>IF(Table1[[#This Row],[rel G]]&lt;5,EXP(-H15/(D$2*E$2)),0)</f>
        <v>1.9620015124987779E-3</v>
      </c>
      <c r="J15" s="10">
        <f>IF(Table1[[#This Row],[rel G]]&lt;5,I15/$F$2,0)</f>
        <v>5.0427920964576326E-4</v>
      </c>
      <c r="Z15">
        <v>-1260.02186508768</v>
      </c>
    </row>
    <row r="16" spans="1:26" x14ac:dyDescent="0.25">
      <c r="A16">
        <v>-1260.0149141833899</v>
      </c>
      <c r="B16">
        <f>Table1[[#This Row],[Energy (hartrees)]]*$C$2</f>
        <v>-790671.95879921899</v>
      </c>
      <c r="C16" s="4">
        <f>Table1[[#This Row],[Energy (kcal)]]-MIN(Table1[Energy (kcal)])</f>
        <v>4.3375140045536682</v>
      </c>
      <c r="D16">
        <v>-1260.0149141833899</v>
      </c>
      <c r="E16">
        <v>27</v>
      </c>
      <c r="F16" t="s">
        <v>17</v>
      </c>
      <c r="H16" s="10">
        <f>Table1[[#This Row],[Rel E]]</f>
        <v>4.3375140045536682</v>
      </c>
      <c r="I16" s="10">
        <f>IF(Table1[[#This Row],[rel G]]&lt;5,EXP(-H16/(D$2*E$2)),0)</f>
        <v>6.591639890237321E-4</v>
      </c>
      <c r="J16" s="10">
        <f>IF(Table1[[#This Row],[rel G]]&lt;5,I16/$F$2,0)</f>
        <v>1.6942020344749517E-4</v>
      </c>
      <c r="Z16">
        <v>-1260.0241615009299</v>
      </c>
    </row>
    <row r="17" spans="1:26" x14ac:dyDescent="0.25">
      <c r="A17">
        <v>-1260.0188676545999</v>
      </c>
      <c r="B17">
        <f>Table1[[#This Row],[Energy (hartrees)]]*$C$2</f>
        <v>-790674.43964193796</v>
      </c>
      <c r="C17" s="4">
        <f>Table1[[#This Row],[Energy (kcal)]]-MIN(Table1[Energy (kcal)])</f>
        <v>1.8566712855827063</v>
      </c>
      <c r="D17">
        <v>-1260.0188676545999</v>
      </c>
      <c r="E17">
        <v>29</v>
      </c>
      <c r="F17" t="s">
        <v>17</v>
      </c>
      <c r="H17" s="10">
        <f>Table1[[#This Row],[Rel E]]</f>
        <v>1.8566712855827063</v>
      </c>
      <c r="I17" s="10">
        <f>IF(Table1[[#This Row],[rel G]]&lt;5,EXP(-H17/(D$2*E$2)),0)</f>
        <v>4.34881885432193E-2</v>
      </c>
      <c r="J17" s="10">
        <f>IF(Table1[[#This Row],[rel G]]&lt;5,I17/$F$2,0)</f>
        <v>1.1177457921309438E-2</v>
      </c>
      <c r="O17">
        <f>SUM(O7:O9)</f>
        <v>0.97931963295581015</v>
      </c>
      <c r="Z17">
        <v>-1260.02648803533</v>
      </c>
    </row>
    <row r="18" spans="1:26" x14ac:dyDescent="0.25">
      <c r="A18">
        <v>-1260.0176897696999</v>
      </c>
      <c r="B18">
        <f>Table1[[#This Row],[Energy (hartrees)]]*$C$2</f>
        <v>-790673.70050738438</v>
      </c>
      <c r="C18" s="4">
        <f>Table1[[#This Row],[Energy (kcal)]]-MIN(Table1[Energy (kcal)])</f>
        <v>2.5958058391697705</v>
      </c>
      <c r="D18">
        <v>-1260.0176897696999</v>
      </c>
      <c r="E18">
        <v>30</v>
      </c>
      <c r="F18" t="s">
        <v>18</v>
      </c>
      <c r="H18" s="10">
        <f>Table1[[#This Row],[Rel E]]</f>
        <v>2.5958058391697705</v>
      </c>
      <c r="I18" s="10">
        <f>IF(Table1[[#This Row],[rel G]]&lt;5,EXP(-H18/(D$2*E$2)),0)</f>
        <v>1.2482786684024387E-2</v>
      </c>
      <c r="J18" s="10">
        <f>IF(Table1[[#This Row],[rel G]]&lt;5,I18/$F$2,0)</f>
        <v>3.2083613407512071E-3</v>
      </c>
      <c r="Z18">
        <v>-1260.0221767632099</v>
      </c>
    </row>
    <row r="19" spans="1:26" x14ac:dyDescent="0.25">
      <c r="A19">
        <v>-1260.01594444486</v>
      </c>
      <c r="B19">
        <f>Table1[[#This Row],[Energy (hartrees)]]*$C$2</f>
        <v>-790672.60529859411</v>
      </c>
      <c r="C19" s="4">
        <f>Table1[[#This Row],[Energy (kcal)]]-MIN(Table1[Energy (kcal)])</f>
        <v>3.6910146294394508</v>
      </c>
      <c r="D19">
        <v>-1260.01594444486</v>
      </c>
      <c r="E19">
        <v>32</v>
      </c>
      <c r="F19" t="s">
        <v>17</v>
      </c>
      <c r="H19" s="10">
        <f>Table1[[#This Row],[Rel E]]</f>
        <v>3.6910146294394508</v>
      </c>
      <c r="I19" s="10">
        <f>IF(Table1[[#This Row],[rel G]]&lt;5,EXP(-H19/(D$2*E$2)),0)</f>
        <v>1.963890631934315E-3</v>
      </c>
      <c r="J19" s="10">
        <f>IF(Table1[[#This Row],[rel G]]&lt;5,I19/$F$2,0)</f>
        <v>5.0476475649667563E-4</v>
      </c>
      <c r="Z19">
        <v>-1260.0218439801099</v>
      </c>
    </row>
    <row r="20" spans="1:26" x14ac:dyDescent="0.25">
      <c r="A20">
        <v>-1260.01435533015</v>
      </c>
      <c r="B20">
        <f>Table1[[#This Row],[Energy (hartrees)]]*$C$2</f>
        <v>-790671.60811322241</v>
      </c>
      <c r="C20" s="4">
        <f>Table1[[#This Row],[Energy (kcal)]]-MIN(Table1[Energy (kcal)])</f>
        <v>4.6882000011391938</v>
      </c>
      <c r="D20">
        <v>-1260.01435533015</v>
      </c>
      <c r="E20">
        <v>35</v>
      </c>
      <c r="F20" t="s">
        <v>18</v>
      </c>
      <c r="H20" s="10">
        <f>Table1[[#This Row],[Rel E]]</f>
        <v>4.6882000011391938</v>
      </c>
      <c r="I20" s="10">
        <f>IF(Table1[[#This Row],[rel G]]&lt;5,EXP(-H20/(D$2*E$2)),0)</f>
        <v>3.6459488385324692E-4</v>
      </c>
      <c r="J20" s="10">
        <f>IF(Table1[[#This Row],[rel G]]&lt;5,I20/$F$2,0)</f>
        <v>9.3709214136255013E-5</v>
      </c>
      <c r="Z20">
        <v>-1260.02578853671</v>
      </c>
    </row>
    <row r="21" spans="1:26" x14ac:dyDescent="0.25">
      <c r="A21">
        <v>-1260.01748095884</v>
      </c>
      <c r="B21">
        <f>Table1[[#This Row],[Energy (hartrees)]]*$C$2</f>
        <v>-790673.56947648164</v>
      </c>
      <c r="C21" s="4">
        <f>Table1[[#This Row],[Energy (kcal)]]-MIN(Table1[Energy (kcal)])</f>
        <v>2.7268367419019341</v>
      </c>
      <c r="D21">
        <v>-1260.01748095884</v>
      </c>
      <c r="E21">
        <v>36</v>
      </c>
      <c r="F21" t="s">
        <v>17</v>
      </c>
      <c r="H21" s="10">
        <f>Table1[[#This Row],[Rel E]]</f>
        <v>2.7268367419019341</v>
      </c>
      <c r="I21" s="10">
        <f>IF(Table1[[#This Row],[rel G]]&lt;5,EXP(-H21/(D$2*E$2)),0)</f>
        <v>1.0005004737508658E-2</v>
      </c>
      <c r="J21" s="10">
        <f>IF(Table1[[#This Row],[rel G]]&lt;5,I21/$F$2,0)</f>
        <v>2.5715147768195848E-3</v>
      </c>
      <c r="Z21">
        <v>-1260.02662407966</v>
      </c>
    </row>
    <row r="22" spans="1:26" x14ac:dyDescent="0.25">
      <c r="A22">
        <v>-1260.0147165697799</v>
      </c>
      <c r="B22">
        <f>Table1[[#This Row],[Energy (hartrees)]]*$C$2</f>
        <v>-790671.83479470259</v>
      </c>
      <c r="C22" s="4">
        <f>Table1[[#This Row],[Energy (kcal)]]-MIN(Table1[Energy (kcal)])</f>
        <v>4.4615185209549963</v>
      </c>
      <c r="D22">
        <v>-1260.0147165697799</v>
      </c>
      <c r="E22">
        <v>40</v>
      </c>
      <c r="F22" t="s">
        <v>17</v>
      </c>
      <c r="H22" s="10">
        <f>Table1[[#This Row],[Rel E]]</f>
        <v>4.4615185209549963</v>
      </c>
      <c r="I22" s="10">
        <f>IF(Table1[[#This Row],[rel G]]&lt;5,EXP(-H22/(D$2*E$2)),0)</f>
        <v>5.3462857840580946E-4</v>
      </c>
      <c r="J22" s="10">
        <f>IF(Table1[[#This Row],[rel G]]&lt;5,I22/$F$2,0)</f>
        <v>1.3741175797013432E-4</v>
      </c>
      <c r="V22" t="s">
        <v>65</v>
      </c>
      <c r="W22" t="s">
        <v>66</v>
      </c>
      <c r="Z22">
        <v>-1260.0225180753</v>
      </c>
    </row>
    <row r="23" spans="1:26" x14ac:dyDescent="0.25">
      <c r="A23">
        <v>-1260.0114451536999</v>
      </c>
      <c r="B23">
        <f>Table1[[#This Row],[Energy (hartrees)]]*$C$2</f>
        <v>-790669.78194839822</v>
      </c>
      <c r="C23" s="4">
        <f>Table1[[#This Row],[Energy (kcal)]]-MIN(Table1[Energy (kcal)])</f>
        <v>6.514364825328812</v>
      </c>
      <c r="D23">
        <v>-1260.0114451536999</v>
      </c>
      <c r="E23">
        <v>42</v>
      </c>
      <c r="F23" t="s">
        <v>18</v>
      </c>
      <c r="H23" s="10">
        <f>Table1[[#This Row],[Rel E]]</f>
        <v>6.514364825328812</v>
      </c>
      <c r="I23" s="10">
        <f>IF(Table1[[#This Row],[rel G]]&lt;5,EXP(-H23/(D$2*E$2)),0)</f>
        <v>0</v>
      </c>
      <c r="J23" s="10">
        <f>IF(Table1[[#This Row],[rel G]]&lt;5,I23/$F$2,0)</f>
        <v>0</v>
      </c>
      <c r="V23">
        <v>1</v>
      </c>
      <c r="W23">
        <v>-790678.89914107695</v>
      </c>
      <c r="X23">
        <v>1</v>
      </c>
      <c r="Z23">
        <v>-1260.0261358057401</v>
      </c>
    </row>
    <row r="24" spans="1:26" x14ac:dyDescent="0.25">
      <c r="A24">
        <v>-1260.0179940005901</v>
      </c>
      <c r="B24">
        <f>Table1[[#This Row],[Energy (hartrees)]]*$C$2</f>
        <v>-790673.89141531033</v>
      </c>
      <c r="C24" s="4">
        <f>Table1[[#This Row],[Energy (kcal)]]-MIN(Table1[Energy (kcal)])</f>
        <v>2.4048979132203385</v>
      </c>
      <c r="D24">
        <v>-1260.0179940005901</v>
      </c>
      <c r="E24">
        <v>43</v>
      </c>
      <c r="F24" t="s">
        <v>21</v>
      </c>
      <c r="H24" s="10">
        <f>Table1[[#This Row],[Rel E]]</f>
        <v>2.4048979132203385</v>
      </c>
      <c r="I24" s="10">
        <f>IF(Table1[[#This Row],[rel G]]&lt;5,EXP(-H24/(D$2*E$2)),0)</f>
        <v>1.7231292931054732E-2</v>
      </c>
      <c r="J24" s="10">
        <f>IF(Table1[[#This Row],[rel G]]&lt;5,I24/$F$2,0)</f>
        <v>4.4288359234648245E-3</v>
      </c>
      <c r="V24">
        <v>3</v>
      </c>
      <c r="W24">
        <v>-790680.15349804505</v>
      </c>
      <c r="X24">
        <v>4</v>
      </c>
      <c r="Z24">
        <v>-1260.0236023153</v>
      </c>
    </row>
    <row r="25" spans="1:26" x14ac:dyDescent="0.25">
      <c r="A25">
        <v>-1260.0208966062901</v>
      </c>
      <c r="B25">
        <f>Table1[[#This Row],[Energy (hartrees)]]*$C$2</f>
        <v>-790675.71282941313</v>
      </c>
      <c r="C25" s="4">
        <f>Table1[[#This Row],[Energy (kcal)]]-MIN(Table1[Energy (kcal)])</f>
        <v>0.58348381042014807</v>
      </c>
      <c r="D25">
        <v>-1260.0208966062901</v>
      </c>
      <c r="E25">
        <v>44</v>
      </c>
      <c r="F25" t="s">
        <v>17</v>
      </c>
      <c r="H25" s="10">
        <f>Table1[[#This Row],[Rel E]]</f>
        <v>0.58348381042014807</v>
      </c>
      <c r="I25" s="10">
        <f>IF(Table1[[#This Row],[rel G]]&lt;5,EXP(-H25/(D$2*E$2)),0)</f>
        <v>0.37332747748178197</v>
      </c>
      <c r="J25" s="10">
        <f>IF(Table1[[#This Row],[rel G]]&lt;5,I25/$F$2,0)</f>
        <v>9.5953690190479266E-2</v>
      </c>
      <c r="V25">
        <v>6</v>
      </c>
      <c r="W25">
        <v>-790678.842351428</v>
      </c>
      <c r="X25">
        <v>9</v>
      </c>
    </row>
    <row r="26" spans="1:26" x14ac:dyDescent="0.25">
      <c r="A26">
        <v>-1260.0130629273399</v>
      </c>
      <c r="B26">
        <f>Table1[[#This Row],[Energy (hartrees)]]*$C$2</f>
        <v>-790670.79711753502</v>
      </c>
      <c r="C26" s="4">
        <f>Table1[[#This Row],[Energy (kcal)]]-MIN(Table1[Energy (kcal)])</f>
        <v>5.4991956885205582</v>
      </c>
      <c r="D26">
        <v>-1260.0130629273399</v>
      </c>
      <c r="E26">
        <v>47</v>
      </c>
      <c r="F26" t="s">
        <v>18</v>
      </c>
      <c r="H26" s="10">
        <f>Table1[[#This Row],[Rel E]]</f>
        <v>5.4991956885205582</v>
      </c>
      <c r="I26" s="10">
        <f>IF(Table1[[#This Row],[rel G]]&lt;5,EXP(-H26/(D$2*E$2)),0)</f>
        <v>0</v>
      </c>
      <c r="J26" s="10">
        <f>IF(Table1[[#This Row],[rel G]]&lt;5,I26/$F$2,0)</f>
        <v>0</v>
      </c>
      <c r="V26">
        <v>7</v>
      </c>
      <c r="W26">
        <v>-790677.34666576295</v>
      </c>
      <c r="X26">
        <v>14</v>
      </c>
    </row>
    <row r="27" spans="1:26" x14ac:dyDescent="0.25">
      <c r="A27">
        <v>-1260.01117459016</v>
      </c>
      <c r="B27">
        <f>Table1[[#This Row],[Energy (hartrees)]]*$C$2</f>
        <v>-790669.61216707132</v>
      </c>
      <c r="C27" s="4">
        <f>Table1[[#This Row],[Energy (kcal)]]-MIN(Table1[Energy (kcal)])</f>
        <v>6.6841461522271857</v>
      </c>
      <c r="D27">
        <v>-1260.01117459016</v>
      </c>
      <c r="E27">
        <v>51</v>
      </c>
      <c r="F27" t="s">
        <v>101</v>
      </c>
      <c r="H27" s="10">
        <f>Table1[[#This Row],[Rel E]]</f>
        <v>6.6841461522271857</v>
      </c>
      <c r="I27" s="10">
        <f>IF(Table1[[#This Row],[rel G]]&lt;5,EXP(-H27/(D$2*E$2)),0)</f>
        <v>0</v>
      </c>
      <c r="J27" s="10">
        <f>IF(Table1[[#This Row],[rel G]]&lt;5,I27/$F$2,0)</f>
        <v>0</v>
      </c>
      <c r="V27">
        <v>8</v>
      </c>
      <c r="W27">
        <v>-790679.07558346202</v>
      </c>
      <c r="X27">
        <v>20</v>
      </c>
    </row>
    <row r="28" spans="1:26" x14ac:dyDescent="0.25">
      <c r="A28">
        <v>-1260.0202433894499</v>
      </c>
      <c r="B28">
        <f>Table1[[#This Row],[Energy (hartrees)]]*$C$2</f>
        <v>-790675.30292931374</v>
      </c>
      <c r="C28" s="4">
        <f>Table1[[#This Row],[Energy (kcal)]]-MIN(Table1[Energy (kcal)])</f>
        <v>0.9933839098084718</v>
      </c>
      <c r="D28">
        <v>-1260.0202433894499</v>
      </c>
      <c r="E28">
        <v>52</v>
      </c>
      <c r="F28" t="s">
        <v>17</v>
      </c>
      <c r="H28" s="10">
        <f>Table1[[#This Row],[Rel E]]</f>
        <v>0.9933839098084718</v>
      </c>
      <c r="I28" s="10">
        <f>IF(Table1[[#This Row],[rel G]]&lt;5,EXP(-H28/(D$2*E$2)),0)</f>
        <v>0.18684485915560864</v>
      </c>
      <c r="J28" s="10">
        <f>IF(Table1[[#This Row],[rel G]]&lt;5,I28/$F$2,0)</f>
        <v>4.8023397179426462E-2</v>
      </c>
      <c r="V28">
        <v>9</v>
      </c>
      <c r="W28">
        <v>-790680.00378859497</v>
      </c>
      <c r="X28">
        <v>21</v>
      </c>
    </row>
    <row r="29" spans="1:26" x14ac:dyDescent="0.25">
      <c r="A29">
        <v>-1260.0206686384299</v>
      </c>
      <c r="B29">
        <f>Table1[[#This Row],[Energy (hartrees)]]*$C$2</f>
        <v>-790675.56977730116</v>
      </c>
      <c r="C29" s="4">
        <f>Table1[[#This Row],[Energy (kcal)]]-MIN(Table1[Energy (kcal)])</f>
        <v>0.72653592238202691</v>
      </c>
      <c r="D29">
        <v>-1260.0206686384299</v>
      </c>
      <c r="E29">
        <v>54</v>
      </c>
      <c r="F29" t="s">
        <v>17</v>
      </c>
      <c r="H29" s="10">
        <f>Table1[[#This Row],[Rel E]]</f>
        <v>0.72653592238202691</v>
      </c>
      <c r="I29" s="10">
        <f>IF(Table1[[#This Row],[rel G]]&lt;5,EXP(-H29/(D$2*E$2)),0)</f>
        <v>0.29321062285535782</v>
      </c>
      <c r="J29" s="10">
        <f>IF(Table1[[#This Row],[rel G]]&lt;5,I29/$F$2,0)</f>
        <v>7.5361828322410063E-2</v>
      </c>
      <c r="V29">
        <v>10</v>
      </c>
      <c r="W29">
        <v>-790676.97722792695</v>
      </c>
      <c r="X29">
        <v>25</v>
      </c>
    </row>
    <row r="30" spans="1:26" x14ac:dyDescent="0.25">
      <c r="A30">
        <v>-1260.0171367018499</v>
      </c>
      <c r="B30">
        <f>Table1[[#This Row],[Energy (hartrees)]]*$C$2</f>
        <v>-790673.35345177783</v>
      </c>
      <c r="C30" s="4">
        <f>Table1[[#This Row],[Energy (kcal)]]-MIN(Table1[Energy (kcal)])</f>
        <v>2.9428614457137883</v>
      </c>
      <c r="D30">
        <v>-1260.0171367018499</v>
      </c>
      <c r="E30">
        <v>55</v>
      </c>
      <c r="F30" t="s">
        <v>21</v>
      </c>
      <c r="H30" s="10">
        <f>Table1[[#This Row],[Rel E]]</f>
        <v>2.9428614457137883</v>
      </c>
      <c r="I30" s="10">
        <f>IF(Table1[[#This Row],[rel G]]&lt;5,EXP(-H30/(D$2*E$2)),0)</f>
        <v>6.9469003358142807E-3</v>
      </c>
      <c r="J30" s="10">
        <f>IF(Table1[[#This Row],[rel G]]&lt;5,I30/$F$2,0)</f>
        <v>1.7855120847336729E-3</v>
      </c>
      <c r="V30">
        <v>11</v>
      </c>
      <c r="W30">
        <v>-790676.37638384802</v>
      </c>
      <c r="X30">
        <v>27</v>
      </c>
    </row>
    <row r="31" spans="1:26" x14ac:dyDescent="0.25">
      <c r="A31">
        <v>-1260.01500465201</v>
      </c>
      <c r="B31">
        <f>Table1[[#This Row],[Energy (hartrees)]]*$C$2</f>
        <v>-790672.01556918281</v>
      </c>
      <c r="C31" s="4">
        <f>Table1[[#This Row],[Energy (kcal)]]-MIN(Table1[Energy (kcal)])</f>
        <v>4.2807440407341346</v>
      </c>
      <c r="D31">
        <v>-1260.01500465201</v>
      </c>
      <c r="E31">
        <v>57</v>
      </c>
      <c r="F31" t="s">
        <v>17</v>
      </c>
      <c r="H31" s="10">
        <f>Table1[[#This Row],[Rel E]]</f>
        <v>4.2807440407341346</v>
      </c>
      <c r="I31" s="10">
        <f>IF(Table1[[#This Row],[rel G]]&lt;5,EXP(-H31/(D$2*E$2)),0)</f>
        <v>7.2548245244710263E-4</v>
      </c>
      <c r="J31" s="10">
        <f>IF(Table1[[#This Row],[rel G]]&lt;5,I31/$F$2,0)</f>
        <v>1.8646556355910189E-4</v>
      </c>
      <c r="V31">
        <v>12</v>
      </c>
      <c r="W31">
        <v>-790678.84117616597</v>
      </c>
      <c r="X31">
        <v>29</v>
      </c>
    </row>
    <row r="32" spans="1:26" x14ac:dyDescent="0.25">
      <c r="A32">
        <v>-1260.01445656532</v>
      </c>
      <c r="B32">
        <f>Table1[[#This Row],[Energy (hartrees)]]*$C$2</f>
        <v>-790671.67163930391</v>
      </c>
      <c r="C32" s="4">
        <f>Table1[[#This Row],[Energy (kcal)]]-MIN(Table1[Energy (kcal)])</f>
        <v>4.6246739196358249</v>
      </c>
      <c r="D32">
        <v>-1260.01445656532</v>
      </c>
      <c r="E32">
        <v>58</v>
      </c>
      <c r="F32" t="s">
        <v>17</v>
      </c>
      <c r="H32" s="10">
        <f>Table1[[#This Row],[Rel E]]</f>
        <v>4.6246739196358249</v>
      </c>
      <c r="I32" s="10">
        <f>IF(Table1[[#This Row],[rel G]]&lt;5,EXP(-H32/(D$2*E$2)),0)</f>
        <v>4.0588102587677498E-4</v>
      </c>
      <c r="J32" s="10">
        <f>IF(Table1[[#This Row],[rel G]]&lt;5,I32/$F$2,0)</f>
        <v>1.0432069579736328E-4</v>
      </c>
      <c r="V32">
        <v>13</v>
      </c>
      <c r="W32">
        <v>-790678.78000602301</v>
      </c>
      <c r="X32">
        <v>30</v>
      </c>
    </row>
    <row r="33" spans="1:24" x14ac:dyDescent="0.25">
      <c r="A33">
        <v>-1260.01794201146</v>
      </c>
      <c r="B33">
        <f>Table1[[#This Row],[Energy (hartrees)]]*$C$2</f>
        <v>-790673.85879161127</v>
      </c>
      <c r="C33" s="4">
        <f>Table1[[#This Row],[Energy (kcal)]]-MIN(Table1[Energy (kcal)])</f>
        <v>2.4375216122716665</v>
      </c>
      <c r="D33">
        <v>-1260.01794201146</v>
      </c>
      <c r="E33">
        <v>60</v>
      </c>
      <c r="F33" t="s">
        <v>21</v>
      </c>
      <c r="H33" s="10">
        <f>Table1[[#This Row],[Rel E]]</f>
        <v>2.4375216122716665</v>
      </c>
      <c r="I33" s="10">
        <f>IF(Table1[[#This Row],[rel G]]&lt;5,EXP(-H33/(D$2*E$2)),0)</f>
        <v>1.6307695517869675E-2</v>
      </c>
      <c r="J33" s="10">
        <f>IF(Table1[[#This Row],[rel G]]&lt;5,I33/$F$2,0)</f>
        <v>4.1914502891598543E-3</v>
      </c>
      <c r="V33">
        <v>14</v>
      </c>
      <c r="W33">
        <v>-790677.20662513503</v>
      </c>
      <c r="X33">
        <v>32</v>
      </c>
    </row>
    <row r="34" spans="1:24" x14ac:dyDescent="0.25">
      <c r="A34">
        <v>-1260.01854818066</v>
      </c>
      <c r="B34">
        <f>Table1[[#This Row],[Energy (hartrees)]]*$C$2</f>
        <v>-790674.23916884593</v>
      </c>
      <c r="C34" s="4">
        <f>Table1[[#This Row],[Energy (kcal)]]-MIN(Table1[Energy (kcal)])</f>
        <v>2.0571443776134402</v>
      </c>
      <c r="D34">
        <v>-1260.01854818066</v>
      </c>
      <c r="E34">
        <v>65</v>
      </c>
      <c r="F34" t="s">
        <v>17</v>
      </c>
      <c r="H34" s="10">
        <f>Table1[[#This Row],[Rel E]]</f>
        <v>2.0571443776134402</v>
      </c>
      <c r="I34" s="10">
        <f>IF(Table1[[#This Row],[rel G]]&lt;5,EXP(-H34/(D$2*E$2)),0)</f>
        <v>3.0999178655461299E-2</v>
      </c>
      <c r="J34" s="10">
        <f>IF(Table1[[#This Row],[rel G]]&lt;5,I34/$F$2,0)</f>
        <v>7.9674970750327461E-3</v>
      </c>
      <c r="V34">
        <v>15</v>
      </c>
      <c r="W34">
        <v>-790675.92308782204</v>
      </c>
      <c r="X34">
        <v>35</v>
      </c>
    </row>
    <row r="35" spans="1:24" x14ac:dyDescent="0.25">
      <c r="A35">
        <v>-1260.0139066213901</v>
      </c>
      <c r="B35">
        <f>Table1[[#This Row],[Energy (hartrees)]]*$C$2</f>
        <v>-790671.32654398854</v>
      </c>
      <c r="C35" s="4">
        <f>Table1[[#This Row],[Energy (kcal)]]-MIN(Table1[Energy (kcal)])</f>
        <v>4.969769235001877</v>
      </c>
      <c r="D35">
        <v>-1260.0139066213901</v>
      </c>
      <c r="E35">
        <v>69</v>
      </c>
      <c r="F35" t="s">
        <v>18</v>
      </c>
      <c r="H35" s="10">
        <f>Table1[[#This Row],[Rel E]]</f>
        <v>4.969769235001877</v>
      </c>
      <c r="I35" s="10">
        <f>IF(Table1[[#This Row],[rel G]]&lt;5,EXP(-H35/(D$2*E$2)),0)</f>
        <v>2.2662921223454334E-4</v>
      </c>
      <c r="J35" s="10">
        <f>IF(Table1[[#This Row],[rel G]]&lt;5,I35/$F$2,0)</f>
        <v>5.8248884774164329E-5</v>
      </c>
      <c r="V35">
        <v>16</v>
      </c>
      <c r="W35">
        <v>-790677.93098481605</v>
      </c>
      <c r="X35">
        <v>36</v>
      </c>
    </row>
    <row r="36" spans="1:24" x14ac:dyDescent="0.25">
      <c r="A36">
        <v>-1260.0208885388799</v>
      </c>
      <c r="B36">
        <f>Table1[[#This Row],[Energy (hartrees)]]*$C$2</f>
        <v>-790675.70776703255</v>
      </c>
      <c r="C36" s="4">
        <f>Table1[[#This Row],[Energy (kcal)]]-MIN(Table1[Energy (kcal)])</f>
        <v>0.58854619099292904</v>
      </c>
      <c r="D36">
        <v>-1260.0208885388799</v>
      </c>
      <c r="E36">
        <v>70</v>
      </c>
      <c r="F36" t="s">
        <v>17</v>
      </c>
      <c r="H36" s="10">
        <f>Table1[[#This Row],[Rel E]]</f>
        <v>0.58854619099292904</v>
      </c>
      <c r="I36" s="10">
        <f>IF(Table1[[#This Row],[rel G]]&lt;5,EXP(-H36/(D$2*E$2)),0)</f>
        <v>0.37014965870603411</v>
      </c>
      <c r="J36" s="10">
        <f>IF(Table1[[#This Row],[rel G]]&lt;5,I36/$F$2,0)</f>
        <v>9.5136918169447207E-2</v>
      </c>
      <c r="V36">
        <v>17</v>
      </c>
      <c r="W36">
        <v>-790676.36348976195</v>
      </c>
      <c r="X36">
        <v>40</v>
      </c>
    </row>
    <row r="37" spans="1:24" x14ac:dyDescent="0.25">
      <c r="A37">
        <v>-1260.0162767271599</v>
      </c>
      <c r="B37">
        <f>Table1[[#This Row],[Energy (hartrees)]]*$C$2</f>
        <v>-790672.81380906014</v>
      </c>
      <c r="C37" s="4">
        <f>Table1[[#This Row],[Energy (kcal)]]-MIN(Table1[Energy (kcal)])</f>
        <v>3.482504163403064</v>
      </c>
      <c r="D37">
        <v>-1260.0162767271599</v>
      </c>
      <c r="E37">
        <v>86</v>
      </c>
      <c r="F37" t="s">
        <v>19</v>
      </c>
      <c r="H37" s="10">
        <f>Table1[[#This Row],[Rel E]]</f>
        <v>3.482504163403064</v>
      </c>
      <c r="I37" s="10">
        <f>IF(Table1[[#This Row],[rel G]]&lt;5,EXP(-H37/(D$2*E$2)),0)</f>
        <v>2.7927547911104629E-3</v>
      </c>
      <c r="J37" s="10">
        <f>IF(Table1[[#This Row],[rel G]]&lt;5,I37/$F$2,0)</f>
        <v>7.1780178038801583E-4</v>
      </c>
      <c r="V37">
        <v>20</v>
      </c>
      <c r="W37">
        <v>-790679.98919482797</v>
      </c>
      <c r="X37">
        <v>44</v>
      </c>
    </row>
    <row r="38" spans="1:24" x14ac:dyDescent="0.25">
      <c r="A38">
        <v>-1260.01289515844</v>
      </c>
      <c r="B38">
        <f>Table1[[#This Row],[Energy (hartrees)]]*$C$2</f>
        <v>-790670.69184087263</v>
      </c>
      <c r="C38" s="4">
        <f>Table1[[#This Row],[Energy (kcal)]]-MIN(Table1[Energy (kcal)])</f>
        <v>5.6044723509112373</v>
      </c>
      <c r="D38">
        <v>-1260.01289515844</v>
      </c>
      <c r="E38">
        <v>89</v>
      </c>
      <c r="F38" t="s">
        <v>17</v>
      </c>
      <c r="H38" s="10">
        <f>Table1[[#This Row],[Rel E]]</f>
        <v>5.6044723509112373</v>
      </c>
      <c r="I38" s="10">
        <f>IF(Table1[[#This Row],[rel G]]&lt;5,EXP(-H38/(D$2*E$2)),0)</f>
        <v>0</v>
      </c>
      <c r="J38" s="10">
        <f>IF(Table1[[#This Row],[rel G]]&lt;5,I38/$F$2,0)</f>
        <v>0</v>
      </c>
      <c r="V38">
        <v>21</v>
      </c>
      <c r="W38">
        <v>-790675.65115440404</v>
      </c>
      <c r="X38">
        <v>47</v>
      </c>
    </row>
    <row r="39" spans="1:24" x14ac:dyDescent="0.25">
      <c r="A39">
        <v>-1260.0121267301899</v>
      </c>
      <c r="B39">
        <f>Table1[[#This Row],[Energy (hartrees)]]*$C$2</f>
        <v>-790670.20964446152</v>
      </c>
      <c r="C39" s="4">
        <f>Table1[[#This Row],[Energy (kcal)]]-MIN(Table1[Energy (kcal)])</f>
        <v>6.0866687620291486</v>
      </c>
      <c r="D39">
        <v>-1260.0121267301899</v>
      </c>
      <c r="E39">
        <v>90</v>
      </c>
      <c r="F39" t="s">
        <v>17</v>
      </c>
      <c r="H39" s="10">
        <f>Table1[[#This Row],[Rel E]]</f>
        <v>6.0866687620291486</v>
      </c>
      <c r="I39" s="10">
        <f>IF(Table1[[#This Row],[rel G]]&lt;5,EXP(-H39/(D$2*E$2)),0)</f>
        <v>0</v>
      </c>
      <c r="J39" s="10">
        <f>IF(Table1[[#This Row],[rel G]]&lt;5,I39/$F$2,0)</f>
        <v>0</v>
      </c>
      <c r="N39">
        <v>1</v>
      </c>
      <c r="O39">
        <v>-1260.0199967583201</v>
      </c>
      <c r="P39" t="s">
        <v>100</v>
      </c>
      <c r="Q39" s="11" t="s">
        <v>18</v>
      </c>
      <c r="V39">
        <v>23</v>
      </c>
      <c r="W39">
        <v>-790679.78221375297</v>
      </c>
      <c r="X39">
        <v>52</v>
      </c>
    </row>
    <row r="40" spans="1:24" x14ac:dyDescent="0.25">
      <c r="A40">
        <v>-1260.02182644615</v>
      </c>
      <c r="B40">
        <f>Table1[[#This Row],[Energy (hartrees)]]*$C$2</f>
        <v>-790676.29631322355</v>
      </c>
      <c r="C40" s="4">
        <f>Table1[[#This Row],[Energy (kcal)]]-MIN(Table1[Energy (kcal)])</f>
        <v>0</v>
      </c>
      <c r="D40">
        <v>-1260.02182644615</v>
      </c>
      <c r="E40">
        <v>92</v>
      </c>
      <c r="F40" t="s">
        <v>20</v>
      </c>
      <c r="H40" s="10">
        <f>Table1[[#This Row],[Rel E]]</f>
        <v>0</v>
      </c>
      <c r="I40" s="10">
        <f>IF(Table1[[#This Row],[rel G]]&lt;5,EXP(-H40/(D$2*E$2)),0)</f>
        <v>1</v>
      </c>
      <c r="J40" s="10">
        <f>IF(Table1[[#This Row],[rel G]]&lt;5,I40/$F$2,0)</f>
        <v>0.25702284449491591</v>
      </c>
      <c r="N40">
        <v>2</v>
      </c>
      <c r="O40">
        <v>-1260.02031965366</v>
      </c>
      <c r="P40" t="s">
        <v>100</v>
      </c>
      <c r="Q40" s="11" t="s">
        <v>17</v>
      </c>
      <c r="V40">
        <v>24</v>
      </c>
      <c r="W40">
        <v>-790680.16567596199</v>
      </c>
      <c r="X40">
        <v>54</v>
      </c>
    </row>
    <row r="41" spans="1:24" x14ac:dyDescent="0.25">
      <c r="A41">
        <v>-1260.01641711963</v>
      </c>
      <c r="B41">
        <f>Table1[[#This Row],[Energy (hartrees)]]*$C$2</f>
        <v>-790672.90190673899</v>
      </c>
      <c r="C41" s="4">
        <f>Table1[[#This Row],[Energy (kcal)]]-MIN(Table1[Energy (kcal)])</f>
        <v>3.3944064845563844</v>
      </c>
      <c r="D41">
        <v>-1260.01641711963</v>
      </c>
      <c r="E41">
        <v>93</v>
      </c>
      <c r="F41" t="s">
        <v>21</v>
      </c>
      <c r="H41" s="10">
        <f>Table1[[#This Row],[Rel E]]</f>
        <v>3.3944064845563844</v>
      </c>
      <c r="I41" s="10">
        <f>IF(Table1[[#This Row],[rel G]]&lt;5,EXP(-H41/(D$2*E$2)),0)</f>
        <v>3.2407167893484189E-3</v>
      </c>
      <c r="J41" s="10">
        <f>IF(Table1[[#This Row],[rel G]]&lt;5,I41/$F$2,0)</f>
        <v>8.3293824740076185E-4</v>
      </c>
      <c r="N41">
        <v>4</v>
      </c>
      <c r="O41">
        <v>-1260.02068051216</v>
      </c>
      <c r="P41" t="s">
        <v>100</v>
      </c>
      <c r="Q41" s="11" t="s">
        <v>18</v>
      </c>
      <c r="V41">
        <v>25</v>
      </c>
      <c r="W41">
        <v>-790677.48241754505</v>
      </c>
      <c r="X41">
        <v>55</v>
      </c>
    </row>
    <row r="42" spans="1:24" x14ac:dyDescent="0.25">
      <c r="A42">
        <v>-1260.0134975533299</v>
      </c>
      <c r="B42">
        <f>Table1[[#This Row],[Energy (hartrees)]]*$C$2</f>
        <v>-790671.06984969007</v>
      </c>
      <c r="C42" s="4">
        <f>Table1[[#This Row],[Energy (kcal)]]-MIN(Table1[Energy (kcal)])</f>
        <v>5.2264635334722698</v>
      </c>
      <c r="D42">
        <v>-1260.0134975533299</v>
      </c>
      <c r="E42">
        <v>95</v>
      </c>
      <c r="F42" t="s">
        <v>18</v>
      </c>
      <c r="H42" s="10">
        <f>Table1[[#This Row],[Rel E]]</f>
        <v>5.2264635334722698</v>
      </c>
      <c r="I42" s="10">
        <f>IF(Table1[[#This Row],[rel G]]&lt;5,EXP(-H42/(D$2*E$2)),0)</f>
        <v>0</v>
      </c>
      <c r="J42" s="10">
        <f>IF(Table1[[#This Row],[rel G]]&lt;5,I42/$F$2,0)</f>
        <v>0</v>
      </c>
      <c r="N42">
        <v>5</v>
      </c>
      <c r="O42">
        <v>-1260.0129507005499</v>
      </c>
      <c r="P42" t="s">
        <v>100</v>
      </c>
      <c r="Q42" s="11" t="s">
        <v>17</v>
      </c>
      <c r="V42">
        <v>26</v>
      </c>
      <c r="W42">
        <v>-790676.40038292098</v>
      </c>
      <c r="X42">
        <v>57</v>
      </c>
    </row>
    <row r="43" spans="1:24" x14ac:dyDescent="0.25">
      <c r="A43">
        <v>-1260.0194889683</v>
      </c>
      <c r="B43">
        <f>Table1[[#This Row],[Energy (hartrees)]]*$C$2</f>
        <v>-790674.82952249795</v>
      </c>
      <c r="C43" s="4">
        <f>Table1[[#This Row],[Energy (kcal)]]-MIN(Table1[Energy (kcal)])</f>
        <v>1.4667907255934551</v>
      </c>
      <c r="D43">
        <v>-1260.0194889683</v>
      </c>
      <c r="E43">
        <v>100</v>
      </c>
      <c r="F43" t="s">
        <v>20</v>
      </c>
      <c r="H43" s="10">
        <f>Table1[[#This Row],[Rel E]]</f>
        <v>1.4667907255934551</v>
      </c>
      <c r="I43" s="10">
        <f>IF(Table1[[#This Row],[rel G]]&lt;5,EXP(-H43/(D$2*E$2)),0)</f>
        <v>8.4003691839005232E-2</v>
      </c>
      <c r="J43" s="10">
        <f>IF(Table1[[#This Row],[rel G]]&lt;5,I43/$F$2,0)</f>
        <v>2.1590867824535478E-2</v>
      </c>
      <c r="N43">
        <v>8</v>
      </c>
      <c r="O43">
        <v>-1260.01267683539</v>
      </c>
      <c r="P43" t="s">
        <v>100</v>
      </c>
      <c r="Q43" s="11" t="s">
        <v>18</v>
      </c>
      <c r="V43">
        <v>27</v>
      </c>
      <c r="W43">
        <v>-790676.39810489898</v>
      </c>
      <c r="X43">
        <v>58</v>
      </c>
    </row>
    <row r="44" spans="1:24" x14ac:dyDescent="0.25">
      <c r="A44">
        <v>-1260.01232048565</v>
      </c>
      <c r="B44">
        <f>Table1[[#This Row],[Energy (hartrees)]]*$C$2</f>
        <v>-790670.33122795017</v>
      </c>
      <c r="C44" s="4">
        <f>Table1[[#This Row],[Energy (kcal)]]-MIN(Table1[Energy (kcal)])</f>
        <v>5.9650852733757347</v>
      </c>
      <c r="D44">
        <v>-1260.01232048565</v>
      </c>
      <c r="E44">
        <v>112</v>
      </c>
      <c r="F44" t="s">
        <v>17</v>
      </c>
      <c r="H44" s="10">
        <f>Table1[[#This Row],[Rel E]]</f>
        <v>5.9650852733757347</v>
      </c>
      <c r="I44" s="10">
        <f>IF(Table1[[#This Row],[rel G]]&lt;5,EXP(-H44/(D$2*E$2)),0)</f>
        <v>0</v>
      </c>
      <c r="J44" s="10">
        <f>IF(Table1[[#This Row],[rel G]]&lt;5,I44/$F$2,0)</f>
        <v>0</v>
      </c>
      <c r="N44">
        <v>14</v>
      </c>
      <c r="O44">
        <v>-1260.0164962982899</v>
      </c>
      <c r="P44" t="s">
        <v>100</v>
      </c>
      <c r="Q44" s="11" t="s">
        <v>17</v>
      </c>
      <c r="V44">
        <v>28</v>
      </c>
      <c r="W44">
        <v>-790678.26313489699</v>
      </c>
      <c r="X44">
        <v>60</v>
      </c>
    </row>
    <row r="45" spans="1:24" x14ac:dyDescent="0.25">
      <c r="A45">
        <v>-1260.01197715587</v>
      </c>
      <c r="B45">
        <f>Table1[[#This Row],[Energy (hartrees)]]*$C$2</f>
        <v>-790670.11578508001</v>
      </c>
      <c r="C45" s="4">
        <f>Table1[[#This Row],[Energy (kcal)]]-MIN(Table1[Energy (kcal)])</f>
        <v>6.1805281435372308</v>
      </c>
      <c r="D45">
        <v>-1260.01197715587</v>
      </c>
      <c r="E45">
        <v>115</v>
      </c>
      <c r="F45" t="s">
        <v>21</v>
      </c>
      <c r="H45" s="10">
        <f>Table1[[#This Row],[Rel E]]</f>
        <v>6.1805281435372308</v>
      </c>
      <c r="I45" s="10">
        <f>IF(Table1[[#This Row],[rel G]]&lt;5,EXP(-H45/(D$2*E$2)),0)</f>
        <v>0</v>
      </c>
      <c r="J45" s="10">
        <f>IF(Table1[[#This Row],[rel G]]&lt;5,I45/$F$2,0)</f>
        <v>0</v>
      </c>
      <c r="N45">
        <v>20</v>
      </c>
      <c r="O45">
        <v>-1260.0194399485499</v>
      </c>
      <c r="P45" t="s">
        <v>100</v>
      </c>
      <c r="Q45" s="11" t="s">
        <v>17</v>
      </c>
      <c r="V45">
        <v>31</v>
      </c>
      <c r="W45">
        <v>-790679.98301528196</v>
      </c>
      <c r="X45">
        <v>70</v>
      </c>
    </row>
    <row r="46" spans="1:24" x14ac:dyDescent="0.25">
      <c r="A46">
        <v>-1260.0111200005999</v>
      </c>
      <c r="B46">
        <f>Table1[[#This Row],[Energy (hartrees)]]*$C$2</f>
        <v>-790669.57791157649</v>
      </c>
      <c r="C46" s="4">
        <f>Table1[[#This Row],[Energy (kcal)]]-MIN(Table1[Energy (kcal)])</f>
        <v>6.7184016470564529</v>
      </c>
      <c r="D46">
        <v>-1260.0111200005999</v>
      </c>
      <c r="E46">
        <v>117</v>
      </c>
      <c r="F46" t="s">
        <v>21</v>
      </c>
      <c r="H46" s="10">
        <f>Table1[[#This Row],[Rel E]]</f>
        <v>6.7184016470564529</v>
      </c>
      <c r="I46" s="10">
        <f>IF(Table1[[#This Row],[rel G]]&lt;5,EXP(-H46/(D$2*E$2)),0)</f>
        <v>0</v>
      </c>
      <c r="J46" s="10">
        <f>IF(Table1[[#This Row],[rel G]]&lt;5,I46/$F$2,0)</f>
        <v>0</v>
      </c>
      <c r="N46">
        <v>21</v>
      </c>
      <c r="O46">
        <v>-1260.0209291349699</v>
      </c>
      <c r="P46" t="s">
        <v>100</v>
      </c>
      <c r="Q46" s="11" t="s">
        <v>17</v>
      </c>
      <c r="V46">
        <v>32</v>
      </c>
      <c r="W46">
        <v>-790677.28727907303</v>
      </c>
      <c r="X46">
        <v>86</v>
      </c>
    </row>
    <row r="47" spans="1:24" x14ac:dyDescent="0.25">
      <c r="A47">
        <v>-1260.01744046615</v>
      </c>
      <c r="B47">
        <f>Table1[[#This Row],[Energy (hartrees)]]*$C$2</f>
        <v>-790673.54406691378</v>
      </c>
      <c r="C47" s="4">
        <f>Table1[[#This Row],[Energy (kcal)]]-MIN(Table1[Energy (kcal)])</f>
        <v>2.7522463097702712</v>
      </c>
      <c r="D47">
        <v>-1260.01744046615</v>
      </c>
      <c r="E47">
        <v>118</v>
      </c>
      <c r="F47" t="s">
        <v>20</v>
      </c>
      <c r="H47" s="10">
        <f>Table1[[#This Row],[Rel E]]</f>
        <v>2.7522463097702712</v>
      </c>
      <c r="I47" s="10">
        <f>IF(Table1[[#This Row],[rel G]]&lt;5,EXP(-H47/(D$2*E$2)),0)</f>
        <v>9.584791303042196E-3</v>
      </c>
      <c r="J47" s="10">
        <f>IF(Table1[[#This Row],[rel G]]&lt;5,I47/$F$2,0)</f>
        <v>2.4635103245980367E-3</v>
      </c>
      <c r="N47">
        <v>25</v>
      </c>
      <c r="O47">
        <v>-1260.01594353664</v>
      </c>
      <c r="P47" t="s">
        <v>100</v>
      </c>
      <c r="Q47" s="11" t="s">
        <v>17</v>
      </c>
      <c r="V47">
        <v>34</v>
      </c>
      <c r="W47">
        <v>-790680.15461944905</v>
      </c>
      <c r="X47">
        <v>90</v>
      </c>
    </row>
    <row r="48" spans="1:24" x14ac:dyDescent="0.25">
      <c r="A48">
        <v>-1260.0186261383401</v>
      </c>
      <c r="B48">
        <f>Table1[[#This Row],[Energy (hartrees)]]*$C$2</f>
        <v>-790674.28808806976</v>
      </c>
      <c r="C48" s="4">
        <f>Table1[[#This Row],[Energy (kcal)]]-MIN(Table1[Energy (kcal)])</f>
        <v>2.008225153782405</v>
      </c>
      <c r="D48">
        <v>-1260.0186261383401</v>
      </c>
      <c r="E48">
        <v>120</v>
      </c>
      <c r="F48" t="s">
        <v>17</v>
      </c>
      <c r="H48" s="10">
        <f>Table1[[#This Row],[Rel E]]</f>
        <v>2.008225153782405</v>
      </c>
      <c r="I48" s="10">
        <f>IF(Table1[[#This Row],[rel G]]&lt;5,EXP(-H48/(D$2*E$2)),0)</f>
        <v>3.3668682484945298E-2</v>
      </c>
      <c r="J48" s="10">
        <f>IF(Table1[[#This Row],[rel G]]&lt;5,I48/$F$2,0)</f>
        <v>8.6536205426767949E-3</v>
      </c>
      <c r="N48">
        <v>27</v>
      </c>
      <c r="O48">
        <v>-1260.0149141833899</v>
      </c>
      <c r="P48" t="s">
        <v>100</v>
      </c>
      <c r="Q48" s="11" t="s">
        <v>18</v>
      </c>
      <c r="V48">
        <v>35</v>
      </c>
      <c r="W48">
        <v>-790680.57066237798</v>
      </c>
      <c r="X48">
        <v>92</v>
      </c>
    </row>
    <row r="49" spans="1:24" x14ac:dyDescent="0.25">
      <c r="A49">
        <v>-1260.01937953934</v>
      </c>
      <c r="B49">
        <f>Table1[[#This Row],[Energy (hartrees)]]*$C$2</f>
        <v>-790674.7608547312</v>
      </c>
      <c r="C49" s="4">
        <f>Table1[[#This Row],[Energy (kcal)]]-MIN(Table1[Energy (kcal)])</f>
        <v>1.5354584923479706</v>
      </c>
      <c r="D49">
        <v>-1260.01937953934</v>
      </c>
      <c r="E49">
        <v>122</v>
      </c>
      <c r="F49" t="s">
        <v>20</v>
      </c>
      <c r="H49" s="10">
        <f>Table1[[#This Row],[Rel E]]</f>
        <v>1.5354584923479706</v>
      </c>
      <c r="I49" s="10">
        <f>IF(Table1[[#This Row],[rel G]]&lt;5,EXP(-H49/(D$2*E$2)),0)</f>
        <v>7.4806516504721143E-2</v>
      </c>
      <c r="J49" s="10">
        <f>IF(Table1[[#This Row],[rel G]]&lt;5,I49/$F$2,0)</f>
        <v>1.9226983658799303E-2</v>
      </c>
      <c r="N49">
        <v>29</v>
      </c>
      <c r="O49">
        <v>-1260.0188676545999</v>
      </c>
      <c r="P49" t="s">
        <v>100</v>
      </c>
      <c r="Q49" s="11" t="s">
        <v>17</v>
      </c>
      <c r="V49">
        <v>36</v>
      </c>
      <c r="W49">
        <v>-790677.26322379301</v>
      </c>
      <c r="X49">
        <v>93</v>
      </c>
    </row>
    <row r="50" spans="1:24" x14ac:dyDescent="0.25">
      <c r="A50">
        <v>-1260.01066910997</v>
      </c>
      <c r="B50">
        <f>Table1[[#This Row],[Energy (hartrees)]]*$C$2</f>
        <v>-790669.29497319728</v>
      </c>
      <c r="C50" s="4">
        <f>Table1[[#This Row],[Energy (kcal)]]-MIN(Table1[Energy (kcal)])</f>
        <v>7.0013400262687355</v>
      </c>
      <c r="D50">
        <v>-1260.01066910997</v>
      </c>
      <c r="E50">
        <v>124</v>
      </c>
      <c r="F50" t="s">
        <v>21</v>
      </c>
      <c r="H50" s="10">
        <f>Table1[[#This Row],[Rel E]]</f>
        <v>7.0013400262687355</v>
      </c>
      <c r="I50" s="10">
        <f>IF(Table1[[#This Row],[rel G]]&lt;5,EXP(-H50/(D$2*E$2)),0)</f>
        <v>0</v>
      </c>
      <c r="J50" s="10">
        <f>IF(Table1[[#This Row],[rel G]]&lt;5,I50/$F$2,0)</f>
        <v>0</v>
      </c>
      <c r="N50">
        <v>30</v>
      </c>
      <c r="O50">
        <v>-1260.0176897696999</v>
      </c>
      <c r="P50" t="s">
        <v>100</v>
      </c>
      <c r="Q50" s="11" t="s">
        <v>19</v>
      </c>
      <c r="V50">
        <v>37</v>
      </c>
      <c r="W50">
        <v>-790675.91059691994</v>
      </c>
      <c r="X50">
        <v>95</v>
      </c>
    </row>
    <row r="51" spans="1:24" x14ac:dyDescent="0.25">
      <c r="A51">
        <v>-1260.0114387761901</v>
      </c>
      <c r="B51">
        <f>Table1[[#This Row],[Energy (hartrees)]]*$C$2</f>
        <v>-790669.77794644702</v>
      </c>
      <c r="C51" s="4">
        <f>Table1[[#This Row],[Energy (kcal)]]-MIN(Table1[Energy (kcal)])</f>
        <v>6.5183667765231803</v>
      </c>
      <c r="D51">
        <v>-1260.0114387761901</v>
      </c>
      <c r="E51">
        <v>125</v>
      </c>
      <c r="F51" t="s">
        <v>21</v>
      </c>
      <c r="H51" s="10">
        <f>Table1[[#This Row],[Rel E]]</f>
        <v>6.5183667765231803</v>
      </c>
      <c r="I51" s="10">
        <f>IF(Table1[[#This Row],[rel G]]&lt;5,EXP(-H51/(D$2*E$2)),0)</f>
        <v>0</v>
      </c>
      <c r="J51" s="10">
        <f>IF(Table1[[#This Row],[rel G]]&lt;5,I51/$F$2,0)</f>
        <v>0</v>
      </c>
      <c r="N51">
        <v>32</v>
      </c>
      <c r="O51">
        <v>-1260.01594444486</v>
      </c>
      <c r="P51" t="s">
        <v>100</v>
      </c>
      <c r="Q51" s="11" t="s">
        <v>17</v>
      </c>
      <c r="V51">
        <v>38</v>
      </c>
      <c r="W51">
        <v>-790679.44662785297</v>
      </c>
      <c r="X51">
        <v>100</v>
      </c>
    </row>
    <row r="52" spans="1:24" x14ac:dyDescent="0.25">
      <c r="A52">
        <v>-1260.0106055003801</v>
      </c>
      <c r="B52">
        <f>Table1[[#This Row],[Energy (hartrees)]]*$C$2</f>
        <v>-790669.25505754352</v>
      </c>
      <c r="C52" s="4">
        <f>Table1[[#This Row],[Energy (kcal)]]-MIN(Table1[Energy (kcal)])</f>
        <v>7.0412556800292805</v>
      </c>
      <c r="D52">
        <v>-1260.0106055003801</v>
      </c>
      <c r="E52">
        <v>126</v>
      </c>
      <c r="F52" t="s">
        <v>20</v>
      </c>
      <c r="H52" s="10">
        <f>Table1[[#This Row],[Rel E]]</f>
        <v>7.0412556800292805</v>
      </c>
      <c r="I52" s="10">
        <f>IF(Table1[[#This Row],[rel G]]&lt;5,EXP(-H52/(D$2*E$2)),0)</f>
        <v>0</v>
      </c>
      <c r="J52" s="10">
        <f>IF(Table1[[#This Row],[rel G]]&lt;5,I52/$F$2,0)</f>
        <v>0</v>
      </c>
      <c r="N52">
        <v>35</v>
      </c>
      <c r="O52">
        <v>-1260.01435533015</v>
      </c>
      <c r="P52" t="s">
        <v>100</v>
      </c>
      <c r="Q52" s="11" t="s">
        <v>17</v>
      </c>
      <c r="V52">
        <v>42</v>
      </c>
      <c r="W52">
        <v>-790677.87573927396</v>
      </c>
      <c r="X52">
        <v>118</v>
      </c>
    </row>
    <row r="53" spans="1:24" x14ac:dyDescent="0.25">
      <c r="A53">
        <v>-1260.01820770882</v>
      </c>
      <c r="B53">
        <f>Table1[[#This Row],[Energy (hartrees)]]*$C$2</f>
        <v>-790674.0255193616</v>
      </c>
      <c r="C53" s="4">
        <f>Table1[[#This Row],[Energy (kcal)]]-MIN(Table1[Energy (kcal)])</f>
        <v>2.2707938619423658</v>
      </c>
      <c r="D53">
        <v>-1260.01820770882</v>
      </c>
      <c r="E53">
        <v>129</v>
      </c>
      <c r="F53" t="s">
        <v>20</v>
      </c>
      <c r="H53" s="10">
        <f>Table1[[#This Row],[Rel E]]</f>
        <v>2.2707938619423658</v>
      </c>
      <c r="I53" s="10">
        <f>IF(Table1[[#This Row],[rel G]]&lt;5,EXP(-H53/(D$2*E$2)),0)</f>
        <v>2.1610552662686154E-2</v>
      </c>
      <c r="J53" s="10">
        <f>IF(Table1[[#This Row],[rel G]]&lt;5,I53/$F$2,0)</f>
        <v>5.5544057164707743E-3</v>
      </c>
      <c r="N53">
        <v>36</v>
      </c>
      <c r="O53">
        <v>-1260.01748095884</v>
      </c>
      <c r="P53" t="s">
        <v>100</v>
      </c>
      <c r="Q53" s="11" t="s">
        <v>17</v>
      </c>
      <c r="V53">
        <v>43</v>
      </c>
      <c r="W53">
        <v>-790678.66297168005</v>
      </c>
      <c r="X53">
        <v>120</v>
      </c>
    </row>
    <row r="54" spans="1:24" x14ac:dyDescent="0.25">
      <c r="A54">
        <v>-1260.01506349685</v>
      </c>
      <c r="B54">
        <f>Table1[[#This Row],[Energy (hartrees)]]*$C$2</f>
        <v>-790672.05249490833</v>
      </c>
      <c r="C54" s="4">
        <f>Table1[[#This Row],[Energy (kcal)]]-MIN(Table1[Energy (kcal)])</f>
        <v>4.2438183152116835</v>
      </c>
      <c r="D54">
        <v>-1260.01506349685</v>
      </c>
      <c r="E54">
        <v>144</v>
      </c>
      <c r="F54" t="s">
        <v>20</v>
      </c>
      <c r="H54" s="10">
        <f>Table1[[#This Row],[Rel E]]</f>
        <v>4.2438183152116835</v>
      </c>
      <c r="I54" s="10">
        <f>IF(Table1[[#This Row],[rel G]]&lt;5,EXP(-H54/(D$2*E$2)),0)</f>
        <v>7.7215975921773872E-4</v>
      </c>
      <c r="J54" s="10">
        <f>IF(Table1[[#This Row],[rel G]]&lt;5,I54/$F$2,0)</f>
        <v>1.9846269771865257E-4</v>
      </c>
      <c r="N54">
        <v>40</v>
      </c>
      <c r="O54">
        <v>-1260.0147165697799</v>
      </c>
      <c r="P54" t="s">
        <v>100</v>
      </c>
      <c r="Q54" s="11" t="s">
        <v>18</v>
      </c>
      <c r="V54">
        <v>44</v>
      </c>
      <c r="W54">
        <v>-790679.40189496998</v>
      </c>
      <c r="X54">
        <v>122</v>
      </c>
    </row>
    <row r="55" spans="1:24" x14ac:dyDescent="0.25">
      <c r="A55">
        <v>-1260.0195027284601</v>
      </c>
      <c r="B55">
        <f>Table1[[#This Row],[Energy (hartrees)]]*$C$2</f>
        <v>-790674.83815713599</v>
      </c>
      <c r="C55" s="4">
        <f>Table1[[#This Row],[Energy (kcal)]]-MIN(Table1[Energy (kcal)])</f>
        <v>1.4581560875521973</v>
      </c>
      <c r="D55">
        <v>-1260.0195027284601</v>
      </c>
      <c r="E55">
        <v>155</v>
      </c>
      <c r="F55" t="s">
        <v>20</v>
      </c>
      <c r="H55" s="10">
        <f>Table1[[#This Row],[Rel E]]</f>
        <v>1.4581560875521973</v>
      </c>
      <c r="I55" s="10">
        <f>IF(Table1[[#This Row],[rel G]]&lt;5,EXP(-H55/(D$2*E$2)),0)</f>
        <v>8.5237512141149011E-2</v>
      </c>
      <c r="J55" s="10">
        <f>IF(Table1[[#This Row],[rel G]]&lt;5,I55/$F$2,0)</f>
        <v>2.190798782818805E-2</v>
      </c>
      <c r="N55">
        <v>42</v>
      </c>
      <c r="O55">
        <v>-1260.0114451536999</v>
      </c>
      <c r="P55" t="s">
        <v>100</v>
      </c>
      <c r="Q55" s="11" t="s">
        <v>17</v>
      </c>
      <c r="V55">
        <v>48</v>
      </c>
      <c r="W55">
        <v>-790678.37569925003</v>
      </c>
      <c r="X55">
        <v>129</v>
      </c>
    </row>
    <row r="56" spans="1:24" x14ac:dyDescent="0.25">
      <c r="A56">
        <v>-1260.01561527082</v>
      </c>
      <c r="B56">
        <f>Table1[[#This Row],[Energy (hartrees)]]*$C$2</f>
        <v>-790672.39873859228</v>
      </c>
      <c r="C56" s="4">
        <f>Table1[[#This Row],[Energy (kcal)]]-MIN(Table1[Energy (kcal)])</f>
        <v>3.8975746312644333</v>
      </c>
      <c r="D56">
        <v>-1260.01561527082</v>
      </c>
      <c r="E56">
        <v>159</v>
      </c>
      <c r="F56" t="s">
        <v>20</v>
      </c>
      <c r="H56" s="10">
        <f>Table1[[#This Row],[Rel E]]</f>
        <v>3.8975746312644333</v>
      </c>
      <c r="I56" s="10">
        <f>IF(Table1[[#This Row],[rel G]]&lt;5,EXP(-H56/(D$2*E$2)),0)</f>
        <v>1.3855819116186838E-3</v>
      </c>
      <c r="J56" s="10">
        <f>IF(Table1[[#This Row],[rel G]]&lt;5,I56/$F$2,0)</f>
        <v>3.5612620420493731E-4</v>
      </c>
      <c r="N56">
        <v>43</v>
      </c>
      <c r="O56">
        <v>-1260.0179940005901</v>
      </c>
      <c r="P56" t="s">
        <v>100</v>
      </c>
      <c r="Q56" s="11" t="s">
        <v>17</v>
      </c>
      <c r="V56">
        <v>49</v>
      </c>
      <c r="W56">
        <v>-790677.87135149201</v>
      </c>
      <c r="X56">
        <v>137</v>
      </c>
    </row>
    <row r="57" spans="1:24" x14ac:dyDescent="0.25">
      <c r="A57">
        <v>-1260.0158214406699</v>
      </c>
      <c r="B57">
        <f>Table1[[#This Row],[Energy (hartrees)]]*$C$2</f>
        <v>-790672.52811223478</v>
      </c>
      <c r="C57" s="4">
        <f>Table1[[#This Row],[Energy (kcal)]]-MIN(Table1[Energy (kcal)])</f>
        <v>3.7682009887648746</v>
      </c>
      <c r="D57">
        <v>-1260.0158214406699</v>
      </c>
      <c r="E57">
        <v>164</v>
      </c>
      <c r="F57" t="s">
        <v>20</v>
      </c>
      <c r="H57" s="10">
        <f>Table1[[#This Row],[Rel E]]</f>
        <v>3.7682009887648746</v>
      </c>
      <c r="I57" s="10">
        <f>IF(Table1[[#This Row],[rel G]]&lt;5,EXP(-H57/(D$2*E$2)),0)</f>
        <v>1.7238960282714578E-3</v>
      </c>
      <c r="J57" s="10">
        <f>IF(Table1[[#This Row],[rel G]]&lt;5,I57/$F$2,0)</f>
        <v>4.4308066079981807E-4</v>
      </c>
      <c r="N57">
        <v>44</v>
      </c>
      <c r="O57">
        <v>-1260.0208966062901</v>
      </c>
      <c r="P57" t="s">
        <v>100</v>
      </c>
      <c r="Q57" s="11" t="s">
        <v>21</v>
      </c>
      <c r="V57">
        <v>50</v>
      </c>
      <c r="W57">
        <v>-790676.51607207896</v>
      </c>
      <c r="X57">
        <v>144</v>
      </c>
    </row>
    <row r="58" spans="1:24" x14ac:dyDescent="0.25">
      <c r="A58">
        <v>-1260.01326769708</v>
      </c>
      <c r="B58">
        <f>Table1[[#This Row],[Energy (hartrees)]]*$C$2</f>
        <v>-790670.9256125947</v>
      </c>
      <c r="C58" s="4">
        <f>Table1[[#This Row],[Energy (kcal)]]-MIN(Table1[Energy (kcal)])</f>
        <v>5.3707006288459525</v>
      </c>
      <c r="D58">
        <v>-1260.01326769708</v>
      </c>
      <c r="E58">
        <v>170</v>
      </c>
      <c r="F58" t="s">
        <v>19</v>
      </c>
      <c r="H58" s="10">
        <f>Table1[[#This Row],[Rel E]]</f>
        <v>5.3707006288459525</v>
      </c>
      <c r="I58" s="10">
        <f>IF(Table1[[#This Row],[rel G]]&lt;5,EXP(-H58/(D$2*E$2)),0)</f>
        <v>0</v>
      </c>
      <c r="J58" s="10">
        <f>IF(Table1[[#This Row],[rel G]]&lt;5,I58/$F$2,0)</f>
        <v>0</v>
      </c>
      <c r="N58">
        <v>47</v>
      </c>
      <c r="O58">
        <v>-1260.0130629273399</v>
      </c>
      <c r="P58" t="s">
        <v>100</v>
      </c>
      <c r="Q58" s="11" t="s">
        <v>17</v>
      </c>
      <c r="V58">
        <v>51</v>
      </c>
      <c r="W58">
        <v>-790679.48983746499</v>
      </c>
      <c r="X58">
        <v>155</v>
      </c>
    </row>
    <row r="59" spans="1:24" x14ac:dyDescent="0.25">
      <c r="A59">
        <v>-1260.0188645696301</v>
      </c>
      <c r="B59">
        <f>Table1[[#This Row],[Energy (hartrees)]]*$C$2</f>
        <v>-790674.43770608853</v>
      </c>
      <c r="C59" s="4">
        <f>Table1[[#This Row],[Energy (kcal)]]-MIN(Table1[Energy (kcal)])</f>
        <v>1.8586071350146085</v>
      </c>
      <c r="D59">
        <v>-1260.0188645696301</v>
      </c>
      <c r="E59">
        <v>184</v>
      </c>
      <c r="F59" t="s">
        <v>17</v>
      </c>
      <c r="H59" s="10">
        <f>Table1[[#This Row],[Rel E]]</f>
        <v>1.8586071350146085</v>
      </c>
      <c r="I59" s="10">
        <f>IF(Table1[[#This Row],[rel G]]&lt;5,EXP(-H59/(D$2*E$2)),0)</f>
        <v>4.3346259067749367E-2</v>
      </c>
      <c r="J59" s="10">
        <f>IF(Table1[[#This Row],[rel G]]&lt;5,I59/$F$2,0)</f>
        <v>1.1140978803806484E-2</v>
      </c>
      <c r="N59">
        <v>51</v>
      </c>
      <c r="O59">
        <v>-1260.01117459016</v>
      </c>
      <c r="P59" t="s">
        <v>100</v>
      </c>
      <c r="Q59" s="11" t="s">
        <v>17</v>
      </c>
      <c r="V59">
        <v>52</v>
      </c>
      <c r="W59">
        <v>-790676.83944106998</v>
      </c>
      <c r="X59">
        <v>159</v>
      </c>
    </row>
    <row r="60" spans="1:24" x14ac:dyDescent="0.25">
      <c r="A60">
        <v>-1260.0165047016601</v>
      </c>
      <c r="B60">
        <f>Table1[[#This Row],[Energy (hartrees)]]*$C$2</f>
        <v>-790672.95686533873</v>
      </c>
      <c r="C60" s="4">
        <f>Table1[[#This Row],[Energy (kcal)]]-MIN(Table1[Energy (kcal)])</f>
        <v>3.3394478848204017</v>
      </c>
      <c r="D60">
        <v>-1260.0165047016601</v>
      </c>
      <c r="E60">
        <v>189</v>
      </c>
      <c r="F60" t="s">
        <v>20</v>
      </c>
      <c r="H60" s="10">
        <f>Table1[[#This Row],[Rel E]]</f>
        <v>3.3394478848204017</v>
      </c>
      <c r="I60" s="10">
        <f>IF(Table1[[#This Row],[rel G]]&lt;5,EXP(-H60/(D$2*E$2)),0)</f>
        <v>3.5558719770775477E-3</v>
      </c>
      <c r="J60" s="10">
        <f>IF(Table1[[#This Row],[rel G]]&lt;5,I60/$F$2,0)</f>
        <v>9.1394033020823176E-4</v>
      </c>
      <c r="N60">
        <v>52</v>
      </c>
      <c r="O60">
        <v>-1260.0202433894499</v>
      </c>
      <c r="P60" t="s">
        <v>100</v>
      </c>
      <c r="Q60" s="11" t="s">
        <v>21</v>
      </c>
      <c r="V60">
        <v>53</v>
      </c>
      <c r="W60">
        <v>-790677.06560819503</v>
      </c>
      <c r="X60">
        <v>164</v>
      </c>
    </row>
    <row r="61" spans="1:24" x14ac:dyDescent="0.25">
      <c r="A61">
        <v>-1260.0174680242701</v>
      </c>
      <c r="B61">
        <f>Table1[[#This Row],[Energy (hartrees)]]*$C$2</f>
        <v>-790673.56135990971</v>
      </c>
      <c r="C61" s="4">
        <f>Table1[[#This Row],[Energy (kcal)]]-MIN(Table1[Energy (kcal)])</f>
        <v>2.7349533138331026</v>
      </c>
      <c r="D61">
        <v>-1260.0174680242701</v>
      </c>
      <c r="E61">
        <v>190</v>
      </c>
      <c r="F61" t="s">
        <v>17</v>
      </c>
      <c r="H61" s="10">
        <f>Table1[[#This Row],[Rel E]]</f>
        <v>2.7349533138331026</v>
      </c>
      <c r="I61" s="10">
        <f>IF(Table1[[#This Row],[rel G]]&lt;5,EXP(-H61/(D$2*E$2)),0)</f>
        <v>9.8688112095887525E-3</v>
      </c>
      <c r="J61" s="10">
        <f>IF(Table1[[#This Row],[rel G]]&lt;5,I61/$F$2,0)</f>
        <v>2.536509928871813E-3</v>
      </c>
      <c r="N61">
        <v>54</v>
      </c>
      <c r="O61">
        <v>-1260.0206686384299</v>
      </c>
      <c r="P61" t="s">
        <v>100</v>
      </c>
      <c r="Q61" s="11" t="s">
        <v>17</v>
      </c>
      <c r="V61">
        <v>54</v>
      </c>
      <c r="W61">
        <v>-790675.57158549898</v>
      </c>
      <c r="X61">
        <v>170</v>
      </c>
    </row>
    <row r="62" spans="1:24" x14ac:dyDescent="0.25">
      <c r="A62">
        <v>-1260.0130299057701</v>
      </c>
      <c r="B62">
        <f>Table1[[#This Row],[Energy (hartrees)]]*$C$2</f>
        <v>-790670.77639616979</v>
      </c>
      <c r="C62" s="4">
        <f>Table1[[#This Row],[Energy (kcal)]]-MIN(Table1[Energy (kcal)])</f>
        <v>5.5199170537525788</v>
      </c>
      <c r="D62">
        <v>-1260.0130299057701</v>
      </c>
      <c r="E62">
        <v>199</v>
      </c>
      <c r="F62" t="s">
        <v>17</v>
      </c>
      <c r="H62" s="10">
        <f>Table1[[#This Row],[Rel E]]</f>
        <v>5.5199170537525788</v>
      </c>
      <c r="I62" s="10">
        <f>IF(Table1[[#This Row],[rel G]]&lt;5,EXP(-H62/(D$2*E$2)),0)</f>
        <v>0</v>
      </c>
      <c r="J62" s="10">
        <f>IF(Table1[[#This Row],[rel G]]&lt;5,I62/$F$2,0)</f>
        <v>0</v>
      </c>
      <c r="N62">
        <v>55</v>
      </c>
      <c r="O62">
        <v>-1260.0171367018499</v>
      </c>
      <c r="P62" t="s">
        <v>100</v>
      </c>
      <c r="Q62" s="11" t="s">
        <v>19</v>
      </c>
      <c r="V62">
        <v>55</v>
      </c>
      <c r="W62">
        <v>-790678.84717336996</v>
      </c>
      <c r="X62">
        <v>184</v>
      </c>
    </row>
    <row r="63" spans="1:24" x14ac:dyDescent="0.25">
      <c r="A63">
        <v>-1260.0123753779999</v>
      </c>
      <c r="B63">
        <f>Table1[[#This Row],[Energy (hartrees)]]*$C$2</f>
        <v>-790670.36567344866</v>
      </c>
      <c r="C63" s="4">
        <f>Table1[[#This Row],[Energy (kcal)]]-MIN(Table1[Energy (kcal)])</f>
        <v>5.9306397748878226</v>
      </c>
      <c r="D63">
        <v>-1260.0123753779999</v>
      </c>
      <c r="E63">
        <v>201</v>
      </c>
      <c r="F63" t="s">
        <v>17</v>
      </c>
      <c r="H63" s="10">
        <f>Table1[[#This Row],[Rel E]]</f>
        <v>5.9306397748878226</v>
      </c>
      <c r="I63" s="10">
        <f>IF(Table1[[#This Row],[rel G]]&lt;5,EXP(-H63/(D$2*E$2)),0)</f>
        <v>0</v>
      </c>
      <c r="J63" s="10">
        <f>IF(Table1[[#This Row],[rel G]]&lt;5,I63/$F$2,0)</f>
        <v>0</v>
      </c>
      <c r="N63">
        <v>57</v>
      </c>
      <c r="O63">
        <v>-1260.01500465201</v>
      </c>
      <c r="P63" t="s">
        <v>100</v>
      </c>
      <c r="Q63" s="11" t="s">
        <v>17</v>
      </c>
      <c r="V63">
        <v>56</v>
      </c>
      <c r="W63">
        <v>-790678.03324032796</v>
      </c>
      <c r="X63">
        <v>189</v>
      </c>
    </row>
    <row r="64" spans="1:24" x14ac:dyDescent="0.25">
      <c r="A64">
        <v>-1260.01405408099</v>
      </c>
      <c r="B64">
        <f>Table1[[#This Row],[Energy (hartrees)]]*$C$2</f>
        <v>-790671.41907636204</v>
      </c>
      <c r="C64" s="4">
        <f>Table1[[#This Row],[Energy (kcal)]]-MIN(Table1[Energy (kcal)])</f>
        <v>4.8772368615027517</v>
      </c>
      <c r="D64">
        <v>-1260.01405408099</v>
      </c>
      <c r="E64">
        <v>205</v>
      </c>
      <c r="F64" t="s">
        <v>20</v>
      </c>
      <c r="H64" s="10">
        <f>Table1[[#This Row],[Rel E]]</f>
        <v>4.8772368615027517</v>
      </c>
      <c r="I64" s="10">
        <f>IF(Table1[[#This Row],[rel G]]&lt;5,EXP(-H64/(D$2*E$2)),0)</f>
        <v>2.6495763505931424E-4</v>
      </c>
      <c r="J64" s="10">
        <f>IF(Table1[[#This Row],[rel G]]&lt;5,I64/$F$2,0)</f>
        <v>6.8100165033590799E-5</v>
      </c>
      <c r="N64">
        <v>58</v>
      </c>
      <c r="O64">
        <v>-1260.01445656532</v>
      </c>
      <c r="P64" t="s">
        <v>100</v>
      </c>
      <c r="Q64" s="11" t="s">
        <v>20</v>
      </c>
      <c r="V64">
        <v>57</v>
      </c>
      <c r="W64">
        <v>-790677.93277725799</v>
      </c>
      <c r="X64">
        <v>190</v>
      </c>
    </row>
    <row r="65" spans="1:24" x14ac:dyDescent="0.25">
      <c r="A65">
        <v>-1260.0132821548</v>
      </c>
      <c r="B65">
        <f>Table1[[#This Row],[Energy (hartrees)]]*$C$2</f>
        <v>-790670.93468495854</v>
      </c>
      <c r="C65" s="4">
        <f>Table1[[#This Row],[Energy (kcal)]]-MIN(Table1[Energy (kcal)])</f>
        <v>5.3616282650036737</v>
      </c>
      <c r="D65">
        <v>-1260.0132821548</v>
      </c>
      <c r="E65">
        <v>217</v>
      </c>
      <c r="F65" t="s">
        <v>102</v>
      </c>
      <c r="H65" s="10">
        <f>Table1[[#This Row],[Rel E]]</f>
        <v>5.3616282650036737</v>
      </c>
      <c r="I65" s="10">
        <f>IF(Table1[[#This Row],[rel G]]&lt;5,EXP(-H65/(D$2*E$2)),0)</f>
        <v>0</v>
      </c>
      <c r="J65" s="10">
        <f>IF(Table1[[#This Row],[rel G]]&lt;5,I65/$F$2,0)</f>
        <v>0</v>
      </c>
      <c r="N65">
        <v>60</v>
      </c>
      <c r="O65">
        <v>-1260.01794201146</v>
      </c>
      <c r="P65" t="s">
        <v>100</v>
      </c>
      <c r="Q65" s="11" t="s">
        <v>21</v>
      </c>
      <c r="V65">
        <v>60</v>
      </c>
      <c r="W65">
        <v>-790676.03099690506</v>
      </c>
      <c r="X65">
        <v>205</v>
      </c>
    </row>
    <row r="66" spans="1:24" x14ac:dyDescent="0.25">
      <c r="A66">
        <v>-1260.01248390094</v>
      </c>
      <c r="B66">
        <f>Table1[[#This Row],[Energy (hartrees)]]*$C$2</f>
        <v>-790670.43377267884</v>
      </c>
      <c r="C66" s="4">
        <f>Table1[[#This Row],[Energy (kcal)]]-MIN(Table1[Energy (kcal)])</f>
        <v>5.8625405447091907</v>
      </c>
      <c r="D66">
        <v>-1260.01248390094</v>
      </c>
      <c r="E66">
        <v>225</v>
      </c>
      <c r="F66" t="s">
        <v>102</v>
      </c>
      <c r="H66" s="10">
        <f>Table1[[#This Row],[Rel E]]</f>
        <v>5.8625405447091907</v>
      </c>
      <c r="I66" s="10">
        <f>IF(Table1[[#This Row],[rel G]]&lt;5,EXP(-H66/(D$2*E$2)),0)</f>
        <v>0</v>
      </c>
      <c r="J66" s="10">
        <f>IF(Table1[[#This Row],[rel G]]&lt;5,I66/$F$2,0)</f>
        <v>0</v>
      </c>
      <c r="N66">
        <v>65</v>
      </c>
      <c r="O66">
        <v>-1260.01854818066</v>
      </c>
      <c r="P66" t="s">
        <v>100</v>
      </c>
      <c r="Q66" s="11" t="s">
        <v>18</v>
      </c>
      <c r="V66">
        <v>63</v>
      </c>
      <c r="W66">
        <v>-790675.72068930895</v>
      </c>
      <c r="X66">
        <v>247</v>
      </c>
    </row>
    <row r="67" spans="1:24" x14ac:dyDescent="0.25">
      <c r="A67">
        <v>-1260.0137975892801</v>
      </c>
      <c r="B67">
        <f>Table1[[#This Row],[Energy (hartrees)]]*$C$2</f>
        <v>-790671.25812524918</v>
      </c>
      <c r="C67" s="4">
        <f>Table1[[#This Row],[Energy (kcal)]]-MIN(Table1[Energy (kcal)])</f>
        <v>5.0381879743654281</v>
      </c>
      <c r="D67">
        <v>-1260.0137975892801</v>
      </c>
      <c r="E67">
        <v>247</v>
      </c>
      <c r="F67" t="s">
        <v>20</v>
      </c>
      <c r="H67" s="10">
        <f>Table1[[#This Row],[Rel E]]</f>
        <v>5.0381879743654281</v>
      </c>
      <c r="I67" s="10">
        <f>IF(Table1[[#This Row],[rel G]]&lt;5,EXP(-H67/(D$2*E$2)),0)</f>
        <v>0</v>
      </c>
      <c r="J67" s="10">
        <f>IF(Table1[[#This Row],[rel G]]&lt;5,I67/$F$2,0)</f>
        <v>0</v>
      </c>
      <c r="N67">
        <v>69</v>
      </c>
      <c r="O67">
        <v>-1260.0139066213901</v>
      </c>
      <c r="P67" t="s">
        <v>100</v>
      </c>
      <c r="Q67" s="11" t="s">
        <v>20</v>
      </c>
      <c r="V67">
        <v>65</v>
      </c>
      <c r="W67">
        <v>-790678.60882617999</v>
      </c>
      <c r="X67">
        <v>387</v>
      </c>
    </row>
    <row r="68" spans="1:24" x14ac:dyDescent="0.25">
      <c r="A68">
        <v>-1260.0129224150201</v>
      </c>
      <c r="B68">
        <f>Table1[[#This Row],[Energy (hartrees)]]*$C$2</f>
        <v>-790670.7089446492</v>
      </c>
      <c r="C68" s="4">
        <f>Table1[[#This Row],[Energy (kcal)]]-MIN(Table1[Energy (kcal)])</f>
        <v>5.5873685743426904</v>
      </c>
      <c r="D68">
        <v>-1260.0129224150201</v>
      </c>
      <c r="E68">
        <v>376</v>
      </c>
      <c r="F68" t="s">
        <v>17</v>
      </c>
      <c r="H68" s="10">
        <f>Table1[[#This Row],[Rel E]]</f>
        <v>5.5873685743426904</v>
      </c>
      <c r="I68" s="10">
        <f>IF(Table1[[#This Row],[rel G]]&lt;5,EXP(-H68/(D$2*E$2)),0)</f>
        <v>0</v>
      </c>
      <c r="J68" s="10">
        <f>IF(Table1[[#This Row],[rel G]]&lt;5,I68/$F$2,0)</f>
        <v>0</v>
      </c>
      <c r="N68">
        <v>70</v>
      </c>
      <c r="O68">
        <v>-1260.0208885388799</v>
      </c>
      <c r="P68" t="s">
        <v>100</v>
      </c>
      <c r="Q68" s="11" t="s">
        <v>20</v>
      </c>
    </row>
    <row r="69" spans="1:24" x14ac:dyDescent="0.25">
      <c r="A69">
        <v>-1260.01863376394</v>
      </c>
      <c r="B69">
        <f>Table1[[#This Row],[Energy (hartrees)]]*$C$2</f>
        <v>-790674.29287320992</v>
      </c>
      <c r="C69" s="4">
        <f>Table1[[#This Row],[Energy (kcal)]]-MIN(Table1[Energy (kcal)])</f>
        <v>2.0034400136210024</v>
      </c>
      <c r="D69">
        <v>-1260.01863376394</v>
      </c>
      <c r="E69">
        <v>387</v>
      </c>
      <c r="F69" t="s">
        <v>21</v>
      </c>
      <c r="H69" s="10">
        <f>Table1[[#This Row],[Rel E]]</f>
        <v>2.0034400136210024</v>
      </c>
      <c r="I69" s="10">
        <f>IF(Table1[[#This Row],[rel G]]&lt;5,EXP(-H69/(D$2*E$2)),0)</f>
        <v>3.3941841769692664E-2</v>
      </c>
      <c r="J69" s="10">
        <f>IF(Table1[[#This Row],[rel G]]&lt;5,I69/$F$2,0)</f>
        <v>8.7238287190427588E-3</v>
      </c>
      <c r="N69">
        <v>86</v>
      </c>
      <c r="O69">
        <v>-1260.0162767271599</v>
      </c>
      <c r="P69" t="s">
        <v>100</v>
      </c>
      <c r="Q69" s="11" t="s">
        <v>17</v>
      </c>
    </row>
    <row r="70" spans="1:24" x14ac:dyDescent="0.25">
      <c r="C70" s="4"/>
      <c r="D70" s="4"/>
      <c r="H70" s="4"/>
      <c r="I70" s="4"/>
      <c r="J70" s="4"/>
      <c r="N70">
        <v>89</v>
      </c>
      <c r="O70">
        <v>-1260.01289515844</v>
      </c>
      <c r="P70" t="s">
        <v>100</v>
      </c>
      <c r="Q70" s="11" t="s">
        <v>20</v>
      </c>
    </row>
    <row r="71" spans="1:24" x14ac:dyDescent="0.25">
      <c r="C71" s="4"/>
      <c r="D71" s="4"/>
      <c r="H71" s="4"/>
      <c r="I71" s="4"/>
      <c r="J71" s="4"/>
      <c r="N71">
        <v>90</v>
      </c>
      <c r="O71">
        <v>-1260.0121267301899</v>
      </c>
      <c r="P71" t="s">
        <v>100</v>
      </c>
      <c r="Q71" s="11" t="s">
        <v>20</v>
      </c>
    </row>
    <row r="72" spans="1:24" x14ac:dyDescent="0.25">
      <c r="C72" s="4"/>
      <c r="D72" s="4"/>
      <c r="H72" s="4"/>
      <c r="I72" s="4"/>
      <c r="J72" s="4"/>
      <c r="N72">
        <v>92</v>
      </c>
      <c r="O72">
        <v>-1260.02182644615</v>
      </c>
      <c r="P72" t="s">
        <v>100</v>
      </c>
      <c r="Q72" s="11" t="s">
        <v>19</v>
      </c>
    </row>
    <row r="73" spans="1:24" x14ac:dyDescent="0.25">
      <c r="C73" s="4"/>
      <c r="D73" s="4"/>
      <c r="H73" s="4"/>
      <c r="I73" s="4"/>
      <c r="J73" s="4"/>
      <c r="N73">
        <v>93</v>
      </c>
      <c r="O73">
        <v>-1260.01641711963</v>
      </c>
      <c r="P73" t="s">
        <v>100</v>
      </c>
      <c r="Q73" s="11" t="s">
        <v>20</v>
      </c>
    </row>
    <row r="74" spans="1:24" x14ac:dyDescent="0.25">
      <c r="N74">
        <v>95</v>
      </c>
      <c r="O74">
        <v>-1260.0134975533299</v>
      </c>
      <c r="P74" t="s">
        <v>100</v>
      </c>
      <c r="Q74" s="11" t="s">
        <v>20</v>
      </c>
    </row>
    <row r="75" spans="1:24" x14ac:dyDescent="0.25">
      <c r="N75">
        <v>100</v>
      </c>
      <c r="O75">
        <v>-1260.0194889683</v>
      </c>
      <c r="P75" t="s">
        <v>100</v>
      </c>
      <c r="Q75" s="11" t="s">
        <v>20</v>
      </c>
    </row>
    <row r="76" spans="1:24" x14ac:dyDescent="0.25">
      <c r="N76">
        <v>112</v>
      </c>
      <c r="O76">
        <v>-1260.01232048565</v>
      </c>
      <c r="P76" t="s">
        <v>100</v>
      </c>
      <c r="Q76" s="11" t="s">
        <v>20</v>
      </c>
    </row>
    <row r="77" spans="1:24" x14ac:dyDescent="0.25">
      <c r="N77">
        <v>115</v>
      </c>
      <c r="O77">
        <v>-1260.01197715587</v>
      </c>
      <c r="P77" t="s">
        <v>100</v>
      </c>
      <c r="Q77" s="11" t="s">
        <v>19</v>
      </c>
    </row>
    <row r="78" spans="1:24" x14ac:dyDescent="0.25">
      <c r="N78">
        <v>117</v>
      </c>
      <c r="O78">
        <v>-1260.0111200005999</v>
      </c>
      <c r="P78" t="s">
        <v>100</v>
      </c>
      <c r="Q78" s="11" t="s">
        <v>17</v>
      </c>
    </row>
    <row r="79" spans="1:24" x14ac:dyDescent="0.25">
      <c r="N79">
        <v>118</v>
      </c>
      <c r="O79">
        <v>-1260.01744046615</v>
      </c>
      <c r="P79" t="s">
        <v>100</v>
      </c>
      <c r="Q79" s="11" t="s">
        <v>20</v>
      </c>
    </row>
    <row r="80" spans="1:24" x14ac:dyDescent="0.25">
      <c r="N80">
        <v>120</v>
      </c>
      <c r="O80">
        <v>-1260.0186261383401</v>
      </c>
      <c r="P80" t="s">
        <v>100</v>
      </c>
      <c r="Q80" s="11" t="s">
        <v>17</v>
      </c>
    </row>
    <row r="81" spans="14:17" x14ac:dyDescent="0.25">
      <c r="N81">
        <v>122</v>
      </c>
      <c r="O81">
        <v>-1260.01937953934</v>
      </c>
      <c r="P81" t="s">
        <v>100</v>
      </c>
      <c r="Q81" s="11" t="s">
        <v>20</v>
      </c>
    </row>
    <row r="82" spans="14:17" x14ac:dyDescent="0.25">
      <c r="N82">
        <v>124</v>
      </c>
      <c r="O82">
        <v>-1260.01066910997</v>
      </c>
      <c r="P82" t="s">
        <v>100</v>
      </c>
      <c r="Q82" s="11" t="s">
        <v>20</v>
      </c>
    </row>
    <row r="83" spans="14:17" x14ac:dyDescent="0.25">
      <c r="N83">
        <v>125</v>
      </c>
      <c r="O83">
        <v>-1260.0114387761901</v>
      </c>
      <c r="P83" t="s">
        <v>100</v>
      </c>
      <c r="Q83" s="12" t="s">
        <v>21</v>
      </c>
    </row>
    <row r="84" spans="14:17" x14ac:dyDescent="0.25">
      <c r="N84">
        <v>126</v>
      </c>
      <c r="O84">
        <v>-1260.0106055003801</v>
      </c>
    </row>
    <row r="85" spans="14:17" x14ac:dyDescent="0.25">
      <c r="N85">
        <v>129</v>
      </c>
      <c r="O85">
        <v>-1260.01820770882</v>
      </c>
    </row>
    <row r="86" spans="14:17" x14ac:dyDescent="0.25">
      <c r="N86">
        <v>144</v>
      </c>
      <c r="O86">
        <v>-1260.01506349685</v>
      </c>
    </row>
    <row r="87" spans="14:17" x14ac:dyDescent="0.25">
      <c r="N87">
        <v>155</v>
      </c>
      <c r="O87">
        <v>-1260.0195027284601</v>
      </c>
    </row>
    <row r="88" spans="14:17" x14ac:dyDescent="0.25">
      <c r="N88">
        <v>159</v>
      </c>
      <c r="O88">
        <v>-1260.01561527082</v>
      </c>
    </row>
    <row r="89" spans="14:17" x14ac:dyDescent="0.25">
      <c r="N89">
        <v>164</v>
      </c>
      <c r="O89">
        <v>-1260.0158214406699</v>
      </c>
    </row>
    <row r="90" spans="14:17" x14ac:dyDescent="0.25">
      <c r="N90">
        <v>170</v>
      </c>
      <c r="O90">
        <v>-1260.01326769708</v>
      </c>
    </row>
    <row r="91" spans="14:17" x14ac:dyDescent="0.25">
      <c r="N91">
        <v>184</v>
      </c>
      <c r="O91">
        <v>-1260.0188645696301</v>
      </c>
    </row>
    <row r="92" spans="14:17" x14ac:dyDescent="0.25">
      <c r="N92">
        <v>189</v>
      </c>
      <c r="O92">
        <v>-1260.0165047016601</v>
      </c>
    </row>
    <row r="93" spans="14:17" x14ac:dyDescent="0.25">
      <c r="N93">
        <v>190</v>
      </c>
      <c r="O93">
        <v>-1260.0174680242701</v>
      </c>
    </row>
    <row r="94" spans="14:17" x14ac:dyDescent="0.25">
      <c r="N94">
        <v>199</v>
      </c>
      <c r="O94">
        <v>-1260.0130299057701</v>
      </c>
    </row>
    <row r="95" spans="14:17" x14ac:dyDescent="0.25">
      <c r="N95">
        <v>201</v>
      </c>
      <c r="O95">
        <v>-1260.0123753779999</v>
      </c>
    </row>
    <row r="96" spans="14:17" x14ac:dyDescent="0.25">
      <c r="N96">
        <v>205</v>
      </c>
      <c r="O96">
        <v>-1260.01405408099</v>
      </c>
    </row>
    <row r="97" spans="14:15" x14ac:dyDescent="0.25">
      <c r="N97">
        <v>217</v>
      </c>
      <c r="O97">
        <v>-1260.0132821548</v>
      </c>
    </row>
    <row r="98" spans="14:15" x14ac:dyDescent="0.25">
      <c r="N98">
        <v>225</v>
      </c>
      <c r="O98">
        <v>-1260.01248390094</v>
      </c>
    </row>
    <row r="99" spans="14:15" x14ac:dyDescent="0.25">
      <c r="N99">
        <v>247</v>
      </c>
      <c r="O99">
        <v>-1260.0137975892801</v>
      </c>
    </row>
    <row r="100" spans="14:15" x14ac:dyDescent="0.25">
      <c r="N100">
        <v>376</v>
      </c>
      <c r="O100">
        <v>-1260.0129224150201</v>
      </c>
    </row>
    <row r="101" spans="14:15" x14ac:dyDescent="0.25">
      <c r="N101">
        <v>387</v>
      </c>
      <c r="O101">
        <v>-1260.01863376394</v>
      </c>
    </row>
  </sheetData>
  <sortState xmlns:xlrd2="http://schemas.microsoft.com/office/spreadsheetml/2017/richdata2" ref="N7:P11">
    <sortCondition descending="1" ref="O7:O11"/>
  </sortState>
  <phoneticPr fontId="4" type="noConversion"/>
  <conditionalFormatting sqref="H7:H69">
    <cfRule type="cellIs" dxfId="33" priority="3" operator="lessThan">
      <formula>5</formula>
    </cfRule>
    <cfRule type="cellIs" dxfId="32" priority="4" operator="greaterThan">
      <formula>5</formula>
    </cfRule>
  </conditionalFormatting>
  <conditionalFormatting sqref="X76:X79">
    <cfRule type="cellIs" dxfId="31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73"/>
  <sheetViews>
    <sheetView topLeftCell="A52" workbookViewId="0">
      <selection activeCell="S67" sqref="S67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45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15</v>
      </c>
      <c r="K1" t="s">
        <v>44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  <c r="T1" t="s">
        <v>55</v>
      </c>
    </row>
    <row r="2" spans="1:31" x14ac:dyDescent="0.25">
      <c r="A2" t="s">
        <v>24</v>
      </c>
      <c r="B2">
        <v>8.0730000000000004</v>
      </c>
      <c r="C2">
        <v>8.7690000000000001</v>
      </c>
      <c r="D2">
        <v>2.2879999999999998</v>
      </c>
      <c r="E2">
        <v>10.023999999999999</v>
      </c>
      <c r="F2">
        <v>0.184</v>
      </c>
      <c r="G2">
        <v>11.009</v>
      </c>
      <c r="H2">
        <v>-11.462999999999999</v>
      </c>
      <c r="I2">
        <v>2.266</v>
      </c>
      <c r="J2" s="9">
        <f>chloroform!J7</f>
        <v>3.6978886711423825E-2</v>
      </c>
      <c r="K2" t="str">
        <f>chloroform!F7</f>
        <v>6H4</v>
      </c>
      <c r="M2">
        <f>0.9155*Table2[[#This Row],[J1,2]]*Table2[[#This Row],[weight]]</f>
        <v>0.27330472074172263</v>
      </c>
      <c r="N2">
        <f>0.9155*Table2[[#This Row],[J2,3]]*Table2[[#This Row],[weight]]</f>
        <v>0.29686722360760132</v>
      </c>
      <c r="O2">
        <f>0.9155*Table2[[#This Row],[J34]]*Table2[[#This Row],[weight]]</f>
        <v>7.7458342754497866E-2</v>
      </c>
      <c r="P2">
        <f>0.9155*Table2[[#This Row],[J45]]*Table2[[#This Row],[weight]]</f>
        <v>0.33935420794190851</v>
      </c>
      <c r="Q2">
        <f>0.9155*Table2[[#This Row],[J56]]*Table2[[#This Row],[weight]]</f>
        <v>6.2291674243127662E-3</v>
      </c>
      <c r="R2">
        <f>0.9155*Table2[[#This Row],[J67]]*Table2[[#This Row],[weight]]</f>
        <v>0.37270056616445241</v>
      </c>
      <c r="S2">
        <f>0.9155*Table2[[#This Row],[J67'']]*Table2[[#This Row],[weight]]</f>
        <v>7.6713550997243099E-2</v>
      </c>
      <c r="T2">
        <f>0.9155*Table2[[#This Row],[J77'']]*Table2[[#This Row],[weight]]</f>
        <v>-0.38807035970052844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25</v>
      </c>
      <c r="B3">
        <v>8.1999999999999993</v>
      </c>
      <c r="C3">
        <v>2.1909999999999998</v>
      </c>
      <c r="D3">
        <v>2.234</v>
      </c>
      <c r="E3">
        <v>2.3290000000000002</v>
      </c>
      <c r="F3">
        <v>11.145</v>
      </c>
      <c r="G3">
        <v>0.33100000000000002</v>
      </c>
      <c r="H3">
        <v>-13.835000000000001</v>
      </c>
      <c r="I3">
        <v>8.16</v>
      </c>
      <c r="J3">
        <f>chloroform!J8</f>
        <v>5.2065432810415035E-2</v>
      </c>
      <c r="K3" t="str">
        <f>chloroform!F8</f>
        <v>4H6</v>
      </c>
      <c r="M3">
        <f>0.9155*Table2[[#This Row],[J1,2]]*Table2[[#This Row],[weight]]</f>
        <v>0.39086041065106669</v>
      </c>
      <c r="N3">
        <f>0.9155*Table2[[#This Row],[J2,3]]*Table2[[#This Row],[weight]]</f>
        <v>0.10443599508981551</v>
      </c>
      <c r="O3">
        <f>0.9155*Table2[[#This Row],[J34]]*Table2[[#This Row],[weight]]</f>
        <v>0.10648562895054672</v>
      </c>
      <c r="P3">
        <f>0.9155*Table2[[#This Row],[J45]]*Table2[[#This Row],[weight]]</f>
        <v>0.11101388980565054</v>
      </c>
      <c r="Q3">
        <f>0.9155*Table2[[#This Row],[J56]]*Table2[[#This Row],[weight]]</f>
        <v>0.53123649715928523</v>
      </c>
      <c r="R3">
        <f>0.9155*Table2[[#This Row],[J67]]*Table2[[#This Row],[weight]]</f>
        <v>1.5777414137256474E-2</v>
      </c>
      <c r="S3">
        <f>0.9155*Table2[[#This Row],[J67'']]*Table2[[#This Row],[weight]]</f>
        <v>0.38895377450154933</v>
      </c>
      <c r="T3">
        <f>0.9155*Table2[[#This Row],[J77'']]*Table2[[#This Row],[weight]]</f>
        <v>-0.65945777821433027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26</v>
      </c>
      <c r="B4">
        <v>8.2710000000000008</v>
      </c>
      <c r="C4">
        <v>2.0950000000000002</v>
      </c>
      <c r="D4">
        <v>1.903</v>
      </c>
      <c r="E4">
        <v>1.7310000000000001</v>
      </c>
      <c r="F4">
        <v>11.685</v>
      </c>
      <c r="G4">
        <v>2.0059999999999998</v>
      </c>
      <c r="H4">
        <v>-13.829000000000001</v>
      </c>
      <c r="I4">
        <v>2.0499999999999998</v>
      </c>
      <c r="J4">
        <f>chloroform!J9</f>
        <v>7.6316015555593308E-2</v>
      </c>
      <c r="K4" t="str">
        <f>chloroform!F9</f>
        <v>4H6</v>
      </c>
      <c r="M4">
        <f>0.9155*Table2[[#This Row],[J1,2]]*Table2[[#This Row],[weight]]</f>
        <v>0.57787253954651585</v>
      </c>
      <c r="N4">
        <f>0.9155*Table2[[#This Row],[J2,3]]*Table2[[#This Row],[weight]]</f>
        <v>0.14637201914520021</v>
      </c>
      <c r="O4">
        <f>0.9155*Table2[[#This Row],[J34]]*Table2[[#This Row],[weight]]</f>
        <v>0.13295749519490022</v>
      </c>
      <c r="P4">
        <f>0.9155*Table2[[#This Row],[J45]]*Table2[[#This Row],[weight]]</f>
        <v>0.12094031748942316</v>
      </c>
      <c r="Q4">
        <f>0.9155*Table2[[#This Row],[J56]]*Table2[[#This Row],[weight]]</f>
        <v>0.81639954353778721</v>
      </c>
      <c r="R4">
        <f>0.9155*Table2[[#This Row],[J67]]*Table2[[#This Row],[weight]]</f>
        <v>0.1401538283557382</v>
      </c>
      <c r="S4">
        <f>0.9155*Table2[[#This Row],[J67'']]*Table2[[#This Row],[weight]]</f>
        <v>0.14322799009434861</v>
      </c>
      <c r="T4">
        <f>0.9155*Table2[[#This Row],[J77'']]*Table2[[#This Row],[weight]]</f>
        <v>-0.9661950609828035</v>
      </c>
    </row>
    <row r="5" spans="1:31" x14ac:dyDescent="0.25">
      <c r="A5" t="s">
        <v>103</v>
      </c>
      <c r="B5">
        <v>7.8109999999999999</v>
      </c>
      <c r="C5">
        <v>8.8350000000000009</v>
      </c>
      <c r="D5">
        <v>1.446</v>
      </c>
      <c r="E5">
        <v>11.021000000000001</v>
      </c>
      <c r="F5">
        <v>0.13700000000000001</v>
      </c>
      <c r="G5">
        <v>12.536</v>
      </c>
      <c r="H5">
        <v>-10.863</v>
      </c>
      <c r="I5">
        <v>5.415</v>
      </c>
      <c r="J5">
        <f>chloroform!J10</f>
        <v>0</v>
      </c>
      <c r="K5" t="str">
        <f>chloroform!F10</f>
        <v>6H4</v>
      </c>
      <c r="M5">
        <f>0.9155*Table2[[#This Row],[J1,2]]*Table2[[#This Row],[weight]]</f>
        <v>0</v>
      </c>
      <c r="N5">
        <f>0.9155*Table2[[#This Row],[J2,3]]*Table2[[#This Row],[weight]]</f>
        <v>0</v>
      </c>
      <c r="O5">
        <f>0.9155*Table2[[#This Row],[J34]]*Table2[[#This Row],[weight]]</f>
        <v>0</v>
      </c>
      <c r="P5">
        <f>0.9155*Table2[[#This Row],[J45]]*Table2[[#This Row],[weight]]</f>
        <v>0</v>
      </c>
      <c r="Q5">
        <f>0.9155*Table2[[#This Row],[J56]]*Table2[[#This Row],[weight]]</f>
        <v>0</v>
      </c>
      <c r="R5">
        <f>0.9155*Table2[[#This Row],[J67]]*Table2[[#This Row],[weight]]</f>
        <v>0</v>
      </c>
      <c r="S5">
        <f>0.9155*Table2[[#This Row],[J67'']]*Table2[[#This Row],[weight]]</f>
        <v>0</v>
      </c>
      <c r="T5">
        <f>0.9155*Table2[[#This Row],[J77'']]*Table2[[#This Row],[weight]]</f>
        <v>0</v>
      </c>
    </row>
    <row r="6" spans="1:31" x14ac:dyDescent="0.25">
      <c r="A6" t="s">
        <v>27</v>
      </c>
      <c r="B6">
        <v>7.7110000000000003</v>
      </c>
      <c r="C6">
        <v>8.3320000000000007</v>
      </c>
      <c r="D6">
        <v>1.171</v>
      </c>
      <c r="E6">
        <v>12.009</v>
      </c>
      <c r="F6">
        <v>1.3560000000000001</v>
      </c>
      <c r="G6">
        <v>2.3730000000000002</v>
      </c>
      <c r="H6">
        <v>-12.988</v>
      </c>
      <c r="I6">
        <v>11.94</v>
      </c>
      <c r="J6">
        <f>chloroform!J11</f>
        <v>0</v>
      </c>
      <c r="K6" t="str">
        <f>chloroform!F11</f>
        <v>6H4</v>
      </c>
      <c r="M6">
        <f>0.9155*Table2[[#This Row],[J1,2]]*Table2[[#This Row],[weight]]</f>
        <v>0</v>
      </c>
      <c r="N6">
        <f>0.9155*Table2[[#This Row],[J2,3]]*Table2[[#This Row],[weight]]</f>
        <v>0</v>
      </c>
      <c r="O6">
        <f>0.9155*Table2[[#This Row],[J34]]*Table2[[#This Row],[weight]]</f>
        <v>0</v>
      </c>
      <c r="P6">
        <f>0.9155*Table2[[#This Row],[J45]]*Table2[[#This Row],[weight]]</f>
        <v>0</v>
      </c>
      <c r="Q6">
        <f>0.9155*Table2[[#This Row],[J56]]*Table2[[#This Row],[weight]]</f>
        <v>0</v>
      </c>
      <c r="R6">
        <f>0.9155*Table2[[#This Row],[J67]]*Table2[[#This Row],[weight]]</f>
        <v>0</v>
      </c>
      <c r="S6">
        <f>0.9155*Table2[[#This Row],[J67'']]*Table2[[#This Row],[weight]]</f>
        <v>0</v>
      </c>
      <c r="T6">
        <f>0.9155*Table2[[#This Row],[J77'']]*Table2[[#This Row],[weight]]</f>
        <v>0</v>
      </c>
      <c r="Z6" t="s">
        <v>57</v>
      </c>
      <c r="AA6" t="s">
        <v>58</v>
      </c>
      <c r="AB6" t="s">
        <v>59</v>
      </c>
    </row>
    <row r="7" spans="1:31" x14ac:dyDescent="0.25">
      <c r="A7" t="s">
        <v>67</v>
      </c>
      <c r="B7">
        <v>8.61</v>
      </c>
      <c r="C7">
        <v>2.1640000000000001</v>
      </c>
      <c r="D7">
        <v>3.1480000000000001</v>
      </c>
      <c r="E7">
        <v>0.66200000000000003</v>
      </c>
      <c r="F7">
        <v>11.196999999999999</v>
      </c>
      <c r="G7">
        <v>0.88700000000000001</v>
      </c>
      <c r="H7">
        <v>-14.297000000000001</v>
      </c>
      <c r="I7">
        <v>3.5390000000000001</v>
      </c>
      <c r="J7">
        <f>chloroform!J12</f>
        <v>9.0583820076627704E-4</v>
      </c>
      <c r="K7" t="str">
        <f>chloroform!F12</f>
        <v>4H6</v>
      </c>
      <c r="M7">
        <f>0.9155*Table2[[#This Row],[J1,2]]*Table2[[#This Row],[weight]]</f>
        <v>7.1402288548211438E-3</v>
      </c>
      <c r="N7">
        <f>0.9155*Table2[[#This Row],[J2,3]]*Table2[[#This Row],[weight]]</f>
        <v>1.7945941047425038E-3</v>
      </c>
      <c r="O7">
        <f>0.9155*Table2[[#This Row],[J34]]*Table2[[#This Row],[weight]]</f>
        <v>2.6106202595792059E-3</v>
      </c>
      <c r="P7">
        <f>0.9155*Table2[[#This Row],[J45]]*Table2[[#This Row],[weight]]</f>
        <v>5.4899320579461074E-4</v>
      </c>
      <c r="Q7">
        <f>0.9155*Table2[[#This Row],[J56]]*Table2[[#This Row],[weight]]</f>
        <v>9.2856146907586944E-3</v>
      </c>
      <c r="R7">
        <f>0.9155*Table2[[#This Row],[J67]]*Table2[[#This Row],[weight]]</f>
        <v>7.3558455217495405E-4</v>
      </c>
      <c r="S7">
        <f>0.9155*Table2[[#This Row],[J67'']]*Table2[[#This Row],[weight]]</f>
        <v>2.9348745548446026E-3</v>
      </c>
      <c r="T7">
        <f>0.9155*Table2[[#This Row],[J77'']]*Table2[[#This Row],[weight]]</f>
        <v>-1.1856428796443427E-2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28</v>
      </c>
      <c r="B8">
        <v>7.8579999999999997</v>
      </c>
      <c r="C8">
        <v>8.4529999999999994</v>
      </c>
      <c r="D8">
        <v>2.1970000000000001</v>
      </c>
      <c r="E8">
        <v>10.705</v>
      </c>
      <c r="F8">
        <v>0.66800000000000004</v>
      </c>
      <c r="G8">
        <v>4.4610000000000003</v>
      </c>
      <c r="H8">
        <v>-12.907999999999999</v>
      </c>
      <c r="I8">
        <v>13.257</v>
      </c>
      <c r="J8">
        <f>chloroform!J13</f>
        <v>2.0497992452241591E-2</v>
      </c>
      <c r="K8" t="str">
        <f>chloroform!F13</f>
        <v>6H4</v>
      </c>
      <c r="M8">
        <f>0.9155*Table2[[#This Row],[J1,2]]*Table2[[#This Row],[weight]]</f>
        <v>0.14746253720343355</v>
      </c>
      <c r="N8">
        <f>0.9155*Table2[[#This Row],[J2,3]]*Table2[[#This Row],[weight]]</f>
        <v>0.15862825489699972</v>
      </c>
      <c r="O8">
        <f>0.9155*Table2[[#This Row],[J34]]*Table2[[#This Row],[weight]]</f>
        <v>4.1228708861789705E-2</v>
      </c>
      <c r="P8">
        <f>0.9155*Table2[[#This Row],[J45]]*Table2[[#This Row],[weight]]</f>
        <v>0.20088908892374091</v>
      </c>
      <c r="Q8">
        <f>0.9155*Table2[[#This Row],[J56]]*Table2[[#This Row],[weight]]</f>
        <v>1.2535629276138155E-2</v>
      </c>
      <c r="R8">
        <f>0.9155*Table2[[#This Row],[J67]]*Table2[[#This Row],[weight]]</f>
        <v>8.3714733833611235E-2</v>
      </c>
      <c r="S8">
        <f>0.9155*Table2[[#This Row],[J67'']]*Table2[[#This Row],[weight]]</f>
        <v>0.24877969657749027</v>
      </c>
      <c r="T8">
        <f>0.9155*Table2[[#This Row],[J77'']]*Table2[[#This Row],[weight]]</f>
        <v>-0.24223039325807078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29</v>
      </c>
      <c r="B9">
        <v>8.3949999999999996</v>
      </c>
      <c r="C9">
        <v>2.0760000000000001</v>
      </c>
      <c r="D9">
        <v>2.3719999999999999</v>
      </c>
      <c r="E9">
        <v>0.72299999999999998</v>
      </c>
      <c r="F9">
        <v>12.163</v>
      </c>
      <c r="G9">
        <v>0.91500000000000004</v>
      </c>
      <c r="H9">
        <v>-13.738</v>
      </c>
      <c r="I9">
        <v>3.391</v>
      </c>
      <c r="J9">
        <f>chloroform!J14</f>
        <v>9.9318762783039263E-2</v>
      </c>
      <c r="K9" t="str">
        <f>chloroform!F14</f>
        <v>4H6</v>
      </c>
      <c r="M9">
        <f>0.9155*Table2[[#This Row],[J1,2]]*Table2[[#This Row],[weight]]</f>
        <v>0.76332651791748907</v>
      </c>
      <c r="N9">
        <f>0.9155*Table2[[#This Row],[J2,3]]*Table2[[#This Row],[weight]]</f>
        <v>0.1887630555326632</v>
      </c>
      <c r="O9">
        <f>0.9155*Table2[[#This Row],[J34]]*Table2[[#This Row],[weight]]</f>
        <v>0.21567724842171343</v>
      </c>
      <c r="P9">
        <f>0.9155*Table2[[#This Row],[J45]]*Table2[[#This Row],[weight]]</f>
        <v>6.5739734658051774E-2</v>
      </c>
      <c r="Q9">
        <f>0.9155*Table2[[#This Row],[J56]]*Table2[[#This Row],[weight]]</f>
        <v>1.1059369192889126</v>
      </c>
      <c r="R9">
        <f>0.9155*Table2[[#This Row],[J67]]*Table2[[#This Row],[weight]]</f>
        <v>8.3197589505003292E-2</v>
      </c>
      <c r="S9">
        <f>0.9155*Table2[[#This Row],[J67'']]*Table2[[#This Row],[weight]]</f>
        <v>0.30833117596881549</v>
      </c>
      <c r="T9">
        <f>0.9155*Table2[[#This Row],[J77'']]*Table2[[#This Row],[weight]]</f>
        <v>-1.2491458848303116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68</v>
      </c>
      <c r="B10">
        <v>8.4320000000000004</v>
      </c>
      <c r="C10">
        <v>2.2480000000000002</v>
      </c>
      <c r="D10">
        <v>2.879</v>
      </c>
      <c r="E10">
        <v>0.60099999999999998</v>
      </c>
      <c r="F10">
        <v>12.643000000000001</v>
      </c>
      <c r="G10">
        <v>0.252</v>
      </c>
      <c r="H10">
        <v>-12.977</v>
      </c>
      <c r="I10">
        <v>7.7229999999999999</v>
      </c>
      <c r="J10">
        <f>chloroform!J15</f>
        <v>5.0427920964576326E-4</v>
      </c>
      <c r="K10" t="str">
        <f>chloroform!F15</f>
        <v>4H6</v>
      </c>
      <c r="M10">
        <f>0.9155*Table2[[#This Row],[J1,2]]*Table2[[#This Row],[weight]]</f>
        <v>3.8927813417436309E-3</v>
      </c>
      <c r="N10">
        <f>0.9155*Table2[[#This Row],[J2,3]]*Table2[[#This Row],[weight]]</f>
        <v>1.0378288017362054E-3</v>
      </c>
      <c r="O10">
        <f>0.9155*Table2[[#This Row],[J34]]*Table2[[#This Row],[weight]]</f>
        <v>1.3291410677039744E-3</v>
      </c>
      <c r="P10">
        <f>0.9155*Table2[[#This Row],[J45]]*Table2[[#This Row],[weight]]</f>
        <v>2.7746223747484845E-4</v>
      </c>
      <c r="Q10">
        <f>0.9155*Table2[[#This Row],[J56]]*Table2[[#This Row],[weight]]</f>
        <v>5.8368636745332932E-3</v>
      </c>
      <c r="R10">
        <f>0.9155*Table2[[#This Row],[J67]]*Table2[[#This Row],[weight]]</f>
        <v>1.1634023934053546E-4</v>
      </c>
      <c r="S10">
        <f>0.9155*Table2[[#This Row],[J67'']]*Table2[[#This Row],[weight]]</f>
        <v>3.5654590016942671E-3</v>
      </c>
      <c r="T10">
        <f>0.9155*Table2[[#This Row],[J77'']]*Table2[[#This Row],[weight]]</f>
        <v>-5.9910606584211452E-3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30</v>
      </c>
      <c r="B11">
        <v>8.4260000000000002</v>
      </c>
      <c r="C11">
        <v>2.1669999999999998</v>
      </c>
      <c r="D11">
        <v>3.0470000000000002</v>
      </c>
      <c r="E11">
        <v>0.56399999999999995</v>
      </c>
      <c r="F11">
        <v>11.539</v>
      </c>
      <c r="G11">
        <v>10.08</v>
      </c>
      <c r="H11">
        <v>-11.672000000000001</v>
      </c>
      <c r="I11">
        <v>1.752</v>
      </c>
      <c r="J11">
        <f>chloroform!J16</f>
        <v>1.6942020344749517E-4</v>
      </c>
      <c r="K11" t="str">
        <f>chloroform!F16</f>
        <v>4H6</v>
      </c>
      <c r="M11">
        <f>0.9155*Table2[[#This Row],[J1,2]]*Table2[[#This Row],[weight]]</f>
        <v>1.306907957654588E-3</v>
      </c>
      <c r="N11">
        <f>0.9155*Table2[[#This Row],[J2,3]]*Table2[[#This Row],[weight]]</f>
        <v>3.3611079328714597E-4</v>
      </c>
      <c r="O11">
        <f>0.9155*Table2[[#This Row],[J34]]*Table2[[#This Row],[weight]]</f>
        <v>4.7260248599258604E-4</v>
      </c>
      <c r="P11">
        <f>0.9155*Table2[[#This Row],[J45]]*Table2[[#This Row],[weight]]</f>
        <v>8.7478766688486547E-5</v>
      </c>
      <c r="Q11">
        <f>0.9155*Table2[[#This Row],[J56]]*Table2[[#This Row],[weight]]</f>
        <v>1.789747320600082E-3</v>
      </c>
      <c r="R11">
        <f>0.9155*Table2[[#This Row],[J67]]*Table2[[#This Row],[weight]]</f>
        <v>1.5634502982623127E-3</v>
      </c>
      <c r="S11">
        <f>0.9155*Table2[[#This Row],[J67'']]*Table2[[#This Row],[weight]]</f>
        <v>2.7174255184083052E-4</v>
      </c>
      <c r="T11">
        <f>0.9155*Table2[[#This Row],[J77'']]*Table2[[#This Row],[weight]]</f>
        <v>-1.8103761787021545E-3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69</v>
      </c>
      <c r="B12">
        <v>8.109</v>
      </c>
      <c r="C12">
        <v>2.2879999999999998</v>
      </c>
      <c r="D12">
        <v>2.1059999999999999</v>
      </c>
      <c r="E12">
        <v>3.1859999999999999</v>
      </c>
      <c r="F12">
        <v>9.2240000000000002</v>
      </c>
      <c r="G12">
        <v>12.378</v>
      </c>
      <c r="H12">
        <v>-12.343999999999999</v>
      </c>
      <c r="I12">
        <v>5.3860000000000001</v>
      </c>
      <c r="J12">
        <f>chloroform!J17</f>
        <v>1.1177457921309438E-2</v>
      </c>
      <c r="K12" t="str">
        <f>chloroform!F17</f>
        <v>4H6</v>
      </c>
      <c r="M12">
        <f>0.9155*Table2[[#This Row],[J1,2]]*Table2[[#This Row],[weight]]</f>
        <v>8.2979094752908836E-2</v>
      </c>
      <c r="N12">
        <f>0.9155*Table2[[#This Row],[J2,3]]*Table2[[#This Row],[weight]]</f>
        <v>2.3413018719281711E-2</v>
      </c>
      <c r="O12">
        <f>0.9155*Table2[[#This Row],[J34]]*Table2[[#This Row],[weight]]</f>
        <v>2.1550619502975214E-2</v>
      </c>
      <c r="P12">
        <f>0.9155*Table2[[#This Row],[J45]]*Table2[[#This Row],[weight]]</f>
        <v>3.2602219248090702E-2</v>
      </c>
      <c r="Q12">
        <f>0.9155*Table2[[#This Row],[J56]]*Table2[[#This Row],[weight]]</f>
        <v>9.4388848193467892E-2</v>
      </c>
      <c r="R12">
        <f>0.9155*Table2[[#This Row],[J67]]*Table2[[#This Row],[weight]]</f>
        <v>0.1266636126342959</v>
      </c>
      <c r="S12">
        <f>0.9155*Table2[[#This Row],[J67'']]*Table2[[#This Row],[weight]]</f>
        <v>5.5114737247400042E-2</v>
      </c>
      <c r="T12">
        <f>0.9155*Table2[[#This Row],[J77'']]*Table2[[#This Row],[weight]]</f>
        <v>-0.12631569190157932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31</v>
      </c>
      <c r="B13">
        <v>8.2129999999999992</v>
      </c>
      <c r="C13">
        <v>8.7919999999999998</v>
      </c>
      <c r="D13">
        <v>2.431</v>
      </c>
      <c r="E13">
        <v>7.827</v>
      </c>
      <c r="F13">
        <v>0.32200000000000001</v>
      </c>
      <c r="G13">
        <v>2.6230000000000002</v>
      </c>
      <c r="H13">
        <v>-14.734</v>
      </c>
      <c r="I13">
        <v>13.638999999999999</v>
      </c>
      <c r="J13">
        <f>chloroform!J18</f>
        <v>3.2083613407512071E-3</v>
      </c>
      <c r="K13" t="str">
        <f>chloroform!F18</f>
        <v>6H4</v>
      </c>
      <c r="M13">
        <f>0.9155*Table2[[#This Row],[J1,2]]*Table2[[#This Row],[weight]]</f>
        <v>2.4123673733650333E-2</v>
      </c>
      <c r="N13">
        <f>0.9155*Table2[[#This Row],[J2,3]]*Table2[[#This Row],[weight]]</f>
        <v>2.5824344267168359E-2</v>
      </c>
      <c r="O13">
        <f>0.9155*Table2[[#This Row],[J34]]*Table2[[#This Row],[weight]]</f>
        <v>7.1404664369297413E-3</v>
      </c>
      <c r="P13">
        <f>0.9155*Table2[[#This Row],[J45]]*Table2[[#This Row],[weight]]</f>
        <v>2.2989893377971651E-2</v>
      </c>
      <c r="Q13">
        <f>0.9155*Table2[[#This Row],[J56]]*Table2[[#This Row],[weight]]</f>
        <v>9.4579604800138915E-4</v>
      </c>
      <c r="R13">
        <f>0.9155*Table2[[#This Row],[J67]]*Table2[[#This Row],[weight]]</f>
        <v>7.704419359961627E-3</v>
      </c>
      <c r="S13">
        <f>0.9155*Table2[[#This Row],[J67'']]*Table2[[#This Row],[weight]]</f>
        <v>4.006121831891598E-2</v>
      </c>
      <c r="T13">
        <f>0.9155*Table2[[#This Row],[J77'']]*Table2[[#This Row],[weight]]</f>
        <v>-4.3277512333082198E-2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70</v>
      </c>
      <c r="B14">
        <v>8.19</v>
      </c>
      <c r="C14">
        <v>2.17</v>
      </c>
      <c r="D14">
        <v>2.6949999999999998</v>
      </c>
      <c r="E14">
        <v>0.52</v>
      </c>
      <c r="F14">
        <v>12.477</v>
      </c>
      <c r="G14">
        <v>1.218</v>
      </c>
      <c r="H14">
        <v>-14</v>
      </c>
      <c r="I14">
        <v>10.734999999999999</v>
      </c>
      <c r="J14">
        <f>chloroform!J19</f>
        <v>5.0476475649667563E-4</v>
      </c>
      <c r="K14" t="str">
        <f>chloroform!F19</f>
        <v>4H6</v>
      </c>
      <c r="M14">
        <f>0.9155*Table2[[#This Row],[J1,2]]*Table2[[#This Row],[weight]]</f>
        <v>3.7846983821504662E-3</v>
      </c>
      <c r="N14">
        <f>0.9155*Table2[[#This Row],[J2,3]]*Table2[[#This Row],[weight]]</f>
        <v>1.0027833320227731E-3</v>
      </c>
      <c r="O14">
        <f>0.9155*Table2[[#This Row],[J34]]*Table2[[#This Row],[weight]]</f>
        <v>1.2453922026734441E-3</v>
      </c>
      <c r="P14">
        <f>0.9155*Table2[[#This Row],[J45]]*Table2[[#This Row],[weight]]</f>
        <v>2.402983099778074E-4</v>
      </c>
      <c r="Q14">
        <f>0.9155*Table2[[#This Row],[J56]]*Table2[[#This Row],[weight]]</f>
        <v>5.7657731030636592E-3</v>
      </c>
      <c r="R14">
        <f>0.9155*Table2[[#This Row],[J67]]*Table2[[#This Row],[weight]]</f>
        <v>5.6285257990955654E-4</v>
      </c>
      <c r="S14">
        <f>0.9155*Table2[[#This Row],[J67'']]*Table2[[#This Row],[weight]]</f>
        <v>4.9607737646380039E-3</v>
      </c>
      <c r="T14">
        <f>0.9155*Table2[[#This Row],[J77'']]*Table2[[#This Row],[weight]]</f>
        <v>-6.4695698840178915E-3</v>
      </c>
      <c r="Z14" t="s">
        <v>56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71</v>
      </c>
      <c r="B15">
        <v>8.1219999999999999</v>
      </c>
      <c r="C15">
        <v>7.7930000000000001</v>
      </c>
      <c r="D15">
        <v>2.4849999999999999</v>
      </c>
      <c r="E15">
        <v>11.776</v>
      </c>
      <c r="F15">
        <v>2.2210000000000001</v>
      </c>
      <c r="G15">
        <v>4.4770000000000003</v>
      </c>
      <c r="H15">
        <v>-13.035</v>
      </c>
      <c r="I15">
        <v>1</v>
      </c>
      <c r="J15">
        <f>chloroform!J20</f>
        <v>9.3709214136255013E-5</v>
      </c>
      <c r="K15" t="str">
        <f>chloroform!F20</f>
        <v>6H4</v>
      </c>
      <c r="M15">
        <f>0.9155*Table2[[#This Row],[J1,2]]*Table2[[#This Row],[weight]]</f>
        <v>6.9679276017002416E-4</v>
      </c>
      <c r="N15">
        <f>0.9155*Table2[[#This Row],[J2,3]]*Table2[[#This Row],[weight]]</f>
        <v>6.6856759172679127E-4</v>
      </c>
      <c r="O15">
        <f>0.9155*Table2[[#This Row],[J34]]*Table2[[#This Row],[weight]]</f>
        <v>2.1319010207122751E-4</v>
      </c>
      <c r="P15">
        <f>0.9155*Table2[[#This Row],[J45]]*Table2[[#This Row],[weight]]</f>
        <v>1.0102722905395475E-3</v>
      </c>
      <c r="Q15">
        <f>0.9155*Table2[[#This Row],[J56]]*Table2[[#This Row],[weight]]</f>
        <v>1.905413346882078E-4</v>
      </c>
      <c r="R15">
        <f>0.9155*Table2[[#This Row],[J67]]*Table2[[#This Row],[weight]]</f>
        <v>3.840853468703766E-4</v>
      </c>
      <c r="S15">
        <f>0.9155*Table2[[#This Row],[J67'']]*Table2[[#This Row],[weight]]</f>
        <v>8.5790785541741467E-5</v>
      </c>
      <c r="T15">
        <f>0.9155*Table2[[#This Row],[J77'']]*Table2[[#This Row],[weight]]</f>
        <v>-1.1182828895365999E-3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72</v>
      </c>
      <c r="B16">
        <v>8.2620000000000005</v>
      </c>
      <c r="C16">
        <v>2.0939999999999999</v>
      </c>
      <c r="D16">
        <v>2.2189999999999999</v>
      </c>
      <c r="E16">
        <v>0.77900000000000003</v>
      </c>
      <c r="F16">
        <v>12.337999999999999</v>
      </c>
      <c r="G16">
        <v>7.7750000000000004</v>
      </c>
      <c r="H16">
        <v>-12.617000000000001</v>
      </c>
      <c r="I16">
        <v>0.47599999999999998</v>
      </c>
      <c r="J16">
        <f>chloroform!J21</f>
        <v>2.5715147768195848E-3</v>
      </c>
      <c r="K16" t="str">
        <f>chloroform!F21</f>
        <v>4H6</v>
      </c>
      <c r="M16">
        <f>0.9155*Table2[[#This Row],[J1,2]]*Table2[[#This Row],[weight]]</f>
        <v>1.945058033130936E-2</v>
      </c>
      <c r="N16">
        <f>0.9155*Table2[[#This Row],[J2,3]]*Table2[[#This Row],[weight]]</f>
        <v>4.9297404035054219E-3</v>
      </c>
      <c r="O16">
        <f>0.9155*Table2[[#This Row],[J34]]*Table2[[#This Row],[weight]]</f>
        <v>5.2240181257777142E-3</v>
      </c>
      <c r="P16">
        <f>0.9155*Table2[[#This Row],[J45]]*Table2[[#This Row],[weight]]</f>
        <v>1.8339387652009191E-3</v>
      </c>
      <c r="Q16">
        <f>0.9155*Table2[[#This Row],[J56]]*Table2[[#This Row],[weight]]</f>
        <v>2.9046388299164231E-2</v>
      </c>
      <c r="R16">
        <f>0.9155*Table2[[#This Row],[J67]]*Table2[[#This Row],[weight]]</f>
        <v>1.8304074325336515E-2</v>
      </c>
      <c r="S16">
        <f>0.9155*Table2[[#This Row],[J67'']]*Table2[[#This Row],[weight]]</f>
        <v>1.120609566412885E-3</v>
      </c>
      <c r="T16">
        <f>0.9155*Table2[[#This Row],[J77'']]*Table2[[#This Row],[weight]]</f>
        <v>-2.9703216175275989E-2</v>
      </c>
    </row>
    <row r="17" spans="1:20" x14ac:dyDescent="0.25">
      <c r="A17" t="s">
        <v>32</v>
      </c>
      <c r="B17">
        <v>8.3149999999999995</v>
      </c>
      <c r="C17">
        <v>2.1819999999999999</v>
      </c>
      <c r="D17">
        <v>3.198</v>
      </c>
      <c r="E17">
        <v>0.43099999999999999</v>
      </c>
      <c r="F17">
        <v>12.646000000000001</v>
      </c>
      <c r="G17">
        <v>0.254</v>
      </c>
      <c r="H17">
        <v>-12.965</v>
      </c>
      <c r="I17">
        <v>7.6749999999999998</v>
      </c>
      <c r="J17">
        <f>chloroform!J22</f>
        <v>1.3741175797013432E-4</v>
      </c>
      <c r="K17" t="str">
        <f>chloroform!F22</f>
        <v>4H6</v>
      </c>
      <c r="M17">
        <f>0.9155*Table2[[#This Row],[J1,2]]*Table2[[#This Row],[weight]]</f>
        <v>1.0460308616660858E-3</v>
      </c>
      <c r="N17">
        <f>0.9155*Table2[[#This Row],[J2,3]]*Table2[[#This Row],[weight]]</f>
        <v>2.7449661336805768E-4</v>
      </c>
      <c r="O17">
        <f>0.9155*Table2[[#This Row],[J34]]*Table2[[#This Row],[weight]]</f>
        <v>4.023098852204622E-4</v>
      </c>
      <c r="P17">
        <f>0.9155*Table2[[#This Row],[J45]]*Table2[[#This Row],[weight]]</f>
        <v>5.4220000165734586E-5</v>
      </c>
      <c r="Q17">
        <f>0.9155*Table2[[#This Row],[J56]]*Table2[[#This Row],[weight]]</f>
        <v>1.5908726730762867E-3</v>
      </c>
      <c r="R17">
        <f>0.9155*Table2[[#This Row],[J67]]*Table2[[#This Row],[weight]]</f>
        <v>3.1953317963101124E-5</v>
      </c>
      <c r="S17">
        <f>0.9155*Table2[[#This Row],[J67'']]*Table2[[#This Row],[weight]]</f>
        <v>9.6551856443622493E-4</v>
      </c>
      <c r="T17">
        <f>0.9155*Table2[[#This Row],[J77'']]*Table2[[#This Row],[weight]]</f>
        <v>-1.6310030212267955E-3</v>
      </c>
    </row>
    <row r="18" spans="1:20" x14ac:dyDescent="0.25">
      <c r="A18" t="s">
        <v>104</v>
      </c>
      <c r="B18">
        <v>8.0470000000000006</v>
      </c>
      <c r="C18">
        <v>9.18</v>
      </c>
      <c r="D18">
        <v>1.784</v>
      </c>
      <c r="E18">
        <v>8.9339999999999993</v>
      </c>
      <c r="F18">
        <v>0.42</v>
      </c>
      <c r="G18">
        <v>2.069</v>
      </c>
      <c r="H18">
        <v>-15.173999999999999</v>
      </c>
      <c r="I18">
        <v>12.846</v>
      </c>
      <c r="J18">
        <f>chloroform!J23</f>
        <v>0</v>
      </c>
      <c r="K18" t="str">
        <f>chloroform!F23</f>
        <v>6H4</v>
      </c>
      <c r="M18">
        <f>0.9155*Table2[[#This Row],[J1,2]]*Table2[[#This Row],[weight]]</f>
        <v>0</v>
      </c>
      <c r="N18">
        <f>0.9155*Table2[[#This Row],[J2,3]]*Table2[[#This Row],[weight]]</f>
        <v>0</v>
      </c>
      <c r="O18">
        <f>0.9155*Table2[[#This Row],[J34]]*Table2[[#This Row],[weight]]</f>
        <v>0</v>
      </c>
      <c r="P18">
        <f>0.9155*Table2[[#This Row],[J45]]*Table2[[#This Row],[weight]]</f>
        <v>0</v>
      </c>
      <c r="Q18">
        <f>0.9155*Table2[[#This Row],[J56]]*Table2[[#This Row],[weight]]</f>
        <v>0</v>
      </c>
      <c r="R18">
        <f>0.9155*Table2[[#This Row],[J67]]*Table2[[#This Row],[weight]]</f>
        <v>0</v>
      </c>
      <c r="S18">
        <f>0.9155*Table2[[#This Row],[J67'']]*Table2[[#This Row],[weight]]</f>
        <v>0</v>
      </c>
      <c r="T18">
        <f>0.9155*Table2[[#This Row],[J77'']]*Table2[[#This Row],[weight]]</f>
        <v>0</v>
      </c>
    </row>
    <row r="19" spans="1:20" x14ac:dyDescent="0.25">
      <c r="A19" t="s">
        <v>105</v>
      </c>
      <c r="B19">
        <v>8.3460000000000001</v>
      </c>
      <c r="C19">
        <v>3.1059999999999999</v>
      </c>
      <c r="D19">
        <v>2.8359999999999999</v>
      </c>
      <c r="E19">
        <v>5.4020000000000001</v>
      </c>
      <c r="F19">
        <v>2.5169999999999999</v>
      </c>
      <c r="G19">
        <v>13.286</v>
      </c>
      <c r="H19">
        <v>-11.343</v>
      </c>
      <c r="I19">
        <v>5.26</v>
      </c>
      <c r="J19">
        <f>chloroform!J24</f>
        <v>4.4288359234648245E-3</v>
      </c>
      <c r="K19" t="str">
        <f>chloroform!F24</f>
        <v>12C5</v>
      </c>
      <c r="M19">
        <f>0.9155*Table2[[#This Row],[J1,2]]*Table2[[#This Row],[weight]]</f>
        <v>3.3839685657080863E-2</v>
      </c>
      <c r="N19">
        <f>0.9155*Table2[[#This Row],[J2,3]]*Table2[[#This Row],[weight]]</f>
        <v>1.2593585388316937E-2</v>
      </c>
      <c r="O19">
        <f>0.9155*Table2[[#This Row],[J34]]*Table2[[#This Row],[weight]]</f>
        <v>1.1498843580575284E-2</v>
      </c>
      <c r="P19">
        <f>0.9155*Table2[[#This Row],[J45]]*Table2[[#This Row],[weight]]</f>
        <v>2.1902945353408917E-2</v>
      </c>
      <c r="Q19">
        <f>0.9155*Table2[[#This Row],[J56]]*Table2[[#This Row],[weight]]</f>
        <v>1.020542640772496E-2</v>
      </c>
      <c r="R19">
        <f>0.9155*Table2[[#This Row],[J67]]*Table2[[#This Row],[weight]]</f>
        <v>5.386940613946517E-2</v>
      </c>
      <c r="S19">
        <f>0.9155*Table2[[#This Row],[J67'']]*Table2[[#This Row],[weight]]</f>
        <v>2.1327192254522565E-2</v>
      </c>
      <c r="T19">
        <f>0.9155*Table2[[#This Row],[J77'']]*Table2[[#This Row],[weight]]</f>
        <v>-4.5991319723013208E-2</v>
      </c>
    </row>
    <row r="20" spans="1:20" x14ac:dyDescent="0.25">
      <c r="A20" t="s">
        <v>73</v>
      </c>
      <c r="B20">
        <v>8.41</v>
      </c>
      <c r="C20">
        <v>2.0830000000000002</v>
      </c>
      <c r="D20">
        <v>2.3969999999999998</v>
      </c>
      <c r="E20">
        <v>0.71899999999999997</v>
      </c>
      <c r="F20">
        <v>12.201000000000001</v>
      </c>
      <c r="G20">
        <v>0.91900000000000004</v>
      </c>
      <c r="H20">
        <v>-13.66</v>
      </c>
      <c r="I20">
        <v>3.415</v>
      </c>
      <c r="J20">
        <f>chloroform!J25</f>
        <v>9.5953690190479266E-2</v>
      </c>
      <c r="K20" t="str">
        <f>chloroform!F25</f>
        <v>4H6</v>
      </c>
      <c r="M20">
        <f>0.9155*Table2[[#This Row],[J1,2]]*Table2[[#This Row],[weight]]</f>
        <v>0.73878152433651745</v>
      </c>
      <c r="N20">
        <f>0.9155*Table2[[#This Row],[J2,3]]*Table2[[#This Row],[weight]]</f>
        <v>0.1829823918184264</v>
      </c>
      <c r="O20">
        <f>0.9155*Table2[[#This Row],[J34]]*Table2[[#This Row],[weight]]</f>
        <v>0.21056591127641289</v>
      </c>
      <c r="P20">
        <f>0.9155*Table2[[#This Row],[J45]]*Table2[[#This Row],[weight]]</f>
        <v>6.316098882258693E-2</v>
      </c>
      <c r="Q20">
        <f>0.9155*Table2[[#This Row],[J56]]*Table2[[#This Row],[weight]]</f>
        <v>1.0718042067098514</v>
      </c>
      <c r="R20">
        <f>0.9155*Table2[[#This Row],[J67]]*Table2[[#This Row],[weight]]</f>
        <v>8.0730109496463684E-2</v>
      </c>
      <c r="S20">
        <f>0.9155*Table2[[#This Row],[J67'']]*Table2[[#This Row],[weight]]</f>
        <v>0.29999273550644556</v>
      </c>
      <c r="T20">
        <f>0.9155*Table2[[#This Row],[J77'']]*Table2[[#This Row],[weight]]</f>
        <v>-1.1999709420257823</v>
      </c>
    </row>
    <row r="21" spans="1:20" x14ac:dyDescent="0.25">
      <c r="A21" t="s">
        <v>74</v>
      </c>
      <c r="B21">
        <v>8.1310000000000002</v>
      </c>
      <c r="C21">
        <v>8.8940000000000001</v>
      </c>
      <c r="D21">
        <v>2.1059999999999999</v>
      </c>
      <c r="E21">
        <v>10.941000000000001</v>
      </c>
      <c r="F21">
        <v>0.71499999999999997</v>
      </c>
      <c r="G21">
        <v>11.638999999999999</v>
      </c>
      <c r="H21">
        <v>-11.02</v>
      </c>
      <c r="I21">
        <v>2.81</v>
      </c>
      <c r="J21">
        <f>chloroform!J26</f>
        <v>0</v>
      </c>
      <c r="K21" t="str">
        <f>chloroform!F26</f>
        <v>6H4</v>
      </c>
      <c r="M21">
        <f>0.9155*Table2[[#This Row],[J1,2]]*Table2[[#This Row],[weight]]</f>
        <v>0</v>
      </c>
      <c r="N21">
        <f>0.9155*Table2[[#This Row],[J2,3]]*Table2[[#This Row],[weight]]</f>
        <v>0</v>
      </c>
      <c r="O21">
        <f>0.9155*Table2[[#This Row],[J34]]*Table2[[#This Row],[weight]]</f>
        <v>0</v>
      </c>
      <c r="P21">
        <f>0.9155*Table2[[#This Row],[J45]]*Table2[[#This Row],[weight]]</f>
        <v>0</v>
      </c>
      <c r="Q21">
        <f>0.9155*Table2[[#This Row],[J56]]*Table2[[#This Row],[weight]]</f>
        <v>0</v>
      </c>
      <c r="R21">
        <f>0.9155*Table2[[#This Row],[J67]]*Table2[[#This Row],[weight]]</f>
        <v>0</v>
      </c>
      <c r="S21">
        <f>0.9155*Table2[[#This Row],[J67'']]*Table2[[#This Row],[weight]]</f>
        <v>0</v>
      </c>
      <c r="T21">
        <f>0.9155*Table2[[#This Row],[J77'']]*Table2[[#This Row],[weight]]</f>
        <v>0</v>
      </c>
    </row>
    <row r="22" spans="1:20" x14ac:dyDescent="0.25">
      <c r="A22" t="s">
        <v>106</v>
      </c>
      <c r="B22">
        <v>9.5830000000000002</v>
      </c>
      <c r="C22">
        <v>3.2109999999999999</v>
      </c>
      <c r="D22">
        <v>8.532</v>
      </c>
      <c r="E22">
        <v>9.1910000000000007</v>
      </c>
      <c r="F22">
        <v>9.67</v>
      </c>
      <c r="G22">
        <v>2.113</v>
      </c>
      <c r="H22">
        <v>-12.8</v>
      </c>
      <c r="I22">
        <v>1.7909999999999999</v>
      </c>
      <c r="J22">
        <f>chloroform!J27</f>
        <v>0</v>
      </c>
      <c r="K22" t="str">
        <f>chloroform!F27</f>
        <v>45E</v>
      </c>
      <c r="M22">
        <f>0.9155*Table2[[#This Row],[J1,2]]*Table2[[#This Row],[weight]]</f>
        <v>0</v>
      </c>
      <c r="N22">
        <f>0.9155*Table2[[#This Row],[J2,3]]*Table2[[#This Row],[weight]]</f>
        <v>0</v>
      </c>
      <c r="O22">
        <f>0.9155*Table2[[#This Row],[J34]]*Table2[[#This Row],[weight]]</f>
        <v>0</v>
      </c>
      <c r="P22">
        <f>0.9155*Table2[[#This Row],[J45]]*Table2[[#This Row],[weight]]</f>
        <v>0</v>
      </c>
      <c r="Q22">
        <f>0.9155*Table2[[#This Row],[J56]]*Table2[[#This Row],[weight]]</f>
        <v>0</v>
      </c>
      <c r="R22">
        <f>0.9155*Table2[[#This Row],[J67]]*Table2[[#This Row],[weight]]</f>
        <v>0</v>
      </c>
      <c r="S22">
        <f>0.9155*Table2[[#This Row],[J67'']]*Table2[[#This Row],[weight]]</f>
        <v>0</v>
      </c>
      <c r="T22">
        <f>0.9155*Table2[[#This Row],[J77'']]*Table2[[#This Row],[weight]]</f>
        <v>0</v>
      </c>
    </row>
    <row r="23" spans="1:20" x14ac:dyDescent="0.25">
      <c r="A23" t="s">
        <v>75</v>
      </c>
      <c r="B23">
        <v>8.16</v>
      </c>
      <c r="C23">
        <v>2.1040000000000001</v>
      </c>
      <c r="D23">
        <v>1.86</v>
      </c>
      <c r="E23">
        <v>1.8220000000000001</v>
      </c>
      <c r="F23">
        <v>11.571</v>
      </c>
      <c r="G23">
        <v>2.6469999999999998</v>
      </c>
      <c r="H23">
        <v>-12.95</v>
      </c>
      <c r="I23">
        <v>1.226</v>
      </c>
      <c r="J23">
        <f>chloroform!J28</f>
        <v>4.8023397179426462E-2</v>
      </c>
      <c r="K23" t="str">
        <f>chloroform!F28</f>
        <v>4H6</v>
      </c>
      <c r="M23">
        <f>0.9155*Table2[[#This Row],[J1,2]]*Table2[[#This Row],[weight]]</f>
        <v>0.3587578281609618</v>
      </c>
      <c r="N23">
        <f>0.9155*Table2[[#This Row],[J2,3]]*Table2[[#This Row],[weight]]</f>
        <v>9.2503243927777409E-2</v>
      </c>
      <c r="O23">
        <f>0.9155*Table2[[#This Row],[J34]]*Table2[[#This Row],[weight]]</f>
        <v>8.1775681419042762E-2</v>
      </c>
      <c r="P23">
        <f>0.9155*Table2[[#This Row],[J45]]*Table2[[#This Row],[weight]]</f>
        <v>8.0104995454567701E-2</v>
      </c>
      <c r="Q23">
        <f>0.9155*Table2[[#This Row],[J56]]*Table2[[#This Row],[weight]]</f>
        <v>0.50872387618265791</v>
      </c>
      <c r="R23">
        <f>0.9155*Table2[[#This Row],[J67]]*Table2[[#This Row],[weight]]</f>
        <v>0.11637646705172375</v>
      </c>
      <c r="S23">
        <f>0.9155*Table2[[#This Row],[J67'']]*Table2[[#This Row],[weight]]</f>
        <v>5.3901605064379798E-2</v>
      </c>
      <c r="T23">
        <f>0.9155*Table2[[#This Row],[J77'']]*Table2[[#This Row],[weight]]</f>
        <v>-0.56935219052505581</v>
      </c>
    </row>
    <row r="24" spans="1:20" x14ac:dyDescent="0.25">
      <c r="A24" t="s">
        <v>76</v>
      </c>
      <c r="B24">
        <v>8.16</v>
      </c>
      <c r="C24">
        <v>2.1150000000000002</v>
      </c>
      <c r="D24">
        <v>1.81</v>
      </c>
      <c r="E24">
        <v>2.0510000000000002</v>
      </c>
      <c r="F24">
        <v>12.010999999999999</v>
      </c>
      <c r="G24">
        <v>1.323</v>
      </c>
      <c r="H24">
        <v>-13.62</v>
      </c>
      <c r="I24">
        <v>10.718999999999999</v>
      </c>
      <c r="J24">
        <f>chloroform!J29</f>
        <v>7.5361828322410063E-2</v>
      </c>
      <c r="K24" t="str">
        <f>chloroform!F29</f>
        <v>4H6</v>
      </c>
      <c r="M24">
        <f>0.9155*Table2[[#This Row],[J1,2]]*Table2[[#This Row],[weight]]</f>
        <v>0.56298903124599797</v>
      </c>
      <c r="N24">
        <f>0.9155*Table2[[#This Row],[J2,3]]*Table2[[#This Row],[weight]]</f>
        <v>0.14592178934868696</v>
      </c>
      <c r="O24">
        <f>0.9155*Table2[[#This Row],[J34]]*Table2[[#This Row],[weight]]</f>
        <v>0.12487869443079121</v>
      </c>
      <c r="P24">
        <f>0.9155*Table2[[#This Row],[J45]]*Table2[[#This Row],[weight]]</f>
        <v>0.14150618910362031</v>
      </c>
      <c r="Q24">
        <f>0.9155*Table2[[#This Row],[J56]]*Table2[[#This Row],[weight]]</f>
        <v>0.82868397724211762</v>
      </c>
      <c r="R24">
        <f>0.9155*Table2[[#This Row],[J67]]*Table2[[#This Row],[weight]]</f>
        <v>9.1278736315987152E-2</v>
      </c>
      <c r="S24">
        <f>0.9155*Table2[[#This Row],[J67'']]*Table2[[#This Row],[weight]]</f>
        <v>0.73954404729483481</v>
      </c>
      <c r="T24">
        <f>0.9155*Table2[[#This Row],[J77'']]*Table2[[#This Row],[weight]]</f>
        <v>-0.93969492715324643</v>
      </c>
    </row>
    <row r="25" spans="1:20" x14ac:dyDescent="0.25">
      <c r="A25" t="s">
        <v>77</v>
      </c>
      <c r="B25">
        <v>8.1769999999999996</v>
      </c>
      <c r="C25">
        <v>3.2</v>
      </c>
      <c r="D25">
        <v>2.6760000000000002</v>
      </c>
      <c r="E25">
        <v>5.1059999999999999</v>
      </c>
      <c r="F25">
        <v>2.089</v>
      </c>
      <c r="G25">
        <v>12.452999999999999</v>
      </c>
      <c r="H25">
        <v>-10.368</v>
      </c>
      <c r="I25">
        <v>5.69</v>
      </c>
      <c r="J25">
        <f>chloroform!J30</f>
        <v>1.7855120847336729E-3</v>
      </c>
      <c r="K25" t="str">
        <f>chloroform!F30</f>
        <v>12C5</v>
      </c>
      <c r="M25">
        <f>0.9155*Table2[[#This Row],[J1,2]]*Table2[[#This Row],[weight]]</f>
        <v>1.336642113609196E-2</v>
      </c>
      <c r="N25">
        <f>0.9155*Table2[[#This Row],[J2,3]]*Table2[[#This Row],[weight]]</f>
        <v>5.2308362034357682E-3</v>
      </c>
      <c r="O25">
        <f>0.9155*Table2[[#This Row],[J34]]*Table2[[#This Row],[weight]]</f>
        <v>4.3742867751231608E-3</v>
      </c>
      <c r="P25">
        <f>0.9155*Table2[[#This Row],[J45]]*Table2[[#This Row],[weight]]</f>
        <v>8.3464530171071978E-3</v>
      </c>
      <c r="Q25">
        <f>0.9155*Table2[[#This Row],[J56]]*Table2[[#This Row],[weight]]</f>
        <v>3.4147552590554123E-3</v>
      </c>
      <c r="R25">
        <f>0.9155*Table2[[#This Row],[J67]]*Table2[[#This Row],[weight]]</f>
        <v>2.0356126012933008E-2</v>
      </c>
      <c r="S25">
        <f>0.9155*Table2[[#This Row],[J67'']]*Table2[[#This Row],[weight]]</f>
        <v>9.3010806242342266E-3</v>
      </c>
      <c r="T25">
        <f>0.9155*Table2[[#This Row],[J77'']]*Table2[[#This Row],[weight]]</f>
        <v>-1.694790929913189E-2</v>
      </c>
    </row>
    <row r="26" spans="1:20" x14ac:dyDescent="0.25">
      <c r="A26" t="s">
        <v>33</v>
      </c>
      <c r="B26">
        <v>8.4190000000000005</v>
      </c>
      <c r="C26">
        <v>2.1640000000000001</v>
      </c>
      <c r="D26">
        <v>3.032</v>
      </c>
      <c r="E26">
        <v>0.56100000000000005</v>
      </c>
      <c r="F26">
        <v>11.538</v>
      </c>
      <c r="G26">
        <v>10.068</v>
      </c>
      <c r="H26">
        <v>-11.718999999999999</v>
      </c>
      <c r="I26">
        <v>1.7589999999999999</v>
      </c>
      <c r="J26">
        <f>chloroform!J31</f>
        <v>1.8646556355910189E-4</v>
      </c>
      <c r="K26" t="str">
        <f>chloroform!F31</f>
        <v>4H6</v>
      </c>
      <c r="M26">
        <f>0.9155*Table2[[#This Row],[J1,2]]*Table2[[#This Row],[weight]]</f>
        <v>1.4372009521275342E-3</v>
      </c>
      <c r="N26">
        <f>0.9155*Table2[[#This Row],[J2,3]]*Table2[[#This Row],[weight]]</f>
        <v>3.6941475952060628E-4</v>
      </c>
      <c r="O26">
        <f>0.9155*Table2[[#This Row],[J34]]*Table2[[#This Row],[weight]]</f>
        <v>5.1759036546510085E-4</v>
      </c>
      <c r="P26">
        <f>0.9155*Table2[[#This Row],[J45]]*Table2[[#This Row],[weight]]</f>
        <v>9.5767874348918726E-5</v>
      </c>
      <c r="Q26">
        <f>0.9155*Table2[[#This Row],[J56]]*Table2[[#This Row],[weight]]</f>
        <v>1.9696430200317719E-3</v>
      </c>
      <c r="R26">
        <f>0.9155*Table2[[#This Row],[J67]]*Table2[[#This Row],[weight]]</f>
        <v>1.718700461577386E-3</v>
      </c>
      <c r="S26">
        <f>0.9155*Table2[[#This Row],[J67'']]*Table2[[#This Row],[weight]]</f>
        <v>3.0027752402807131E-4</v>
      </c>
      <c r="T26">
        <f>0.9155*Table2[[#This Row],[J77'']]*Table2[[#This Row],[weight]]</f>
        <v>-2.0005413894741146E-3</v>
      </c>
    </row>
    <row r="27" spans="1:20" x14ac:dyDescent="0.25">
      <c r="A27" t="s">
        <v>78</v>
      </c>
      <c r="B27">
        <v>8.2949999999999999</v>
      </c>
      <c r="C27">
        <v>2.1080000000000001</v>
      </c>
      <c r="D27">
        <v>3.242</v>
      </c>
      <c r="E27">
        <v>0.46600000000000003</v>
      </c>
      <c r="F27">
        <v>12.28</v>
      </c>
      <c r="G27">
        <v>1.347</v>
      </c>
      <c r="H27">
        <v>-13.996</v>
      </c>
      <c r="I27">
        <v>10.948</v>
      </c>
      <c r="J27">
        <f>chloroform!J32</f>
        <v>1.0432069579736328E-4</v>
      </c>
      <c r="K27" t="str">
        <f>chloroform!F32</f>
        <v>4H6</v>
      </c>
      <c r="M27">
        <f>0.9155*Table2[[#This Row],[J1,2]]*Table2[[#This Row],[weight]]</f>
        <v>7.9221892713562199E-4</v>
      </c>
      <c r="N27">
        <f>0.9155*Table2[[#This Row],[J2,3]]*Table2[[#This Row],[weight]]</f>
        <v>2.0132579848124068E-4</v>
      </c>
      <c r="O27">
        <f>0.9155*Table2[[#This Row],[J34]]*Table2[[#This Row],[weight]]</f>
        <v>3.096291454820599E-4</v>
      </c>
      <c r="P27">
        <f>0.9155*Table2[[#This Row],[J45]]*Table2[[#This Row],[weight]]</f>
        <v>4.4505608203158519E-5</v>
      </c>
      <c r="Q27">
        <f>0.9155*Table2[[#This Row],[J56]]*Table2[[#This Row],[weight]]</f>
        <v>1.1728087311905289E-3</v>
      </c>
      <c r="R27">
        <f>0.9155*Table2[[#This Row],[J67]]*Table2[[#This Row],[weight]]</f>
        <v>1.2864603916234874E-4</v>
      </c>
      <c r="S27">
        <f>0.9155*Table2[[#This Row],[J67'']]*Table2[[#This Row],[weight]]</f>
        <v>1.0455952759832177E-3</v>
      </c>
      <c r="T27">
        <f>0.9155*Table2[[#This Row],[J77'']]*Table2[[#This Row],[weight]]</f>
        <v>-1.3366963356467951E-3</v>
      </c>
    </row>
    <row r="28" spans="1:20" x14ac:dyDescent="0.25">
      <c r="A28" t="s">
        <v>79</v>
      </c>
      <c r="B28">
        <v>7.6619999999999999</v>
      </c>
      <c r="C28">
        <v>3.738</v>
      </c>
      <c r="D28">
        <v>2.0329999999999999</v>
      </c>
      <c r="E28">
        <v>5.18</v>
      </c>
      <c r="F28">
        <v>1.9219999999999999</v>
      </c>
      <c r="G28">
        <v>2.262</v>
      </c>
      <c r="H28">
        <v>-12.999000000000001</v>
      </c>
      <c r="I28">
        <v>11.896000000000001</v>
      </c>
      <c r="J28">
        <f>chloroform!J33</f>
        <v>4.1914502891598543E-3</v>
      </c>
      <c r="K28" t="str">
        <f>chloroform!F33</f>
        <v>12C5</v>
      </c>
      <c r="M28">
        <f>0.9155*Table2[[#This Row],[J1,2]]*Table2[[#This Row],[weight]]</f>
        <v>2.9401183731779433E-2</v>
      </c>
      <c r="N28">
        <f>0.9155*Table2[[#This Row],[J2,3]]*Table2[[#This Row],[weight]]</f>
        <v>1.4343725501095214E-2</v>
      </c>
      <c r="O28">
        <f>0.9155*Table2[[#This Row],[J34]]*Table2[[#This Row],[weight]]</f>
        <v>7.8011754798626449E-3</v>
      </c>
      <c r="P28">
        <f>0.9155*Table2[[#This Row],[J45]]*Table2[[#This Row],[weight]]</f>
        <v>1.9877072791779884E-2</v>
      </c>
      <c r="Q28">
        <f>0.9155*Table2[[#This Row],[J56]]*Table2[[#This Row],[weight]]</f>
        <v>7.375238205753077E-3</v>
      </c>
      <c r="R28">
        <f>0.9155*Table2[[#This Row],[J67]]*Table2[[#This Row],[weight]]</f>
        <v>8.6799109372598642E-3</v>
      </c>
      <c r="S28">
        <f>0.9155*Table2[[#This Row],[J67'']]*Table2[[#This Row],[weight]]</f>
        <v>4.564819651177867E-2</v>
      </c>
      <c r="T28">
        <f>0.9155*Table2[[#This Row],[J77'']]*Table2[[#This Row],[weight]]</f>
        <v>-4.9880708343696283E-2</v>
      </c>
    </row>
    <row r="29" spans="1:20" x14ac:dyDescent="0.25">
      <c r="A29" t="s">
        <v>107</v>
      </c>
      <c r="B29">
        <v>8.0259999999999998</v>
      </c>
      <c r="C29">
        <v>2.2109999999999999</v>
      </c>
      <c r="D29">
        <v>1.679</v>
      </c>
      <c r="E29">
        <v>2.9359999999999999</v>
      </c>
      <c r="F29">
        <v>10.108000000000001</v>
      </c>
      <c r="G29">
        <v>11.25</v>
      </c>
      <c r="H29">
        <v>-11.33</v>
      </c>
      <c r="I29">
        <v>5.3440000000000003</v>
      </c>
      <c r="J29">
        <f>chloroform!J34</f>
        <v>7.9674970750327461E-3</v>
      </c>
      <c r="K29" t="str">
        <f>chloroform!F34</f>
        <v>4H6</v>
      </c>
      <c r="M29">
        <f>0.9155*Table2[[#This Row],[J1,2]]*Table2[[#This Row],[weight]]</f>
        <v>5.8543598910416834E-2</v>
      </c>
      <c r="N29">
        <f>0.9155*Table2[[#This Row],[J2,3]]*Table2[[#This Row],[weight]]</f>
        <v>1.6127572538117571E-2</v>
      </c>
      <c r="O29">
        <f>0.9155*Table2[[#This Row],[J34]]*Table2[[#This Row],[weight]]</f>
        <v>1.2247034957711173E-2</v>
      </c>
      <c r="P29">
        <f>0.9155*Table2[[#This Row],[J45]]*Table2[[#This Row],[weight]]</f>
        <v>2.1415899127957116E-2</v>
      </c>
      <c r="Q29">
        <f>0.9155*Table2[[#This Row],[J56]]*Table2[[#This Row],[weight]]</f>
        <v>7.3730214027721577E-2</v>
      </c>
      <c r="R29">
        <f>0.9155*Table2[[#This Row],[J67]]*Table2[[#This Row],[weight]]</f>
        <v>8.2060240187165387E-2</v>
      </c>
      <c r="S29">
        <f>0.9155*Table2[[#This Row],[J67'']]*Table2[[#This Row],[weight]]</f>
        <v>3.8980437649796612E-2</v>
      </c>
      <c r="T29">
        <f>0.9155*Table2[[#This Row],[J77'']]*Table2[[#This Row],[weight]]</f>
        <v>-8.2643779672940787E-2</v>
      </c>
    </row>
    <row r="30" spans="1:20" x14ac:dyDescent="0.25">
      <c r="A30" t="s">
        <v>108</v>
      </c>
      <c r="B30">
        <v>7.968</v>
      </c>
      <c r="C30">
        <v>8.7100000000000009</v>
      </c>
      <c r="D30">
        <v>2.157</v>
      </c>
      <c r="E30">
        <v>11.276999999999999</v>
      </c>
      <c r="F30">
        <v>1.427</v>
      </c>
      <c r="G30">
        <v>4.149</v>
      </c>
      <c r="H30">
        <v>-12.593999999999999</v>
      </c>
      <c r="I30">
        <v>12.997999999999999</v>
      </c>
      <c r="J30">
        <f>chloroform!J35</f>
        <v>5.8248884774164329E-5</v>
      </c>
      <c r="K30" t="str">
        <f>chloroform!F35</f>
        <v>6H4</v>
      </c>
      <c r="M30">
        <f>0.9155*Table2[[#This Row],[J1,2]]*Table2[[#This Row],[weight]]</f>
        <v>4.2490837275763562E-4</v>
      </c>
      <c r="N30">
        <f>0.9155*Table2[[#This Row],[J2,3]]*Table2[[#This Row],[weight]]</f>
        <v>4.6447689843361029E-4</v>
      </c>
      <c r="O30">
        <f>0.9155*Table2[[#This Row],[J34]]*Table2[[#This Row],[weight]]</f>
        <v>1.1502602410118222E-4</v>
      </c>
      <c r="P30">
        <f>0.9155*Table2[[#This Row],[J45]]*Table2[[#This Row],[weight]]</f>
        <v>6.0136693267919884E-4</v>
      </c>
      <c r="Q30">
        <f>0.9155*Table2[[#This Row],[J56]]*Table2[[#This Row],[weight]]</f>
        <v>7.6097420673336592E-5</v>
      </c>
      <c r="R30">
        <f>0.9155*Table2[[#This Row],[J67]]*Table2[[#This Row],[weight]]</f>
        <v>2.2125311729059114E-4</v>
      </c>
      <c r="S30">
        <f>0.9155*Table2[[#This Row],[J67'']]*Table2[[#This Row],[weight]]</f>
        <v>6.931424484316952E-4</v>
      </c>
      <c r="T30">
        <f>0.9155*Table2[[#This Row],[J77'']]*Table2[[#This Row],[weight]]</f>
        <v>-6.7159839941135331E-4</v>
      </c>
    </row>
    <row r="31" spans="1:20" x14ac:dyDescent="0.25">
      <c r="A31" t="s">
        <v>80</v>
      </c>
      <c r="B31">
        <v>8.4149999999999991</v>
      </c>
      <c r="C31">
        <v>2.0670000000000002</v>
      </c>
      <c r="D31">
        <v>2.39</v>
      </c>
      <c r="E31">
        <v>0.70399999999999996</v>
      </c>
      <c r="F31">
        <v>12.196999999999999</v>
      </c>
      <c r="G31">
        <v>0.93899999999999995</v>
      </c>
      <c r="H31">
        <v>-13.705</v>
      </c>
      <c r="I31">
        <v>3.3719999999999999</v>
      </c>
      <c r="J31">
        <f>chloroform!J36</f>
        <v>9.5136918169447207E-2</v>
      </c>
      <c r="K31" t="str">
        <f>chloroform!F36</f>
        <v>4H6</v>
      </c>
      <c r="M31">
        <f>0.9155*Table2[[#This Row],[J1,2]]*Table2[[#This Row],[weight]]</f>
        <v>0.73292839583544478</v>
      </c>
      <c r="N31">
        <f>0.9155*Table2[[#This Row],[J2,3]]*Table2[[#This Row],[weight]]</f>
        <v>0.18003125302339448</v>
      </c>
      <c r="O31">
        <f>0.9155*Table2[[#This Row],[J34]]*Table2[[#This Row],[weight]]</f>
        <v>0.20816385811606813</v>
      </c>
      <c r="P31">
        <f>0.9155*Table2[[#This Row],[J45]]*Table2[[#This Row],[weight]]</f>
        <v>6.1316885403226759E-2</v>
      </c>
      <c r="Q31">
        <f>0.9155*Table2[[#This Row],[J56]]*Table2[[#This Row],[weight]]</f>
        <v>1.0623324591806205</v>
      </c>
      <c r="R31">
        <f>0.9155*Table2[[#This Row],[J67]]*Table2[[#This Row],[weight]]</f>
        <v>8.1784879820497036E-2</v>
      </c>
      <c r="S31">
        <f>0.9155*Table2[[#This Row],[J67'']]*Table2[[#This Row],[weight]]</f>
        <v>0.29369394542568267</v>
      </c>
      <c r="T31">
        <f>0.9155*Table2[[#This Row],[J77'']]*Table2[[#This Row],[weight]]</f>
        <v>-1.1936760148454868</v>
      </c>
    </row>
    <row r="32" spans="1:20" x14ac:dyDescent="0.25">
      <c r="A32" t="s">
        <v>34</v>
      </c>
      <c r="B32">
        <v>8.07</v>
      </c>
      <c r="C32">
        <v>5.2679999999999998</v>
      </c>
      <c r="D32">
        <v>2.7320000000000002</v>
      </c>
      <c r="E32">
        <v>10.849</v>
      </c>
      <c r="F32">
        <v>9.7780000000000005</v>
      </c>
      <c r="G32">
        <v>1.8320000000000001</v>
      </c>
      <c r="H32">
        <v>-13.115</v>
      </c>
      <c r="I32">
        <v>1.946</v>
      </c>
      <c r="J32">
        <f>chloroform!J37</f>
        <v>7.1780178038801583E-4</v>
      </c>
      <c r="K32" t="str">
        <f>chloroform!F37</f>
        <v>56E</v>
      </c>
      <c r="M32">
        <f>0.9155*Table2[[#This Row],[J1,2]]*Table2[[#This Row],[weight]]</f>
        <v>5.3031805666579942E-3</v>
      </c>
      <c r="N32">
        <f>0.9155*Table2[[#This Row],[J2,3]]*Table2[[#This Row],[weight]]</f>
        <v>3.4618531877514632E-3</v>
      </c>
      <c r="O32">
        <f>0.9155*Table2[[#This Row],[J34]]*Table2[[#This Row],[weight]]</f>
        <v>1.7953270518103644E-3</v>
      </c>
      <c r="P32">
        <f>0.9155*Table2[[#This Row],[J45]]*Table2[[#This Row],[weight]]</f>
        <v>7.1293935523757844E-3</v>
      </c>
      <c r="Q32">
        <f>0.9155*Table2[[#This Row],[J56]]*Table2[[#This Row],[weight]]</f>
        <v>6.4255885478044445E-3</v>
      </c>
      <c r="R32">
        <f>0.9155*Table2[[#This Row],[J67]]*Table2[[#This Row],[weight]]</f>
        <v>1.2038942748596587E-3</v>
      </c>
      <c r="S32">
        <f>0.9155*Table2[[#This Row],[J67'']]*Table2[[#This Row],[weight]]</f>
        <v>1.2788090932734147E-3</v>
      </c>
      <c r="T32">
        <f>0.9155*Table2[[#This Row],[J77'']]*Table2[[#This Row],[weight]]</f>
        <v>-8.618489855231672E-3</v>
      </c>
    </row>
    <row r="33" spans="1:32" x14ac:dyDescent="0.25">
      <c r="A33" t="s">
        <v>109</v>
      </c>
      <c r="B33">
        <v>8.5139999999999993</v>
      </c>
      <c r="C33">
        <v>2.3559999999999999</v>
      </c>
      <c r="D33">
        <v>1.6890000000000001</v>
      </c>
      <c r="E33">
        <v>1.05</v>
      </c>
      <c r="F33">
        <v>11.929</v>
      </c>
      <c r="G33">
        <v>0.81699999999999995</v>
      </c>
      <c r="H33">
        <v>-13.756</v>
      </c>
      <c r="I33">
        <v>3.702</v>
      </c>
      <c r="J33">
        <f>chloroform!J38</f>
        <v>0</v>
      </c>
      <c r="K33" t="str">
        <f>chloroform!F38</f>
        <v>4H6</v>
      </c>
      <c r="M33">
        <f>0.9155*Table2[[#This Row],[J1,2]]*Table2[[#This Row],[weight]]</f>
        <v>0</v>
      </c>
      <c r="N33">
        <f>0.9155*Table2[[#This Row],[J2,3]]*Table2[[#This Row],[weight]]</f>
        <v>0</v>
      </c>
      <c r="O33">
        <f>0.9155*Table2[[#This Row],[J34]]*Table2[[#This Row],[weight]]</f>
        <v>0</v>
      </c>
      <c r="P33">
        <f>0.9155*Table2[[#This Row],[J45]]*Table2[[#This Row],[weight]]</f>
        <v>0</v>
      </c>
      <c r="Q33">
        <f>0.9155*Table2[[#This Row],[J56]]*Table2[[#This Row],[weight]]</f>
        <v>0</v>
      </c>
      <c r="R33">
        <f>0.9155*Table2[[#This Row],[J67]]*Table2[[#This Row],[weight]]</f>
        <v>0</v>
      </c>
      <c r="S33">
        <f>0.9155*Table2[[#This Row],[J67'']]*Table2[[#This Row],[weight]]</f>
        <v>0</v>
      </c>
      <c r="T33">
        <f>0.9155*Table2[[#This Row],[J77'']]*Table2[[#This Row],[weight]]</f>
        <v>0</v>
      </c>
    </row>
    <row r="34" spans="1:32" x14ac:dyDescent="0.25">
      <c r="A34" t="s">
        <v>81</v>
      </c>
      <c r="B34">
        <v>8.1389999999999993</v>
      </c>
      <c r="C34">
        <v>2.7370000000000001</v>
      </c>
      <c r="D34">
        <v>2.6709999999999998</v>
      </c>
      <c r="E34">
        <v>4.6319999999999997</v>
      </c>
      <c r="F34">
        <v>7.0110000000000001</v>
      </c>
      <c r="G34">
        <v>8.1300000000000008</v>
      </c>
      <c r="H34">
        <v>-12.428000000000001</v>
      </c>
      <c r="I34">
        <v>0.51200000000000001</v>
      </c>
      <c r="J34">
        <f>chloroform!J39</f>
        <v>0</v>
      </c>
      <c r="K34" t="str">
        <f>chloroform!F39</f>
        <v>4H6</v>
      </c>
      <c r="M34">
        <f>0.9155*Table2[[#This Row],[J1,2]]*Table2[[#This Row],[weight]]</f>
        <v>0</v>
      </c>
      <c r="N34">
        <f>0.9155*Table2[[#This Row],[J2,3]]*Table2[[#This Row],[weight]]</f>
        <v>0</v>
      </c>
      <c r="O34">
        <f>0.9155*Table2[[#This Row],[J34]]*Table2[[#This Row],[weight]]</f>
        <v>0</v>
      </c>
      <c r="P34">
        <f>0.9155*Table2[[#This Row],[J45]]*Table2[[#This Row],[weight]]</f>
        <v>0</v>
      </c>
      <c r="Q34">
        <f>0.9155*Table2[[#This Row],[J56]]*Table2[[#This Row],[weight]]</f>
        <v>0</v>
      </c>
      <c r="R34">
        <f>0.9155*Table2[[#This Row],[J67]]*Table2[[#This Row],[weight]]</f>
        <v>0</v>
      </c>
      <c r="S34">
        <f>0.9155*Table2[[#This Row],[J67'']]*Table2[[#This Row],[weight]]</f>
        <v>0</v>
      </c>
      <c r="T34">
        <f>0.9155*Table2[[#This Row],[J77'']]*Table2[[#This Row],[weight]]</f>
        <v>0</v>
      </c>
    </row>
    <row r="35" spans="1:32" x14ac:dyDescent="0.25">
      <c r="A35" t="s">
        <v>82</v>
      </c>
      <c r="B35">
        <v>8.2240000000000002</v>
      </c>
      <c r="C35">
        <v>9.6440000000000001</v>
      </c>
      <c r="D35">
        <v>3.1720000000000002</v>
      </c>
      <c r="E35">
        <v>11.484</v>
      </c>
      <c r="F35">
        <v>10.521000000000001</v>
      </c>
      <c r="G35">
        <v>1.5589999999999999</v>
      </c>
      <c r="H35">
        <v>-13.209</v>
      </c>
      <c r="I35">
        <v>2.2610000000000001</v>
      </c>
      <c r="J35">
        <f>chloroform!J40</f>
        <v>0.25702284449491591</v>
      </c>
      <c r="K35" t="str">
        <f>chloroform!F40</f>
        <v>5C12</v>
      </c>
      <c r="M35">
        <f>0.9155*Table2[[#This Row],[J1,2]]*Table2[[#This Row],[weight]]</f>
        <v>1.9351435018470255</v>
      </c>
      <c r="N35">
        <f>0.9155*Table2[[#This Row],[J2,3]]*Table2[[#This Row],[weight]]</f>
        <v>2.269275769918861</v>
      </c>
      <c r="O35">
        <f>0.9155*Table2[[#This Row],[J34]]*Table2[[#This Row],[weight]]</f>
        <v>0.74638560163652301</v>
      </c>
      <c r="P35">
        <f>0.9155*Table2[[#This Row],[J45]]*Table2[[#This Row],[weight]]</f>
        <v>2.7022358919274372</v>
      </c>
      <c r="Q35">
        <f>0.9155*Table2[[#This Row],[J56]]*Table2[[#This Row],[weight]]</f>
        <v>2.4756377411153401</v>
      </c>
      <c r="R35">
        <f>0.9155*Table2[[#This Row],[J67]]*Table2[[#This Row],[weight]]</f>
        <v>0.3668395816366139</v>
      </c>
      <c r="S35">
        <f>0.9155*Table2[[#This Row],[J67'']]*Table2[[#This Row],[weight]]</f>
        <v>0.53202328035945101</v>
      </c>
      <c r="T35">
        <f>0.9155*Table2[[#This Row],[J77'']]*Table2[[#This Row],[weight]]</f>
        <v>-3.1081360063104766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83</v>
      </c>
      <c r="B36">
        <v>8.2379999999999995</v>
      </c>
      <c r="C36">
        <v>3.2480000000000002</v>
      </c>
      <c r="D36">
        <v>2.8519999999999999</v>
      </c>
      <c r="E36">
        <v>5.3559999999999999</v>
      </c>
      <c r="F36">
        <v>2.3570000000000002</v>
      </c>
      <c r="G36">
        <v>12.42</v>
      </c>
      <c r="H36">
        <v>-10.585000000000001</v>
      </c>
      <c r="I36">
        <v>6.4630000000000001</v>
      </c>
      <c r="J36">
        <f>chloroform!J41</f>
        <v>8.3293824740076185E-4</v>
      </c>
      <c r="K36" t="str">
        <f>chloroform!F41</f>
        <v>12C5</v>
      </c>
      <c r="M36">
        <f>0.9155*Table2[[#This Row],[J1,2]]*Table2[[#This Row],[weight]]</f>
        <v>6.2819278057510836E-3</v>
      </c>
      <c r="N36">
        <f>0.9155*Table2[[#This Row],[J2,3]]*Table2[[#This Row],[weight]]</f>
        <v>2.476778527929051E-3</v>
      </c>
      <c r="O36">
        <f>0.9155*Table2[[#This Row],[J34]]*Table2[[#This Row],[weight]]</f>
        <v>2.1748067615928734E-3</v>
      </c>
      <c r="P36">
        <f>0.9155*Table2[[#This Row],[J45]]*Table2[[#This Row],[weight]]</f>
        <v>4.0842443951933484E-3</v>
      </c>
      <c r="Q36">
        <f>0.9155*Table2[[#This Row],[J56]]*Table2[[#This Row],[weight]]</f>
        <v>1.797342053672652E-3</v>
      </c>
      <c r="R36">
        <f>0.9155*Table2[[#This Row],[J67]]*Table2[[#This Row],[weight]]</f>
        <v>9.4709326714528357E-3</v>
      </c>
      <c r="S36">
        <f>0.9155*Table2[[#This Row],[J67'']]*Table2[[#This Row],[weight]]</f>
        <v>4.9283927419967542E-3</v>
      </c>
      <c r="T36">
        <f>0.9155*Table2[[#This Row],[J77'']]*Table2[[#This Row],[weight]]</f>
        <v>-8.0716443097687829E-3</v>
      </c>
    </row>
    <row r="37" spans="1:32" x14ac:dyDescent="0.25">
      <c r="A37" t="s">
        <v>84</v>
      </c>
      <c r="B37">
        <v>7.9349999999999996</v>
      </c>
      <c r="C37">
        <v>8.718</v>
      </c>
      <c r="D37">
        <v>2.1720000000000002</v>
      </c>
      <c r="E37">
        <v>11.255000000000001</v>
      </c>
      <c r="F37">
        <v>1.3779999999999999</v>
      </c>
      <c r="G37">
        <v>3.5640000000000001</v>
      </c>
      <c r="H37">
        <v>-14.17</v>
      </c>
      <c r="I37">
        <v>13.733000000000001</v>
      </c>
      <c r="J37">
        <f>chloroform!J42</f>
        <v>0</v>
      </c>
      <c r="K37" t="str">
        <f>chloroform!F42</f>
        <v>6H4</v>
      </c>
      <c r="M37">
        <f>0.9155*Table2[[#This Row],[J1,2]]*Table2[[#This Row],[weight]]</f>
        <v>0</v>
      </c>
      <c r="N37">
        <f>0.9155*Table2[[#This Row],[J2,3]]*Table2[[#This Row],[weight]]</f>
        <v>0</v>
      </c>
      <c r="O37">
        <f>0.9155*Table2[[#This Row],[J34]]*Table2[[#This Row],[weight]]</f>
        <v>0</v>
      </c>
      <c r="P37">
        <f>0.9155*Table2[[#This Row],[J45]]*Table2[[#This Row],[weight]]</f>
        <v>0</v>
      </c>
      <c r="Q37">
        <f>0.9155*Table2[[#This Row],[J56]]*Table2[[#This Row],[weight]]</f>
        <v>0</v>
      </c>
      <c r="R37">
        <f>0.9155*Table2[[#This Row],[J67]]*Table2[[#This Row],[weight]]</f>
        <v>0</v>
      </c>
      <c r="S37">
        <f>0.9155*Table2[[#This Row],[J67'']]*Table2[[#This Row],[weight]]</f>
        <v>0</v>
      </c>
      <c r="T37">
        <f>0.9155*Table2[[#This Row],[J77'']]*Table2[[#This Row],[weight]]</f>
        <v>0</v>
      </c>
    </row>
    <row r="38" spans="1:32" x14ac:dyDescent="0.25">
      <c r="A38" t="s">
        <v>85</v>
      </c>
      <c r="B38">
        <v>7.75</v>
      </c>
      <c r="C38">
        <v>9.6300000000000008</v>
      </c>
      <c r="D38">
        <v>3.0870000000000002</v>
      </c>
      <c r="E38">
        <v>11.297000000000001</v>
      </c>
      <c r="F38">
        <v>10.74</v>
      </c>
      <c r="G38">
        <v>2.391</v>
      </c>
      <c r="H38">
        <v>-12.073</v>
      </c>
      <c r="I38">
        <v>11.214</v>
      </c>
      <c r="J38">
        <f>chloroform!J43</f>
        <v>2.1590867824535478E-2</v>
      </c>
      <c r="K38" t="str">
        <f>chloroform!F43</f>
        <v>5C12</v>
      </c>
      <c r="M38">
        <f>0.9155*Table2[[#This Row],[J1,2]]*Table2[[#This Row],[weight]]</f>
        <v>0.15318990607355726</v>
      </c>
      <c r="N38">
        <f>0.9155*Table2[[#This Row],[J2,3]]*Table2[[#This Row],[weight]]</f>
        <v>0.19035081232107831</v>
      </c>
      <c r="O38">
        <f>0.9155*Table2[[#This Row],[J34]]*Table2[[#This Row],[weight]]</f>
        <v>6.1018998716009201E-2</v>
      </c>
      <c r="P38">
        <f>0.9155*Table2[[#This Row],[J45]]*Table2[[#This Row],[weight]]</f>
        <v>0.22330146695651309</v>
      </c>
      <c r="Q38">
        <f>0.9155*Table2[[#This Row],[J56]]*Table2[[#This Row],[weight]]</f>
        <v>0.21229156015871037</v>
      </c>
      <c r="R38">
        <f>0.9155*Table2[[#This Row],[J67]]*Table2[[#This Row],[weight]]</f>
        <v>4.7261556828629092E-2</v>
      </c>
      <c r="S38">
        <f>0.9155*Table2[[#This Row],[J67'']]*Table2[[#This Row],[weight]]</f>
        <v>0.22166085247856407</v>
      </c>
      <c r="T38">
        <f>0.9155*Table2[[#This Row],[J77'']]*Table2[[#This Row],[weight]]</f>
        <v>-0.23864022400336221</v>
      </c>
    </row>
    <row r="39" spans="1:32" x14ac:dyDescent="0.25">
      <c r="A39" t="s">
        <v>110</v>
      </c>
      <c r="B39">
        <v>8.3089999999999993</v>
      </c>
      <c r="C39">
        <v>2.3439999999999999</v>
      </c>
      <c r="D39">
        <v>1.5389999999999999</v>
      </c>
      <c r="E39">
        <v>1.83</v>
      </c>
      <c r="F39">
        <v>11.49</v>
      </c>
      <c r="G39">
        <v>2.629</v>
      </c>
      <c r="H39">
        <v>-12.88</v>
      </c>
      <c r="I39">
        <v>1.258</v>
      </c>
      <c r="J39">
        <f>chloroform!J44</f>
        <v>0</v>
      </c>
      <c r="K39" t="str">
        <f>chloroform!F44</f>
        <v>4H6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111</v>
      </c>
      <c r="B40">
        <v>8.59</v>
      </c>
      <c r="C40">
        <v>3.0419999999999998</v>
      </c>
      <c r="D40">
        <v>3.452</v>
      </c>
      <c r="E40">
        <v>4.9989999999999997</v>
      </c>
      <c r="F40">
        <v>2.226</v>
      </c>
      <c r="G40">
        <v>6.944</v>
      </c>
      <c r="H40">
        <v>-13.555</v>
      </c>
      <c r="I40">
        <v>0.35599999999999998</v>
      </c>
      <c r="J40">
        <f>chloroform!J45</f>
        <v>0</v>
      </c>
      <c r="K40" t="str">
        <f>chloroform!F45</f>
        <v>12C5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112</v>
      </c>
      <c r="B41">
        <v>7.548</v>
      </c>
      <c r="C41">
        <v>4.45</v>
      </c>
      <c r="D41">
        <v>1.5860000000000001</v>
      </c>
      <c r="E41">
        <v>5.0129999999999999</v>
      </c>
      <c r="F41">
        <v>2.0579999999999998</v>
      </c>
      <c r="G41">
        <v>13.246</v>
      </c>
      <c r="H41">
        <v>-11.454000000000001</v>
      </c>
      <c r="I41">
        <v>5.1180000000000003</v>
      </c>
      <c r="J41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86</v>
      </c>
      <c r="B42">
        <v>8.3629999999999995</v>
      </c>
      <c r="C42">
        <v>9.5879999999999992</v>
      </c>
      <c r="D42">
        <v>3.2959999999999998</v>
      </c>
      <c r="E42">
        <v>11.781000000000001</v>
      </c>
      <c r="F42">
        <v>9.2609999999999992</v>
      </c>
      <c r="G42">
        <v>1.2669999999999999</v>
      </c>
      <c r="H42">
        <v>-14.084</v>
      </c>
      <c r="I42">
        <v>2.7559999999999998</v>
      </c>
      <c r="J42">
        <f>chloroform!J47</f>
        <v>2.4635103245980367E-3</v>
      </c>
      <c r="K42" t="str">
        <f>chloroform!F47</f>
        <v>5C12</v>
      </c>
      <c r="M42">
        <f>0.9155*Table2[[#This Row],[J1,2]]*Table2[[#This Row],[weight]]</f>
        <v>1.8861439381243548E-2</v>
      </c>
      <c r="N42">
        <f>0.9155*Table2[[#This Row],[J2,3]]*Table2[[#This Row],[weight]]</f>
        <v>2.162423541640119E-2</v>
      </c>
      <c r="O42">
        <f>0.9155*Table2[[#This Row],[J34]]*Table2[[#This Row],[weight]]</f>
        <v>7.4336128423506797E-3</v>
      </c>
      <c r="P42">
        <f>0.9155*Table2[[#This Row],[J45]]*Table2[[#This Row],[weight]]</f>
        <v>2.6570204155258913E-2</v>
      </c>
      <c r="Q42">
        <f>0.9155*Table2[[#This Row],[J56]]*Table2[[#This Row],[weight]]</f>
        <v>2.0886738025791763E-2</v>
      </c>
      <c r="R42">
        <f>0.9155*Table2[[#This Row],[J67]]*Table2[[#This Row],[weight]]</f>
        <v>2.8575204706487597E-3</v>
      </c>
      <c r="S42">
        <f>0.9155*Table2[[#This Row],[J67'']]*Table2[[#This Row],[weight]]</f>
        <v>6.2157272431791486E-3</v>
      </c>
      <c r="T42">
        <f>0.9155*Table2[[#This Row],[J77'']]*Table2[[#This Row],[weight]]</f>
        <v>-3.1764260701355275E-2</v>
      </c>
    </row>
    <row r="43" spans="1:32" x14ac:dyDescent="0.25">
      <c r="A43" t="s">
        <v>87</v>
      </c>
      <c r="B43">
        <v>8.01</v>
      </c>
      <c r="C43">
        <v>2.2090000000000001</v>
      </c>
      <c r="D43">
        <v>1.702</v>
      </c>
      <c r="E43">
        <v>2.9020000000000001</v>
      </c>
      <c r="F43">
        <v>10.210000000000001</v>
      </c>
      <c r="G43">
        <v>11.366</v>
      </c>
      <c r="H43">
        <v>-11.397</v>
      </c>
      <c r="I43">
        <v>5.4249999999999998</v>
      </c>
      <c r="J43">
        <f>chloroform!J48</f>
        <v>8.6536205426767949E-3</v>
      </c>
      <c r="K43" t="str">
        <f>chloroform!F48</f>
        <v>4H6</v>
      </c>
      <c r="M43">
        <f>0.9155*Table2[[#This Row],[J1,2]]*Table2[[#This Row],[weight]]</f>
        <v>6.3458340750633044E-2</v>
      </c>
      <c r="N43">
        <f>0.9155*Table2[[#This Row],[J2,3]]*Table2[[#This Row],[weight]]</f>
        <v>1.7500558641466719E-2</v>
      </c>
      <c r="O43">
        <f>0.9155*Table2[[#This Row],[J34]]*Table2[[#This Row],[weight]]</f>
        <v>1.3483907110808671E-2</v>
      </c>
      <c r="P43">
        <f>0.9155*Table2[[#This Row],[J45]]*Table2[[#This Row],[weight]]</f>
        <v>2.2990774638993398E-2</v>
      </c>
      <c r="Q43">
        <f>0.9155*Table2[[#This Row],[J56]]*Table2[[#This Row],[weight]]</f>
        <v>8.0887597885638388E-2</v>
      </c>
      <c r="R43">
        <f>0.9155*Table2[[#This Row],[J67]]*Table2[[#This Row],[weight]]</f>
        <v>9.0045880271122994E-2</v>
      </c>
      <c r="S43">
        <f>0.9155*Table2[[#This Row],[J67'']]*Table2[[#This Row],[weight]]</f>
        <v>4.2978963617001785E-2</v>
      </c>
      <c r="T43">
        <f>0.9155*Table2[[#This Row],[J77'']]*Table2[[#This Row],[weight]]</f>
        <v>-9.0291474348934433E-2</v>
      </c>
    </row>
    <row r="44" spans="1:32" x14ac:dyDescent="0.25">
      <c r="A44" t="s">
        <v>88</v>
      </c>
      <c r="B44">
        <v>8.3840000000000003</v>
      </c>
      <c r="C44">
        <v>9.5069999999999997</v>
      </c>
      <c r="D44">
        <v>3.206</v>
      </c>
      <c r="E44">
        <v>11.582000000000001</v>
      </c>
      <c r="F44">
        <v>10.241</v>
      </c>
      <c r="G44">
        <v>1.863</v>
      </c>
      <c r="H44">
        <v>-12.785</v>
      </c>
      <c r="I44">
        <v>1.8660000000000001</v>
      </c>
      <c r="J44">
        <f>chloroform!J49</f>
        <v>1.9226983658799303E-2</v>
      </c>
      <c r="K44" t="str">
        <f>chloroform!F49</f>
        <v>5C12</v>
      </c>
      <c r="M44">
        <f>0.9155*Table2[[#This Row],[J1,2]]*Table2[[#This Row],[weight]]</f>
        <v>0.14757771287626431</v>
      </c>
      <c r="N44">
        <f>0.9155*Table2[[#This Row],[J2,3]]*Table2[[#This Row],[weight]]</f>
        <v>0.16734509975126965</v>
      </c>
      <c r="O44">
        <f>0.9155*Table2[[#This Row],[J34]]*Table2[[#This Row],[weight]]</f>
        <v>5.6432985148056218E-2</v>
      </c>
      <c r="P44">
        <f>0.9155*Table2[[#This Row],[J45]]*Table2[[#This Row],[weight]]</f>
        <v>0.2038698795960035</v>
      </c>
      <c r="Q44">
        <f>0.9155*Table2[[#This Row],[J56]]*Table2[[#This Row],[weight]]</f>
        <v>0.18026519054935863</v>
      </c>
      <c r="R44">
        <f>0.9155*Table2[[#This Row],[J67]]*Table2[[#This Row],[weight]]</f>
        <v>3.2793091494332113E-2</v>
      </c>
      <c r="S44">
        <f>0.9155*Table2[[#This Row],[J67'']]*Table2[[#This Row],[weight]]</f>
        <v>3.2845898404951002E-2</v>
      </c>
      <c r="T44">
        <f>0.9155*Table2[[#This Row],[J77'']]*Table2[[#This Row],[weight]]</f>
        <v>-0.22504545075417928</v>
      </c>
    </row>
    <row r="45" spans="1:32" x14ac:dyDescent="0.25">
      <c r="A45" t="s">
        <v>113</v>
      </c>
      <c r="B45">
        <v>7.3070000000000004</v>
      </c>
      <c r="C45">
        <v>4.6500000000000004</v>
      </c>
      <c r="D45">
        <v>1.4079999999999999</v>
      </c>
      <c r="E45">
        <v>4.5890000000000004</v>
      </c>
      <c r="F45">
        <v>1.534</v>
      </c>
      <c r="G45">
        <v>12.442</v>
      </c>
      <c r="H45">
        <v>-10.365</v>
      </c>
      <c r="I45">
        <v>5.4059999999999997</v>
      </c>
      <c r="J45">
        <f>chloroform!J50</f>
        <v>0</v>
      </c>
      <c r="K45" t="str">
        <f>chloroform!F50</f>
        <v>12C5</v>
      </c>
      <c r="M45">
        <f>0.9155*Table2[[#This Row],[J1,2]]*Table2[[#This Row],[weight]]</f>
        <v>0</v>
      </c>
      <c r="N45">
        <f>0.9155*Table2[[#This Row],[J2,3]]*Table2[[#This Row],[weight]]</f>
        <v>0</v>
      </c>
      <c r="O45">
        <f>0.9155*Table2[[#This Row],[J34]]*Table2[[#This Row],[weight]]</f>
        <v>0</v>
      </c>
      <c r="P45">
        <f>0.9155*Table2[[#This Row],[J45]]*Table2[[#This Row],[weight]]</f>
        <v>0</v>
      </c>
      <c r="Q45">
        <f>0.9155*Table2[[#This Row],[J56]]*Table2[[#This Row],[weight]]</f>
        <v>0</v>
      </c>
      <c r="R45">
        <f>0.9155*Table2[[#This Row],[J67]]*Table2[[#This Row],[weight]]</f>
        <v>0</v>
      </c>
      <c r="S45">
        <f>0.9155*Table2[[#This Row],[J67'']]*Table2[[#This Row],[weight]]</f>
        <v>0</v>
      </c>
      <c r="T45">
        <f>0.9155*Table2[[#This Row],[J77'']]*Table2[[#This Row],[weight]]</f>
        <v>0</v>
      </c>
    </row>
    <row r="46" spans="1:32" x14ac:dyDescent="0.25">
      <c r="A46" t="s">
        <v>114</v>
      </c>
      <c r="B46">
        <v>7.71</v>
      </c>
      <c r="C46">
        <v>4.306</v>
      </c>
      <c r="D46">
        <v>1.542</v>
      </c>
      <c r="E46">
        <v>5.258</v>
      </c>
      <c r="F46">
        <v>2.0510000000000002</v>
      </c>
      <c r="G46">
        <v>1.212</v>
      </c>
      <c r="H46">
        <v>-13.64</v>
      </c>
      <c r="I46">
        <v>10.287000000000001</v>
      </c>
      <c r="J46">
        <f>chloroform!J51</f>
        <v>0</v>
      </c>
      <c r="K46" t="str">
        <f>chloroform!F51</f>
        <v>12C5</v>
      </c>
      <c r="M46">
        <f>0.9155*Table2[[#This Row],[J1,2]]*Table2[[#This Row],[weight]]</f>
        <v>0</v>
      </c>
      <c r="N46">
        <f>0.9155*Table2[[#This Row],[J2,3]]*Table2[[#This Row],[weight]]</f>
        <v>0</v>
      </c>
      <c r="O46">
        <f>0.9155*Table2[[#This Row],[J34]]*Table2[[#This Row],[weight]]</f>
        <v>0</v>
      </c>
      <c r="P46">
        <f>0.9155*Table2[[#This Row],[J45]]*Table2[[#This Row],[weight]]</f>
        <v>0</v>
      </c>
      <c r="Q46">
        <f>0.9155*Table2[[#This Row],[J56]]*Table2[[#This Row],[weight]]</f>
        <v>0</v>
      </c>
      <c r="R46">
        <f>0.9155*Table2[[#This Row],[J67]]*Table2[[#This Row],[weight]]</f>
        <v>0</v>
      </c>
      <c r="S46">
        <f>0.9155*Table2[[#This Row],[J67'']]*Table2[[#This Row],[weight]]</f>
        <v>0</v>
      </c>
      <c r="T46">
        <f>0.9155*Table2[[#This Row],[J77'']]*Table2[[#This Row],[weight]]</f>
        <v>0</v>
      </c>
    </row>
    <row r="47" spans="1:32" x14ac:dyDescent="0.25">
      <c r="A47" t="s">
        <v>115</v>
      </c>
      <c r="B47">
        <v>7.9450000000000003</v>
      </c>
      <c r="C47">
        <v>9.6859999999999999</v>
      </c>
      <c r="D47">
        <v>2.5680000000000001</v>
      </c>
      <c r="E47">
        <v>11.843</v>
      </c>
      <c r="F47">
        <v>9.8919999999999995</v>
      </c>
      <c r="G47">
        <v>0.96199999999999997</v>
      </c>
      <c r="H47">
        <v>-14.106</v>
      </c>
      <c r="I47">
        <v>3.2130000000000001</v>
      </c>
      <c r="J47" s="4">
        <f>chloroform!J52</f>
        <v>0</v>
      </c>
      <c r="K47" t="str">
        <f>chloroform!F52</f>
        <v>5C12</v>
      </c>
      <c r="M47">
        <f>0.9155*Table2[[#This Row],[J1,2]]*Table2[[#This Row],[weight]]</f>
        <v>0</v>
      </c>
      <c r="N47">
        <f>0.9155*Table2[[#This Row],[J2,3]]*Table2[[#This Row],[weight]]</f>
        <v>0</v>
      </c>
      <c r="O47">
        <f>0.9155*Table2[[#This Row],[J34]]*Table2[[#This Row],[weight]]</f>
        <v>0</v>
      </c>
      <c r="P47">
        <f>0.9155*Table2[[#This Row],[J45]]*Table2[[#This Row],[weight]]</f>
        <v>0</v>
      </c>
      <c r="Q47">
        <f>0.9155*Table2[[#This Row],[J56]]*Table2[[#This Row],[weight]]</f>
        <v>0</v>
      </c>
      <c r="R47">
        <f>0.9155*Table2[[#This Row],[J67]]*Table2[[#This Row],[weight]]</f>
        <v>0</v>
      </c>
      <c r="S47">
        <f>0.9155*Table2[[#This Row],[J67'']]*Table2[[#This Row],[weight]]</f>
        <v>0</v>
      </c>
      <c r="T47">
        <f>0.9155*Table2[[#This Row],[J77'']]*Table2[[#This Row],[weight]]</f>
        <v>0</v>
      </c>
    </row>
    <row r="48" spans="1:32" x14ac:dyDescent="0.25">
      <c r="A48" t="s">
        <v>89</v>
      </c>
      <c r="B48">
        <v>7.7770000000000001</v>
      </c>
      <c r="C48">
        <v>9.6180000000000003</v>
      </c>
      <c r="D48">
        <v>3.2610000000000001</v>
      </c>
      <c r="E48">
        <v>11.61</v>
      </c>
      <c r="F48">
        <v>10.763</v>
      </c>
      <c r="G48">
        <v>10.298999999999999</v>
      </c>
      <c r="H48">
        <v>-11.920999999999999</v>
      </c>
      <c r="I48">
        <v>2.0219999999999998</v>
      </c>
      <c r="J48" s="4">
        <f>chloroform!J53</f>
        <v>5.5544057164707743E-3</v>
      </c>
      <c r="K48" t="str">
        <f>chloroform!F53</f>
        <v>5C12</v>
      </c>
      <c r="M48">
        <f>0.9155*Table2[[#This Row],[J1,2]]*Table2[[#This Row],[weight]]</f>
        <v>3.9546499436777287E-2</v>
      </c>
      <c r="N48">
        <f>0.9155*Table2[[#This Row],[J2,3]]*Table2[[#This Row],[weight]]</f>
        <v>4.8908092012720068E-2</v>
      </c>
      <c r="O48">
        <f>0.9155*Table2[[#This Row],[J34]]*Table2[[#This Row],[weight]]</f>
        <v>1.6582375551411947E-2</v>
      </c>
      <c r="P48">
        <f>0.9155*Table2[[#This Row],[J45]]*Table2[[#This Row],[weight]]</f>
        <v>5.9037528412110615E-2</v>
      </c>
      <c r="Q48">
        <f>0.9155*Table2[[#This Row],[J56]]*Table2[[#This Row],[weight]]</f>
        <v>5.4730483918996257E-2</v>
      </c>
      <c r="R48">
        <f>0.9155*Table2[[#This Row],[J67]]*Table2[[#This Row],[weight]]</f>
        <v>5.2371016805885205E-2</v>
      </c>
      <c r="S48">
        <f>0.9155*Table2[[#This Row],[J67'']]*Table2[[#This Row],[weight]]</f>
        <v>1.0281988152393423E-2</v>
      </c>
      <c r="T48">
        <f>0.9155*Table2[[#This Row],[J77'']]*Table2[[#This Row],[weight]]</f>
        <v>-6.0618981584907028E-2</v>
      </c>
    </row>
    <row r="49" spans="1:30" x14ac:dyDescent="0.25">
      <c r="A49" t="s">
        <v>35</v>
      </c>
      <c r="B49">
        <v>7.4260000000000002</v>
      </c>
      <c r="C49">
        <v>9.6319999999999997</v>
      </c>
      <c r="D49">
        <v>2.8889999999999998</v>
      </c>
      <c r="E49">
        <v>11.404</v>
      </c>
      <c r="F49">
        <v>11.605</v>
      </c>
      <c r="G49">
        <v>0.218</v>
      </c>
      <c r="H49">
        <v>-13.374000000000001</v>
      </c>
      <c r="I49">
        <v>7.2910000000000004</v>
      </c>
      <c r="J49" s="4">
        <f>chloroform!J54</f>
        <v>1.9846269771865257E-4</v>
      </c>
      <c r="K49" t="str">
        <f>chloroform!F54</f>
        <v>5C12</v>
      </c>
      <c r="M49">
        <f>0.9155*Table2[[#This Row],[J1,2]]*Table2[[#This Row],[weight]]</f>
        <v>1.3492492458283527E-3</v>
      </c>
      <c r="N49">
        <f>0.9155*Table2[[#This Row],[J2,3]]*Table2[[#This Row],[weight]]</f>
        <v>1.7500631209020593E-3</v>
      </c>
      <c r="O49">
        <f>0.9155*Table2[[#This Row],[J34]]*Table2[[#This Row],[weight]]</f>
        <v>5.2490992071076083E-4</v>
      </c>
      <c r="P49">
        <f>0.9155*Table2[[#This Row],[J45]]*Table2[[#This Row],[weight]]</f>
        <v>2.0720224076793072E-3</v>
      </c>
      <c r="Q49">
        <f>0.9155*Table2[[#This Row],[J56]]*Table2[[#This Row],[weight]]</f>
        <v>2.1085426202313538E-3</v>
      </c>
      <c r="R49">
        <f>0.9155*Table2[[#This Row],[J67]]*Table2[[#This Row],[weight]]</f>
        <v>3.9608986747990965E-5</v>
      </c>
      <c r="S49">
        <f>0.9155*Table2[[#This Row],[J67'']]*Table2[[#This Row],[weight]]</f>
        <v>1.3247207448605601E-3</v>
      </c>
      <c r="T49">
        <f>0.9155*Table2[[#This Row],[J77'']]*Table2[[#This Row],[weight]]</f>
        <v>-2.4299568292093171E-3</v>
      </c>
    </row>
    <row r="50" spans="1:30" x14ac:dyDescent="0.25">
      <c r="A50" t="s">
        <v>90</v>
      </c>
      <c r="B50">
        <v>7.851</v>
      </c>
      <c r="C50">
        <v>9.6039999999999992</v>
      </c>
      <c r="D50">
        <v>3.1070000000000002</v>
      </c>
      <c r="E50">
        <v>11.244</v>
      </c>
      <c r="F50">
        <v>10.811</v>
      </c>
      <c r="G50">
        <v>1.841</v>
      </c>
      <c r="H50">
        <v>-13.474</v>
      </c>
      <c r="I50">
        <v>11.539</v>
      </c>
      <c r="J50" s="4">
        <f>chloroform!J55</f>
        <v>2.190798782818805E-2</v>
      </c>
      <c r="K50" t="str">
        <f>chloroform!F55</f>
        <v>5C12</v>
      </c>
      <c r="M50">
        <f>0.9155*Table2[[#This Row],[J1,2]]*Table2[[#This Row],[weight]]</f>
        <v>0.15746564518800005</v>
      </c>
      <c r="N50">
        <f>0.9155*Table2[[#This Row],[J2,3]]*Table2[[#This Row],[weight]]</f>
        <v>0.19262515047580592</v>
      </c>
      <c r="O50">
        <f>0.9155*Table2[[#This Row],[J34]]*Table2[[#This Row],[weight]]</f>
        <v>6.231636219578604E-2</v>
      </c>
      <c r="P50">
        <f>0.9155*Table2[[#This Row],[J45]]*Table2[[#This Row],[weight]]</f>
        <v>0.22551824156080405</v>
      </c>
      <c r="Q50">
        <f>0.9155*Table2[[#This Row],[J56]]*Table2[[#This Row],[weight]]</f>
        <v>0.21683366324385026</v>
      </c>
      <c r="R50">
        <f>0.9155*Table2[[#This Row],[J67]]*Table2[[#This Row],[weight]]</f>
        <v>3.6924500419196038E-2</v>
      </c>
      <c r="S50">
        <f>0.9155*Table2[[#This Row],[J67'']]*Table2[[#This Row],[weight]]</f>
        <v>0.23143498660353237</v>
      </c>
      <c r="T50">
        <f>0.9155*Table2[[#This Row],[J77'']]*Table2[[#This Row],[weight]]</f>
        <v>-0.27024482273125877</v>
      </c>
    </row>
    <row r="51" spans="1:30" x14ac:dyDescent="0.25">
      <c r="A51" t="s">
        <v>91</v>
      </c>
      <c r="B51">
        <v>8.0009999999999994</v>
      </c>
      <c r="C51">
        <v>9.673</v>
      </c>
      <c r="D51">
        <v>3.1280000000000001</v>
      </c>
      <c r="E51">
        <v>11.555999999999999</v>
      </c>
      <c r="F51">
        <v>9.9169999999999998</v>
      </c>
      <c r="G51">
        <v>10.257999999999999</v>
      </c>
      <c r="H51">
        <v>-11.692</v>
      </c>
      <c r="I51">
        <v>1.8280000000000001</v>
      </c>
      <c r="J51" s="4">
        <f>chloroform!J56</f>
        <v>3.5612620420493731E-4</v>
      </c>
      <c r="K51" t="str">
        <f>chloroform!F56</f>
        <v>5C12</v>
      </c>
      <c r="M51">
        <f>0.9155*Table2[[#This Row],[J1,2]]*Table2[[#This Row],[weight]]</f>
        <v>2.6085943531369104E-3</v>
      </c>
      <c r="N51">
        <f>0.9155*Table2[[#This Row],[J2,3]]*Table2[[#This Row],[weight]]</f>
        <v>3.1537224319326753E-3</v>
      </c>
      <c r="O51">
        <f>0.9155*Table2[[#This Row],[J34]]*Table2[[#This Row],[weight]]</f>
        <v>1.0198329129624116E-3</v>
      </c>
      <c r="P51">
        <f>0.9155*Table2[[#This Row],[J45]]*Table2[[#This Row],[weight]]</f>
        <v>3.7676435876578093E-3</v>
      </c>
      <c r="Q51">
        <f>0.9155*Table2[[#This Row],[J56]]*Table2[[#This Row],[weight]]</f>
        <v>3.2332746156803829E-3</v>
      </c>
      <c r="R51">
        <f>0.9155*Table2[[#This Row],[J67]]*Table2[[#This Row],[weight]]</f>
        <v>3.3444520528032027E-3</v>
      </c>
      <c r="S51">
        <f>0.9155*Table2[[#This Row],[J67'']]*Table2[[#This Row],[weight]]</f>
        <v>5.9598931102790558E-4</v>
      </c>
      <c r="T51">
        <f>0.9155*Table2[[#This Row],[J77'']]*Table2[[#This Row],[weight]]</f>
        <v>-3.8119841490909588E-3</v>
      </c>
      <c r="AA51" s="5"/>
      <c r="AB51" s="5"/>
      <c r="AC51" s="5"/>
      <c r="AD51" s="5"/>
    </row>
    <row r="52" spans="1:30" x14ac:dyDescent="0.25">
      <c r="A52" t="s">
        <v>92</v>
      </c>
      <c r="B52">
        <v>7.7320000000000002</v>
      </c>
      <c r="C52">
        <v>9.64</v>
      </c>
      <c r="D52">
        <v>3.1120000000000001</v>
      </c>
      <c r="E52">
        <v>11.586</v>
      </c>
      <c r="F52">
        <v>10.097</v>
      </c>
      <c r="G52">
        <v>1.615</v>
      </c>
      <c r="H52">
        <v>-13.877000000000001</v>
      </c>
      <c r="I52">
        <v>11.313000000000001</v>
      </c>
      <c r="J52" s="4">
        <f>chloroform!J57</f>
        <v>4.4308066079981807E-4</v>
      </c>
      <c r="K52" t="str">
        <f>chloroform!F57</f>
        <v>5C12</v>
      </c>
      <c r="M52">
        <f>0.9155*Table2[[#This Row],[J1,2]]*Table2[[#This Row],[weight]]</f>
        <v>3.1364111472479889E-3</v>
      </c>
      <c r="N52">
        <f>0.9155*Table2[[#This Row],[J2,3]]*Table2[[#This Row],[weight]]</f>
        <v>3.9103729254359306E-3</v>
      </c>
      <c r="O52">
        <f>0.9155*Table2[[#This Row],[J34]]*Table2[[#This Row],[weight]]</f>
        <v>1.2623527535224703E-3</v>
      </c>
      <c r="P52">
        <f>0.9155*Table2[[#This Row],[J45]]*Table2[[#This Row],[weight]]</f>
        <v>4.6997490367324361E-3</v>
      </c>
      <c r="Q52">
        <f>0.9155*Table2[[#This Row],[J56]]*Table2[[#This Row],[weight]]</f>
        <v>4.0957505630836704E-3</v>
      </c>
      <c r="R52">
        <f>0.9155*Table2[[#This Row],[J67]]*Table2[[#This Row],[weight]]</f>
        <v>6.5510915711400699E-4</v>
      </c>
      <c r="S52">
        <f>0.9155*Table2[[#This Row],[J67'']]*Table2[[#This Row],[weight]]</f>
        <v>4.5890092225577472E-3</v>
      </c>
      <c r="T52">
        <f>0.9155*Table2[[#This Row],[J77'']]*Table2[[#This Row],[weight]]</f>
        <v>-5.6290710670409139E-3</v>
      </c>
    </row>
    <row r="53" spans="1:30" x14ac:dyDescent="0.25">
      <c r="A53" t="s">
        <v>93</v>
      </c>
      <c r="B53">
        <v>8.2629999999999999</v>
      </c>
      <c r="C53">
        <v>5.1920000000000002</v>
      </c>
      <c r="D53">
        <v>3.12</v>
      </c>
      <c r="E53">
        <v>10.851000000000001</v>
      </c>
      <c r="F53">
        <v>10.433</v>
      </c>
      <c r="G53">
        <v>2.4660000000000002</v>
      </c>
      <c r="H53">
        <v>-13.84</v>
      </c>
      <c r="I53">
        <v>1.4510000000000001</v>
      </c>
      <c r="J53" s="4">
        <f>chloroform!J58</f>
        <v>0</v>
      </c>
      <c r="K53" t="str">
        <f>chloroform!F58</f>
        <v>56E</v>
      </c>
      <c r="M53">
        <f>0.9155*Table2[[#This Row],[J1,2]]*Table2[[#This Row],[weight]]</f>
        <v>0</v>
      </c>
      <c r="N53">
        <f>0.9155*Table2[[#This Row],[J2,3]]*Table2[[#This Row],[weight]]</f>
        <v>0</v>
      </c>
      <c r="O53">
        <f>0.9155*Table2[[#This Row],[J34]]*Table2[[#This Row],[weight]]</f>
        <v>0</v>
      </c>
      <c r="P53">
        <f>0.9155*Table2[[#This Row],[J45]]*Table2[[#This Row],[weight]]</f>
        <v>0</v>
      </c>
      <c r="Q53">
        <f>0.9155*Table2[[#This Row],[J56]]*Table2[[#This Row],[weight]]</f>
        <v>0</v>
      </c>
      <c r="R53">
        <f>0.9155*Table2[[#This Row],[J67]]*Table2[[#This Row],[weight]]</f>
        <v>0</v>
      </c>
      <c r="S53">
        <f>0.9155*Table2[[#This Row],[J67'']]*Table2[[#This Row],[weight]]</f>
        <v>0</v>
      </c>
      <c r="T53">
        <f>0.9155*Table2[[#This Row],[J77'']]*Table2[[#This Row],[weight]]</f>
        <v>0</v>
      </c>
    </row>
    <row r="54" spans="1:30" x14ac:dyDescent="0.25">
      <c r="A54" t="s">
        <v>94</v>
      </c>
      <c r="B54">
        <v>8.1359999999999992</v>
      </c>
      <c r="C54">
        <v>2.2959999999999998</v>
      </c>
      <c r="D54">
        <v>2.145</v>
      </c>
      <c r="E54">
        <v>3.1349999999999998</v>
      </c>
      <c r="F54">
        <v>9.2989999999999995</v>
      </c>
      <c r="G54">
        <v>12.37</v>
      </c>
      <c r="H54">
        <v>-12.305999999999999</v>
      </c>
      <c r="I54">
        <v>5.3520000000000003</v>
      </c>
      <c r="J54" s="4">
        <f>chloroform!J59</f>
        <v>1.1140978803806484E-2</v>
      </c>
      <c r="K54" t="str">
        <f>chloroform!F59</f>
        <v>4H6</v>
      </c>
      <c r="M54">
        <f>0.9155*Table2[[#This Row],[J1,2]]*Table2[[#This Row],[weight]]</f>
        <v>8.2983669747983019E-2</v>
      </c>
      <c r="N54">
        <f>0.9155*Table2[[#This Row],[J2,3]]*Table2[[#This Row],[weight]]</f>
        <v>2.3418203753855584E-2</v>
      </c>
      <c r="O54">
        <f>0.9155*Table2[[#This Row],[J34]]*Table2[[#This Row],[weight]]</f>
        <v>2.1878069273527975E-2</v>
      </c>
      <c r="P54">
        <f>0.9155*Table2[[#This Row],[J45]]*Table2[[#This Row],[weight]]</f>
        <v>3.1975639707463956E-2</v>
      </c>
      <c r="Q54">
        <f>0.9155*Table2[[#This Row],[J56]]*Table2[[#This Row],[weight]]</f>
        <v>9.484576511633408E-2</v>
      </c>
      <c r="R54">
        <f>0.9155*Table2[[#This Row],[J67]]*Table2[[#This Row],[weight]]</f>
        <v>0.1261686325937254</v>
      </c>
      <c r="S54">
        <f>0.9155*Table2[[#This Row],[J67'']]*Table2[[#This Row],[weight]]</f>
        <v>5.4588077739823646E-2</v>
      </c>
      <c r="T54">
        <f>0.9155*Table2[[#This Row],[J77'']]*Table2[[#This Row],[weight]]</f>
        <v>-0.12551586036365278</v>
      </c>
    </row>
    <row r="55" spans="1:30" x14ac:dyDescent="0.25">
      <c r="A55" t="s">
        <v>95</v>
      </c>
      <c r="B55">
        <v>7.8230000000000004</v>
      </c>
      <c r="C55">
        <v>9.6460000000000008</v>
      </c>
      <c r="D55">
        <v>3.19</v>
      </c>
      <c r="E55">
        <v>11.573</v>
      </c>
      <c r="F55">
        <v>10.56</v>
      </c>
      <c r="G55">
        <v>10.345000000000001</v>
      </c>
      <c r="H55">
        <v>-13.125999999999999</v>
      </c>
      <c r="I55">
        <v>1.67</v>
      </c>
      <c r="J55" s="4">
        <f>chloroform!J60</f>
        <v>9.1394033020823176E-4</v>
      </c>
      <c r="K55" t="str">
        <f>chloroform!F60</f>
        <v>5C12</v>
      </c>
      <c r="M55">
        <f>0.9155*Table2[[#This Row],[J1,2]]*Table2[[#This Row],[weight]]</f>
        <v>6.5456008885469924E-3</v>
      </c>
      <c r="N55">
        <f>0.9155*Table2[[#This Row],[J2,3]]*Table2[[#This Row],[weight]]</f>
        <v>8.0709275432601681E-3</v>
      </c>
      <c r="O55">
        <f>0.9155*Table2[[#This Row],[J34]]*Table2[[#This Row],[weight]]</f>
        <v>2.6691124676549794E-3</v>
      </c>
      <c r="P55">
        <f>0.9155*Table2[[#This Row],[J45]]*Table2[[#This Row],[weight]]</f>
        <v>9.6832722846931282E-3</v>
      </c>
      <c r="Q55">
        <f>0.9155*Table2[[#This Row],[J56]]*Table2[[#This Row],[weight]]</f>
        <v>8.8356826515475183E-3</v>
      </c>
      <c r="R55">
        <f>0.9155*Table2[[#This Row],[J67]]*Table2[[#This Row],[weight]]</f>
        <v>8.6557894915018068E-3</v>
      </c>
      <c r="S55">
        <f>0.9155*Table2[[#This Row],[J67'']]*Table2[[#This Row],[weight]]</f>
        <v>1.3973096617504123E-3</v>
      </c>
      <c r="T55">
        <f>0.9155*Table2[[#This Row],[J77'']]*Table2[[#This Row],[weight]]</f>
        <v>-1.098268659888378E-2</v>
      </c>
    </row>
    <row r="56" spans="1:30" x14ac:dyDescent="0.25">
      <c r="A56" t="s">
        <v>96</v>
      </c>
      <c r="B56">
        <v>8.3130000000000006</v>
      </c>
      <c r="C56">
        <v>2.1040000000000001</v>
      </c>
      <c r="D56">
        <v>2.2330000000000001</v>
      </c>
      <c r="E56">
        <v>0.77</v>
      </c>
      <c r="F56">
        <v>12.39</v>
      </c>
      <c r="G56">
        <v>7.7210000000000001</v>
      </c>
      <c r="H56">
        <v>-12.673999999999999</v>
      </c>
      <c r="I56">
        <v>0.45300000000000001</v>
      </c>
      <c r="J56" s="4">
        <f>chloroform!J61</f>
        <v>2.536509928871813E-3</v>
      </c>
      <c r="K56" t="str">
        <f>chloroform!F61</f>
        <v>4H6</v>
      </c>
      <c r="M56">
        <f>0.9155*Table2[[#This Row],[J1,2]]*Table2[[#This Row],[weight]]</f>
        <v>1.9304239443940271E-2</v>
      </c>
      <c r="N56">
        <f>0.9155*Table2[[#This Row],[J2,3]]*Table2[[#This Row],[weight]]</f>
        <v>4.8858558631120329E-3</v>
      </c>
      <c r="O56">
        <f>0.9155*Table2[[#This Row],[J34]]*Table2[[#This Row],[weight]]</f>
        <v>5.1854164174568295E-3</v>
      </c>
      <c r="P56">
        <f>0.9155*Table2[[#This Row],[J45]]*Table2[[#This Row],[weight]]</f>
        <v>1.7880746267092515E-3</v>
      </c>
      <c r="Q56">
        <f>0.9155*Table2[[#This Row],[J56]]*Table2[[#This Row],[weight]]</f>
        <v>2.8771746266139774E-2</v>
      </c>
      <c r="R56">
        <f>0.9155*Table2[[#This Row],[J67]]*Table2[[#This Row],[weight]]</f>
        <v>1.792951193873004E-2</v>
      </c>
      <c r="S56">
        <f>0.9155*Table2[[#This Row],[J67'']]*Table2[[#This Row],[weight]]</f>
        <v>1.0519452024666117E-3</v>
      </c>
      <c r="T56">
        <f>0.9155*Table2[[#This Row],[J77'']]*Table2[[#This Row],[weight]]</f>
        <v>-2.9431243920666303E-2</v>
      </c>
    </row>
    <row r="57" spans="1:30" x14ac:dyDescent="0.25">
      <c r="A57" t="s">
        <v>116</v>
      </c>
      <c r="B57">
        <v>8.359</v>
      </c>
      <c r="C57">
        <v>2.3479999999999999</v>
      </c>
      <c r="D57">
        <v>1.512</v>
      </c>
      <c r="E57">
        <v>2.5659999999999998</v>
      </c>
      <c r="F57">
        <v>10.856</v>
      </c>
      <c r="G57">
        <v>0.33100000000000002</v>
      </c>
      <c r="H57">
        <v>-13.724</v>
      </c>
      <c r="I57">
        <v>8.1159999999999997</v>
      </c>
      <c r="J57" s="4">
        <f>chloroform!J62</f>
        <v>0</v>
      </c>
      <c r="K57" t="str">
        <f>chloroform!F62</f>
        <v>4H6</v>
      </c>
      <c r="M57">
        <f>0.9155*Table2[[#This Row],[J1,2]]*Table2[[#This Row],[weight]]</f>
        <v>0</v>
      </c>
      <c r="N57">
        <f>0.9155*Table2[[#This Row],[J2,3]]*Table2[[#This Row],[weight]]</f>
        <v>0</v>
      </c>
      <c r="O57">
        <f>0.9155*Table2[[#This Row],[J34]]*Table2[[#This Row],[weight]]</f>
        <v>0</v>
      </c>
      <c r="P57">
        <f>0.9155*Table2[[#This Row],[J45]]*Table2[[#This Row],[weight]]</f>
        <v>0</v>
      </c>
      <c r="Q57">
        <f>0.9155*Table2[[#This Row],[J56]]*Table2[[#This Row],[weight]]</f>
        <v>0</v>
      </c>
      <c r="R57">
        <f>0.9155*Table2[[#This Row],[J67]]*Table2[[#This Row],[weight]]</f>
        <v>0</v>
      </c>
      <c r="S57">
        <f>0.9155*Table2[[#This Row],[J67'']]*Table2[[#This Row],[weight]]</f>
        <v>0</v>
      </c>
      <c r="T57">
        <f>0.9155*Table2[[#This Row],[J77'']]*Table2[[#This Row],[weight]]</f>
        <v>0</v>
      </c>
    </row>
    <row r="58" spans="1:30" x14ac:dyDescent="0.25">
      <c r="A58" t="s">
        <v>117</v>
      </c>
      <c r="B58">
        <v>8.3309999999999995</v>
      </c>
      <c r="C58">
        <v>2.343</v>
      </c>
      <c r="D58">
        <v>1.524</v>
      </c>
      <c r="E58">
        <v>2.16</v>
      </c>
      <c r="F58">
        <v>11.792999999999999</v>
      </c>
      <c r="G58">
        <v>1.845</v>
      </c>
      <c r="H58">
        <v>-12.763999999999999</v>
      </c>
      <c r="I58">
        <v>10.965</v>
      </c>
      <c r="J58" s="4">
        <f>chloroform!J63</f>
        <v>0</v>
      </c>
      <c r="K58" t="str">
        <f>chloroform!F63</f>
        <v>4H6</v>
      </c>
      <c r="M58">
        <f>0.9155*Table2[[#This Row],[J1,2]]*Table2[[#This Row],[weight]]</f>
        <v>0</v>
      </c>
      <c r="N58">
        <f>0.9155*Table2[[#This Row],[J2,3]]*Table2[[#This Row],[weight]]</f>
        <v>0</v>
      </c>
      <c r="O58">
        <f>0.9155*Table2[[#This Row],[J34]]*Table2[[#This Row],[weight]]</f>
        <v>0</v>
      </c>
      <c r="P58">
        <f>0.9155*Table2[[#This Row],[J45]]*Table2[[#This Row],[weight]]</f>
        <v>0</v>
      </c>
      <c r="Q58">
        <f>0.9155*Table2[[#This Row],[J56]]*Table2[[#This Row],[weight]]</f>
        <v>0</v>
      </c>
      <c r="R58">
        <f>0.9155*Table2[[#This Row],[J67]]*Table2[[#This Row],[weight]]</f>
        <v>0</v>
      </c>
      <c r="S58">
        <f>0.9155*Table2[[#This Row],[J67'']]*Table2[[#This Row],[weight]]</f>
        <v>0</v>
      </c>
      <c r="T58">
        <f>0.9155*Table2[[#This Row],[J77'']]*Table2[[#This Row],[weight]]</f>
        <v>0</v>
      </c>
    </row>
    <row r="59" spans="1:30" x14ac:dyDescent="0.25">
      <c r="A59" t="s">
        <v>97</v>
      </c>
      <c r="B59">
        <v>7.8869999999999996</v>
      </c>
      <c r="C59">
        <v>9.7390000000000008</v>
      </c>
      <c r="D59">
        <v>2.9470000000000001</v>
      </c>
      <c r="E59">
        <v>11.532</v>
      </c>
      <c r="F59">
        <v>10.148999999999999</v>
      </c>
      <c r="G59">
        <v>10.340999999999999</v>
      </c>
      <c r="H59">
        <v>-12.941000000000001</v>
      </c>
      <c r="I59">
        <v>1.391</v>
      </c>
      <c r="J59" s="4">
        <f>chloroform!J64</f>
        <v>6.8100165033590799E-5</v>
      </c>
      <c r="K59" t="str">
        <f>chloroform!F64</f>
        <v>5C12</v>
      </c>
      <c r="M59">
        <f>0.9155*Table2[[#This Row],[J1,2]]*Table2[[#This Row],[weight]]</f>
        <v>4.917205444830465E-4</v>
      </c>
      <c r="N59">
        <f>0.9155*Table2[[#This Row],[J2,3]]*Table2[[#This Row],[weight]]</f>
        <v>6.0718478289848994E-4</v>
      </c>
      <c r="O59">
        <f>0.9155*Table2[[#This Row],[J34]]*Table2[[#This Row],[weight]]</f>
        <v>1.8373278110707977E-4</v>
      </c>
      <c r="P59">
        <f>0.9155*Table2[[#This Row],[J45]]*Table2[[#This Row],[weight]]</f>
        <v>7.1897062494972639E-4</v>
      </c>
      <c r="Q59">
        <f>0.9155*Table2[[#This Row],[J56]]*Table2[[#This Row],[weight]]</f>
        <v>6.3274652034467328E-4</v>
      </c>
      <c r="R59">
        <f>0.9155*Table2[[#This Row],[J67]]*Table2[[#This Row],[weight]]</f>
        <v>6.4471689495361776E-4</v>
      </c>
      <c r="S59">
        <f>0.9155*Table2[[#This Row],[J67'']]*Table2[[#This Row],[weight]]</f>
        <v>8.6722870213759045E-5</v>
      </c>
      <c r="T59">
        <f>0.9155*Table2[[#This Row],[J77'']]*Table2[[#This Row],[weight]]</f>
        <v>-8.0681571778307409E-4</v>
      </c>
    </row>
    <row r="60" spans="1:30" x14ac:dyDescent="0.25">
      <c r="A60" t="s">
        <v>118</v>
      </c>
      <c r="B60">
        <v>9.173</v>
      </c>
      <c r="C60">
        <v>9.6219999999999999</v>
      </c>
      <c r="D60">
        <v>7.2910000000000004</v>
      </c>
      <c r="E60">
        <v>0.496</v>
      </c>
      <c r="F60">
        <v>4.1260000000000003</v>
      </c>
      <c r="G60">
        <v>13.627000000000001</v>
      </c>
      <c r="H60">
        <v>-12.285</v>
      </c>
      <c r="I60">
        <v>5.569</v>
      </c>
      <c r="J60" s="4">
        <f>chloroform!J65</f>
        <v>0</v>
      </c>
      <c r="K60" t="str">
        <f>chloroform!F65</f>
        <v>E45</v>
      </c>
      <c r="M60">
        <f>0.9155*Table2[[#This Row],[J1,2]]*Table2[[#This Row],[weight]]</f>
        <v>0</v>
      </c>
      <c r="N60">
        <f>0.9155*Table2[[#This Row],[J2,3]]*Table2[[#This Row],[weight]]</f>
        <v>0</v>
      </c>
      <c r="O60">
        <f>0.9155*Table2[[#This Row],[J34]]*Table2[[#This Row],[weight]]</f>
        <v>0</v>
      </c>
      <c r="P60">
        <f>0.9155*Table2[[#This Row],[J45]]*Table2[[#This Row],[weight]]</f>
        <v>0</v>
      </c>
      <c r="Q60">
        <f>0.9155*Table2[[#This Row],[J56]]*Table2[[#This Row],[weight]]</f>
        <v>0</v>
      </c>
      <c r="R60">
        <f>0.9155*Table2[[#This Row],[J67]]*Table2[[#This Row],[weight]]</f>
        <v>0</v>
      </c>
      <c r="S60">
        <f>0.9155*Table2[[#This Row],[J67'']]*Table2[[#This Row],[weight]]</f>
        <v>0</v>
      </c>
      <c r="T60">
        <f>0.9155*Table2[[#This Row],[J77'']]*Table2[[#This Row],[weight]]</f>
        <v>0</v>
      </c>
    </row>
    <row r="61" spans="1:30" x14ac:dyDescent="0.25">
      <c r="A61" t="s">
        <v>119</v>
      </c>
      <c r="B61">
        <v>9.3719999999999999</v>
      </c>
      <c r="C61">
        <v>9.0079999999999991</v>
      </c>
      <c r="D61">
        <v>7.9119999999999999</v>
      </c>
      <c r="E61">
        <v>0.67600000000000005</v>
      </c>
      <c r="F61">
        <v>4.32</v>
      </c>
      <c r="G61">
        <v>1.917</v>
      </c>
      <c r="H61">
        <v>-13.887</v>
      </c>
      <c r="I61">
        <v>11.785</v>
      </c>
      <c r="J61" s="4">
        <f>chloroform!J66</f>
        <v>0</v>
      </c>
      <c r="K61" t="str">
        <f>chloroform!F66</f>
        <v>E45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98</v>
      </c>
      <c r="B62">
        <v>8.7739999999999991</v>
      </c>
      <c r="C62">
        <v>7.9809999999999999</v>
      </c>
      <c r="D62">
        <v>7.3209999999999997</v>
      </c>
      <c r="E62">
        <v>11.122999999999999</v>
      </c>
      <c r="F62">
        <v>10.435</v>
      </c>
      <c r="G62">
        <v>1.6779999999999999</v>
      </c>
      <c r="H62">
        <v>-13.105</v>
      </c>
      <c r="I62">
        <v>2.274</v>
      </c>
      <c r="J62" s="4">
        <f>chloroform!J67</f>
        <v>0</v>
      </c>
      <c r="K62" t="str">
        <f>chloroform!F67</f>
        <v>5C12</v>
      </c>
      <c r="M62">
        <f>0.9155*Table2[[#This Row],[J1,2]]*Table2[[#This Row],[weight]]</f>
        <v>0</v>
      </c>
      <c r="N62">
        <f>0.9155*Table2[[#This Row],[J2,3]]*Table2[[#This Row],[weight]]</f>
        <v>0</v>
      </c>
      <c r="O62">
        <f>0.9155*Table2[[#This Row],[J34]]*Table2[[#This Row],[weight]]</f>
        <v>0</v>
      </c>
      <c r="P62">
        <f>0.9155*Table2[[#This Row],[J45]]*Table2[[#This Row],[weight]]</f>
        <v>0</v>
      </c>
      <c r="Q62">
        <f>0.9155*Table2[[#This Row],[J56]]*Table2[[#This Row],[weight]]</f>
        <v>0</v>
      </c>
      <c r="R62">
        <f>0.9155*Table2[[#This Row],[J67]]*Table2[[#This Row],[weight]]</f>
        <v>0</v>
      </c>
      <c r="S62">
        <f>0.9155*Table2[[#This Row],[J67'']]*Table2[[#This Row],[weight]]</f>
        <v>0</v>
      </c>
      <c r="T62">
        <f>0.9155*Table2[[#This Row],[J77'']]*Table2[[#This Row],[weight]]</f>
        <v>0</v>
      </c>
    </row>
    <row r="63" spans="1:30" x14ac:dyDescent="0.25">
      <c r="A63" t="s">
        <v>120</v>
      </c>
      <c r="B63">
        <v>8.2750000000000004</v>
      </c>
      <c r="C63">
        <v>2.3479999999999999</v>
      </c>
      <c r="D63">
        <v>1.5189999999999999</v>
      </c>
      <c r="E63">
        <v>2.0790000000000002</v>
      </c>
      <c r="F63">
        <v>11.973000000000001</v>
      </c>
      <c r="G63">
        <v>1.36</v>
      </c>
      <c r="H63">
        <v>-13.59</v>
      </c>
      <c r="I63">
        <v>10.737</v>
      </c>
      <c r="J63" s="4">
        <f>chloroform!J68</f>
        <v>0</v>
      </c>
      <c r="K63" t="str">
        <f>chloroform!F68</f>
        <v>4H6</v>
      </c>
      <c r="M63">
        <f>0.9155*Table2[[#This Row],[J1,2]]*Table2[[#This Row],[weight]]</f>
        <v>0</v>
      </c>
      <c r="N63">
        <f>0.9155*Table2[[#This Row],[J2,3]]*Table2[[#This Row],[weight]]</f>
        <v>0</v>
      </c>
      <c r="O63">
        <f>0.9155*Table2[[#This Row],[J34]]*Table2[[#This Row],[weight]]</f>
        <v>0</v>
      </c>
      <c r="P63">
        <f>0.9155*Table2[[#This Row],[J45]]*Table2[[#This Row],[weight]]</f>
        <v>0</v>
      </c>
      <c r="Q63">
        <f>0.9155*Table2[[#This Row],[J56]]*Table2[[#This Row],[weight]]</f>
        <v>0</v>
      </c>
      <c r="R63">
        <f>0.9155*Table2[[#This Row],[J67]]*Table2[[#This Row],[weight]]</f>
        <v>0</v>
      </c>
      <c r="S63">
        <f>0.9155*Table2[[#This Row],[J67'']]*Table2[[#This Row],[weight]]</f>
        <v>0</v>
      </c>
      <c r="T63">
        <f>0.9155*Table2[[#This Row],[J77'']]*Table2[[#This Row],[weight]]</f>
        <v>0</v>
      </c>
    </row>
    <row r="64" spans="1:30" x14ac:dyDescent="0.25">
      <c r="A64" t="s">
        <v>99</v>
      </c>
      <c r="B64">
        <v>8.5269999999999992</v>
      </c>
      <c r="C64">
        <v>2.964</v>
      </c>
      <c r="D64">
        <v>2.8570000000000002</v>
      </c>
      <c r="E64">
        <v>5.57</v>
      </c>
      <c r="F64">
        <v>2.597</v>
      </c>
      <c r="G64">
        <v>1.349</v>
      </c>
      <c r="H64">
        <v>-13.481999999999999</v>
      </c>
      <c r="I64">
        <v>10.587</v>
      </c>
      <c r="J64" s="4">
        <f>chloroform!J69</f>
        <v>8.7238287190427588E-3</v>
      </c>
      <c r="K64" t="str">
        <f>chloroform!F69</f>
        <v>12C5</v>
      </c>
      <c r="M64">
        <f>0.9155*Table2[[#This Row],[J1,2]]*Table2[[#This Row],[weight]]</f>
        <v>6.8102294094602639E-2</v>
      </c>
      <c r="N64">
        <f>0.9155*Table2[[#This Row],[J2,3]]*Table2[[#This Row],[weight]]</f>
        <v>2.3672475629928726E-2</v>
      </c>
      <c r="O64">
        <f>0.9155*Table2[[#This Row],[J34]]*Table2[[#This Row],[weight]]</f>
        <v>2.2817902454354375E-2</v>
      </c>
      <c r="P64">
        <f>0.9155*Table2[[#This Row],[J45]]*Table2[[#This Row],[weight]]</f>
        <v>4.4485725121019906E-2</v>
      </c>
      <c r="Q64">
        <f>0.9155*Table2[[#This Row],[J56]]*Table2[[#This Row],[weight]]</f>
        <v>2.0741369504360625E-2</v>
      </c>
      <c r="R64">
        <f>0.9155*Table2[[#This Row],[J67]]*Table2[[#This Row],[weight]]</f>
        <v>1.0774011344390638E-2</v>
      </c>
      <c r="S64">
        <f>0.9155*Table2[[#This Row],[J67'']]*Table2[[#This Row],[weight]]</f>
        <v>8.4554824390706954E-2</v>
      </c>
      <c r="T64">
        <f>0.9155*Table2[[#This Row],[J77'']]*Table2[[#This Row],[weight]]</f>
        <v>-0.1076762201223681</v>
      </c>
    </row>
    <row r="65" spans="10:20" x14ac:dyDescent="0.25">
      <c r="M65">
        <f t="shared" ref="M65:T65" si="1">SUM(M2:M64)</f>
        <v>7.5398594456942911</v>
      </c>
      <c r="N65">
        <f t="shared" si="1"/>
        <v>4.5881548044094123</v>
      </c>
      <c r="O65">
        <f t="shared" si="1"/>
        <v>2.2994088218186519</v>
      </c>
      <c r="P65">
        <f t="shared" si="1"/>
        <v>4.8898838071017607</v>
      </c>
      <c r="Q65">
        <f t="shared" si="1"/>
        <v>9.6036876877680726</v>
      </c>
      <c r="R65">
        <f t="shared" si="1"/>
        <v>2.1967947875624083</v>
      </c>
      <c r="S65">
        <f t="shared" si="1"/>
        <v>4.011352665913039</v>
      </c>
      <c r="T65">
        <f t="shared" si="1"/>
        <v>-12.163154439905384</v>
      </c>
    </row>
    <row r="66" spans="10:20" x14ac:dyDescent="0.25">
      <c r="M66">
        <v>6.8367000000000004</v>
      </c>
      <c r="N66" s="5">
        <v>3.3</v>
      </c>
      <c r="O66" s="5">
        <v>1.93</v>
      </c>
      <c r="P66" s="5">
        <v>3.73</v>
      </c>
      <c r="Q66" s="5">
        <v>9.39</v>
      </c>
      <c r="R66">
        <v>3.08</v>
      </c>
      <c r="S66">
        <v>5.84</v>
      </c>
      <c r="T66">
        <v>-12.15</v>
      </c>
    </row>
    <row r="67" spans="10:20" x14ac:dyDescent="0.25">
      <c r="R67" t="s">
        <v>56</v>
      </c>
      <c r="S67">
        <f>SQRT(SUMXMY2(M65:S65,M66:S66)/7)</f>
        <v>1.0559514516336452</v>
      </c>
    </row>
    <row r="68" spans="10:20" x14ac:dyDescent="0.25">
      <c r="J68" s="4"/>
      <c r="S68">
        <f>SQRT(SUMXMY2(M65:Q65,M66:Q66)/5)</f>
        <v>0.85804798906706126</v>
      </c>
    </row>
    <row r="72" spans="10:20" x14ac:dyDescent="0.25">
      <c r="M72">
        <v>7.5398594456942911</v>
      </c>
      <c r="N72">
        <v>4.5881548044094123</v>
      </c>
      <c r="O72">
        <v>2.2994088218186519</v>
      </c>
      <c r="P72">
        <v>4.8898838071017607</v>
      </c>
      <c r="Q72">
        <v>9.6036876877680726</v>
      </c>
      <c r="R72">
        <v>2.1967947875624083</v>
      </c>
      <c r="S72">
        <v>4.011352665913039</v>
      </c>
    </row>
    <row r="73" spans="10:20" x14ac:dyDescent="0.25">
      <c r="M73">
        <v>6.8367000000000004</v>
      </c>
      <c r="N73">
        <v>3.3</v>
      </c>
      <c r="O73">
        <v>1.93</v>
      </c>
      <c r="P73">
        <v>3.73</v>
      </c>
      <c r="Q73">
        <v>9.39</v>
      </c>
      <c r="R73">
        <v>3.08</v>
      </c>
      <c r="S73">
        <v>5.84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64"/>
  <sheetViews>
    <sheetView zoomScaleNormal="100" workbookViewId="0">
      <selection activeCell="T64" sqref="K2:T64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0.32974630990547282</v>
      </c>
      <c r="D1" t="s">
        <v>11</v>
      </c>
      <c r="E1" t="s">
        <v>20</v>
      </c>
      <c r="G1">
        <f>COUNTIF(Table3[classification],E1)</f>
        <v>13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>
        <f>chloroform!E7</f>
        <v>1</v>
      </c>
      <c r="L2">
        <f>Table3[[#This Row],[weight]]*(0.9155*Table2[[#This Row],[J1,2]]-A$9)^2</f>
        <v>2.824148047896584E-4</v>
      </c>
      <c r="M2">
        <f>Table3[[#This Row],[weight]]*(0.9155*Table2[[#This Row],[J2,3]]-B$9)^2</f>
        <v>2.3062940473404632E-2</v>
      </c>
      <c r="N2">
        <f>Table3[[#This Row],[weight]]*(0.9155*Table2[[#This Row],[J34]]-C$9)^2</f>
        <v>2.3904847512737366E-2</v>
      </c>
      <c r="O2">
        <f>Table3[[#This Row],[weight]]*(0.9155*Table2[[#This Row],[J45]]-D$9)^2</f>
        <v>6.4472604800400637E-2</v>
      </c>
      <c r="P2">
        <f>Table3[[#This Row],[weight]]*(0.9155*Table2[[#This Row],[J56]]-E$9)^2</f>
        <v>3.3190773228250792</v>
      </c>
      <c r="Q2">
        <f>Table3[[#This Row],[weight]]*(0.9155*Table2[[#This Row],[J67]]-F$9)^2</f>
        <v>2.6114372862727944</v>
      </c>
      <c r="R2">
        <f>Table3[[#This Row],[weight]]*(0.9155*Table2[[#This Row],[J67'']]-G$9)^2</f>
        <v>4.3682365548793553E-2</v>
      </c>
      <c r="S2">
        <f>chloroform!J7</f>
        <v>3.6978886711423825E-2</v>
      </c>
      <c r="T2" t="str">
        <f>chloroform!F7</f>
        <v>6H4</v>
      </c>
    </row>
    <row r="3" spans="1:20" x14ac:dyDescent="0.25">
      <c r="K3">
        <f>chloroform!E8</f>
        <v>2</v>
      </c>
      <c r="L3">
        <f>Table3[[#This Row],[weight]]*(0.9155*Table2[[#This Row],[J1,2]]-A$9)^2</f>
        <v>4.3417821975694128E-5</v>
      </c>
      <c r="M3">
        <f>Table3[[#This Row],[weight]]*(0.9155*Table2[[#This Row],[J2,3]]-B$9)^2</f>
        <v>2.4159337579061462</v>
      </c>
      <c r="N3">
        <f>Table3[[#This Row],[weight]]*(0.9155*Table2[[#This Row],[J34]]-C$9)^2</f>
        <v>3.7923752577951518E-2</v>
      </c>
      <c r="O3">
        <f>Table3[[#This Row],[weight]]*(0.9155*Table2[[#This Row],[J45]]-D$9)^2</f>
        <v>3.6433502129889033</v>
      </c>
      <c r="P3">
        <f>Table3[[#This Row],[weight]]*(0.9155*Table2[[#This Row],[J56]]-E$9)^2</f>
        <v>1.6376193738351596E-2</v>
      </c>
      <c r="Q3">
        <f>Table3[[#This Row],[weight]]*(0.9155*Table2[[#This Row],[J67]]-F$9)^2</f>
        <v>9.8029589838763087E-2</v>
      </c>
      <c r="R3">
        <f>Table3[[#This Row],[weight]]*(0.9155*Table2[[#This Row],[J67'']]-G$9)^2</f>
        <v>0.96676459223501698</v>
      </c>
      <c r="S3">
        <f>chloroform!J8</f>
        <v>5.2065432810415035E-2</v>
      </c>
      <c r="T3" t="str">
        <f>chloroform!F8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>
        <f>chloroform!E9</f>
        <v>4</v>
      </c>
      <c r="L4">
        <f>Table3[[#This Row],[weight]]*(0.9155*Table2[[#This Row],[J1,2]]-A$9)^2</f>
        <v>6.7257876298025933E-4</v>
      </c>
      <c r="M4">
        <f>Table3[[#This Row],[weight]]*(0.9155*Table2[[#This Row],[J2,3]]-B$9)^2</f>
        <v>3.6331740712893565</v>
      </c>
      <c r="N4">
        <f>Table3[[#This Row],[weight]]*(0.9155*Table2[[#This Row],[J34]]-C$9)^2</f>
        <v>0.10206961825760984</v>
      </c>
      <c r="O4">
        <f>Table3[[#This Row],[weight]]*(0.9155*Table2[[#This Row],[J45]]-D$9)^2</f>
        <v>6.0621977291474369</v>
      </c>
      <c r="P4">
        <f>Table3[[#This Row],[weight]]*(0.9155*Table2[[#This Row],[J56]]-E$9)^2</f>
        <v>8.4973946739593784E-2</v>
      </c>
      <c r="Q4">
        <f>Table3[[#This Row],[weight]]*(0.9155*Table2[[#This Row],[J67]]-F$9)^2</f>
        <v>1.9856982820550388E-3</v>
      </c>
      <c r="R4">
        <f>Table3[[#This Row],[weight]]*(0.9155*Table2[[#This Row],[J67'']]-G$9)^2</f>
        <v>0.12593929332934414</v>
      </c>
      <c r="S4">
        <f>chloroform!J9</f>
        <v>7.6316015555593308E-2</v>
      </c>
      <c r="T4" t="str">
        <f>chloroform!F9</f>
        <v>4H6</v>
      </c>
    </row>
    <row r="5" spans="1:20" x14ac:dyDescent="0.25">
      <c r="A5">
        <f>SUMIF(Table1[Classification],E1,Table2[J1,23])/$B$1</f>
        <v>7.478222521092067</v>
      </c>
      <c r="B5">
        <f>SUMIF(Table1[Classification],E1,Table2[J2,34])/$B$1</f>
        <v>8.8177527491788528</v>
      </c>
      <c r="C5">
        <f>SUMIF(Table1[Classification],E1,Table2[J345])/$B$1</f>
        <v>2.898682557509435</v>
      </c>
      <c r="D5">
        <f>SUMIF(Table1[Classification],E1,Table2[J456])/$B$1</f>
        <v>10.49738773890185</v>
      </c>
      <c r="E5">
        <f>SUMIF(Table1[Classification],E1,Table2[J567])/$B$1</f>
        <v>9.6424168473466931</v>
      </c>
      <c r="F5">
        <f>SUMIF(Table1[Classification],E1,Table2[J678])/$B$1</f>
        <v>1.6751876446980605</v>
      </c>
      <c r="G5">
        <f>SUMIF(Table1[Classification],E1,Table2[J67''9])/$B$1</f>
        <v>3.1613893885615236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61</v>
      </c>
      <c r="K7">
        <f>chloroform!E12</f>
        <v>14</v>
      </c>
      <c r="L7">
        <f>Table3[[#This Row],[weight]]*(0.9155*Table2[[#This Row],[J1,2]]-A$9)^2</f>
        <v>1.4801749206034848E-4</v>
      </c>
      <c r="M7">
        <f>Table3[[#This Row],[weight]]*(0.9155*Table2[[#This Row],[J2,3]]-B$9)^2</f>
        <v>4.2338194987149497E-2</v>
      </c>
      <c r="N7">
        <f>Table3[[#This Row],[weight]]*(0.9155*Table2[[#This Row],[J34]]-C$9)^2</f>
        <v>2.5228314190843976E-7</v>
      </c>
      <c r="O7">
        <f>Table3[[#This Row],[weight]]*(0.9155*Table2[[#This Row],[J45]]-D$9)^2</f>
        <v>8.8625710088883494E-2</v>
      </c>
      <c r="P7">
        <f>Table3[[#This Row],[weight]]*(0.9155*Table2[[#This Row],[J56]]-E$9)^2</f>
        <v>3.3533691793125313E-4</v>
      </c>
      <c r="Q7">
        <f>Table3[[#This Row],[weight]]*(0.9155*Table2[[#This Row],[J67]]-F$9)^2</f>
        <v>6.7485777798280628E-4</v>
      </c>
      <c r="R7">
        <f>Table3[[#This Row],[weight]]*(0.9155*Table2[[#This Row],[J67'']]-G$9)^2</f>
        <v>5.5912652202122908E-6</v>
      </c>
      <c r="S7">
        <f>chloroform!J12</f>
        <v>9.0583820076627704E-4</v>
      </c>
      <c r="T7" t="str">
        <f>chloroform!F12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>
        <f>chloroform!E13</f>
        <v>20</v>
      </c>
      <c r="L8">
        <f>Table3[[#This Row],[weight]]*(0.9155*Table2[[#This Row],[J1,2]]-A$9)^2</f>
        <v>1.6558895280599148E-3</v>
      </c>
      <c r="M8">
        <f>Table3[[#This Row],[weight]]*(0.9155*Table2[[#This Row],[J2,3]]-B$9)^2</f>
        <v>2.386598554764956E-2</v>
      </c>
      <c r="N8">
        <f>Table3[[#This Row],[weight]]*(0.9155*Table2[[#This Row],[J34]]-C$9)^2</f>
        <v>1.6139152905700199E-2</v>
      </c>
      <c r="O8">
        <f>Table3[[#This Row],[weight]]*(0.9155*Table2[[#This Row],[J45]]-D$9)^2</f>
        <v>9.9569731060076931E-3</v>
      </c>
      <c r="P8">
        <f>Table3[[#This Row],[weight]]*(0.9155*Table2[[#This Row],[J56]]-E$9)^2</f>
        <v>1.6717441886993587</v>
      </c>
      <c r="Q8">
        <f>Table3[[#This Row],[weight]]*(0.9155*Table2[[#This Row],[J67]]-F$9)^2</f>
        <v>0.11894157243559403</v>
      </c>
      <c r="R8">
        <f>Table3[[#This Row],[weight]]*(0.9155*Table2[[#This Row],[J67'']]-G$9)^2</f>
        <v>1.6512711154117468</v>
      </c>
      <c r="S8">
        <f>chloroform!J13</f>
        <v>2.0497992452241591E-2</v>
      </c>
      <c r="T8" t="str">
        <f>chloroform!F13</f>
        <v>6H4</v>
      </c>
    </row>
    <row r="9" spans="1:20" x14ac:dyDescent="0.25">
      <c r="A9">
        <f>A5</f>
        <v>7.478222521092067</v>
      </c>
      <c r="B9">
        <f t="shared" ref="B9:G9" si="0">B5</f>
        <v>8.8177527491788528</v>
      </c>
      <c r="C9">
        <f t="shared" si="0"/>
        <v>2.898682557509435</v>
      </c>
      <c r="D9">
        <f t="shared" si="0"/>
        <v>10.49738773890185</v>
      </c>
      <c r="E9">
        <f t="shared" si="0"/>
        <v>9.6424168473466931</v>
      </c>
      <c r="F9">
        <f t="shared" si="0"/>
        <v>1.6751876446980605</v>
      </c>
      <c r="G9">
        <f t="shared" si="0"/>
        <v>3.1613893885615236</v>
      </c>
      <c r="K9">
        <f>chloroform!E14</f>
        <v>21</v>
      </c>
      <c r="L9">
        <f>Table3[[#This Row],[weight]]*(0.9155*Table2[[#This Row],[J1,2]]-A$9)^2</f>
        <v>4.2721718756705733E-3</v>
      </c>
      <c r="M9">
        <f>Table3[[#This Row],[weight]]*(0.9155*Table2[[#This Row],[J2,3]]-B$9)^2</f>
        <v>4.7521352851413505</v>
      </c>
      <c r="N9">
        <f>Table3[[#This Row],[weight]]*(0.9155*Table2[[#This Row],[J34]]-C$9)^2</f>
        <v>5.2509679733721476E-2</v>
      </c>
      <c r="O9">
        <f>Table3[[#This Row],[weight]]*(0.9155*Table2[[#This Row],[J45]]-D$9)^2</f>
        <v>9.6077684857874086</v>
      </c>
      <c r="P9">
        <f>Table3[[#This Row],[weight]]*(0.9155*Table2[[#This Row],[J56]]-E$9)^2</f>
        <v>0.22132994194326328</v>
      </c>
      <c r="Q9">
        <f>Table3[[#This Row],[weight]]*(0.9155*Table2[[#This Row],[J67]]-F$9)^2</f>
        <v>6.9663656827372383E-2</v>
      </c>
      <c r="R9">
        <f>Table3[[#This Row],[weight]]*(0.9155*Table2[[#This Row],[J67'']]-G$9)^2</f>
        <v>3.218820147106884E-4</v>
      </c>
      <c r="S9">
        <f>chloroform!J14</f>
        <v>9.9318762783039263E-2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2.9355550979515121E-5</v>
      </c>
      <c r="M10">
        <f>Table3[[#This Row],[weight]]*(0.9155*Table2[[#This Row],[J2,3]]-B$9)^2</f>
        <v>2.3042363947642454E-2</v>
      </c>
      <c r="N10">
        <f>Table3[[#This Row],[weight]]*(0.9155*Table2[[#This Row],[J34]]-C$9)^2</f>
        <v>3.4869364257229828E-5</v>
      </c>
      <c r="O10">
        <f>Table3[[#This Row],[weight]]*(0.9155*Table2[[#This Row],[J45]]-D$9)^2</f>
        <v>4.9896529460768967E-2</v>
      </c>
      <c r="P10">
        <f>Table3[[#This Row],[weight]]*(0.9155*Table2[[#This Row],[J56]]-E$9)^2</f>
        <v>1.8827711689541166E-3</v>
      </c>
      <c r="Q10">
        <f>Table3[[#This Row],[weight]]*(0.9155*Table2[[#This Row],[J67]]-F$9)^2</f>
        <v>1.0521922983487788E-3</v>
      </c>
      <c r="R10">
        <f>Table3[[#This Row],[weight]]*(0.9155*Table2[[#This Row],[J67'']]-G$9)^2</f>
        <v>7.7055954870666266E-3</v>
      </c>
      <c r="S10">
        <f>chloroform!J15</f>
        <v>5.0427920964576326E-4</v>
      </c>
      <c r="T10" t="str">
        <f>chloroform!F15</f>
        <v>4H6</v>
      </c>
    </row>
    <row r="11" spans="1:20" x14ac:dyDescent="0.25">
      <c r="A11" t="s">
        <v>62</v>
      </c>
      <c r="K11">
        <f>chloroform!E16</f>
        <v>27</v>
      </c>
      <c r="L11">
        <f>Table3[[#This Row],[weight]]*(0.9155*Table2[[#This Row],[J1,2]]-A$9)^2</f>
        <v>9.4184815180749622E-6</v>
      </c>
      <c r="M11">
        <f>Table3[[#This Row],[weight]]*(0.9155*Table2[[#This Row],[J2,3]]-B$9)^2</f>
        <v>7.9122116129646258E-3</v>
      </c>
      <c r="N11">
        <f>Table3[[#This Row],[weight]]*(0.9155*Table2[[#This Row],[J34]]-C$9)^2</f>
        <v>2.0185753572315681E-6</v>
      </c>
      <c r="O11">
        <f>Table3[[#This Row],[weight]]*(0.9155*Table2[[#This Row],[J45]]-D$9)^2</f>
        <v>1.6877856515902911E-2</v>
      </c>
      <c r="P11">
        <f>Table3[[#This Row],[weight]]*(0.9155*Table2[[#This Row],[J56]]-E$9)^2</f>
        <v>1.4387699811362173E-4</v>
      </c>
      <c r="Q11">
        <f>Table3[[#This Row],[weight]]*(0.9155*Table2[[#This Row],[J67]]-F$9)^2</f>
        <v>9.6651853983916961E-3</v>
      </c>
      <c r="R11">
        <f>Table3[[#This Row],[weight]]*(0.9155*Table2[[#This Row],[J67'']]-G$9)^2</f>
        <v>4.1094543536836345E-4</v>
      </c>
      <c r="S11">
        <f>chloroform!J16</f>
        <v>1.6942020344749517E-4</v>
      </c>
      <c r="T11" t="str">
        <f>chloroform!F16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>
        <f>chloroform!E17</f>
        <v>29</v>
      </c>
      <c r="L12">
        <f>Table3[[#This Row],[weight]]*(0.9155*Table2[[#This Row],[J1,2]]-A$9)^2</f>
        <v>3.3118291256962908E-5</v>
      </c>
      <c r="M12">
        <f>Table3[[#This Row],[weight]]*(0.9155*Table2[[#This Row],[J2,3]]-B$9)^2</f>
        <v>0.50522022988259996</v>
      </c>
      <c r="N12">
        <f>Table3[[#This Row],[weight]]*(0.9155*Table2[[#This Row],[J34]]-C$9)^2</f>
        <v>1.0530743066789165E-2</v>
      </c>
      <c r="O12">
        <f>Table3[[#This Row],[weight]]*(0.9155*Table2[[#This Row],[J45]]-D$9)^2</f>
        <v>0.64231897056303489</v>
      </c>
      <c r="P12">
        <f>Table3[[#This Row],[weight]]*(0.9155*Table2[[#This Row],[J56]]-E$9)^2</f>
        <v>1.6037777415002695E-2</v>
      </c>
      <c r="Q12">
        <f>Table3[[#This Row],[weight]]*(0.9155*Table2[[#This Row],[J67]]-F$9)^2</f>
        <v>1.042355675722338</v>
      </c>
      <c r="R12">
        <f>Table3[[#This Row],[weight]]*(0.9155*Table2[[#This Row],[J67'']]-G$9)^2</f>
        <v>3.4997823903491425E-2</v>
      </c>
      <c r="S12">
        <f>chloroform!J17</f>
        <v>1.1177457921309438E-2</v>
      </c>
      <c r="T12" t="str">
        <f>chloroform!F17</f>
        <v>4H6</v>
      </c>
    </row>
    <row r="13" spans="1:20" x14ac:dyDescent="0.25">
      <c r="A13">
        <f>SQRT(SUMIF($T$2:$T$64,$E$1,L$2:L$64)/(($G$1-1)*$B$1/$G$1))</f>
        <v>0.15687534982959486</v>
      </c>
      <c r="B13">
        <f>SQRT(SUMIF($T$2:$T$46,$E$1,M$2:M$46)/(($G$1-1)*$B$1/$G$1))</f>
        <v>3.0720202553980641E-2</v>
      </c>
      <c r="C13">
        <f>SQRT(SUMIF($T$2:$T$46,$E$1,N$2:N$46)/(($G$1-1)*$B$1/$G$1))</f>
        <v>2.4387432737863597E-2</v>
      </c>
      <c r="D13">
        <f>SQRT(SUMIF($T$2:$T$64,$E$1,O$2:O$64)/(($G$1-1)*$B$1/$G$1))</f>
        <v>8.1610161033604287E-2</v>
      </c>
      <c r="E13">
        <f t="shared" ref="E13" si="1">SQRT(SUMIF($T$2:$T$46,$E$1,P$2:P$46)/(($G$1-1)*$B$1/$G$1))</f>
        <v>0.13459302952721675</v>
      </c>
      <c r="F13">
        <f>SQRT(SUMIF($T$2:$T$64,$E$1,Q$2:Q$64)/(($G$1-1)*$B$1/$G$1))</f>
        <v>1.1987786719300051</v>
      </c>
      <c r="G13">
        <f>SQRT(SUMIF($T$2:$T$64,$E$1,R$2:R$64)/(($G$1-1)*$B$1/$G$1))</f>
        <v>2.9654094157747592</v>
      </c>
      <c r="K13">
        <f>chloroform!E18</f>
        <v>30</v>
      </c>
      <c r="L13">
        <f>Table3[[#This Row],[weight]]*(0.9155*Table2[[#This Row],[J1,2]]-A$9)^2</f>
        <v>5.3352646700539386E-6</v>
      </c>
      <c r="M13">
        <f>Table3[[#This Row],[weight]]*(0.9155*Table2[[#This Row],[J2,3]]-B$9)^2</f>
        <v>1.8957050379096176E-3</v>
      </c>
      <c r="N13">
        <f>Table3[[#This Row],[weight]]*(0.9155*Table2[[#This Row],[J34]]-C$9)^2</f>
        <v>1.4536006578196111E-3</v>
      </c>
      <c r="O13">
        <f>Table3[[#This Row],[weight]]*(0.9155*Table2[[#This Row],[J45]]-D$9)^2</f>
        <v>3.5615012656539269E-2</v>
      </c>
      <c r="P13">
        <f>Table3[[#This Row],[weight]]*(0.9155*Table2[[#This Row],[J56]]-E$9)^2</f>
        <v>0.28034054688574322</v>
      </c>
      <c r="Q13">
        <f>Table3[[#This Row],[weight]]*(0.9155*Table2[[#This Row],[J67]]-F$9)^2</f>
        <v>1.6918369728058311E-3</v>
      </c>
      <c r="R13">
        <f>Table3[[#This Row],[weight]]*(0.9155*Table2[[#This Row],[J67'']]-G$9)^2</f>
        <v>0.27899195345438338</v>
      </c>
      <c r="S13">
        <f>chloroform!J18</f>
        <v>3.2083613407512071E-3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1.9634146389034771E-7</v>
      </c>
      <c r="M14">
        <f>Table3[[#This Row],[weight]]*(0.9155*Table2[[#This Row],[J2,3]]-B$9)^2</f>
        <v>2.355442825732822E-2</v>
      </c>
      <c r="N14">
        <f>Table3[[#This Row],[weight]]*(0.9155*Table2[[#This Row],[J34]]-C$9)^2</f>
        <v>9.3944109789351242E-5</v>
      </c>
      <c r="O14">
        <f>Table3[[#This Row],[weight]]*(0.9155*Table2[[#This Row],[J45]]-D$9)^2</f>
        <v>5.0692015071915675E-2</v>
      </c>
      <c r="P14">
        <f>Table3[[#This Row],[weight]]*(0.9155*Table2[[#This Row],[J56]]-E$9)^2</f>
        <v>1.5997938275697731E-3</v>
      </c>
      <c r="Q14">
        <f>Table3[[#This Row],[weight]]*(0.9155*Table2[[#This Row],[J67]]-F$9)^2</f>
        <v>1.5835565441174281E-4</v>
      </c>
      <c r="R14">
        <f>Table3[[#This Row],[weight]]*(0.9155*Table2[[#This Row],[J67'']]-G$9)^2</f>
        <v>2.2432888432266884E-2</v>
      </c>
      <c r="S14">
        <f>chloroform!J19</f>
        <v>5.0476475649667563E-4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1.6951343556628238E-7</v>
      </c>
      <c r="M15">
        <f>Table3[[#This Row],[weight]]*(0.9155*Table2[[#This Row],[J2,3]]-B$9)^2</f>
        <v>2.6551272921369824E-4</v>
      </c>
      <c r="N15">
        <f>Table3[[#This Row],[weight]]*(0.9155*Table2[[#This Row],[J34]]-C$9)^2</f>
        <v>3.6448958253855139E-5</v>
      </c>
      <c r="O15">
        <f>Table3[[#This Row],[weight]]*(0.9155*Table2[[#This Row],[J45]]-D$9)^2</f>
        <v>7.5337597356982185E-6</v>
      </c>
      <c r="P15">
        <f>Table3[[#This Row],[weight]]*(0.9155*Table2[[#This Row],[J56]]-E$9)^2</f>
        <v>5.4256014876524952E-3</v>
      </c>
      <c r="Q15">
        <f>Table3[[#This Row],[weight]]*(0.9155*Table2[[#This Row],[J67]]-F$9)^2</f>
        <v>5.5038988322438586E-4</v>
      </c>
      <c r="R15">
        <f>Table3[[#This Row],[weight]]*(0.9155*Table2[[#This Row],[J67'']]-G$9)^2</f>
        <v>4.7267107022739077E-4</v>
      </c>
      <c r="S15">
        <f>chloroform!J20</f>
        <v>9.3709214136255013E-5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1.8859358405084555E-5</v>
      </c>
      <c r="M16">
        <f>Table3[[#This Row],[weight]]*(0.9155*Table2[[#This Row],[J2,3]]-B$9)^2</f>
        <v>0.12245450975342813</v>
      </c>
      <c r="N16">
        <f>Table3[[#This Row],[weight]]*(0.9155*Table2[[#This Row],[J34]]-C$9)^2</f>
        <v>1.9338180116960457E-3</v>
      </c>
      <c r="O16">
        <f>Table3[[#This Row],[weight]]*(0.9155*Table2[[#This Row],[J45]]-D$9)^2</f>
        <v>0.24617324061029761</v>
      </c>
      <c r="P16">
        <f>Table3[[#This Row],[weight]]*(0.9155*Table2[[#This Row],[J56]]-E$9)^2</f>
        <v>7.0266184502605772E-3</v>
      </c>
      <c r="Q16">
        <f>Table3[[#This Row],[weight]]*(0.9155*Table2[[#This Row],[J67]]-F$9)^2</f>
        <v>7.6179434249287206E-2</v>
      </c>
      <c r="R16">
        <f>Table3[[#This Row],[weight]]*(0.9155*Table2[[#This Row],[J67'']]-G$9)^2</f>
        <v>1.9103673837068631E-2</v>
      </c>
      <c r="S16">
        <f>chloroform!J21</f>
        <v>2.5715147768195848E-3</v>
      </c>
      <c r="T16" t="str">
        <f>chloroform!F21</f>
        <v>4H6</v>
      </c>
    </row>
    <row r="17" spans="11:20" x14ac:dyDescent="0.25">
      <c r="K17">
        <f>chloroform!E22</f>
        <v>40</v>
      </c>
      <c r="L17">
        <f>Table3[[#This Row],[weight]]*(0.9155*Table2[[#This Row],[J1,2]]-A$9)^2</f>
        <v>2.4732604823631973E-6</v>
      </c>
      <c r="M17">
        <f>Table3[[#This Row],[weight]]*(0.9155*Table2[[#This Row],[J2,3]]-B$9)^2</f>
        <v>6.3915975908040703E-3</v>
      </c>
      <c r="N17">
        <f>Table3[[#This Row],[weight]]*(0.9155*Table2[[#This Row],[J34]]-C$9)^2</f>
        <v>1.1625325168166344E-7</v>
      </c>
      <c r="O17">
        <f>Table3[[#This Row],[weight]]*(0.9155*Table2[[#This Row],[J45]]-D$9)^2</f>
        <v>1.4025166615596578E-2</v>
      </c>
      <c r="P17">
        <f>Table3[[#This Row],[weight]]*(0.9155*Table2[[#This Row],[J56]]-E$9)^2</f>
        <v>5.1449849353225711E-4</v>
      </c>
      <c r="Q17">
        <f>Table3[[#This Row],[weight]]*(0.9155*Table2[[#This Row],[J67]]-F$9)^2</f>
        <v>2.859869684439385E-4</v>
      </c>
      <c r="R17">
        <f>Table3[[#This Row],[weight]]*(0.9155*Table2[[#This Row],[J67'']]-G$9)^2</f>
        <v>2.0527654173879764E-3</v>
      </c>
      <c r="S17">
        <f>chloroform!J22</f>
        <v>1.3741175797013432E-4</v>
      </c>
      <c r="T17" t="str">
        <f>chloroform!F22</f>
        <v>4H6</v>
      </c>
    </row>
    <row r="18" spans="11:20" x14ac:dyDescent="0.25"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11:20" x14ac:dyDescent="0.25">
      <c r="K19">
        <f>chloroform!E24</f>
        <v>43</v>
      </c>
      <c r="L19">
        <f>Table3[[#This Row],[weight]]*(0.9155*Table2[[#This Row],[J1,2]]-A$9)^2</f>
        <v>1.1700722005434511E-4</v>
      </c>
      <c r="M19">
        <f>Table3[[#This Row],[weight]]*(0.9155*Table2[[#This Row],[J2,3]]-B$9)^2</f>
        <v>0.15807038955579661</v>
      </c>
      <c r="N19">
        <f>Table3[[#This Row],[weight]]*(0.9155*Table2[[#This Row],[J34]]-C$9)^2</f>
        <v>4.0479621490856855E-4</v>
      </c>
      <c r="O19">
        <f>Table3[[#This Row],[weight]]*(0.9155*Table2[[#This Row],[J45]]-D$9)^2</f>
        <v>0.13651051123147961</v>
      </c>
      <c r="P19">
        <f>Table3[[#This Row],[weight]]*(0.9155*Table2[[#This Row],[J56]]-E$9)^2</f>
        <v>0.2384828971472446</v>
      </c>
      <c r="Q19">
        <f>Table3[[#This Row],[weight]]*(0.9155*Table2[[#This Row],[J67]]-F$9)^2</f>
        <v>0.48717723515555583</v>
      </c>
      <c r="R19">
        <f>Table3[[#This Row],[weight]]*(0.9155*Table2[[#This Row],[J67'']]-G$9)^2</f>
        <v>1.2118097425189397E-2</v>
      </c>
      <c r="S19">
        <f>chloroform!J24</f>
        <v>4.4288359234648245E-3</v>
      </c>
      <c r="T19" t="str">
        <f>chloroform!F24</f>
        <v>12C5</v>
      </c>
    </row>
    <row r="20" spans="11:20" x14ac:dyDescent="0.25">
      <c r="K20">
        <f>chloroform!E25</f>
        <v>44</v>
      </c>
      <c r="L20">
        <f>Table3[[#This Row],[weight]]*(0.9155*Table2[[#This Row],[J1,2]]-A$9)^2</f>
        <v>4.6920944999630301E-3</v>
      </c>
      <c r="M20">
        <f>Table3[[#This Row],[weight]]*(0.9155*Table2[[#This Row],[J2,3]]-B$9)^2</f>
        <v>4.5826225586319538</v>
      </c>
      <c r="N20">
        <f>Table3[[#This Row],[weight]]*(0.9155*Table2[[#This Row],[J34]]-C$9)^2</f>
        <v>4.7587135461800691E-2</v>
      </c>
      <c r="O20">
        <f>Table3[[#This Row],[weight]]*(0.9155*Table2[[#This Row],[J45]]-D$9)^2</f>
        <v>9.2891558145659658</v>
      </c>
      <c r="P20">
        <f>Table3[[#This Row],[weight]]*(0.9155*Table2[[#This Row],[J56]]-E$9)^2</f>
        <v>0.22391346717448679</v>
      </c>
      <c r="Q20">
        <f>Table3[[#This Row],[weight]]*(0.9155*Table2[[#This Row],[J67]]-F$9)^2</f>
        <v>6.6716062485395369E-2</v>
      </c>
      <c r="R20">
        <f>Table3[[#This Row],[weight]]*(0.9155*Table2[[#This Row],[J67'']]-G$9)^2</f>
        <v>1.1725387970970852E-4</v>
      </c>
      <c r="S20">
        <f>chloroform!J25</f>
        <v>9.5953690190479266E-2</v>
      </c>
      <c r="T20" t="str">
        <f>chloroform!F25</f>
        <v>4H6</v>
      </c>
    </row>
    <row r="21" spans="11:20" x14ac:dyDescent="0.25"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11:20" x14ac:dyDescent="0.25"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11:20" x14ac:dyDescent="0.25">
      <c r="K23">
        <f>chloroform!E28</f>
        <v>52</v>
      </c>
      <c r="L23">
        <f>Table3[[#This Row],[weight]]*(0.9155*Table2[[#This Row],[J1,2]]-A$9)^2</f>
        <v>2.8788409594577877E-6</v>
      </c>
      <c r="M23">
        <f>Table3[[#This Row],[weight]]*(0.9155*Table2[[#This Row],[J2,3]]-B$9)^2</f>
        <v>2.2807912371392089</v>
      </c>
      <c r="N23">
        <f>Table3[[#This Row],[weight]]*(0.9155*Table2[[#This Row],[J34]]-C$9)^2</f>
        <v>6.8676499735029956E-2</v>
      </c>
      <c r="O23">
        <f>Table3[[#This Row],[weight]]*(0.9155*Table2[[#This Row],[J45]]-D$9)^2</f>
        <v>3.743777446545602</v>
      </c>
      <c r="P23">
        <f>Table3[[#This Row],[weight]]*(0.9155*Table2[[#This Row],[J56]]-E$9)^2</f>
        <v>4.3417215511287632E-2</v>
      </c>
      <c r="Q23">
        <f>Table3[[#This Row],[weight]]*(0.9155*Table2[[#This Row],[J67]]-F$9)^2</f>
        <v>2.6879403236036749E-2</v>
      </c>
      <c r="R23">
        <f>Table3[[#This Row],[weight]]*(0.9155*Table2[[#This Row],[J67'']]-G$9)^2</f>
        <v>0.19965561661757286</v>
      </c>
      <c r="S23">
        <f>chloroform!J28</f>
        <v>4.8023397179426462E-2</v>
      </c>
      <c r="T23" t="str">
        <f>chloroform!F28</f>
        <v>4H6</v>
      </c>
    </row>
    <row r="24" spans="11:20" x14ac:dyDescent="0.25">
      <c r="K24">
        <f>chloroform!E29</f>
        <v>54</v>
      </c>
      <c r="L24">
        <f>Table3[[#This Row],[weight]]*(0.9155*Table2[[#This Row],[J1,2]]-A$9)^2</f>
        <v>4.5176878541846449E-6</v>
      </c>
      <c r="M24">
        <f>Table3[[#This Row],[weight]]*(0.9155*Table2[[#This Row],[J2,3]]-B$9)^2</f>
        <v>3.5687317066158957</v>
      </c>
      <c r="N24">
        <f>Table3[[#This Row],[weight]]*(0.9155*Table2[[#This Row],[J34]]-C$9)^2</f>
        <v>0.11618073301759399</v>
      </c>
      <c r="O24">
        <f>Table3[[#This Row],[weight]]*(0.9155*Table2[[#This Row],[J45]]-D$9)^2</f>
        <v>5.5993220846081728</v>
      </c>
      <c r="P24">
        <f>Table3[[#This Row],[weight]]*(0.9155*Table2[[#This Row],[J56]]-E$9)^2</f>
        <v>0.13809137218485312</v>
      </c>
      <c r="Q24">
        <f>Table3[[#This Row],[weight]]*(0.9155*Table2[[#This Row],[J67]]-F$9)^2</f>
        <v>1.6223781557108689E-2</v>
      </c>
      <c r="R24">
        <f>Table3[[#This Row],[weight]]*(0.9155*Table2[[#This Row],[J67'']]-G$9)^2</f>
        <v>3.3345481133844856</v>
      </c>
      <c r="S24">
        <f>chloroform!J29</f>
        <v>7.5361828322410063E-2</v>
      </c>
      <c r="T24" t="str">
        <f>chloroform!F29</f>
        <v>4H6</v>
      </c>
    </row>
    <row r="25" spans="11:20" x14ac:dyDescent="0.25">
      <c r="K25">
        <f>chloroform!E30</f>
        <v>55</v>
      </c>
      <c r="L25">
        <f>Table3[[#This Row],[weight]]*(0.9155*Table2[[#This Row],[J1,2]]-A$9)^2</f>
        <v>1.0921568732583897E-7</v>
      </c>
      <c r="M25">
        <f>Table3[[#This Row],[weight]]*(0.9155*Table2[[#This Row],[J2,3]]-B$9)^2</f>
        <v>6.1904316047085399E-2</v>
      </c>
      <c r="N25">
        <f>Table3[[#This Row],[weight]]*(0.9155*Table2[[#This Row],[J34]]-C$9)^2</f>
        <v>3.596477194909288E-4</v>
      </c>
      <c r="O25">
        <f>Table3[[#This Row],[weight]]*(0.9155*Table2[[#This Row],[J45]]-D$9)^2</f>
        <v>6.0538717222858397E-2</v>
      </c>
      <c r="P25">
        <f>Table3[[#This Row],[weight]]*(0.9155*Table2[[#This Row],[J56]]-E$9)^2</f>
        <v>0.10668779558999512</v>
      </c>
      <c r="Q25">
        <f>Table3[[#This Row],[weight]]*(0.9155*Table2[[#This Row],[J67]]-F$9)^2</f>
        <v>0.16888446170667473</v>
      </c>
      <c r="R25">
        <f>Table3[[#This Row],[weight]]*(0.9155*Table2[[#This Row],[J67'']]-G$9)^2</f>
        <v>7.4875588940327663E-3</v>
      </c>
      <c r="S25">
        <f>chloroform!J30</f>
        <v>1.7855120847336729E-3</v>
      </c>
      <c r="T25" t="str">
        <f>chloroform!F30</f>
        <v>12C5</v>
      </c>
    </row>
    <row r="26" spans="11:20" x14ac:dyDescent="0.25">
      <c r="K26">
        <f>chloroform!E31</f>
        <v>57</v>
      </c>
      <c r="L26">
        <f>Table3[[#This Row],[weight]]*(0.9155*Table2[[#This Row],[J1,2]]-A$9)^2</f>
        <v>9.8102338750958975E-6</v>
      </c>
      <c r="M26">
        <f>Table3[[#This Row],[weight]]*(0.9155*Table2[[#This Row],[J2,3]]-B$9)^2</f>
        <v>8.7152599456234801E-3</v>
      </c>
      <c r="N26">
        <f>Table3[[#This Row],[weight]]*(0.9155*Table2[[#This Row],[J34]]-C$9)^2</f>
        <v>2.8158362437360802E-6</v>
      </c>
      <c r="O26">
        <f>Table3[[#This Row],[weight]]*(0.9155*Table2[[#This Row],[J45]]-D$9)^2</f>
        <v>1.858616155268851E-2</v>
      </c>
      <c r="P26">
        <f>Table3[[#This Row],[weight]]*(0.9155*Table2[[#This Row],[J56]]-E$9)^2</f>
        <v>1.5803798365539949E-4</v>
      </c>
      <c r="Q26">
        <f>Table3[[#This Row],[weight]]*(0.9155*Table2[[#This Row],[J67]]-F$9)^2</f>
        <v>1.060667681532863E-2</v>
      </c>
      <c r="R26">
        <f>Table3[[#This Row],[weight]]*(0.9155*Table2[[#This Row],[J67'']]-G$9)^2</f>
        <v>4.4857614222547978E-4</v>
      </c>
      <c r="S26">
        <f>chloroform!J31</f>
        <v>1.8646556355910189E-4</v>
      </c>
      <c r="T26" t="str">
        <f>chloroform!F31</f>
        <v>4H6</v>
      </c>
    </row>
    <row r="27" spans="11:20" x14ac:dyDescent="0.25">
      <c r="K27">
        <f>chloroform!E32</f>
        <v>58</v>
      </c>
      <c r="L27">
        <f>Table3[[#This Row],[weight]]*(0.9155*Table2[[#This Row],[J1,2]]-A$9)^2</f>
        <v>1.4001107598326877E-6</v>
      </c>
      <c r="M27">
        <f>Table3[[#This Row],[weight]]*(0.9155*Table2[[#This Row],[J2,3]]-B$9)^2</f>
        <v>4.9492735911912085E-3</v>
      </c>
      <c r="N27">
        <f>Table3[[#This Row],[weight]]*(0.9155*Table2[[#This Row],[J34]]-C$9)^2</f>
        <v>5.0198918663485254E-7</v>
      </c>
      <c r="O27">
        <f>Table3[[#This Row],[weight]]*(0.9155*Table2[[#This Row],[J45]]-D$9)^2</f>
        <v>1.058023651709155E-2</v>
      </c>
      <c r="P27">
        <f>Table3[[#This Row],[weight]]*(0.9155*Table2[[#This Row],[J56]]-E$9)^2</f>
        <v>2.6703532819754991E-4</v>
      </c>
      <c r="Q27">
        <f>Table3[[#This Row],[weight]]*(0.9155*Table2[[#This Row],[J67]]-F$9)^2</f>
        <v>2.0381351741917795E-5</v>
      </c>
      <c r="R27">
        <f>Table3[[#This Row],[weight]]*(0.9155*Table2[[#This Row],[J67'']]-G$9)^2</f>
        <v>4.9114439722915118E-3</v>
      </c>
      <c r="S27">
        <f>chloroform!J32</f>
        <v>1.0432069579736328E-4</v>
      </c>
      <c r="T27" t="str">
        <f>chloroform!F32</f>
        <v>4H6</v>
      </c>
    </row>
    <row r="28" spans="11:20" x14ac:dyDescent="0.25">
      <c r="K28">
        <f>chloroform!E33</f>
        <v>60</v>
      </c>
      <c r="L28">
        <f>Table3[[#This Row],[weight]]*(0.9155*Table2[[#This Row],[J1,2]]-A$9)^2</f>
        <v>9.0108639180557697E-4</v>
      </c>
      <c r="M28">
        <f>Table3[[#This Row],[weight]]*(0.9155*Table2[[#This Row],[J2,3]]-B$9)^2</f>
        <v>0.12202421574749177</v>
      </c>
      <c r="N28">
        <f>Table3[[#This Row],[weight]]*(0.9155*Table2[[#This Row],[J34]]-C$9)^2</f>
        <v>4.5114515709803408E-3</v>
      </c>
      <c r="O28">
        <f>Table3[[#This Row],[weight]]*(0.9155*Table2[[#This Row],[J45]]-D$9)^2</f>
        <v>0.13882565367905639</v>
      </c>
      <c r="P28">
        <f>Table3[[#This Row],[weight]]*(0.9155*Table2[[#This Row],[J56]]-E$9)^2</f>
        <v>0.26045229202884207</v>
      </c>
      <c r="Q28">
        <f>Table3[[#This Row],[weight]]*(0.9155*Table2[[#This Row],[J67]]-F$9)^2</f>
        <v>6.5620257666785414E-4</v>
      </c>
      <c r="R28">
        <f>Table3[[#This Row],[weight]]*(0.9155*Table2[[#This Row],[J67'']]-G$9)^2</f>
        <v>0.25041234162763309</v>
      </c>
      <c r="S28">
        <f>chloroform!J33</f>
        <v>4.1914502891598543E-3</v>
      </c>
      <c r="T28" t="str">
        <f>chloroform!F33</f>
        <v>12C5</v>
      </c>
    </row>
    <row r="29" spans="11:20" x14ac:dyDescent="0.25">
      <c r="K29">
        <f>chloroform!E34</f>
        <v>65</v>
      </c>
      <c r="L29">
        <f>Table3[[#This Row],[weight]]*(0.9155*Table2[[#This Row],[J1,2]]-A$9)^2</f>
        <v>1.3552116143040829E-4</v>
      </c>
      <c r="M29">
        <f>Table3[[#This Row],[weight]]*(0.9155*Table2[[#This Row],[J2,3]]-B$9)^2</f>
        <v>0.36772197852282129</v>
      </c>
      <c r="N29">
        <f>Table3[[#This Row],[weight]]*(0.9155*Table2[[#This Row],[J34]]-C$9)^2</f>
        <v>1.477046751814964E-2</v>
      </c>
      <c r="O29">
        <f>Table3[[#This Row],[weight]]*(0.9155*Table2[[#This Row],[J45]]-D$9)^2</f>
        <v>0.48592150280247143</v>
      </c>
      <c r="P29">
        <f>Table3[[#This Row],[weight]]*(0.9155*Table2[[#This Row],[J56]]-E$9)^2</f>
        <v>1.202817532037645E-3</v>
      </c>
      <c r="Q29">
        <f>Table3[[#This Row],[weight]]*(0.9155*Table2[[#This Row],[J67]]-F$9)^2</f>
        <v>0.5925954030206283</v>
      </c>
      <c r="R29">
        <f>Table3[[#This Row],[weight]]*(0.9155*Table2[[#This Row],[J67'']]-G$9)^2</f>
        <v>2.3874672889251609E-2</v>
      </c>
      <c r="S29">
        <f>chloroform!J34</f>
        <v>7.9674970750327461E-3</v>
      </c>
      <c r="T29" t="str">
        <f>chloroform!F34</f>
        <v>4H6</v>
      </c>
    </row>
    <row r="30" spans="11:20" x14ac:dyDescent="0.25">
      <c r="K30">
        <f>chloroform!E35</f>
        <v>69</v>
      </c>
      <c r="L30">
        <f>Table3[[#This Row],[weight]]*(0.9155*Table2[[#This Row],[J1,2]]-A$9)^2</f>
        <v>1.9617669620135083E-6</v>
      </c>
      <c r="M30">
        <f>Table3[[#This Row],[weight]]*(0.9155*Table2[[#This Row],[J2,3]]-B$9)^2</f>
        <v>4.1467978951515698E-5</v>
      </c>
      <c r="N30">
        <f>Table3[[#This Row],[weight]]*(0.9155*Table2[[#This Row],[J34]]-C$9)^2</f>
        <v>4.9726016347760715E-5</v>
      </c>
      <c r="O30">
        <f>Table3[[#This Row],[weight]]*(0.9155*Table2[[#This Row],[J45]]-D$9)^2</f>
        <v>1.7492660398023118E-6</v>
      </c>
      <c r="P30">
        <f>Table3[[#This Row],[weight]]*(0.9155*Table2[[#This Row],[J56]]-E$9)^2</f>
        <v>4.0476490912544332E-3</v>
      </c>
      <c r="Q30">
        <f>Table3[[#This Row],[weight]]*(0.9155*Table2[[#This Row],[J67]]-F$9)^2</f>
        <v>2.625901109606525E-4</v>
      </c>
      <c r="R30">
        <f>Table3[[#This Row],[weight]]*(0.9155*Table2[[#This Row],[J67'']]-G$9)^2</f>
        <v>4.4477409996766014E-3</v>
      </c>
      <c r="S30">
        <f>chloroform!J35</f>
        <v>5.8248884774164329E-5</v>
      </c>
      <c r="T30" t="str">
        <f>chloroform!F35</f>
        <v>6H4</v>
      </c>
    </row>
    <row r="31" spans="11:20" x14ac:dyDescent="0.25">
      <c r="K31">
        <f>chloroform!E36</f>
        <v>70</v>
      </c>
      <c r="L31">
        <f>Table3[[#This Row],[weight]]*(0.9155*Table2[[#This Row],[J1,2]]-A$9)^2</f>
        <v>4.8467497803690073E-3</v>
      </c>
      <c r="M31">
        <f>Table3[[#This Row],[weight]]*(0.9155*Table2[[#This Row],[J2,3]]-B$9)^2</f>
        <v>4.5628962216201074</v>
      </c>
      <c r="N31">
        <f>Table3[[#This Row],[weight]]*(0.9155*Table2[[#This Row],[J34]]-C$9)^2</f>
        <v>4.8044689584809515E-2</v>
      </c>
      <c r="O31">
        <f>Table3[[#This Row],[weight]]*(0.9155*Table2[[#This Row],[J45]]-D$9)^2</f>
        <v>9.2358121319162034</v>
      </c>
      <c r="P31">
        <f>Table3[[#This Row],[weight]]*(0.9155*Table2[[#This Row],[J56]]-E$9)^2</f>
        <v>0.22094435394185549</v>
      </c>
      <c r="Q31">
        <f>Table3[[#This Row],[weight]]*(0.9155*Table2[[#This Row],[J67]]-F$9)^2</f>
        <v>6.327502295505405E-2</v>
      </c>
      <c r="R31">
        <f>Table3[[#This Row],[weight]]*(0.9155*Table2[[#This Row],[J67'']]-G$9)^2</f>
        <v>5.2553310961514813E-4</v>
      </c>
      <c r="S31">
        <f>chloroform!J36</f>
        <v>9.5136918169447207E-2</v>
      </c>
      <c r="T31" t="str">
        <f>chloroform!F36</f>
        <v>4H6</v>
      </c>
    </row>
    <row r="32" spans="11:20" x14ac:dyDescent="0.25">
      <c r="K32">
        <f>chloroform!E37</f>
        <v>86</v>
      </c>
      <c r="L32">
        <f>Table3[[#This Row],[weight]]*(0.9155*Table2[[#This Row],[J1,2]]-A$9)^2</f>
        <v>5.8319763154973913E-6</v>
      </c>
      <c r="M32">
        <f>Table3[[#This Row],[weight]]*(0.9155*Table2[[#This Row],[J2,3]]-B$9)^2</f>
        <v>1.1455553670018669E-2</v>
      </c>
      <c r="N32">
        <f>Table3[[#This Row],[weight]]*(0.9155*Table2[[#This Row],[J34]]-C$9)^2</f>
        <v>1.1343803015280145E-4</v>
      </c>
      <c r="O32">
        <f>Table3[[#This Row],[weight]]*(0.9155*Table2[[#This Row],[J45]]-D$9)^2</f>
        <v>2.292443017754E-4</v>
      </c>
      <c r="P32">
        <f>Table3[[#This Row],[weight]]*(0.9155*Table2[[#This Row],[J56]]-E$9)^2</f>
        <v>3.4239737979629796E-4</v>
      </c>
      <c r="Q32">
        <f>Table3[[#This Row],[weight]]*(0.9155*Table2[[#This Row],[J67]]-F$9)^2</f>
        <v>2.8952470344946225E-9</v>
      </c>
      <c r="R32">
        <f>Table3[[#This Row],[weight]]*(0.9155*Table2[[#This Row],[J67'']]-G$9)^2</f>
        <v>1.3666377848711615E-3</v>
      </c>
      <c r="S32">
        <f>chloroform!J37</f>
        <v>7.1780178038801583E-4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6.6457613115241104E-4</v>
      </c>
      <c r="M35">
        <f>Table3[[#This Row],[weight]]*(0.9155*Table2[[#This Row],[J2,3]]-B$9)^2</f>
        <v>3.2989376646172664E-5</v>
      </c>
      <c r="N35">
        <f>Table3[[#This Row],[weight]]*(0.9155*Table2[[#This Row],[J34]]-C$9)^2</f>
        <v>7.1747321883315554E-6</v>
      </c>
      <c r="O35">
        <f>Table3[[#This Row],[weight]]*(0.9155*Table2[[#This Row],[J45]]-D$9)^2</f>
        <v>6.7571887449874418E-5</v>
      </c>
      <c r="P35">
        <f>Table3[[#This Row],[weight]]*(0.9155*Table2[[#This Row],[J56]]-E$9)^2</f>
        <v>2.8021076290925463E-5</v>
      </c>
      <c r="Q35">
        <f>Table3[[#This Row],[weight]]*(0.9155*Table2[[#This Row],[J67]]-F$9)^2</f>
        <v>1.5798136776095543E-2</v>
      </c>
      <c r="R35">
        <f>Table3[[#This Row],[weight]]*(0.9155*Table2[[#This Row],[J67'']]-G$9)^2</f>
        <v>0.30617840230185167</v>
      </c>
      <c r="S35">
        <f>chloroform!J40</f>
        <v>0.25702284449491591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3.3762489976790554E-6</v>
      </c>
      <c r="M36">
        <f>Table3[[#This Row],[weight]]*(0.9155*Table2[[#This Row],[J2,3]]-B$9)^2</f>
        <v>2.8448819181825746E-2</v>
      </c>
      <c r="N36">
        <f>Table3[[#This Row],[weight]]*(0.9155*Table2[[#This Row],[J34]]-C$9)^2</f>
        <v>6.8932138340454675E-5</v>
      </c>
      <c r="O36">
        <f>Table3[[#This Row],[weight]]*(0.9155*Table2[[#This Row],[J45]]-D$9)^2</f>
        <v>2.6064717974257887E-2</v>
      </c>
      <c r="P36">
        <f>Table3[[#This Row],[weight]]*(0.9155*Table2[[#This Row],[J56]]-E$9)^2</f>
        <v>4.6660357588746565E-2</v>
      </c>
      <c r="Q36">
        <f>Table3[[#This Row],[weight]]*(0.9155*Table2[[#This Row],[J67]]-F$9)^2</f>
        <v>7.8295591852897084E-2</v>
      </c>
      <c r="R36">
        <f>Table3[[#This Row],[weight]]*(0.9155*Table2[[#This Row],[J67'']]-G$9)^2</f>
        <v>6.3242579118161883E-3</v>
      </c>
      <c r="S36">
        <f>chloroform!J41</f>
        <v>8.3293824740076185E-4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3.1687558784471276E-3</v>
      </c>
      <c r="M38">
        <f>Table3[[#This Row],[weight]]*(0.9155*Table2[[#This Row],[J2,3]]-B$9)^2</f>
        <v>4.7789175438707128E-8</v>
      </c>
      <c r="N38">
        <f>Table3[[#This Row],[weight]]*(0.9155*Table2[[#This Row],[J34]]-C$9)^2</f>
        <v>1.1359364706803702E-4</v>
      </c>
      <c r="O38">
        <f>Table3[[#This Row],[weight]]*(0.9155*Table2[[#This Row],[J45]]-D$9)^2</f>
        <v>5.1861511315395359E-4</v>
      </c>
      <c r="P38">
        <f>Table3[[#This Row],[weight]]*(0.9155*Table2[[#This Row],[J56]]-E$9)^2</f>
        <v>7.7986648199094189E-4</v>
      </c>
      <c r="Q38">
        <f>Table3[[#This Row],[weight]]*(0.9155*Table2[[#This Row],[J67]]-F$9)^2</f>
        <v>5.699180459560472E-3</v>
      </c>
      <c r="R38">
        <f>Table3[[#This Row],[weight]]*(0.9155*Table2[[#This Row],[J67'']]-G$9)^2</f>
        <v>1.0899376097999249</v>
      </c>
      <c r="S38">
        <f>chloroform!J43</f>
        <v>2.1590867824535478E-2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7.8145078267395906E-5</v>
      </c>
      <c r="M42">
        <f>Table3[[#This Row],[weight]]*(0.9155*Table2[[#This Row],[J2,3]]-B$9)^2</f>
        <v>3.9295543991948429E-6</v>
      </c>
      <c r="N42">
        <f>Table3[[#This Row],[weight]]*(0.9155*Table2[[#This Row],[J34]]-C$9)^2</f>
        <v>3.477179088185718E-5</v>
      </c>
      <c r="O42">
        <f>Table3[[#This Row],[weight]]*(0.9155*Table2[[#This Row],[J45]]-D$9)^2</f>
        <v>2.0450053539895508E-4</v>
      </c>
      <c r="P42">
        <f>Table3[[#This Row],[weight]]*(0.9155*Table2[[#This Row],[J56]]-E$9)^2</f>
        <v>3.3376359623213891E-3</v>
      </c>
      <c r="Q42">
        <f>Table3[[#This Row],[weight]]*(0.9155*Table2[[#This Row],[J67]]-F$9)^2</f>
        <v>6.540168624112597E-4</v>
      </c>
      <c r="R42">
        <f>Table3[[#This Row],[weight]]*(0.9155*Table2[[#This Row],[J67'']]-G$9)^2</f>
        <v>1.0036103714432536E-3</v>
      </c>
      <c r="S42">
        <f>chloroform!J47</f>
        <v>2.4635103245980367E-3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1.8211185891620218E-4</v>
      </c>
      <c r="M43">
        <f>Table3[[#This Row],[weight]]*(0.9155*Table2[[#This Row],[J2,3]]-B$9)^2</f>
        <v>0.39960378473532554</v>
      </c>
      <c r="N43">
        <f>Table3[[#This Row],[weight]]*(0.9155*Table2[[#This Row],[J34]]-C$9)^2</f>
        <v>1.5550075196158185E-2</v>
      </c>
      <c r="O43">
        <f>Table3[[#This Row],[weight]]*(0.9155*Table2[[#This Row],[J45]]-D$9)^2</f>
        <v>0.53198230966899962</v>
      </c>
      <c r="P43">
        <f>Table3[[#This Row],[weight]]*(0.9155*Table2[[#This Row],[J56]]-E$9)^2</f>
        <v>7.5390788806349086E-4</v>
      </c>
      <c r="Q43">
        <f>Table3[[#This Row],[weight]]*(0.9155*Table2[[#This Row],[J67]]-F$9)^2</f>
        <v>0.65957574252803031</v>
      </c>
      <c r="R43">
        <f>Table3[[#This Row],[weight]]*(0.9155*Table2[[#This Row],[J67'']]-G$9)^2</f>
        <v>2.8199901324374693E-2</v>
      </c>
      <c r="S43">
        <f>chloroform!J48</f>
        <v>8.6536205426767949E-3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7.4867804094354881E-4</v>
      </c>
      <c r="M44">
        <f>Table3[[#This Row],[weight]]*(0.9155*Table2[[#This Row],[J2,3]]-B$9)^2</f>
        <v>2.5028721547341718E-4</v>
      </c>
      <c r="N44">
        <f>Table3[[#This Row],[weight]]*(0.9155*Table2[[#This Row],[J34]]-C$9)^2</f>
        <v>2.5489602974129221E-5</v>
      </c>
      <c r="O44">
        <f>Table3[[#This Row],[weight]]*(0.9155*Table2[[#This Row],[J45]]-D$9)^2</f>
        <v>2.1576243822045904E-4</v>
      </c>
      <c r="P44">
        <f>Table3[[#This Row],[weight]]*(0.9155*Table2[[#This Row],[J56]]-E$9)^2</f>
        <v>1.368428404724906E-3</v>
      </c>
      <c r="Q44">
        <f>Table3[[#This Row],[weight]]*(0.9155*Table2[[#This Row],[J67]]-F$9)^2</f>
        <v>1.7755783447398517E-5</v>
      </c>
      <c r="R44">
        <f>Table3[[#This Row],[weight]]*(0.9155*Table2[[#This Row],[J67'']]-G$9)^2</f>
        <v>4.0595890396946423E-2</v>
      </c>
      <c r="S44">
        <f>chloroform!J49</f>
        <v>1.9226983658799303E-2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7.1338300180999188E-4</v>
      </c>
      <c r="M48">
        <f>Table3[[#This Row],[weight]]*(0.9155*Table2[[#This Row],[J2,3]]-B$9)^2</f>
        <v>8.6423452799457456E-7</v>
      </c>
      <c r="N48">
        <f>Table3[[#This Row],[weight]]*(0.9155*Table2[[#This Row],[J34]]-C$9)^2</f>
        <v>4.1812500840926829E-5</v>
      </c>
      <c r="O48">
        <f>Table3[[#This Row],[weight]]*(0.9155*Table2[[#This Row],[J45]]-D$9)^2</f>
        <v>9.6146452976660058E-5</v>
      </c>
      <c r="P48">
        <f>Table3[[#This Row],[weight]]*(0.9155*Table2[[#This Row],[J56]]-E$9)^2</f>
        <v>2.4754478503440308E-4</v>
      </c>
      <c r="Q48">
        <f>Table3[[#This Row],[weight]]*(0.9155*Table2[[#This Row],[J67]]-F$9)^2</f>
        <v>0.33391692365811465</v>
      </c>
      <c r="R48">
        <f>Table3[[#This Row],[weight]]*(0.9155*Table2[[#This Row],[J67'']]-G$9)^2</f>
        <v>9.5355306779415956E-3</v>
      </c>
      <c r="S48">
        <f>chloroform!J53</f>
        <v>5.5544057164707743E-3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9.1693463180869992E-5</v>
      </c>
      <c r="M49">
        <f>Table3[[#This Row],[weight]]*(0.9155*Table2[[#This Row],[J2,3]]-B$9)^2</f>
        <v>2.3383098557363515E-11</v>
      </c>
      <c r="N49">
        <f>Table3[[#This Row],[weight]]*(0.9155*Table2[[#This Row],[J34]]-C$9)^2</f>
        <v>1.2784171548768951E-5</v>
      </c>
      <c r="O49">
        <f>Table3[[#This Row],[weight]]*(0.9155*Table2[[#This Row],[J45]]-D$9)^2</f>
        <v>6.4538777252396368E-7</v>
      </c>
      <c r="P49">
        <f>Table3[[#This Row],[weight]]*(0.9155*Table2[[#This Row],[J56]]-E$9)^2</f>
        <v>1.9136700598425949E-4</v>
      </c>
      <c r="Q49">
        <f>Table3[[#This Row],[weight]]*(0.9155*Table2[[#This Row],[J67]]-F$9)^2</f>
        <v>4.321368203870774E-4</v>
      </c>
      <c r="R49">
        <f>Table3[[#This Row],[weight]]*(0.9155*Table2[[#This Row],[J67'']]-G$9)^2</f>
        <v>2.4499883838597406E-3</v>
      </c>
      <c r="S49">
        <f>chloroform!J54</f>
        <v>1.9846269771865257E-4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1.8505013875382867E-3</v>
      </c>
      <c r="M50">
        <f>Table3[[#This Row],[weight]]*(0.9155*Table2[[#This Row],[J2,3]]-B$9)^2</f>
        <v>1.4012830859800423E-5</v>
      </c>
      <c r="N50">
        <f>Table3[[#This Row],[weight]]*(0.9155*Table2[[#This Row],[J34]]-C$9)^2</f>
        <v>6.4414926439176293E-5</v>
      </c>
      <c r="O50">
        <f>Table3[[#This Row],[weight]]*(0.9155*Table2[[#This Row],[J45]]-D$9)^2</f>
        <v>9.0731024087071176E-4</v>
      </c>
      <c r="P50">
        <f>Table3[[#This Row],[weight]]*(0.9155*Table2[[#This Row],[J56]]-E$9)^2</f>
        <v>1.4251664366469621E-3</v>
      </c>
      <c r="Q50">
        <f>Table3[[#This Row],[weight]]*(0.9155*Table2[[#This Row],[J67]]-F$9)^2</f>
        <v>2.3007448585801876E-6</v>
      </c>
      <c r="R50">
        <f>Table3[[#This Row],[weight]]*(0.9155*Table2[[#This Row],[J67'']]-G$9)^2</f>
        <v>1.20051326478823</v>
      </c>
      <c r="S50">
        <f>chloroform!J55</f>
        <v>2.190798782818805E-2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8.3700493897596088E-6</v>
      </c>
      <c r="M51">
        <f>Table3[[#This Row],[weight]]*(0.9155*Table2[[#This Row],[J2,3]]-B$9)^2</f>
        <v>5.1096979366573578E-7</v>
      </c>
      <c r="N51">
        <f>Table3[[#This Row],[weight]]*(0.9155*Table2[[#This Row],[J34]]-C$9)^2</f>
        <v>4.3621864128380026E-7</v>
      </c>
      <c r="O51">
        <f>Table3[[#This Row],[weight]]*(0.9155*Table2[[#This Row],[J45]]-D$9)^2</f>
        <v>2.4022064998389785E-6</v>
      </c>
      <c r="P51">
        <f>Table3[[#This Row],[weight]]*(0.9155*Table2[[#This Row],[J56]]-E$9)^2</f>
        <v>1.1304276628053767E-4</v>
      </c>
      <c r="Q51">
        <f>Table3[[#This Row],[weight]]*(0.9155*Table2[[#This Row],[J67]]-F$9)^2</f>
        <v>2.1202625718163365E-2</v>
      </c>
      <c r="R51">
        <f>Table3[[#This Row],[weight]]*(0.9155*Table2[[#This Row],[J67'']]-G$9)^2</f>
        <v>7.8836144196075099E-4</v>
      </c>
      <c r="S51">
        <f>chloroform!J56</f>
        <v>3.5612620420493731E-4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7.0742876936079506E-5</v>
      </c>
      <c r="M52">
        <f>Table3[[#This Row],[weight]]*(0.9155*Table2[[#This Row],[J2,3]]-B$9)^2</f>
        <v>2.604726545847571E-8</v>
      </c>
      <c r="N52">
        <f>Table3[[#This Row],[weight]]*(0.9155*Table2[[#This Row],[J34]]-C$9)^2</f>
        <v>1.0920966491146022E-6</v>
      </c>
      <c r="O52">
        <f>Table3[[#This Row],[weight]]*(0.9155*Table2[[#This Row],[J45]]-D$9)^2</f>
        <v>5.3218955426881922E-6</v>
      </c>
      <c r="P52">
        <f>Table3[[#This Row],[weight]]*(0.9155*Table2[[#This Row],[J56]]-E$9)^2</f>
        <v>7.0402238506797179E-5</v>
      </c>
      <c r="Q52">
        <f>Table3[[#This Row],[weight]]*(0.9155*Table2[[#This Row],[J67]]-F$9)^2</f>
        <v>1.7135367364692063E-5</v>
      </c>
      <c r="R52">
        <f>Table3[[#This Row],[weight]]*(0.9155*Table2[[#This Row],[J67'']]-G$9)^2</f>
        <v>2.2941632496197625E-2</v>
      </c>
      <c r="S52">
        <f>chloroform!J57</f>
        <v>4.4308066079981807E-4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0</v>
      </c>
      <c r="M53">
        <f>Table3[[#This Row],[weight]]*(0.9155*Table2[[#This Row],[J2,3]]-B$9)^2</f>
        <v>0</v>
      </c>
      <c r="N53">
        <f>Table3[[#This Row],[weight]]*(0.9155*Table2[[#This Row],[J34]]-C$9)^2</f>
        <v>0</v>
      </c>
      <c r="O53">
        <f>Table3[[#This Row],[weight]]*(0.9155*Table2[[#This Row],[J45]]-D$9)^2</f>
        <v>0</v>
      </c>
      <c r="P53">
        <f>Table3[[#This Row],[weight]]*(0.9155*Table2[[#This Row],[J56]]-E$9)^2</f>
        <v>0</v>
      </c>
      <c r="Q53">
        <f>Table3[[#This Row],[weight]]*(0.9155*Table2[[#This Row],[J67]]-F$9)^2</f>
        <v>0</v>
      </c>
      <c r="R53">
        <f>Table3[[#This Row],[weight]]*(0.9155*Table2[[#This Row],[J67'']]-G$9)^2</f>
        <v>0</v>
      </c>
      <c r="S53">
        <f>chloroform!J58</f>
        <v>0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9.8369580254885928E-6</v>
      </c>
      <c r="M54">
        <f>Table3[[#This Row],[weight]]*(0.9155*Table2[[#This Row],[J2,3]]-B$9)^2</f>
        <v>0.50247481280885586</v>
      </c>
      <c r="N54">
        <f>Table3[[#This Row],[weight]]*(0.9155*Table2[[#This Row],[J34]]-C$9)^2</f>
        <v>9.738369253901813E-3</v>
      </c>
      <c r="O54">
        <f>Table3[[#This Row],[weight]]*(0.9155*Table2[[#This Row],[J45]]-D$9)^2</f>
        <v>0.64813349037840906</v>
      </c>
      <c r="P54">
        <f>Table3[[#This Row],[weight]]*(0.9155*Table2[[#This Row],[J56]]-E$9)^2</f>
        <v>1.4205335923959825E-2</v>
      </c>
      <c r="Q54">
        <f>Table3[[#This Row],[weight]]*(0.9155*Table2[[#This Row],[J67]]-F$9)^2</f>
        <v>1.0373784728738689</v>
      </c>
      <c r="R54">
        <f>Table3[[#This Row],[weight]]*(0.9155*Table2[[#This Row],[J67'']]-G$9)^2</f>
        <v>3.3667129685318931E-2</v>
      </c>
      <c r="S54">
        <f>chloroform!J59</f>
        <v>1.1140978803806484E-2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9.1416146810077475E-5</v>
      </c>
      <c r="M55">
        <f>Table3[[#This Row],[weight]]*(0.9155*Table2[[#This Row],[J2,3]]-B$9)^2</f>
        <v>1.5828733798881933E-7</v>
      </c>
      <c r="N55">
        <f>Table3[[#This Row],[weight]]*(0.9155*Table2[[#This Row],[J34]]-C$9)^2</f>
        <v>4.3284570763752089E-7</v>
      </c>
      <c r="O55">
        <f>Table3[[#This Row],[weight]]*(0.9155*Table2[[#This Row],[J45]]-D$9)^2</f>
        <v>8.7227113624307585E-6</v>
      </c>
      <c r="P55">
        <f>Table3[[#This Row],[weight]]*(0.9155*Table2[[#This Row],[J56]]-E$9)^2</f>
        <v>5.8330128726852151E-7</v>
      </c>
      <c r="Q55">
        <f>Table3[[#This Row],[weight]]*(0.9155*Table2[[#This Row],[J67]]-F$9)^2</f>
        <v>5.5542267426486658E-2</v>
      </c>
      <c r="R55">
        <f>Table3[[#This Row],[weight]]*(0.9155*Table2[[#This Row],[J67'']]-G$9)^2</f>
        <v>2.4357154847003113E-3</v>
      </c>
      <c r="S55">
        <f>chloroform!J60</f>
        <v>9.1394033020823176E-4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4.4416720502151481E-5</v>
      </c>
      <c r="M56">
        <f>Table3[[#This Row],[weight]]*(0.9155*Table2[[#This Row],[J2,3]]-B$9)^2</f>
        <v>0.12046731298646794</v>
      </c>
      <c r="N56">
        <f>Table3[[#This Row],[weight]]*(0.9155*Table2[[#This Row],[J34]]-C$9)^2</f>
        <v>1.851525178846209E-3</v>
      </c>
      <c r="O56">
        <f>Table3[[#This Row],[weight]]*(0.9155*Table2[[#This Row],[J45]]-D$9)^2</f>
        <v>0.24323134147823119</v>
      </c>
      <c r="P56">
        <f>Table3[[#This Row],[weight]]*(0.9155*Table2[[#This Row],[J56]]-E$9)^2</f>
        <v>7.3359319677875259E-3</v>
      </c>
      <c r="Q56">
        <f>Table3[[#This Row],[weight]]*(0.9155*Table2[[#This Row],[J67]]-F$9)^2</f>
        <v>7.3783605299956728E-2</v>
      </c>
      <c r="R56">
        <f>Table3[[#This Row],[weight]]*(0.9155*Table2[[#This Row],[J67'']]-G$9)^2</f>
        <v>1.9135898864265286E-2</v>
      </c>
      <c r="S56">
        <f>chloroform!J61</f>
        <v>2.536509928871813E-3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chloroform!J63</f>
        <v>0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4.521571825579909E-6</v>
      </c>
      <c r="M59">
        <f>Table3[[#This Row],[weight]]*(0.9155*Table2[[#This Row],[J2,3]]-B$9)^2</f>
        <v>6.5806784476590776E-7</v>
      </c>
      <c r="N59">
        <f>Table3[[#This Row],[weight]]*(0.9155*Table2[[#This Row],[J34]]-C$9)^2</f>
        <v>2.7432189314238091E-6</v>
      </c>
      <c r="O59">
        <f>Table3[[#This Row],[weight]]*(0.9155*Table2[[#This Row],[J45]]-D$9)^2</f>
        <v>2.4645561262512499E-7</v>
      </c>
      <c r="P59">
        <f>Table3[[#This Row],[weight]]*(0.9155*Table2[[#This Row],[J56]]-E$9)^2</f>
        <v>8.3903596855564731E-6</v>
      </c>
      <c r="Q59">
        <f>Table3[[#This Row],[weight]]*(0.9155*Table2[[#This Row],[J67]]-F$9)^2</f>
        <v>4.1347172223482626E-3</v>
      </c>
      <c r="R59">
        <f>Table3[[#This Row],[weight]]*(0.9155*Table2[[#This Row],[J67'']]-G$9)^2</f>
        <v>2.4272774897603916E-4</v>
      </c>
      <c r="S59">
        <f>chloroform!J64</f>
        <v>6.8100165033590799E-5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0</v>
      </c>
      <c r="M62">
        <f>Table3[[#This Row],[weight]]*(0.9155*Table2[[#This Row],[J2,3]]-B$9)^2</f>
        <v>0</v>
      </c>
      <c r="N62">
        <f>Table3[[#This Row],[weight]]*(0.9155*Table2[[#This Row],[J34]]-C$9)^2</f>
        <v>0</v>
      </c>
      <c r="O62">
        <f>Table3[[#This Row],[weight]]*(0.9155*Table2[[#This Row],[J45]]-D$9)^2</f>
        <v>0</v>
      </c>
      <c r="P62">
        <f>Table3[[#This Row],[weight]]*(0.9155*Table2[[#This Row],[J56]]-E$9)^2</f>
        <v>0</v>
      </c>
      <c r="Q62">
        <f>Table3[[#This Row],[weight]]*(0.9155*Table2[[#This Row],[J67]]-F$9)^2</f>
        <v>0</v>
      </c>
      <c r="R62">
        <f>Table3[[#This Row],[weight]]*(0.9155*Table2[[#This Row],[J67'']]-G$9)^2</f>
        <v>0</v>
      </c>
      <c r="S62">
        <f>chloroform!J67</f>
        <v>0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0</v>
      </c>
      <c r="M63">
        <f>Table3[[#This Row],[weight]]*(0.9155*Table2[[#This Row],[J2,3]]-B$9)^2</f>
        <v>0</v>
      </c>
      <c r="N63">
        <f>Table3[[#This Row],[weight]]*(0.9155*Table2[[#This Row],[J34]]-C$9)^2</f>
        <v>0</v>
      </c>
      <c r="O63">
        <f>Table3[[#This Row],[weight]]*(0.9155*Table2[[#This Row],[J45]]-D$9)^2</f>
        <v>0</v>
      </c>
      <c r="P63">
        <f>Table3[[#This Row],[weight]]*(0.9155*Table2[[#This Row],[J56]]-E$9)^2</f>
        <v>0</v>
      </c>
      <c r="Q63">
        <f>Table3[[#This Row],[weight]]*(0.9155*Table2[[#This Row],[J67]]-F$9)^2</f>
        <v>0</v>
      </c>
      <c r="R63">
        <f>Table3[[#This Row],[weight]]*(0.9155*Table2[[#This Row],[J67'']]-G$9)^2</f>
        <v>0</v>
      </c>
      <c r="S63">
        <f>chloroform!J68</f>
        <v>0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9.3995261262720144E-4</v>
      </c>
      <c r="M64">
        <f>Table3[[#This Row],[weight]]*(0.9155*Table2[[#This Row],[J2,3]]-B$9)^2</f>
        <v>0.32506197433893413</v>
      </c>
      <c r="N64">
        <f>Table3[[#This Row],[weight]]*(0.9155*Table2[[#This Row],[J34]]-C$9)^2</f>
        <v>6.9917191886306219E-4</v>
      </c>
      <c r="O64">
        <f>Table3[[#This Row],[weight]]*(0.9155*Table2[[#This Row],[J45]]-D$9)^2</f>
        <v>0.25420341274577712</v>
      </c>
      <c r="P64">
        <f>Table3[[#This Row],[weight]]*(0.9155*Table2[[#This Row],[J56]]-E$9)^2</f>
        <v>0.46042832110346571</v>
      </c>
      <c r="Q64">
        <f>Table3[[#This Row],[weight]]*(0.9155*Table2[[#This Row],[J67]]-F$9)^2</f>
        <v>1.6903011282351523E-3</v>
      </c>
      <c r="R64">
        <f>Table3[[#This Row],[weight]]*(0.9155*Table2[[#This Row],[J67'']]-G$9)^2</f>
        <v>0.37210688820779741</v>
      </c>
      <c r="S64">
        <f>chloroform!J69</f>
        <v>8.7238287190427588E-3</v>
      </c>
      <c r="T64" t="str">
        <f>chloroform!F69</f>
        <v>12C5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64"/>
  <sheetViews>
    <sheetView workbookViewId="0">
      <selection activeCell="K2" sqref="K2:T64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0.58873612444701029</v>
      </c>
      <c r="D1" t="s">
        <v>11</v>
      </c>
      <c r="E1" t="s">
        <v>17</v>
      </c>
      <c r="G1">
        <f>COUNTIF(Table3[classification],E1)</f>
        <v>26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>
        <f>chloroform!E7</f>
        <v>1</v>
      </c>
      <c r="L2">
        <f>Table3[[#This Row],[weight]]*(0.9155*Table2[[#This Row],[J1,2]]-A$9)^2</f>
        <v>1.5462044627111565E-3</v>
      </c>
      <c r="M2">
        <f>Table3[[#This Row],[weight]]*(0.9155*Table2[[#This Row],[J2,3]]-B$9)^2</f>
        <v>1.3750599831581534</v>
      </c>
      <c r="N2">
        <f>Table3[[#This Row],[weight]]*(0.9155*Table2[[#This Row],[J34]]-C$9)^2</f>
        <v>4.6816502018597842E-4</v>
      </c>
      <c r="O2">
        <f>Table3[[#This Row],[weight]]*(0.9155*Table2[[#This Row],[J45]]-D$9)^2</f>
        <v>2.3019624429210421</v>
      </c>
      <c r="P2">
        <f>Table3[[#This Row],[weight]]*(0.9155*Table2[[#This Row],[J56]]-E$9)^2</f>
        <v>4.1741749133831325</v>
      </c>
      <c r="Q2">
        <f>Table3[[#This Row],[weight]]*(0.9155*Table2[[#This Row],[J67]]-F$9)^2</f>
        <v>2.518240051700134</v>
      </c>
      <c r="R2">
        <f>Table3[[#This Row],[weight]]*(0.9155*Table2[[#This Row],[J67'']]-G$9)^2</f>
        <v>0.15728124384498671</v>
      </c>
      <c r="S2">
        <f>chloroform!J7</f>
        <v>3.6978886711423825E-2</v>
      </c>
      <c r="T2" t="str">
        <f>chloroform!F7</f>
        <v>6H4</v>
      </c>
    </row>
    <row r="3" spans="1:20" x14ac:dyDescent="0.25">
      <c r="A3" t="s">
        <v>60</v>
      </c>
      <c r="K3">
        <f>chloroform!E8</f>
        <v>2</v>
      </c>
      <c r="L3">
        <f>Table3[[#This Row],[weight]]*(0.9155*Table2[[#This Row],[J1,2]]-A$9)^2</f>
        <v>4.0515981403018987E-4</v>
      </c>
      <c r="M3">
        <f>Table3[[#This Row],[weight]]*(0.9155*Table2[[#This Row],[J2,3]]-B$9)^2</f>
        <v>2.9908336506481422E-4</v>
      </c>
      <c r="N3">
        <f>Table3[[#This Row],[weight]]*(0.9155*Table2[[#This Row],[J34]]-C$9)^2</f>
        <v>2.0718037838362853E-4</v>
      </c>
      <c r="O3">
        <f>Table3[[#This Row],[weight]]*(0.9155*Table2[[#This Row],[J45]]-D$9)^2</f>
        <v>3.7188362653309402E-2</v>
      </c>
      <c r="P3">
        <f>Table3[[#This Row],[weight]]*(0.9155*Table2[[#This Row],[J56]]-E$9)^2</f>
        <v>1.810568416835066E-2</v>
      </c>
      <c r="Q3">
        <f>Table3[[#This Row],[weight]]*(0.9155*Table2[[#This Row],[J67]]-F$9)^2</f>
        <v>0.12084228299161721</v>
      </c>
      <c r="R3">
        <f>Table3[[#This Row],[weight]]*(0.9155*Table2[[#This Row],[J67'']]-G$9)^2</f>
        <v>0.57860115435430148</v>
      </c>
      <c r="S3">
        <f>chloroform!J8</f>
        <v>5.2065432810415035E-2</v>
      </c>
      <c r="T3" t="str">
        <f>chloroform!F8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>
        <f>chloroform!E9</f>
        <v>4</v>
      </c>
      <c r="L4">
        <f>Table3[[#This Row],[weight]]*(0.9155*Table2[[#This Row],[J1,2]]-A$9)^2</f>
        <v>4.1124816029477804E-5</v>
      </c>
      <c r="M4">
        <f>Table3[[#This Row],[weight]]*(0.9155*Table2[[#This Row],[J2,3]]-B$9)^2</f>
        <v>1.1166679529913512E-5</v>
      </c>
      <c r="N4">
        <f>Table3[[#This Row],[weight]]*(0.9155*Table2[[#This Row],[J34]]-C$9)^2</f>
        <v>4.393947470506635E-3</v>
      </c>
      <c r="O4">
        <f>Table3[[#This Row],[weight]]*(0.9155*Table2[[#This Row],[J45]]-D$9)^2</f>
        <v>6.762222863380316E-3</v>
      </c>
      <c r="P4">
        <f>Table3[[#This Row],[weight]]*(0.9155*Table2[[#This Row],[J56]]-E$9)^2</f>
        <v>6.9357699538223334E-4</v>
      </c>
      <c r="Q4">
        <f>Table3[[#This Row],[weight]]*(0.9155*Table2[[#This Row],[J67]]-F$9)^2</f>
        <v>7.6158108834292295E-6</v>
      </c>
      <c r="R4">
        <f>Table3[[#This Row],[weight]]*(0.9155*Table2[[#This Row],[J67'']]-G$9)^2</f>
        <v>0.38982414420570904</v>
      </c>
      <c r="S4">
        <f>chloroform!J9</f>
        <v>7.6316015555593308E-2</v>
      </c>
      <c r="T4" t="str">
        <f>chloroform!F9</f>
        <v>4H6</v>
      </c>
    </row>
    <row r="5" spans="1:20" x14ac:dyDescent="0.25">
      <c r="A5">
        <f>SUMIF(Table1[Classification],E1,Table2[J1,23])/$B$1</f>
        <v>7.5953141878436856</v>
      </c>
      <c r="B5">
        <f>SUMIF(Table1[Classification],E1,Table2[J2,34])/$B$1</f>
        <v>1.9300688454878994</v>
      </c>
      <c r="C5">
        <f>SUMIF(Table1[Classification],E1,Table2[J345])/$B$1</f>
        <v>1.9821458547425739</v>
      </c>
      <c r="D5">
        <f>SUMIF(Table1[Classification],E1,Table2[J456])/$B$1</f>
        <v>1.2870592467311679</v>
      </c>
      <c r="E5">
        <f>SUMIF(Table1[Classification],E1,Table2[J567])/$B$1</f>
        <v>10.792949673797139</v>
      </c>
      <c r="F5">
        <f>SUMIF(Table1[Classification],E1,Table2[J678])/$B$1</f>
        <v>1.8265033509392234</v>
      </c>
      <c r="G5">
        <f>SUMIF(Table1[Classification],E1,Table2[J67''9])/$B$1</f>
        <v>4.1368691082173177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61</v>
      </c>
      <c r="K7">
        <f>chloroform!E12</f>
        <v>14</v>
      </c>
      <c r="L7">
        <f>Table3[[#This Row],[weight]]*(0.9155*Table2[[#This Row],[J1,2]]-A$9)^2</f>
        <v>7.4686220159339106E-5</v>
      </c>
      <c r="M7">
        <f>Table3[[#This Row],[weight]]*(0.9155*Table2[[#This Row],[J2,3]]-B$9)^2</f>
        <v>2.3628491553262497E-6</v>
      </c>
      <c r="N7">
        <f>Table3[[#This Row],[weight]]*(0.9155*Table2[[#This Row],[J34]]-C$9)^2</f>
        <v>7.3348136302096563E-4</v>
      </c>
      <c r="O7">
        <f>Table3[[#This Row],[weight]]*(0.9155*Table2[[#This Row],[J45]]-D$9)^2</f>
        <v>4.2009026673007533E-4</v>
      </c>
      <c r="P7">
        <f>Table3[[#This Row],[weight]]*(0.9155*Table2[[#This Row],[J56]]-E$9)^2</f>
        <v>2.6619709739127167E-4</v>
      </c>
      <c r="Q7">
        <f>Table3[[#This Row],[weight]]*(0.9155*Table2[[#This Row],[J67]]-F$9)^2</f>
        <v>9.3221498139416928E-4</v>
      </c>
      <c r="R7">
        <f>Table3[[#This Row],[weight]]*(0.9155*Table2[[#This Row],[J67'']]-G$9)^2</f>
        <v>7.2870680754252436E-4</v>
      </c>
      <c r="S7">
        <f>chloroform!J12</f>
        <v>9.0583820076627704E-4</v>
      </c>
      <c r="T7" t="str">
        <f>chloroform!F12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>
        <f>chloroform!E13</f>
        <v>20</v>
      </c>
      <c r="L8">
        <f>Table3[[#This Row],[weight]]*(0.9155*Table2[[#This Row],[J1,2]]-A$9)^2</f>
        <v>3.3012812165214979E-3</v>
      </c>
      <c r="M8">
        <f>Table3[[#This Row],[weight]]*(0.9155*Table2[[#This Row],[J2,3]]-B$9)^2</f>
        <v>0.69161140048974057</v>
      </c>
      <c r="N8">
        <f>Table3[[#This Row],[weight]]*(0.9155*Table2[[#This Row],[J34]]-C$9)^2</f>
        <v>1.7486561488440427E-5</v>
      </c>
      <c r="O8">
        <f>Table3[[#This Row],[weight]]*(0.9155*Table2[[#This Row],[J45]]-D$9)^2</f>
        <v>1.4856419979029634</v>
      </c>
      <c r="P8">
        <f>Table3[[#This Row],[weight]]*(0.9155*Table2[[#This Row],[J56]]-E$9)^2</f>
        <v>2.1248386622189672</v>
      </c>
      <c r="Q8">
        <f>Table3[[#This Row],[weight]]*(0.9155*Table2[[#This Row],[J67]]-F$9)^2</f>
        <v>0.10446794791287771</v>
      </c>
      <c r="R8">
        <f>Table3[[#This Row],[weight]]*(0.9155*Table2[[#This Row],[J67'']]-G$9)^2</f>
        <v>1.311843440348208</v>
      </c>
      <c r="S8">
        <f>chloroform!J13</f>
        <v>2.0497992452241591E-2</v>
      </c>
      <c r="T8" t="str">
        <f>chloroform!F13</f>
        <v>6H4</v>
      </c>
    </row>
    <row r="9" spans="1:20" x14ac:dyDescent="0.25">
      <c r="A9">
        <f>A5</f>
        <v>7.5953141878436856</v>
      </c>
      <c r="B9">
        <f t="shared" ref="B9:G9" si="0">B5</f>
        <v>1.9300688454878994</v>
      </c>
      <c r="C9">
        <f>C5</f>
        <v>1.9821458547425739</v>
      </c>
      <c r="D9">
        <f t="shared" si="0"/>
        <v>1.2870592467311679</v>
      </c>
      <c r="E9">
        <f t="shared" si="0"/>
        <v>10.792949673797139</v>
      </c>
      <c r="F9">
        <f t="shared" si="0"/>
        <v>1.8265033509392234</v>
      </c>
      <c r="G9">
        <f t="shared" si="0"/>
        <v>4.1368691082173177</v>
      </c>
      <c r="K9">
        <f>chloroform!E14</f>
        <v>21</v>
      </c>
      <c r="L9">
        <f>Table3[[#This Row],[weight]]*(0.9155*Table2[[#This Row],[J1,2]]-A$9)^2</f>
        <v>8.1000323217012883E-4</v>
      </c>
      <c r="M9">
        <f>Table3[[#This Row],[weight]]*(0.9155*Table2[[#This Row],[J2,3]]-B$9)^2</f>
        <v>8.6378517961230024E-5</v>
      </c>
      <c r="N9">
        <f>Table3[[#This Row],[weight]]*(0.9155*Table2[[#This Row],[J34]]-C$9)^2</f>
        <v>3.563556357428535E-3</v>
      </c>
      <c r="O9">
        <f>Table3[[#This Row],[weight]]*(0.9155*Table2[[#This Row],[J45]]-D$9)^2</f>
        <v>3.8815357299835214E-2</v>
      </c>
      <c r="P9">
        <f>Table3[[#This Row],[weight]]*(0.9155*Table2[[#This Row],[J56]]-E$9)^2</f>
        <v>1.1635533301831244E-2</v>
      </c>
      <c r="Q9">
        <f>Table3[[#This Row],[weight]]*(0.9155*Table2[[#This Row],[J67]]-F$9)^2</f>
        <v>9.7110576476531263E-2</v>
      </c>
      <c r="R9">
        <f>Table3[[#This Row],[weight]]*(0.9155*Table2[[#This Row],[J67'']]-G$9)^2</f>
        <v>0.10586064479939208</v>
      </c>
      <c r="S9">
        <f>chloroform!J14</f>
        <v>9.9318762783039263E-2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7.7765514512370654E-6</v>
      </c>
      <c r="M10">
        <f>Table3[[#This Row],[weight]]*(0.9155*Table2[[#This Row],[J2,3]]-B$9)^2</f>
        <v>8.2589034419986001E-6</v>
      </c>
      <c r="N10">
        <f>Table3[[#This Row],[weight]]*(0.9155*Table2[[#This Row],[J34]]-C$9)^2</f>
        <v>2.1541045155145896E-4</v>
      </c>
      <c r="O10">
        <f>Table3[[#This Row],[weight]]*(0.9155*Table2[[#This Row],[J45]]-D$9)^2</f>
        <v>2.7379270210087974E-4</v>
      </c>
      <c r="P10">
        <f>Table3[[#This Row],[weight]]*(0.9155*Table2[[#This Row],[J56]]-E$9)^2</f>
        <v>3.0815554273418318E-4</v>
      </c>
      <c r="Q10">
        <f>Table3[[#This Row],[weight]]*(0.9155*Table2[[#This Row],[J67]]-F$9)^2</f>
        <v>1.2841818960535095E-3</v>
      </c>
      <c r="R10">
        <f>Table3[[#This Row],[weight]]*(0.9155*Table2[[#This Row],[J67'']]-G$9)^2</f>
        <v>4.3396461591603142E-3</v>
      </c>
      <c r="S10">
        <f>chloroform!J15</f>
        <v>5.0427920964576326E-4</v>
      </c>
      <c r="T10" t="str">
        <f>chloroform!F15</f>
        <v>4H6</v>
      </c>
    </row>
    <row r="11" spans="1:20" x14ac:dyDescent="0.25">
      <c r="A11" t="s">
        <v>62</v>
      </c>
      <c r="K11">
        <f>chloroform!E16</f>
        <v>27</v>
      </c>
      <c r="L11">
        <f>Table3[[#This Row],[weight]]*(0.9155*Table2[[#This Row],[J1,2]]-A$9)^2</f>
        <v>2.3866281884588512E-6</v>
      </c>
      <c r="M11">
        <f>Table3[[#This Row],[weight]]*(0.9155*Table2[[#This Row],[J2,3]]-B$9)^2</f>
        <v>4.9073497328037091E-7</v>
      </c>
      <c r="N11">
        <f>Table3[[#This Row],[weight]]*(0.9155*Table2[[#This Row],[J34]]-C$9)^2</f>
        <v>1.1043939501054359E-4</v>
      </c>
      <c r="O11">
        <f>Table3[[#This Row],[weight]]*(0.9155*Table2[[#This Row],[J45]]-D$9)^2</f>
        <v>1.0063646055519559E-4</v>
      </c>
      <c r="P11">
        <f>Table3[[#This Row],[weight]]*(0.9155*Table2[[#This Row],[J56]]-E$9)^2</f>
        <v>8.8841904063643882E-6</v>
      </c>
      <c r="Q11">
        <f>Table3[[#This Row],[weight]]*(0.9155*Table2[[#This Row],[J67]]-F$9)^2</f>
        <v>9.2818053586181566E-3</v>
      </c>
      <c r="R11">
        <f>Table3[[#This Row],[weight]]*(0.9155*Table2[[#This Row],[J67'']]-G$9)^2</f>
        <v>1.0869405272781383E-3</v>
      </c>
      <c r="S11">
        <f>chloroform!J16</f>
        <v>1.6942020344749517E-4</v>
      </c>
      <c r="T11" t="str">
        <f>chloroform!F16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>
        <f>chloroform!E17</f>
        <v>29</v>
      </c>
      <c r="L12">
        <f>Table3[[#This Row],[weight]]*(0.9155*Table2[[#This Row],[J1,2]]-A$9)^2</f>
        <v>3.2884884349412851E-4</v>
      </c>
      <c r="M12">
        <f>Table3[[#This Row],[weight]]*(0.9155*Table2[[#This Row],[J2,3]]-B$9)^2</f>
        <v>3.0281482656768186E-4</v>
      </c>
      <c r="N12">
        <f>Table3[[#This Row],[weight]]*(0.9155*Table2[[#This Row],[J34]]-C$9)^2</f>
        <v>3.2717748238131575E-5</v>
      </c>
      <c r="O12">
        <f>Table3[[#This Row],[weight]]*(0.9155*Table2[[#This Row],[J45]]-D$9)^2</f>
        <v>2.9687322784047968E-2</v>
      </c>
      <c r="P12">
        <f>Table3[[#This Row],[weight]]*(0.9155*Table2[[#This Row],[J56]]-E$9)^2</f>
        <v>6.1642313419380292E-2</v>
      </c>
      <c r="Q12">
        <f>Table3[[#This Row],[weight]]*(0.9155*Table2[[#This Row],[J67]]-F$9)^2</f>
        <v>1.0099457850315041</v>
      </c>
      <c r="R12">
        <f>Table3[[#This Row],[weight]]*(0.9155*Table2[[#This Row],[J67'']]-G$9)^2</f>
        <v>7.0469184406440925E-3</v>
      </c>
      <c r="S12">
        <f>chloroform!J17</f>
        <v>1.1177457921309438E-2</v>
      </c>
      <c r="T12" t="str">
        <f>chloroform!F17</f>
        <v>4H6</v>
      </c>
    </row>
    <row r="13" spans="1:20" x14ac:dyDescent="0.25">
      <c r="A13">
        <f>SQRT(SUMIF($T$2:$T$64,$E$1,L$2:L$64)/(($G$1-1)*$B$1/$G$1))</f>
        <v>0.11188985153362946</v>
      </c>
      <c r="B13">
        <f>SQRT(SUMIF($T$2:$T$46,$E$1,M$2:M$46)/(($G$1-1)*$B$1/$G$1))</f>
        <v>4.3029290670820279E-2</v>
      </c>
      <c r="C13">
        <f>SQRT(SUMIF($T$2:$T$46,$E$1,N$2:N$46)/(($G$1-1)*$B$1/$G$1))</f>
        <v>0.24117300023366359</v>
      </c>
      <c r="D13">
        <f>SQRT(SUMIF($T$2:$T$64,$E$1,O$2:O$64)/(($G$1-1)*$B$1/$G$1))</f>
        <v>0.71060550972312464</v>
      </c>
      <c r="E13">
        <f t="shared" ref="E13" si="1">SQRT(SUMIF($T$2:$T$46,$E$1,P$2:P$46)/(($G$1-1)*$B$1/$G$1))</f>
        <v>0.53580320620933786</v>
      </c>
      <c r="F13">
        <f>SQRT(SUMIF($T$2:$T$64,$E$1,Q$2:Q$64)/(($G$1-1)*$B$1/$G$1))</f>
        <v>2.6023227244823484</v>
      </c>
      <c r="G13">
        <f>SQRT(SUMIF($T$2:$T$64,$E$1,R$2:R$64)/(($G$1-1)*$B$1/$G$1))</f>
        <v>2.7447041039720603</v>
      </c>
      <c r="K13">
        <f>chloroform!E18</f>
        <v>30</v>
      </c>
      <c r="L13">
        <f>Table3[[#This Row],[weight]]*(0.9155*Table2[[#This Row],[J1,2]]-A$9)^2</f>
        <v>1.8684297567088238E-5</v>
      </c>
      <c r="M13">
        <f>Table3[[#This Row],[weight]]*(0.9155*Table2[[#This Row],[J2,3]]-B$9)^2</f>
        <v>0.12012826278098106</v>
      </c>
      <c r="N13">
        <f>Table3[[#This Row],[weight]]*(0.9155*Table2[[#This Row],[J34]]-C$9)^2</f>
        <v>1.9012886145627385E-4</v>
      </c>
      <c r="O13">
        <f>Table3[[#This Row],[weight]]*(0.9155*Table2[[#This Row],[J45]]-D$9)^2</f>
        <v>0.11087281515072651</v>
      </c>
      <c r="P13">
        <f>Table3[[#This Row],[weight]]*(0.9155*Table2[[#This Row],[J56]]-E$9)^2</f>
        <v>0.35359778825980814</v>
      </c>
      <c r="Q13">
        <f>Table3[[#This Row],[weight]]*(0.9155*Table2[[#This Row],[J67]]-F$9)^2</f>
        <v>1.0602227139671217E-3</v>
      </c>
      <c r="R13">
        <f>Table3[[#This Row],[weight]]*(0.9155*Table2[[#This Row],[J67'']]-G$9)^2</f>
        <v>0.22367543843206308</v>
      </c>
      <c r="S13">
        <f>chloroform!J18</f>
        <v>3.2083613407512071E-3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4.7855528774757119E-6</v>
      </c>
      <c r="M14">
        <f>Table3[[#This Row],[weight]]*(0.9155*Table2[[#This Row],[J2,3]]-B$9)^2</f>
        <v>1.6151108516684721E-6</v>
      </c>
      <c r="N14">
        <f>Table3[[#This Row],[weight]]*(0.9155*Table2[[#This Row],[J34]]-C$9)^2</f>
        <v>1.1879530622351354E-4</v>
      </c>
      <c r="O14">
        <f>Table3[[#This Row],[weight]]*(0.9155*Table2[[#This Row],[J45]]-D$9)^2</f>
        <v>3.3199376368542441E-4</v>
      </c>
      <c r="P14">
        <f>Table3[[#This Row],[weight]]*(0.9155*Table2[[#This Row],[J56]]-E$9)^2</f>
        <v>2.0017823752326404E-4</v>
      </c>
      <c r="Q14">
        <f>Table3[[#This Row],[weight]]*(0.9155*Table2[[#This Row],[J67]]-F$9)^2</f>
        <v>2.5547386406449913E-4</v>
      </c>
      <c r="R14">
        <f>Table3[[#This Row],[weight]]*(0.9155*Table2[[#This Row],[J67'']]-G$9)^2</f>
        <v>1.6348193352011025E-2</v>
      </c>
      <c r="S14">
        <f>chloroform!J19</f>
        <v>5.0476475649667563E-4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2.3876697406814587E-6</v>
      </c>
      <c r="M15">
        <f>Table3[[#This Row],[weight]]*(0.9155*Table2[[#This Row],[J2,3]]-B$9)^2</f>
        <v>2.5382091953633978E-3</v>
      </c>
      <c r="N15">
        <f>Table3[[#This Row],[weight]]*(0.9155*Table2[[#This Row],[J34]]-C$9)^2</f>
        <v>8.0377954473114613E-6</v>
      </c>
      <c r="O15">
        <f>Table3[[#This Row],[weight]]*(0.9155*Table2[[#This Row],[J45]]-D$9)^2</f>
        <v>8.4463435665870553E-3</v>
      </c>
      <c r="P15">
        <f>Table3[[#This Row],[weight]]*(0.9155*Table2[[#This Row],[J56]]-E$9)^2</f>
        <v>7.1904031779535752E-3</v>
      </c>
      <c r="Q15">
        <f>Table3[[#This Row],[weight]]*(0.9155*Table2[[#This Row],[J67]]-F$9)^2</f>
        <v>4.8380643567151707E-4</v>
      </c>
      <c r="R15">
        <f>Table3[[#This Row],[weight]]*(0.9155*Table2[[#This Row],[J67'']]-G$9)^2</f>
        <v>9.7244103097919154E-4</v>
      </c>
      <c r="S15">
        <f>chloroform!J20</f>
        <v>9.3709214136255013E-5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2.544007348903135E-6</v>
      </c>
      <c r="M16">
        <f>Table3[[#This Row],[weight]]*(0.9155*Table2[[#This Row],[J2,3]]-B$9)^2</f>
        <v>4.3537834013258875E-7</v>
      </c>
      <c r="N16">
        <f>Table3[[#This Row],[weight]]*(0.9155*Table2[[#This Row],[J34]]-C$9)^2</f>
        <v>6.2623811060764229E-6</v>
      </c>
      <c r="O16">
        <f>Table3[[#This Row],[weight]]*(0.9155*Table2[[#This Row],[J45]]-D$9)^2</f>
        <v>8.4691219771016021E-4</v>
      </c>
      <c r="P16">
        <f>Table3[[#This Row],[weight]]*(0.9155*Table2[[#This Row],[J56]]-E$9)^2</f>
        <v>6.4929596834106492E-4</v>
      </c>
      <c r="Q16">
        <f>Table3[[#This Row],[weight]]*(0.9155*Table2[[#This Row],[J67]]-F$9)^2</f>
        <v>7.2002591377287303E-2</v>
      </c>
      <c r="R16">
        <f>Table3[[#This Row],[weight]]*(0.9155*Table2[[#This Row],[J67'']]-G$9)^2</f>
        <v>3.5224803282781707E-2</v>
      </c>
      <c r="S16">
        <f>chloroform!J21</f>
        <v>2.5715147768195848E-3</v>
      </c>
      <c r="T16" t="str">
        <f>chloroform!F21</f>
        <v>4H6</v>
      </c>
    </row>
    <row r="17" spans="7:20" x14ac:dyDescent="0.25">
      <c r="K17">
        <f>chloroform!E22</f>
        <v>40</v>
      </c>
      <c r="L17">
        <f>Table3[[#This Row],[weight]]*(0.9155*Table2[[#This Row],[J1,2]]-A$9)^2</f>
        <v>4.0031793670955504E-8</v>
      </c>
      <c r="M17">
        <f>Table3[[#This Row],[weight]]*(0.9155*Table2[[#This Row],[J2,3]]-B$9)^2</f>
        <v>6.2705019285536738E-7</v>
      </c>
      <c r="N17">
        <f>Table3[[#This Row],[weight]]*(0.9155*Table2[[#This Row],[J34]]-C$9)^2</f>
        <v>1.2287402446684563E-4</v>
      </c>
      <c r="O17">
        <f>Table3[[#This Row],[weight]]*(0.9155*Table2[[#This Row],[J45]]-D$9)^2</f>
        <v>1.0945098169514328E-4</v>
      </c>
      <c r="P17">
        <f>Table3[[#This Row],[weight]]*(0.9155*Table2[[#This Row],[J56]]-E$9)^2</f>
        <v>8.4560820027134199E-5</v>
      </c>
      <c r="Q17">
        <f>Table3[[#This Row],[weight]]*(0.9155*Table2[[#This Row],[J67]]-F$9)^2</f>
        <v>3.4912600102960398E-4</v>
      </c>
      <c r="R17">
        <f>Table3[[#This Row],[weight]]*(0.9155*Table2[[#This Row],[J67'']]-G$9)^2</f>
        <v>1.147353821965986E-3</v>
      </c>
      <c r="S17">
        <f>chloroform!J22</f>
        <v>1.3741175797013432E-4</v>
      </c>
      <c r="T17" t="str">
        <f>chloroform!F22</f>
        <v>4H6</v>
      </c>
    </row>
    <row r="18" spans="7:20" x14ac:dyDescent="0.25">
      <c r="G18" t="s">
        <v>36</v>
      </c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7:20" x14ac:dyDescent="0.25">
      <c r="G19" t="s">
        <v>37</v>
      </c>
      <c r="K19">
        <f>chloroform!E24</f>
        <v>43</v>
      </c>
      <c r="L19">
        <f>Table3[[#This Row],[weight]]*(0.9155*Table2[[#This Row],[J1,2]]-A$9)^2</f>
        <v>9.1481792419208844E-6</v>
      </c>
      <c r="M19">
        <f>Table3[[#This Row],[weight]]*(0.9155*Table2[[#This Row],[J2,3]]-B$9)^2</f>
        <v>3.6955758409202037E-3</v>
      </c>
      <c r="N19">
        <f>Table3[[#This Row],[weight]]*(0.9155*Table2[[#This Row],[J34]]-C$9)^2</f>
        <v>1.6708074025525443E-3</v>
      </c>
      <c r="O19">
        <f>Table3[[#This Row],[weight]]*(0.9155*Table2[[#This Row],[J45]]-D$9)^2</f>
        <v>5.9277380488632576E-2</v>
      </c>
      <c r="P19">
        <f>Table3[[#This Row],[weight]]*(0.9155*Table2[[#This Row],[J56]]-E$9)^2</f>
        <v>0.31912838252574838</v>
      </c>
      <c r="Q19">
        <f>Table3[[#This Row],[weight]]*(0.9155*Table2[[#This Row],[J67]]-F$9)^2</f>
        <v>0.47322132743537898</v>
      </c>
      <c r="R19">
        <f>Table3[[#This Row],[weight]]*(0.9155*Table2[[#This Row],[J67'']]-G$9)^2</f>
        <v>2.0398359336601833E-3</v>
      </c>
      <c r="S19">
        <f>chloroform!J24</f>
        <v>4.4288359234648245E-3</v>
      </c>
      <c r="T19" t="str">
        <f>chloroform!F24</f>
        <v>12C5</v>
      </c>
    </row>
    <row r="20" spans="7:20" x14ac:dyDescent="0.25">
      <c r="G20" t="s">
        <v>38</v>
      </c>
      <c r="K20">
        <f>chloroform!E25</f>
        <v>44</v>
      </c>
      <c r="L20">
        <f>Table3[[#This Row],[weight]]*(0.9155*Table2[[#This Row],[J1,2]]-A$9)^2</f>
        <v>1.0386498169403882E-3</v>
      </c>
      <c r="M20">
        <f>Table3[[#This Row],[weight]]*(0.9155*Table2[[#This Row],[J2,3]]-B$9)^2</f>
        <v>5.1123615009552601E-5</v>
      </c>
      <c r="N20">
        <f>Table3[[#This Row],[weight]]*(0.9155*Table2[[#This Row],[J34]]-C$9)^2</f>
        <v>4.3250680853490235E-3</v>
      </c>
      <c r="O20">
        <f>Table3[[#This Row],[weight]]*(0.9155*Table2[[#This Row],[J45]]-D$9)^2</f>
        <v>3.7940855359330901E-2</v>
      </c>
      <c r="P20">
        <f>Table3[[#This Row],[weight]]*(0.9155*Table2[[#This Row],[J56]]-E$9)^2</f>
        <v>1.3642564914233598E-2</v>
      </c>
      <c r="Q20">
        <f>Table3[[#This Row],[weight]]*(0.9155*Table2[[#This Row],[J67]]-F$9)^2</f>
        <v>9.3126698883919945E-2</v>
      </c>
      <c r="R20">
        <f>Table3[[#This Row],[weight]]*(0.9155*Table2[[#This Row],[J67'']]-G$9)^2</f>
        <v>9.7967003877277234E-2</v>
      </c>
      <c r="S20">
        <f>chloroform!J25</f>
        <v>9.5953690190479266E-2</v>
      </c>
      <c r="T20" t="str">
        <f>chloroform!F25</f>
        <v>4H6</v>
      </c>
    </row>
    <row r="21" spans="7:20" x14ac:dyDescent="0.25">
      <c r="G21" t="s">
        <v>39</v>
      </c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7:20" x14ac:dyDescent="0.25">
      <c r="G22" t="s">
        <v>40</v>
      </c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7:20" x14ac:dyDescent="0.25">
      <c r="G23" t="s">
        <v>41</v>
      </c>
      <c r="K23">
        <f>chloroform!E28</f>
        <v>52</v>
      </c>
      <c r="L23">
        <f>Table3[[#This Row],[weight]]*(0.9155*Table2[[#This Row],[J1,2]]-A$9)^2</f>
        <v>7.4837618550806109E-4</v>
      </c>
      <c r="M23">
        <f>Table3[[#This Row],[weight]]*(0.9155*Table2[[#This Row],[J2,3]]-B$9)^2</f>
        <v>7.1436038070120569E-7</v>
      </c>
      <c r="N23">
        <f>Table3[[#This Row],[weight]]*(0.9155*Table2[[#This Row],[J34]]-C$9)^2</f>
        <v>3.7466580279669438E-3</v>
      </c>
      <c r="O23">
        <f>Table3[[#This Row],[weight]]*(0.9155*Table2[[#This Row],[J45]]-D$9)^2</f>
        <v>6.9704566561979986E-3</v>
      </c>
      <c r="P23">
        <f>Table3[[#This Row],[weight]]*(0.9155*Table2[[#This Row],[J56]]-E$9)^2</f>
        <v>1.9151615546330416E-3</v>
      </c>
      <c r="Q23">
        <f>Table3[[#This Row],[weight]]*(0.9155*Table2[[#This Row],[J67]]-F$9)^2</f>
        <v>1.710594649182914E-2</v>
      </c>
      <c r="R23">
        <f>Table3[[#This Row],[weight]]*(0.9155*Table2[[#This Row],[J67'']]-G$9)^2</f>
        <v>0.43638889435226447</v>
      </c>
      <c r="S23">
        <f>chloroform!J28</f>
        <v>4.8023397179426462E-2</v>
      </c>
      <c r="T23" t="str">
        <f>chloroform!F28</f>
        <v>4H6</v>
      </c>
    </row>
    <row r="24" spans="7:20" x14ac:dyDescent="0.25">
      <c r="G24" t="s">
        <v>43</v>
      </c>
      <c r="K24">
        <f>chloroform!E29</f>
        <v>54</v>
      </c>
      <c r="L24">
        <f>Table3[[#This Row],[weight]]*(0.9155*Table2[[#This Row],[J1,2]]-A$9)^2</f>
        <v>1.1744066626964971E-3</v>
      </c>
      <c r="M24">
        <f>Table3[[#This Row],[weight]]*(0.9155*Table2[[#This Row],[J2,3]]-B$9)^2</f>
        <v>2.909682691162205E-6</v>
      </c>
      <c r="N24">
        <f>Table3[[#This Row],[weight]]*(0.9155*Table2[[#This Row],[J34]]-C$9)^2</f>
        <v>7.9645442753180102E-3</v>
      </c>
      <c r="O24">
        <f>Table3[[#This Row],[weight]]*(0.9155*Table2[[#This Row],[J45]]-D$9)^2</f>
        <v>2.6289617901823211E-2</v>
      </c>
      <c r="P24">
        <f>Table3[[#This Row],[weight]]*(0.9155*Table2[[#This Row],[J56]]-E$9)^2</f>
        <v>3.1092835910673951E-3</v>
      </c>
      <c r="Q24">
        <f>Table3[[#This Row],[weight]]*(0.9155*Table2[[#This Row],[J67]]-F$9)^2</f>
        <v>2.8531250770472551E-2</v>
      </c>
      <c r="R24">
        <f>Table3[[#This Row],[weight]]*(0.9155*Table2[[#This Row],[J67'']]-G$9)^2</f>
        <v>2.4282513754752997</v>
      </c>
      <c r="S24">
        <f>chloroform!J29</f>
        <v>7.5361828322410063E-2</v>
      </c>
      <c r="T24" t="str">
        <f>chloroform!F29</f>
        <v>4H6</v>
      </c>
    </row>
    <row r="25" spans="7:20" x14ac:dyDescent="0.25">
      <c r="K25">
        <f>chloroform!E30</f>
        <v>55</v>
      </c>
      <c r="L25">
        <f>Table3[[#This Row],[weight]]*(0.9155*Table2[[#This Row],[J1,2]]-A$9)^2</f>
        <v>2.1319162885307453E-5</v>
      </c>
      <c r="M25">
        <f>Table3[[#This Row],[weight]]*(0.9155*Table2[[#This Row],[J2,3]]-B$9)^2</f>
        <v>1.7838382186489271E-3</v>
      </c>
      <c r="N25">
        <f>Table3[[#This Row],[weight]]*(0.9155*Table2[[#This Row],[J34]]-C$9)^2</f>
        <v>3.9062247757483881E-4</v>
      </c>
      <c r="O25">
        <f>Table3[[#This Row],[weight]]*(0.9155*Table2[[#This Row],[J45]]-D$9)^2</f>
        <v>2.0488833624874903E-2</v>
      </c>
      <c r="P25">
        <f>Table3[[#This Row],[weight]]*(0.9155*Table2[[#This Row],[J56]]-E$9)^2</f>
        <v>0.14081039406683601</v>
      </c>
      <c r="Q25">
        <f>Table3[[#This Row],[weight]]*(0.9155*Table2[[#This Row],[J67]]-F$9)^2</f>
        <v>0.16367013148254986</v>
      </c>
      <c r="R25">
        <f>Table3[[#This Row],[weight]]*(0.9155*Table2[[#This Row],[J67'']]-G$9)^2</f>
        <v>2.0531296679014393E-3</v>
      </c>
      <c r="S25">
        <f>chloroform!J30</f>
        <v>1.7855120847336729E-3</v>
      </c>
      <c r="T25" t="str">
        <f>chloroform!F30</f>
        <v>12C5</v>
      </c>
    </row>
    <row r="26" spans="7:20" x14ac:dyDescent="0.25">
      <c r="K26">
        <f>chloroform!E31</f>
        <v>57</v>
      </c>
      <c r="L26">
        <f>Table3[[#This Row],[weight]]*(0.9155*Table2[[#This Row],[J1,2]]-A$9)^2</f>
        <v>2.350746839180025E-6</v>
      </c>
      <c r="M26">
        <f>Table3[[#This Row],[weight]]*(0.9155*Table2[[#This Row],[J2,3]]-B$9)^2</f>
        <v>4.863892900303256E-7</v>
      </c>
      <c r="N26">
        <f>Table3[[#This Row],[weight]]*(0.9155*Table2[[#This Row],[J34]]-C$9)^2</f>
        <v>1.174510323025819E-4</v>
      </c>
      <c r="O26">
        <f>Table3[[#This Row],[weight]]*(0.9155*Table2[[#This Row],[J45]]-D$9)^2</f>
        <v>1.1155230877134322E-4</v>
      </c>
      <c r="P26">
        <f>Table3[[#This Row],[weight]]*(0.9155*Table2[[#This Row],[J56]]-E$9)^2</f>
        <v>9.8563679201687864E-6</v>
      </c>
      <c r="Q26">
        <f>Table3[[#This Row],[weight]]*(0.9155*Table2[[#This Row],[J67]]-F$9)^2</f>
        <v>1.0185344868272782E-2</v>
      </c>
      <c r="R26">
        <f>Table3[[#This Row],[weight]]*(0.9155*Table2[[#This Row],[J67'']]-G$9)^2</f>
        <v>1.1902517467726459E-3</v>
      </c>
      <c r="S26">
        <f>chloroform!J31</f>
        <v>1.8646556355910189E-4</v>
      </c>
      <c r="T26" t="str">
        <f>chloroform!F31</f>
        <v>4H6</v>
      </c>
    </row>
    <row r="27" spans="7:20" x14ac:dyDescent="0.25">
      <c r="K27">
        <f>chloroform!E32</f>
        <v>58</v>
      </c>
      <c r="L27">
        <f>Table3[[#This Row],[weight]]*(0.9155*Table2[[#This Row],[J1,2]]-A$9)^2</f>
        <v>1.6084047007734486E-10</v>
      </c>
      <c r="M27">
        <f>Table3[[#This Row],[weight]]*(0.9155*Table2[[#This Row],[J2,3]]-B$9)^2</f>
        <v>3.9605106124018042E-12</v>
      </c>
      <c r="N27">
        <f>Table3[[#This Row],[weight]]*(0.9155*Table2[[#This Row],[J34]]-C$9)^2</f>
        <v>1.0140065055329762E-4</v>
      </c>
      <c r="O27">
        <f>Table3[[#This Row],[weight]]*(0.9155*Table2[[#This Row],[J45]]-D$9)^2</f>
        <v>7.7233882912687565E-5</v>
      </c>
      <c r="P27">
        <f>Table3[[#This Row],[weight]]*(0.9155*Table2[[#This Row],[J56]]-E$9)^2</f>
        <v>2.1067738239937426E-5</v>
      </c>
      <c r="Q27">
        <f>Table3[[#This Row],[weight]]*(0.9155*Table2[[#This Row],[J67]]-F$9)^2</f>
        <v>3.6724471334963358E-5</v>
      </c>
      <c r="R27">
        <f>Table3[[#This Row],[weight]]*(0.9155*Table2[[#This Row],[J67'']]-G$9)^2</f>
        <v>3.6142206573645703E-3</v>
      </c>
      <c r="S27">
        <f>chloroform!J32</f>
        <v>1.0432069579736328E-4</v>
      </c>
      <c r="T27" t="str">
        <f>chloroform!F32</f>
        <v>4H6</v>
      </c>
    </row>
    <row r="28" spans="7:20" x14ac:dyDescent="0.25">
      <c r="K28">
        <f>chloroform!E33</f>
        <v>60</v>
      </c>
      <c r="L28">
        <f>Table3[[#This Row],[weight]]*(0.9155*Table2[[#This Row],[J1,2]]-A$9)^2</f>
        <v>1.4136683163593331E-3</v>
      </c>
      <c r="M28">
        <f>Table3[[#This Row],[weight]]*(0.9155*Table2[[#This Row],[J2,3]]-B$9)^2</f>
        <v>9.3313140597809062E-3</v>
      </c>
      <c r="N28">
        <f>Table3[[#This Row],[weight]]*(0.9155*Table2[[#This Row],[J34]]-C$9)^2</f>
        <v>6.1300455728166209E-5</v>
      </c>
      <c r="O28">
        <f>Table3[[#This Row],[weight]]*(0.9155*Table2[[#This Row],[J45]]-D$9)^2</f>
        <v>5.0040130399951456E-2</v>
      </c>
      <c r="P28">
        <f>Table3[[#This Row],[weight]]*(0.9155*Table2[[#This Row],[J56]]-E$9)^2</f>
        <v>0.34202891968530802</v>
      </c>
      <c r="Q28">
        <f>Table3[[#This Row],[weight]]*(0.9155*Table2[[#This Row],[J67]]-F$9)^2</f>
        <v>2.5027426586627001E-4</v>
      </c>
      <c r="R28">
        <f>Table3[[#This Row],[weight]]*(0.9155*Table2[[#This Row],[J67'']]-G$9)^2</f>
        <v>0.19119476701222773</v>
      </c>
      <c r="S28">
        <f>chloroform!J33</f>
        <v>4.1914502891598543E-3</v>
      </c>
      <c r="T28" t="str">
        <f>chloroform!F33</f>
        <v>12C5</v>
      </c>
    </row>
    <row r="29" spans="7:20" x14ac:dyDescent="0.25">
      <c r="K29">
        <f>chloroform!E34</f>
        <v>65</v>
      </c>
      <c r="L29">
        <f>Table3[[#This Row],[weight]]*(0.9155*Table2[[#This Row],[J1,2]]-A$9)^2</f>
        <v>4.8810311756011099E-4</v>
      </c>
      <c r="M29">
        <f>Table3[[#This Row],[weight]]*(0.9155*Table2[[#This Row],[J2,3]]-B$9)^2</f>
        <v>7.0553153709465512E-5</v>
      </c>
      <c r="N29">
        <f>Table3[[#This Row],[weight]]*(0.9155*Table2[[#This Row],[J34]]-C$9)^2</f>
        <v>1.5779150399423435E-3</v>
      </c>
      <c r="O29">
        <f>Table3[[#This Row],[weight]]*(0.9155*Table2[[#This Row],[J45]]-D$9)^2</f>
        <v>1.5635234836429705E-2</v>
      </c>
      <c r="P29">
        <f>Table3[[#This Row],[weight]]*(0.9155*Table2[[#This Row],[J56]]-E$9)^2</f>
        <v>1.8873040006150862E-2</v>
      </c>
      <c r="Q29">
        <f>Table3[[#This Row],[weight]]*(0.9155*Table2[[#This Row],[J67]]-F$9)^2</f>
        <v>0.57198306136517119</v>
      </c>
      <c r="R29">
        <f>Table3[[#This Row],[weight]]*(0.9155*Table2[[#This Row],[J67'']]-G$9)^2</f>
        <v>4.5484471510088007E-3</v>
      </c>
      <c r="S29">
        <f>chloroform!J34</f>
        <v>7.9674970750327461E-3</v>
      </c>
      <c r="T29" t="str">
        <f>chloroform!F34</f>
        <v>4H6</v>
      </c>
    </row>
    <row r="30" spans="7:20" x14ac:dyDescent="0.25">
      <c r="K30">
        <f>chloroform!E35</f>
        <v>69</v>
      </c>
      <c r="L30">
        <f>Table3[[#This Row],[weight]]*(0.9155*Table2[[#This Row],[J1,2]]-A$9)^2</f>
        <v>5.2637469742742096E-6</v>
      </c>
      <c r="M30">
        <f>Table3[[#This Row],[weight]]*(0.9155*Table2[[#This Row],[J2,3]]-B$9)^2</f>
        <v>2.1277830787017134E-3</v>
      </c>
      <c r="N30">
        <f>Table3[[#This Row],[weight]]*(0.9155*Table2[[#This Row],[J34]]-C$9)^2</f>
        <v>3.2003686409771951E-9</v>
      </c>
      <c r="O30">
        <f>Table3[[#This Row],[weight]]*(0.9155*Table2[[#This Row],[J45]]-D$9)^2</f>
        <v>4.7570692282691571E-3</v>
      </c>
      <c r="P30">
        <f>Table3[[#This Row],[weight]]*(0.9155*Table2[[#This Row],[J56]]-E$9)^2</f>
        <v>5.2420660797513974E-3</v>
      </c>
      <c r="Q30">
        <f>Table3[[#This Row],[weight]]*(0.9155*Table2[[#This Row],[J67]]-F$9)^2</f>
        <v>2.2649577092639337E-4</v>
      </c>
      <c r="R30">
        <f>Table3[[#This Row],[weight]]*(0.9155*Table2[[#This Row],[J67'']]-G$9)^2</f>
        <v>3.51013966611851E-3</v>
      </c>
      <c r="S30">
        <f>chloroform!J35</f>
        <v>5.8248884774164329E-5</v>
      </c>
      <c r="T30" t="str">
        <f>chloroform!F35</f>
        <v>6H4</v>
      </c>
    </row>
    <row r="31" spans="7:20" x14ac:dyDescent="0.25">
      <c r="K31">
        <f>chloroform!E36</f>
        <v>70</v>
      </c>
      <c r="L31">
        <f>Table3[[#This Row],[weight]]*(0.9155*Table2[[#This Row],[J1,2]]-A$9)^2</f>
        <v>1.1224194369282188E-3</v>
      </c>
      <c r="M31">
        <f>Table3[[#This Row],[weight]]*(0.9155*Table2[[#This Row],[J2,3]]-B$9)^2</f>
        <v>1.3543491603716556E-4</v>
      </c>
      <c r="N31">
        <f>Table3[[#This Row],[weight]]*(0.9155*Table2[[#This Row],[J34]]-C$9)^2</f>
        <v>4.0332780832716781E-3</v>
      </c>
      <c r="O31">
        <f>Table3[[#This Row],[weight]]*(0.9155*Table2[[#This Row],[J45]]-D$9)^2</f>
        <v>3.9278890595746102E-2</v>
      </c>
      <c r="P31">
        <f>Table3[[#This Row],[weight]]*(0.9155*Table2[[#This Row],[J56]]-E$9)^2</f>
        <v>1.3264980212697734E-2</v>
      </c>
      <c r="Q31">
        <f>Table3[[#This Row],[weight]]*(0.9155*Table2[[#This Row],[J67]]-F$9)^2</f>
        <v>8.8933677206483513E-2</v>
      </c>
      <c r="R31">
        <f>Table3[[#This Row],[weight]]*(0.9155*Table2[[#This Row],[J67'']]-G$9)^2</f>
        <v>0.10484911944735267</v>
      </c>
      <c r="S31">
        <f>chloroform!J36</f>
        <v>9.5136918169447207E-2</v>
      </c>
      <c r="T31" t="str">
        <f>chloroform!F36</f>
        <v>4H6</v>
      </c>
    </row>
    <row r="32" spans="7:20" x14ac:dyDescent="0.25">
      <c r="K32">
        <f>chloroform!E37</f>
        <v>86</v>
      </c>
      <c r="L32">
        <f>Table3[[#This Row],[weight]]*(0.9155*Table2[[#This Row],[J1,2]]-A$9)^2</f>
        <v>3.082523392895643E-5</v>
      </c>
      <c r="M32">
        <f>Table3[[#This Row],[weight]]*(0.9155*Table2[[#This Row],[J2,3]]-B$9)^2</f>
        <v>6.0067131296824509E-3</v>
      </c>
      <c r="N32">
        <f>Table3[[#This Row],[weight]]*(0.9155*Table2[[#This Row],[J34]]-C$9)^2</f>
        <v>1.9334791359526025E-4</v>
      </c>
      <c r="O32">
        <f>Table3[[#This Row],[weight]]*(0.9155*Table2[[#This Row],[J45]]-D$9)^2</f>
        <v>5.3648137134731676E-2</v>
      </c>
      <c r="P32">
        <f>Table3[[#This Row],[weight]]*(0.9155*Table2[[#This Row],[J56]]-E$9)^2</f>
        <v>2.4333359027111125E-3</v>
      </c>
      <c r="Q32">
        <f>Table3[[#This Row],[weight]]*(0.9155*Table2[[#This Row],[J67]]-F$9)^2</f>
        <v>1.600172901456306E-5</v>
      </c>
      <c r="R32">
        <f>Table3[[#This Row],[weight]]*(0.9155*Table2[[#This Row],[J67'']]-G$9)^2</f>
        <v>3.9819815911962091E-3</v>
      </c>
      <c r="S32">
        <f>chloroform!J37</f>
        <v>7.1780178038801583E-4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1.127823297002532E-3</v>
      </c>
      <c r="M35">
        <f>Table3[[#This Row],[weight]]*(0.9155*Table2[[#This Row],[J2,3]]-B$9)^2</f>
        <v>12.233357619393844</v>
      </c>
      <c r="N35">
        <f>Table3[[#This Row],[weight]]*(0.9155*Table2[[#This Row],[J34]]-C$9)^2</f>
        <v>0.21840577387595184</v>
      </c>
      <c r="O35">
        <f>Table3[[#This Row],[weight]]*(0.9155*Table2[[#This Row],[J45]]-D$9)^2</f>
        <v>21.880121163810294</v>
      </c>
      <c r="P35">
        <f>Table3[[#This Row],[weight]]*(0.9155*Table2[[#This Row],[J56]]-E$9)^2</f>
        <v>0.34643107648605237</v>
      </c>
      <c r="Q35">
        <f>Table3[[#This Row],[weight]]*(0.9155*Table2[[#This Row],[J67]]-F$9)^2</f>
        <v>4.0967297867481559E-2</v>
      </c>
      <c r="R35">
        <f>Table3[[#This Row],[weight]]*(0.9155*Table2[[#This Row],[J67'']]-G$9)^2</f>
        <v>1.0980461086059641</v>
      </c>
      <c r="S35">
        <f>chloroform!J40</f>
        <v>0.25702284449491591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2.3774145724795568E-6</v>
      </c>
      <c r="M36">
        <f>Table3[[#This Row],[weight]]*(0.9155*Table2[[#This Row],[J2,3]]-B$9)^2</f>
        <v>9.0693681287927833E-4</v>
      </c>
      <c r="N36">
        <f>Table3[[#This Row],[weight]]*(0.9155*Table2[[#This Row],[J34]]-C$9)^2</f>
        <v>3.2939799255348834E-4</v>
      </c>
      <c r="O36">
        <f>Table3[[#This Row],[weight]]*(0.9155*Table2[[#This Row],[J45]]-D$9)^2</f>
        <v>1.0893208573123116E-2</v>
      </c>
      <c r="P36">
        <f>Table3[[#This Row],[weight]]*(0.9155*Table2[[#This Row],[J56]]-E$9)^2</f>
        <v>6.2108233105184728E-2</v>
      </c>
      <c r="Q36">
        <f>Table3[[#This Row],[weight]]*(0.9155*Table2[[#This Row],[J67]]-F$9)^2</f>
        <v>7.5870731485479778E-2</v>
      </c>
      <c r="R36">
        <f>Table3[[#This Row],[weight]]*(0.9155*Table2[[#This Row],[J67'']]-G$9)^2</f>
        <v>2.639103461668789E-3</v>
      </c>
      <c r="S36">
        <f>chloroform!J41</f>
        <v>8.3293824740076185E-4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5.4018024586421154E-3</v>
      </c>
      <c r="M38">
        <f>Table3[[#This Row],[weight]]*(0.9155*Table2[[#This Row],[J2,3]]-B$9)^2</f>
        <v>1.0238324205359652</v>
      </c>
      <c r="N38">
        <f>Table3[[#This Row],[weight]]*(0.9155*Table2[[#This Row],[J34]]-C$9)^2</f>
        <v>1.5380048830234404E-2</v>
      </c>
      <c r="O38">
        <f>Table3[[#This Row],[weight]]*(0.9155*Table2[[#This Row],[J45]]-D$9)^2</f>
        <v>1.7704351745503837</v>
      </c>
      <c r="P38">
        <f>Table3[[#This Row],[weight]]*(0.9155*Table2[[#This Row],[J56]]-E$9)^2</f>
        <v>1.9918033376090442E-2</v>
      </c>
      <c r="Q38">
        <f>Table3[[#This Row],[weight]]*(0.9155*Table2[[#This Row],[J67]]-F$9)^2</f>
        <v>2.8365042527135043E-3</v>
      </c>
      <c r="R38">
        <f>Table3[[#This Row],[weight]]*(0.9155*Table2[[#This Row],[J67'']]-G$9)^2</f>
        <v>0.81119821069757236</v>
      </c>
      <c r="S38">
        <f>chloroform!J43</f>
        <v>2.1590867824535478E-2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9.1704226884229376E-6</v>
      </c>
      <c r="M42">
        <f>Table3[[#This Row],[weight]]*(0.9155*Table2[[#This Row],[J2,3]]-B$9)^2</f>
        <v>0.11551797448983085</v>
      </c>
      <c r="N42">
        <f>Table3[[#This Row],[weight]]*(0.9155*Table2[[#This Row],[J34]]-C$9)^2</f>
        <v>2.6407188940889247E-3</v>
      </c>
      <c r="O42">
        <f>Table3[[#This Row],[weight]]*(0.9155*Table2[[#This Row],[J45]]-D$9)^2</f>
        <v>0.22225908699103752</v>
      </c>
      <c r="P42">
        <f>Table3[[#This Row],[weight]]*(0.9155*Table2[[#This Row],[J56]]-E$9)^2</f>
        <v>1.3196851305131336E-2</v>
      </c>
      <c r="Q42">
        <f>Table3[[#This Row],[weight]]*(0.9155*Table2[[#This Row],[J67]]-F$9)^2</f>
        <v>1.0945590710092815E-3</v>
      </c>
      <c r="R42">
        <f>Table3[[#This Row],[weight]]*(0.9155*Table2[[#This Row],[J67'']]-G$9)^2</f>
        <v>6.4154554540903144E-3</v>
      </c>
      <c r="S42">
        <f>chloroform!J47</f>
        <v>2.4635103245980367E-3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5.9474118464670513E-4</v>
      </c>
      <c r="M43">
        <f>Table3[[#This Row],[weight]]*(0.9155*Table2[[#This Row],[J2,3]]-B$9)^2</f>
        <v>7.3675832210409311E-5</v>
      </c>
      <c r="N43">
        <f>Table3[[#This Row],[weight]]*(0.9155*Table2[[#This Row],[J34]]-C$9)^2</f>
        <v>1.5554553919731701E-3</v>
      </c>
      <c r="O43">
        <f>Table3[[#This Row],[weight]]*(0.9155*Table2[[#This Row],[J45]]-D$9)^2</f>
        <v>1.623538358046132E-2</v>
      </c>
      <c r="P43">
        <f>Table3[[#This Row],[weight]]*(0.9155*Table2[[#This Row],[J56]]-E$9)^2</f>
        <v>1.8086353281160535E-2</v>
      </c>
      <c r="Q43">
        <f>Table3[[#This Row],[weight]]*(0.9155*Table2[[#This Row],[J67]]-F$9)^2</f>
        <v>0.63691024529544549</v>
      </c>
      <c r="R43">
        <f>Table3[[#This Row],[weight]]*(0.9155*Table2[[#This Row],[J67'']]-G$9)^2</f>
        <v>5.9574345732234949E-3</v>
      </c>
      <c r="S43">
        <f>chloroform!J48</f>
        <v>8.6536205426767949E-3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1.23785368462033E-4</v>
      </c>
      <c r="M44">
        <f>Table3[[#This Row],[weight]]*(0.9155*Table2[[#This Row],[J2,3]]-B$9)^2</f>
        <v>0.88216317390283006</v>
      </c>
      <c r="N44">
        <f>Table3[[#This Row],[weight]]*(0.9155*Table2[[#This Row],[J34]]-C$9)^2</f>
        <v>1.7460182707247435E-2</v>
      </c>
      <c r="O44">
        <f>Table3[[#This Row],[weight]]*(0.9155*Table2[[#This Row],[J45]]-D$9)^2</f>
        <v>1.6687624601590842</v>
      </c>
      <c r="P44">
        <f>Table3[[#This Row],[weight]]*(0.9155*Table2[[#This Row],[J56]]-E$9)^2</f>
        <v>3.862276999087557E-2</v>
      </c>
      <c r="Q44">
        <f>Table3[[#This Row],[weight]]*(0.9155*Table2[[#This Row],[J67]]-F$9)^2</f>
        <v>2.8116201316525573E-4</v>
      </c>
      <c r="R44">
        <f>Table3[[#This Row],[weight]]*(0.9155*Table2[[#This Row],[J67'']]-G$9)^2</f>
        <v>0.1133976002346275</v>
      </c>
      <c r="S44">
        <f>chloroform!J49</f>
        <v>1.9226983658799303E-2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1.2556976920280571E-3</v>
      </c>
      <c r="M48">
        <f>Table3[[#This Row],[weight]]*(0.9155*Table2[[#This Row],[J2,3]]-B$9)^2</f>
        <v>0.26254850808494495</v>
      </c>
      <c r="N48">
        <f>Table3[[#This Row],[weight]]*(0.9155*Table2[[#This Row],[J34]]-C$9)^2</f>
        <v>5.591121327905537E-3</v>
      </c>
      <c r="O48">
        <f>Table3[[#This Row],[weight]]*(0.9155*Table2[[#This Row],[J45]]-D$9)^2</f>
        <v>0.48473863162420905</v>
      </c>
      <c r="P48">
        <f>Table3[[#This Row],[weight]]*(0.9155*Table2[[#This Row],[J56]]-E$9)^2</f>
        <v>4.9018513568763588E-3</v>
      </c>
      <c r="Q48">
        <f>Table3[[#This Row],[weight]]*(0.9155*Table2[[#This Row],[J67]]-F$9)^2</f>
        <v>0.32101087098121028</v>
      </c>
      <c r="R48">
        <f>Table3[[#This Row],[weight]]*(0.9155*Table2[[#This Row],[J67'']]-G$9)^2</f>
        <v>2.9019286964192797E-2</v>
      </c>
      <c r="S48">
        <f>chloroform!J53</f>
        <v>5.5544057164707743E-3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1.2600556819154137E-4</v>
      </c>
      <c r="M49">
        <f>Table3[[#This Row],[weight]]*(0.9155*Table2[[#This Row],[J2,3]]-B$9)^2</f>
        <v>9.416046435454491E-3</v>
      </c>
      <c r="N49">
        <f>Table3[[#This Row],[weight]]*(0.9155*Table2[[#This Row],[J34]]-C$9)^2</f>
        <v>8.7167969329906815E-5</v>
      </c>
      <c r="O49">
        <f>Table3[[#This Row],[weight]]*(0.9155*Table2[[#This Row],[J45]]-D$9)^2</f>
        <v>1.6627790536439011E-2</v>
      </c>
      <c r="P49">
        <f>Table3[[#This Row],[weight]]*(0.9155*Table2[[#This Row],[J56]]-E$9)^2</f>
        <v>5.6396306858913298E-6</v>
      </c>
      <c r="Q49">
        <f>Table3[[#This Row],[weight]]*(0.9155*Table2[[#This Row],[J67]]-F$9)^2</f>
        <v>5.2530750970175555E-4</v>
      </c>
      <c r="R49">
        <f>Table3[[#This Row],[weight]]*(0.9155*Table2[[#This Row],[J67'']]-G$9)^2</f>
        <v>1.2784280517270121E-3</v>
      </c>
      <c r="S49">
        <f>chloroform!J54</f>
        <v>1.9846269771865257E-4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3.6419533486919168E-3</v>
      </c>
      <c r="M50">
        <f>Table3[[#This Row],[weight]]*(0.9155*Table2[[#This Row],[J2,3]]-B$9)^2</f>
        <v>1.0317005980935052</v>
      </c>
      <c r="N50">
        <f>Table3[[#This Row],[weight]]*(0.9155*Table2[[#This Row],[J34]]-C$9)^2</f>
        <v>1.6290409463973553E-2</v>
      </c>
      <c r="O50">
        <f>Table3[[#This Row],[weight]]*(0.9155*Table2[[#This Row],[J45]]-D$9)^2</f>
        <v>1.777238544219466</v>
      </c>
      <c r="P50">
        <f>Table3[[#This Row],[weight]]*(0.9155*Table2[[#This Row],[J56]]-E$9)^2</f>
        <v>1.7567641923663703E-2</v>
      </c>
      <c r="Q50">
        <f>Table3[[#This Row],[weight]]*(0.9155*Table2[[#This Row],[J67]]-F$9)^2</f>
        <v>4.3597199354038544E-4</v>
      </c>
      <c r="R50">
        <f>Table3[[#This Row],[weight]]*(0.9155*Table2[[#This Row],[J67'']]-G$9)^2</f>
        <v>0.90496259989536998</v>
      </c>
      <c r="S50">
        <f>chloroform!J55</f>
        <v>2.190798782818805E-2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2.6038327815265852E-5</v>
      </c>
      <c r="M51">
        <f>Table3[[#This Row],[weight]]*(0.9155*Table2[[#This Row],[J2,3]]-B$9)^2</f>
        <v>1.7081030022084935E-2</v>
      </c>
      <c r="N51">
        <f>Table3[[#This Row],[weight]]*(0.9155*Table2[[#This Row],[J34]]-C$9)^2</f>
        <v>2.7674905703642107E-4</v>
      </c>
      <c r="O51">
        <f>Table3[[#This Row],[weight]]*(0.9155*Table2[[#This Row],[J45]]-D$9)^2</f>
        <v>3.0751422833061315E-2</v>
      </c>
      <c r="P51">
        <f>Table3[[#This Row],[weight]]*(0.9155*Table2[[#This Row],[J56]]-E$9)^2</f>
        <v>1.0461482205906926E-3</v>
      </c>
      <c r="Q51">
        <f>Table3[[#This Row],[weight]]*(0.9155*Table2[[#This Row],[J67]]-F$9)^2</f>
        <v>2.0379186801302296E-2</v>
      </c>
      <c r="R51">
        <f>Table3[[#This Row],[weight]]*(0.9155*Table2[[#This Row],[J67'']]-G$9)^2</f>
        <v>2.1609808781352562E-3</v>
      </c>
      <c r="S51">
        <f>chloroform!J56</f>
        <v>3.5612620420493731E-4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1.1827861731323277E-4</v>
      </c>
      <c r="M52">
        <f>Table3[[#This Row],[weight]]*(0.9155*Table2[[#This Row],[J2,3]]-B$9)^2</f>
        <v>2.1066654409710044E-2</v>
      </c>
      <c r="N52">
        <f>Table3[[#This Row],[weight]]*(0.9155*Table2[[#This Row],[J34]]-C$9)^2</f>
        <v>3.329744625793909E-4</v>
      </c>
      <c r="O52">
        <f>Table3[[#This Row],[weight]]*(0.9155*Table2[[#This Row],[J45]]-D$9)^2</f>
        <v>3.8486419869688156E-2</v>
      </c>
      <c r="P52">
        <f>Table3[[#This Row],[weight]]*(0.9155*Table2[[#This Row],[J56]]-E$9)^2</f>
        <v>1.0633288375635345E-3</v>
      </c>
      <c r="Q52">
        <f>Table3[[#This Row],[weight]]*(0.9155*Table2[[#This Row],[J67]]-F$9)^2</f>
        <v>5.3649851613935547E-5</v>
      </c>
      <c r="R52">
        <f>Table3[[#This Row],[weight]]*(0.9155*Table2[[#This Row],[J67'']]-G$9)^2</f>
        <v>1.714308718156619E-2</v>
      </c>
      <c r="S52">
        <f>chloroform!J57</f>
        <v>4.4308066079981807E-4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0</v>
      </c>
      <c r="M53">
        <f>Table3[[#This Row],[weight]]*(0.9155*Table2[[#This Row],[J2,3]]-B$9)^2</f>
        <v>0</v>
      </c>
      <c r="N53">
        <f>Table3[[#This Row],[weight]]*(0.9155*Table2[[#This Row],[J34]]-C$9)^2</f>
        <v>0</v>
      </c>
      <c r="O53">
        <f>Table3[[#This Row],[weight]]*(0.9155*Table2[[#This Row],[J45]]-D$9)^2</f>
        <v>0</v>
      </c>
      <c r="P53">
        <f>Table3[[#This Row],[weight]]*(0.9155*Table2[[#This Row],[J56]]-E$9)^2</f>
        <v>0</v>
      </c>
      <c r="Q53">
        <f>Table3[[#This Row],[weight]]*(0.9155*Table2[[#This Row],[J67]]-F$9)^2</f>
        <v>0</v>
      </c>
      <c r="R53">
        <f>Table3[[#This Row],[weight]]*(0.9155*Table2[[#This Row],[J67'']]-G$9)^2</f>
        <v>0</v>
      </c>
      <c r="S53">
        <f>chloroform!J58</f>
        <v>0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2.4011100786686254E-4</v>
      </c>
      <c r="M54">
        <f>Table3[[#This Row],[weight]]*(0.9155*Table2[[#This Row],[J2,3]]-B$9)^2</f>
        <v>3.2928494968289726E-4</v>
      </c>
      <c r="N54">
        <f>Table3[[#This Row],[weight]]*(0.9155*Table2[[#This Row],[J34]]-C$9)^2</f>
        <v>3.7712152781394413E-6</v>
      </c>
      <c r="O54">
        <f>Table3[[#This Row],[weight]]*(0.9155*Table2[[#This Row],[J45]]-D$9)^2</f>
        <v>2.7919229166578827E-2</v>
      </c>
      <c r="P54">
        <f>Table3[[#This Row],[weight]]*(0.9155*Table2[[#This Row],[J56]]-E$9)^2</f>
        <v>5.7900795130869209E-2</v>
      </c>
      <c r="Q54">
        <f>Table3[[#This Row],[weight]]*(0.9155*Table2[[#This Row],[J67]]-F$9)^2</f>
        <v>1.0050990498358003</v>
      </c>
      <c r="R54">
        <f>Table3[[#This Row],[weight]]*(0.9155*Table2[[#This Row],[J67'']]-G$9)^2</f>
        <v>6.4840096638449293E-3</v>
      </c>
      <c r="S54">
        <f>chloroform!J59</f>
        <v>1.1140978803806484E-2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1.7163697553008864E-4</v>
      </c>
      <c r="M55">
        <f>Table3[[#This Row],[weight]]*(0.9155*Table2[[#This Row],[J2,3]]-B$9)^2</f>
        <v>4.3523346567063706E-2</v>
      </c>
      <c r="N55">
        <f>Table3[[#This Row],[weight]]*(0.9155*Table2[[#This Row],[J34]]-C$9)^2</f>
        <v>8.0463789779551943E-4</v>
      </c>
      <c r="O55">
        <f>Table3[[#This Row],[weight]]*(0.9155*Table2[[#This Row],[J45]]-D$9)^2</f>
        <v>7.9183130588662734E-2</v>
      </c>
      <c r="P55">
        <f>Table3[[#This Row],[weight]]*(0.9155*Table2[[#This Row],[J56]]-E$9)^2</f>
        <v>1.157260344843362E-3</v>
      </c>
      <c r="Q55">
        <f>Table3[[#This Row],[weight]]*(0.9155*Table2[[#This Row],[J67]]-F$9)^2</f>
        <v>5.3407014823120907E-2</v>
      </c>
      <c r="R55">
        <f>Table3[[#This Row],[weight]]*(0.9155*Table2[[#This Row],[J67'']]-G$9)^2</f>
        <v>6.216239284436216E-3</v>
      </c>
      <c r="S55">
        <f>chloroform!J60</f>
        <v>9.1394033020823176E-4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5.8891592199887952E-7</v>
      </c>
      <c r="M56">
        <f>Table3[[#This Row],[weight]]*(0.9155*Table2[[#This Row],[J2,3]]-B$9)^2</f>
        <v>3.7731237373134472E-8</v>
      </c>
      <c r="N56">
        <f>Table3[[#This Row],[weight]]*(0.9155*Table2[[#This Row],[J34]]-C$9)^2</f>
        <v>9.802513708410146E-6</v>
      </c>
      <c r="O56">
        <f>Table3[[#This Row],[weight]]*(0.9155*Table2[[#This Row],[J45]]-D$9)^2</f>
        <v>8.5954366647417852E-4</v>
      </c>
      <c r="P56">
        <f>Table3[[#This Row],[weight]]*(0.9155*Table2[[#This Row],[J56]]-E$9)^2</f>
        <v>7.6756025197924696E-4</v>
      </c>
      <c r="Q56">
        <f>Table3[[#This Row],[weight]]*(0.9155*Table2[[#This Row],[J67]]-F$9)^2</f>
        <v>6.9701569073729083E-2</v>
      </c>
      <c r="R56">
        <f>Table3[[#This Row],[weight]]*(0.9155*Table2[[#This Row],[J67'']]-G$9)^2</f>
        <v>3.514177957461935E-2</v>
      </c>
      <c r="S56">
        <f>chloroform!J61</f>
        <v>2.536509928871813E-3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chloroform!J63</f>
        <v>0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9.5646219243109062E-6</v>
      </c>
      <c r="M59">
        <f>Table3[[#This Row],[weight]]*(0.9155*Table2[[#This Row],[J2,3]]-B$9)^2</f>
        <v>3.3235601522784621E-3</v>
      </c>
      <c r="N59">
        <f>Table3[[#This Row],[weight]]*(0.9155*Table2[[#This Row],[J34]]-C$9)^2</f>
        <v>3.4895639772620742E-5</v>
      </c>
      <c r="O59">
        <f>Table3[[#This Row],[weight]]*(0.9155*Table2[[#This Row],[J45]]-D$9)^2</f>
        <v>5.8526592514609142E-3</v>
      </c>
      <c r="P59">
        <f>Table3[[#This Row],[weight]]*(0.9155*Table2[[#This Row],[J56]]-E$9)^2</f>
        <v>1.535401911376835E-4</v>
      </c>
      <c r="Q59">
        <f>Table3[[#This Row],[weight]]*(0.9155*Table2[[#This Row],[J67]]-F$9)^2</f>
        <v>3.9756892488376086E-3</v>
      </c>
      <c r="R59">
        <f>Table3[[#This Row],[weight]]*(0.9155*Table2[[#This Row],[J67'']]-G$9)^2</f>
        <v>5.5836066633182407E-4</v>
      </c>
      <c r="S59">
        <f>chloroform!J64</f>
        <v>6.8100165033590799E-5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0</v>
      </c>
      <c r="M62">
        <f>Table3[[#This Row],[weight]]*(0.9155*Table2[[#This Row],[J2,3]]-B$9)^2</f>
        <v>0</v>
      </c>
      <c r="N62">
        <f>Table3[[#This Row],[weight]]*(0.9155*Table2[[#This Row],[J34]]-C$9)^2</f>
        <v>0</v>
      </c>
      <c r="O62">
        <f>Table3[[#This Row],[weight]]*(0.9155*Table2[[#This Row],[J45]]-D$9)^2</f>
        <v>0</v>
      </c>
      <c r="P62">
        <f>Table3[[#This Row],[weight]]*(0.9155*Table2[[#This Row],[J56]]-E$9)^2</f>
        <v>0</v>
      </c>
      <c r="Q62">
        <f>Table3[[#This Row],[weight]]*(0.9155*Table2[[#This Row],[J67]]-F$9)^2</f>
        <v>0</v>
      </c>
      <c r="R62">
        <f>Table3[[#This Row],[weight]]*(0.9155*Table2[[#This Row],[J67'']]-G$9)^2</f>
        <v>0</v>
      </c>
      <c r="S62">
        <f>chloroform!J67</f>
        <v>0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0</v>
      </c>
      <c r="M63">
        <f>Table3[[#This Row],[weight]]*(0.9155*Table2[[#This Row],[J2,3]]-B$9)^2</f>
        <v>0</v>
      </c>
      <c r="N63">
        <f>Table3[[#This Row],[weight]]*(0.9155*Table2[[#This Row],[J34]]-C$9)^2</f>
        <v>0</v>
      </c>
      <c r="O63">
        <f>Table3[[#This Row],[weight]]*(0.9155*Table2[[#This Row],[J45]]-D$9)^2</f>
        <v>0</v>
      </c>
      <c r="P63">
        <f>Table3[[#This Row],[weight]]*(0.9155*Table2[[#This Row],[J56]]-E$9)^2</f>
        <v>0</v>
      </c>
      <c r="Q63">
        <f>Table3[[#This Row],[weight]]*(0.9155*Table2[[#This Row],[J67]]-F$9)^2</f>
        <v>0</v>
      </c>
      <c r="R63">
        <f>Table3[[#This Row],[weight]]*(0.9155*Table2[[#This Row],[J67'']]-G$9)^2</f>
        <v>0</v>
      </c>
      <c r="S63">
        <f>chloroform!J68</f>
        <v>0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3.8896187950485946E-4</v>
      </c>
      <c r="M64">
        <f>Table3[[#This Row],[weight]]*(0.9155*Table2[[#This Row],[J2,3]]-B$9)^2</f>
        <v>5.3549493864086485E-3</v>
      </c>
      <c r="N64">
        <f>Table3[[#This Row],[weight]]*(0.9155*Table2[[#This Row],[J34]]-C$9)^2</f>
        <v>3.5003773914169564E-3</v>
      </c>
      <c r="O64">
        <f>Table3[[#This Row],[weight]]*(0.9155*Table2[[#This Row],[J45]]-D$9)^2</f>
        <v>0.12678729725640495</v>
      </c>
      <c r="P64">
        <f>Table3[[#This Row],[weight]]*(0.9155*Table2[[#This Row],[J56]]-E$9)^2</f>
        <v>0.61781189052759189</v>
      </c>
      <c r="Q64">
        <f>Table3[[#This Row],[weight]]*(0.9155*Table2[[#This Row],[J67]]-F$9)^2</f>
        <v>3.0521621227893691E-3</v>
      </c>
      <c r="R64">
        <f>Table3[[#This Row],[weight]]*(0.9155*Table2[[#This Row],[J67'']]-G$9)^2</f>
        <v>0.26925143672400914</v>
      </c>
      <c r="S64">
        <f>chloroform!J69</f>
        <v>8.7238287190427588E-3</v>
      </c>
      <c r="T64" t="str">
        <f>chloroform!F69</f>
        <v>12C5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64"/>
  <sheetViews>
    <sheetView workbookViewId="0">
      <selection activeCell="F6" sqref="F6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6.0837198603327043E-2</v>
      </c>
      <c r="D1" t="s">
        <v>11</v>
      </c>
      <c r="E1" t="s">
        <v>18</v>
      </c>
      <c r="G1">
        <f>COUNTIF(Table3[classification],E1)</f>
        <v>10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>
        <f>chloroform!E7</f>
        <v>1</v>
      </c>
      <c r="L2">
        <f>Table3[[#This Row],[weight]]*(0.9155*Table2[[#This Row],[J1,2]]-A$9)^2</f>
        <v>1.3127914368358287E-4</v>
      </c>
      <c r="M2">
        <f>Table3[[#This Row],[weight]]*(0.9155*Table2[[#This Row],[J2,3]]-B$9)^2</f>
        <v>3.5363429440638715E-4</v>
      </c>
      <c r="N2">
        <f>Table3[[#This Row],[weight]]*(0.9155*Table2[[#This Row],[J34]]-C$9)^2</f>
        <v>1.6312142245269226E-5</v>
      </c>
      <c r="O2">
        <f>Table3[[#This Row],[weight]]*(0.9155*Table2[[#This Row],[J45]]-D$9)^2</f>
        <v>4.2780294566101783E-4</v>
      </c>
      <c r="P2">
        <f>Table3[[#This Row],[weight]]*(0.9155*Table2[[#This Row],[J56]]-E$9)^2</f>
        <v>9.4571286780113545E-4</v>
      </c>
      <c r="Q2">
        <f>Table3[[#This Row],[weight]]*(0.9155*Table2[[#This Row],[J67]]-F$9)^2</f>
        <v>0.2201410501829035</v>
      </c>
      <c r="R2">
        <f>Table3[[#This Row],[weight]]*(0.9155*Table2[[#This Row],[J67'']]-G$9)^2</f>
        <v>0.57609089240572475</v>
      </c>
      <c r="S2">
        <f>chloroform!J7</f>
        <v>3.6978886711423825E-2</v>
      </c>
      <c r="T2" t="str">
        <f>chloroform!F7</f>
        <v>6H4</v>
      </c>
    </row>
    <row r="3" spans="1:20" x14ac:dyDescent="0.25">
      <c r="K3">
        <f>chloroform!E8</f>
        <v>2</v>
      </c>
      <c r="L3">
        <f>Table3[[#This Row],[weight]]*(0.9155*Table2[[#This Row],[J1,2]]-A$9)^2</f>
        <v>1.6100548768023667E-3</v>
      </c>
      <c r="M3">
        <f>Table3[[#This Row],[weight]]*(0.9155*Table2[[#This Row],[J2,3]]-B$9)^2</f>
        <v>1.8273994597774885</v>
      </c>
      <c r="N3">
        <f>Table3[[#This Row],[weight]]*(0.9155*Table2[[#This Row],[J34]]-C$9)^2</f>
        <v>4.2094897993950779E-5</v>
      </c>
      <c r="O3">
        <f>Table3[[#This Row],[weight]]*(0.9155*Table2[[#This Row],[J45]]-D$9)^2</f>
        <v>2.6634509272864242</v>
      </c>
      <c r="P3">
        <f>Table3[[#This Row],[weight]]*(0.9155*Table2[[#This Row],[J56]]-E$9)^2</f>
        <v>5.0770652180050533</v>
      </c>
      <c r="Q3">
        <f>Table3[[#This Row],[weight]]*(0.9155*Table2[[#This Row],[J67]]-F$9)^2</f>
        <v>2.801847324525546</v>
      </c>
      <c r="R3">
        <f>Table3[[#This Row],[weight]]*(0.9155*Table2[[#This Row],[J67'']]-G$9)^2</f>
        <v>0.10930814171710038</v>
      </c>
      <c r="S3">
        <f>chloroform!J8</f>
        <v>5.2065432810415035E-2</v>
      </c>
      <c r="T3" t="str">
        <f>chloroform!F8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>
        <f>chloroform!E9</f>
        <v>4</v>
      </c>
      <c r="L4">
        <f>Table3[[#This Row],[weight]]*(0.9155*Table2[[#This Row],[J1,2]]-A$9)^2</f>
        <v>4.4270609573484184E-3</v>
      </c>
      <c r="M4">
        <f>Table3[[#This Row],[weight]]*(0.9155*Table2[[#This Row],[J2,3]]-B$9)^2</f>
        <v>2.7586116864082921</v>
      </c>
      <c r="N4">
        <f>Table3[[#This Row],[weight]]*(0.9155*Table2[[#This Row],[J34]]-C$9)^2</f>
        <v>8.3847492693659362E-3</v>
      </c>
      <c r="O4">
        <f>Table3[[#This Row],[weight]]*(0.9155*Table2[[#This Row],[J45]]-D$9)^2</f>
        <v>4.5245415796219435</v>
      </c>
      <c r="P4">
        <f>Table3[[#This Row],[weight]]*(0.9155*Table2[[#This Row],[J56]]-E$9)^2</f>
        <v>8.2055935864400507</v>
      </c>
      <c r="Q4">
        <f>Table3[[#This Row],[weight]]*(0.9155*Table2[[#This Row],[J67]]-F$9)^2</f>
        <v>2.5693406287346927</v>
      </c>
      <c r="R4">
        <f>Table3[[#This Row],[weight]]*(0.9155*Table2[[#This Row],[J67'']]-G$9)^2</f>
        <v>1.3110363528361426</v>
      </c>
      <c r="S4">
        <f>chloroform!J9</f>
        <v>7.6316015555593308E-2</v>
      </c>
      <c r="T4" t="str">
        <f>chloroform!F9</f>
        <v>4H6</v>
      </c>
    </row>
    <row r="5" spans="1:20" x14ac:dyDescent="0.25">
      <c r="A5">
        <f>SUMIF(Table1[Classification],E1,Table2[J1,23])/$B$1</f>
        <v>7.331248694073544</v>
      </c>
      <c r="B5">
        <f>SUMIF(Table1[Classification],E1,Table2[J2,34])/$B$1</f>
        <v>7.9302281883101955</v>
      </c>
      <c r="C5">
        <f>SUMIF(Table1[Classification],E1,Table2[J345])/$B$1</f>
        <v>2.0736611329189403</v>
      </c>
      <c r="D5">
        <f>SUMIF(Table1[Classification],E1,Table2[J456])/$B$1</f>
        <v>9.2845305575255352</v>
      </c>
      <c r="E5">
        <f>SUMIF(Table1[Classification],E1,Table2[J567])/$B$1</f>
        <v>0.32837198231414533</v>
      </c>
      <c r="F5">
        <f>SUMIF(Table1[Classification],E1,Table2[J678])/$B$1</f>
        <v>7.6388306577412255</v>
      </c>
      <c r="G5">
        <f>SUMIF(Table1[Classification],E1,Table2[J67''9])/$B$1</f>
        <v>6.0215362892726763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61</v>
      </c>
      <c r="K7">
        <f>chloroform!E12</f>
        <v>14</v>
      </c>
      <c r="L7">
        <f>Table3[[#This Row],[weight]]*(0.9155*Table2[[#This Row],[J1,2]]-A$9)^2</f>
        <v>2.7521936367297953E-4</v>
      </c>
      <c r="M7">
        <f>Table3[[#This Row],[weight]]*(0.9155*Table2[[#This Row],[J2,3]]-B$9)^2</f>
        <v>3.2059087249160456E-2</v>
      </c>
      <c r="N7">
        <f>Table3[[#This Row],[weight]]*(0.9155*Table2[[#This Row],[J34]]-C$9)^2</f>
        <v>5.9187651380036193E-4</v>
      </c>
      <c r="O7">
        <f>Table3[[#This Row],[weight]]*(0.9155*Table2[[#This Row],[J45]]-D$9)^2</f>
        <v>6.822395943376719E-2</v>
      </c>
      <c r="P7">
        <f>Table3[[#This Row],[weight]]*(0.9155*Table2[[#This Row],[J56]]-E$9)^2</f>
        <v>8.9184879311726792E-2</v>
      </c>
      <c r="Q7">
        <f>Table3[[#This Row],[weight]]*(0.9155*Table2[[#This Row],[J67]]-F$9)^2</f>
        <v>4.2216548248157369E-2</v>
      </c>
      <c r="R7">
        <f>Table3[[#This Row],[weight]]*(0.9155*Table2[[#This Row],[J67'']]-G$9)^2</f>
        <v>7.0086488362882445E-3</v>
      </c>
      <c r="S7">
        <f>chloroform!J12</f>
        <v>9.0583820076627704E-4</v>
      </c>
      <c r="T7" t="str">
        <f>chloroform!F12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>
        <f>chloroform!E13</f>
        <v>20</v>
      </c>
      <c r="L8">
        <f>Table3[[#This Row],[weight]]*(0.9155*Table2[[#This Row],[J1,2]]-A$9)^2</f>
        <v>3.8613049258948644E-4</v>
      </c>
      <c r="M8">
        <f>Table3[[#This Row],[weight]]*(0.9155*Table2[[#This Row],[J2,3]]-B$9)^2</f>
        <v>7.5176001274858655E-4</v>
      </c>
      <c r="N8">
        <f>Table3[[#This Row],[weight]]*(0.9155*Table2[[#This Row],[J34]]-C$9)^2</f>
        <v>7.9578149174751452E-5</v>
      </c>
      <c r="O8">
        <f>Table3[[#This Row],[weight]]*(0.9155*Table2[[#This Row],[J45]]-D$9)^2</f>
        <v>5.4555336245734592E-3</v>
      </c>
      <c r="P8">
        <f>Table3[[#This Row],[weight]]*(0.9155*Table2[[#This Row],[J56]]-E$9)^2</f>
        <v>1.6437761410024107E-3</v>
      </c>
      <c r="Q8">
        <f>Table3[[#This Row],[weight]]*(0.9155*Table2[[#This Row],[J67]]-F$9)^2</f>
        <v>0.25902283074052901</v>
      </c>
      <c r="R8">
        <f>Table3[[#This Row],[weight]]*(0.9155*Table2[[#This Row],[J67'']]-G$9)^2</f>
        <v>0.76654801843557507</v>
      </c>
      <c r="S8">
        <f>chloroform!J13</f>
        <v>2.0497992452241591E-2</v>
      </c>
      <c r="T8" t="str">
        <f>chloroform!F13</f>
        <v>6H4</v>
      </c>
    </row>
    <row r="9" spans="1:20" x14ac:dyDescent="0.25">
      <c r="A9">
        <f t="shared" ref="A9:G9" si="0">A5</f>
        <v>7.331248694073544</v>
      </c>
      <c r="B9">
        <f t="shared" si="0"/>
        <v>7.9302281883101955</v>
      </c>
      <c r="C9">
        <f t="shared" si="0"/>
        <v>2.0736611329189403</v>
      </c>
      <c r="D9">
        <f t="shared" si="0"/>
        <v>9.2845305575255352</v>
      </c>
      <c r="E9">
        <f t="shared" si="0"/>
        <v>0.32837198231414533</v>
      </c>
      <c r="F9">
        <f t="shared" si="0"/>
        <v>7.6388306577412255</v>
      </c>
      <c r="G9">
        <f t="shared" si="0"/>
        <v>6.0215362892726763</v>
      </c>
      <c r="K9">
        <f>chloroform!E14</f>
        <v>21</v>
      </c>
      <c r="L9">
        <f>Table3[[#This Row],[weight]]*(0.9155*Table2[[#This Row],[J1,2]]-A$9)^2</f>
        <v>1.2472529121849183E-2</v>
      </c>
      <c r="M9">
        <f>Table3[[#This Row],[weight]]*(0.9155*Table2[[#This Row],[J2,3]]-B$9)^2</f>
        <v>3.6109006148885565</v>
      </c>
      <c r="N9">
        <f>Table3[[#This Row],[weight]]*(0.9155*Table2[[#This Row],[J34]]-C$9)^2</f>
        <v>9.5200639380356997E-4</v>
      </c>
      <c r="O9">
        <f>Table3[[#This Row],[weight]]*(0.9155*Table2[[#This Row],[J45]]-D$9)^2</f>
        <v>7.3843148180657607</v>
      </c>
      <c r="P9">
        <f>Table3[[#This Row],[weight]]*(0.9155*Table2[[#This Row],[J56]]-E$9)^2</f>
        <v>11.599250053313764</v>
      </c>
      <c r="Q9">
        <f>Table3[[#This Row],[weight]]*(0.9155*Table2[[#This Row],[J67]]-F$9)^2</f>
        <v>4.5940505790625048</v>
      </c>
      <c r="R9">
        <f>Table3[[#This Row],[weight]]*(0.9155*Table2[[#This Row],[J67'']]-G$9)^2</f>
        <v>0.84513624295819922</v>
      </c>
      <c r="S9">
        <f>chloroform!J14</f>
        <v>9.9318762783039263E-2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7.601301609875592E-5</v>
      </c>
      <c r="M10">
        <f>Table3[[#This Row],[weight]]*(0.9155*Table2[[#This Row],[J2,3]]-B$9)^2</f>
        <v>1.738883161905827E-2</v>
      </c>
      <c r="N10">
        <f>Table3[[#This Row],[weight]]*(0.9155*Table2[[#This Row],[J34]]-C$9)^2</f>
        <v>1.5930948180077961E-4</v>
      </c>
      <c r="O10">
        <f>Table3[[#This Row],[weight]]*(0.9155*Table2[[#This Row],[J45]]-D$9)^2</f>
        <v>3.8470583218072743E-2</v>
      </c>
      <c r="P10">
        <f>Table3[[#This Row],[weight]]*(0.9155*Table2[[#This Row],[J56]]-E$9)^2</f>
        <v>6.3780800946761113E-2</v>
      </c>
      <c r="Q10">
        <f>Table3[[#This Row],[weight]]*(0.9155*Table2[[#This Row],[J67]]-F$9)^2</f>
        <v>2.7674999828273542E-2</v>
      </c>
      <c r="R10">
        <f>Table3[[#This Row],[weight]]*(0.9155*Table2[[#This Row],[J67'']]-G$9)^2</f>
        <v>5.5477204090130712E-4</v>
      </c>
      <c r="S10">
        <f>chloroform!J15</f>
        <v>5.0427920964576326E-4</v>
      </c>
      <c r="T10" t="str">
        <f>chloroform!F15</f>
        <v>4H6</v>
      </c>
    </row>
    <row r="11" spans="1:20" x14ac:dyDescent="0.25">
      <c r="A11" t="s">
        <v>62</v>
      </c>
      <c r="K11">
        <f>chloroform!E16</f>
        <v>27</v>
      </c>
      <c r="L11">
        <f>Table3[[#This Row],[weight]]*(0.9155*Table2[[#This Row],[J1,2]]-A$9)^2</f>
        <v>2.4820205287075024E-5</v>
      </c>
      <c r="M11">
        <f>Table3[[#This Row],[weight]]*(0.9155*Table2[[#This Row],[J2,3]]-B$9)^2</f>
        <v>5.9905214664828874E-3</v>
      </c>
      <c r="N11">
        <f>Table3[[#This Row],[weight]]*(0.9155*Table2[[#This Row],[J34]]-C$9)^2</f>
        <v>8.6822108762102653E-5</v>
      </c>
      <c r="O11">
        <f>Table3[[#This Row],[weight]]*(0.9155*Table2[[#This Row],[J45]]-D$9)^2</f>
        <v>1.3025216784191548E-2</v>
      </c>
      <c r="P11">
        <f>Table3[[#This Row],[weight]]*(0.9155*Table2[[#This Row],[J56]]-E$9)^2</f>
        <v>1.774967177889842E-2</v>
      </c>
      <c r="Q11">
        <f>Table3[[#This Row],[weight]]*(0.9155*Table2[[#This Row],[J67]]-F$9)^2</f>
        <v>4.2799305489444901E-4</v>
      </c>
      <c r="R11">
        <f>Table3[[#This Row],[weight]]*(0.9155*Table2[[#This Row],[J67'']]-G$9)^2</f>
        <v>3.306237915294964E-3</v>
      </c>
      <c r="S11">
        <f>chloroform!J16</f>
        <v>1.6942020344749517E-4</v>
      </c>
      <c r="T11" t="str">
        <f>chloroform!F16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>
        <f>chloroform!E17</f>
        <v>29</v>
      </c>
      <c r="L12">
        <f>Table3[[#This Row],[weight]]*(0.9155*Table2[[#This Row],[J1,2]]-A$9)^2</f>
        <v>9.5721522658344813E-5</v>
      </c>
      <c r="M12">
        <f>Table3[[#This Row],[weight]]*(0.9155*Table2[[#This Row],[J2,3]]-B$9)^2</f>
        <v>0.38063502158283491</v>
      </c>
      <c r="N12">
        <f>Table3[[#This Row],[weight]]*(0.9155*Table2[[#This Row],[J34]]-C$9)^2</f>
        <v>2.3701397843194484E-4</v>
      </c>
      <c r="O12">
        <f>Table3[[#This Row],[weight]]*(0.9155*Table2[[#This Row],[J45]]-D$9)^2</f>
        <v>0.45322589939431529</v>
      </c>
      <c r="P12">
        <f>Table3[[#This Row],[weight]]*(0.9155*Table2[[#This Row],[J56]]-E$9)^2</f>
        <v>0.73628936289490554</v>
      </c>
      <c r="Q12">
        <f>Table3[[#This Row],[weight]]*(0.9155*Table2[[#This Row],[J67]]-F$9)^2</f>
        <v>0.15245980608495077</v>
      </c>
      <c r="R12">
        <f>Table3[[#This Row],[weight]]*(0.9155*Table2[[#This Row],[J67'']]-G$9)^2</f>
        <v>1.3295861133815678E-2</v>
      </c>
      <c r="S12">
        <f>chloroform!J17</f>
        <v>1.1177457921309438E-2</v>
      </c>
      <c r="T12" t="str">
        <f>chloroform!F17</f>
        <v>4H6</v>
      </c>
    </row>
    <row r="13" spans="1:20" x14ac:dyDescent="0.25">
      <c r="A13">
        <f>SQRT(SUMIF($T$2:$T$46,$E$1,L$2:L$46)/(($G$1-1)*$B$1/$G$1))</f>
        <v>0.10740337623417777</v>
      </c>
      <c r="B13">
        <f>SQRT(SUMIF($T$2:$T$46,$E$1,M$2:M$46)/(($G$1-1)*$B$1/$G$1))</f>
        <v>0.14866731578251302</v>
      </c>
      <c r="C13">
        <f>SQRT(SUMIF($T$2:$T$46,$E$1,N$2:N$46)/(($G$1-1)*$B$1/$G$1))</f>
        <v>5.642241516652588E-2</v>
      </c>
      <c r="D13">
        <f t="shared" ref="D13:F13" si="1">SQRT(SUMIF($T$2:$T$46,$E$1,O$2:O$46)/(($G$1-1)*$B$1/$G$1))</f>
        <v>0.61279622140433132</v>
      </c>
      <c r="E13">
        <f t="shared" si="1"/>
        <v>0.23098127081046599</v>
      </c>
      <c r="F13">
        <f t="shared" si="1"/>
        <v>3.2242523666941643</v>
      </c>
      <c r="G13">
        <f>SQRT(SUMIF($T$2:$T$46,$E$1,R$2:R$46)/(($G$1-1)*$B$1/$G$1))</f>
        <v>5.201153136530932</v>
      </c>
      <c r="K13">
        <f>chloroform!E18</f>
        <v>30</v>
      </c>
      <c r="L13">
        <f>Table3[[#This Row],[weight]]*(0.9155*Table2[[#This Row],[J1,2]]-A$9)^2</f>
        <v>1.1309831822027323E-4</v>
      </c>
      <c r="M13">
        <f>Table3[[#This Row],[weight]]*(0.9155*Table2[[#This Row],[J2,3]]-B$9)^2</f>
        <v>4.5317469784493404E-5</v>
      </c>
      <c r="N13">
        <f>Table3[[#This Row],[weight]]*(0.9155*Table2[[#This Row],[J34]]-C$9)^2</f>
        <v>7.4047356616279222E-5</v>
      </c>
      <c r="O13">
        <f>Table3[[#This Row],[weight]]*(0.9155*Table2[[#This Row],[J45]]-D$9)^2</f>
        <v>1.4404863234026732E-2</v>
      </c>
      <c r="P13">
        <f>Table3[[#This Row],[weight]]*(0.9155*Table2[[#This Row],[J56]]-E$9)^2</f>
        <v>3.6180125307667188E-6</v>
      </c>
      <c r="Q13">
        <f>Table3[[#This Row],[weight]]*(0.9155*Table2[[#This Row],[J67]]-F$9)^2</f>
        <v>8.8008994841174137E-2</v>
      </c>
      <c r="R13">
        <f>Table3[[#This Row],[weight]]*(0.9155*Table2[[#This Row],[J67'']]-G$9)^2</f>
        <v>0.13409607373282886</v>
      </c>
      <c r="S13">
        <f>chloroform!J18</f>
        <v>3.2083613407512071E-3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1.4026230630697446E-5</v>
      </c>
      <c r="M14">
        <f>Table3[[#This Row],[weight]]*(0.9155*Table2[[#This Row],[J2,3]]-B$9)^2</f>
        <v>1.7831471211435621E-2</v>
      </c>
      <c r="N14">
        <f>Table3[[#This Row],[weight]]*(0.9155*Table2[[#This Row],[J34]]-C$9)^2</f>
        <v>7.8203157434790326E-5</v>
      </c>
      <c r="O14">
        <f>Table3[[#This Row],[weight]]*(0.9155*Table2[[#This Row],[J45]]-D$9)^2</f>
        <v>3.9164270204906988E-2</v>
      </c>
      <c r="P14">
        <f>Table3[[#This Row],[weight]]*(0.9155*Table2[[#This Row],[J56]]-E$9)^2</f>
        <v>6.2128450114291377E-2</v>
      </c>
      <c r="Q14">
        <f>Table3[[#This Row],[weight]]*(0.9155*Table2[[#This Row],[J67]]-F$9)^2</f>
        <v>2.1482452717172789E-2</v>
      </c>
      <c r="R14">
        <f>Table3[[#This Row],[weight]]*(0.9155*Table2[[#This Row],[J67'']]-G$9)^2</f>
        <v>7.3132072498384463E-3</v>
      </c>
      <c r="S14">
        <f>chloroform!J19</f>
        <v>5.0476475649667563E-4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1.0221984061374367E-6</v>
      </c>
      <c r="M15">
        <f>Table3[[#This Row],[weight]]*(0.9155*Table2[[#This Row],[J2,3]]-B$9)^2</f>
        <v>5.9336381748715622E-5</v>
      </c>
      <c r="N15">
        <f>Table3[[#This Row],[weight]]*(0.9155*Table2[[#This Row],[J34]]-C$9)^2</f>
        <v>3.7993826025566935E-6</v>
      </c>
      <c r="O15">
        <f>Table3[[#This Row],[weight]]*(0.9155*Table2[[#This Row],[J45]]-D$9)^2</f>
        <v>2.0983416950038478E-4</v>
      </c>
      <c r="P15">
        <f>Table3[[#This Row],[weight]]*(0.9155*Table2[[#This Row],[J56]]-E$9)^2</f>
        <v>2.7240017507686285E-4</v>
      </c>
      <c r="Q15">
        <f>Table3[[#This Row],[weight]]*(0.9155*Table2[[#This Row],[J67]]-F$9)^2</f>
        <v>1.1744173884773057E-3</v>
      </c>
      <c r="R15">
        <f>Table3[[#This Row],[weight]]*(0.9155*Table2[[#This Row],[J67'']]-G$9)^2</f>
        <v>2.4431497645720037E-3</v>
      </c>
      <c r="S15">
        <f>chloroform!J20</f>
        <v>9.3709214136255013E-5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1.3914076839046931E-4</v>
      </c>
      <c r="M16">
        <f>Table3[[#This Row],[weight]]*(0.9155*Table2[[#This Row],[J2,3]]-B$9)^2</f>
        <v>9.2981416936822006E-2</v>
      </c>
      <c r="N16">
        <f>Table3[[#This Row],[weight]]*(0.9155*Table2[[#This Row],[J34]]-C$9)^2</f>
        <v>4.5722173854733083E-6</v>
      </c>
      <c r="O16">
        <f>Table3[[#This Row],[weight]]*(0.9155*Table2[[#This Row],[J45]]-D$9)^2</f>
        <v>0.18892441963125703</v>
      </c>
      <c r="P16">
        <f>Table3[[#This Row],[weight]]*(0.9155*Table2[[#This Row],[J56]]-E$9)^2</f>
        <v>0.30929294869742885</v>
      </c>
      <c r="Q16">
        <f>Table3[[#This Row],[weight]]*(0.9155*Table2[[#This Row],[J67]]-F$9)^2</f>
        <v>6.9752737788813461E-4</v>
      </c>
      <c r="R16">
        <f>Table3[[#This Row],[weight]]*(0.9155*Table2[[#This Row],[J67'']]-G$9)^2</f>
        <v>8.0233049952628574E-2</v>
      </c>
      <c r="S16">
        <f>chloroform!J21</f>
        <v>2.5715147768195848E-3</v>
      </c>
      <c r="T16" t="str">
        <f>chloroform!F21</f>
        <v>4H6</v>
      </c>
    </row>
    <row r="17" spans="11:20" x14ac:dyDescent="0.25">
      <c r="K17">
        <f>chloroform!E22</f>
        <v>40</v>
      </c>
      <c r="L17">
        <f>Table3[[#This Row],[weight]]*(0.9155*Table2[[#This Row],[J1,2]]-A$9)^2</f>
        <v>1.086050549856398E-5</v>
      </c>
      <c r="M17">
        <f>Table3[[#This Row],[weight]]*(0.9155*Table2[[#This Row],[J2,3]]-B$9)^2</f>
        <v>4.8363206056735936E-3</v>
      </c>
      <c r="N17">
        <f>Table3[[#This Row],[weight]]*(0.9155*Table2[[#This Row],[J34]]-C$9)^2</f>
        <v>1.0024191160111678E-4</v>
      </c>
      <c r="O17">
        <f>Table3[[#This Row],[weight]]*(0.9155*Table2[[#This Row],[J45]]-D$9)^2</f>
        <v>1.0859817778906655E-2</v>
      </c>
      <c r="P17">
        <f>Table3[[#This Row],[weight]]*(0.9155*Table2[[#This Row],[J56]]-E$9)^2</f>
        <v>1.7388210796938346E-2</v>
      </c>
      <c r="Q17">
        <f>Table3[[#This Row],[weight]]*(0.9155*Table2[[#This Row],[J67]]-F$9)^2</f>
        <v>7.5374726834412506E-3</v>
      </c>
      <c r="R17">
        <f>Table3[[#This Row],[weight]]*(0.9155*Table2[[#This Row],[J67'']]-G$9)^2</f>
        <v>1.3876893116947993E-4</v>
      </c>
      <c r="S17">
        <f>chloroform!J22</f>
        <v>1.3741175797013432E-4</v>
      </c>
      <c r="T17" t="str">
        <f>chloroform!F22</f>
        <v>4H6</v>
      </c>
    </row>
    <row r="18" spans="11:20" x14ac:dyDescent="0.25"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11:20" x14ac:dyDescent="0.25">
      <c r="K19">
        <f>chloroform!E24</f>
        <v>43</v>
      </c>
      <c r="L19">
        <f>Table3[[#This Row],[weight]]*(0.9155*Table2[[#This Row],[J1,2]]-A$9)^2</f>
        <v>4.2427852019810247E-4</v>
      </c>
      <c r="M19">
        <f>Table3[[#This Row],[weight]]*(0.9155*Table2[[#This Row],[J2,3]]-B$9)^2</f>
        <v>0.11459332254547451</v>
      </c>
      <c r="N19">
        <f>Table3[[#This Row],[weight]]*(0.9155*Table2[[#This Row],[J34]]-C$9)^2</f>
        <v>1.21001118611803E-3</v>
      </c>
      <c r="O19">
        <f>Table3[[#This Row],[weight]]*(0.9155*Table2[[#This Row],[J45]]-D$9)^2</f>
        <v>8.3381327047220191E-2</v>
      </c>
      <c r="P19">
        <f>Table3[[#This Row],[weight]]*(0.9155*Table2[[#This Row],[J56]]-E$9)^2</f>
        <v>1.7291702867962448E-2</v>
      </c>
      <c r="Q19">
        <f>Table3[[#This Row],[weight]]*(0.9155*Table2[[#This Row],[J67]]-F$9)^2</f>
        <v>9.0663238049692771E-2</v>
      </c>
      <c r="R19">
        <f>Table3[[#This Row],[weight]]*(0.9155*Table2[[#This Row],[J67'']]-G$9)^2</f>
        <v>6.4415255895817775E-3</v>
      </c>
      <c r="S19">
        <f>chloroform!J24</f>
        <v>4.4288359234648245E-3</v>
      </c>
      <c r="T19" t="str">
        <f>chloroform!F24</f>
        <v>12C5</v>
      </c>
    </row>
    <row r="20" spans="11:20" x14ac:dyDescent="0.25">
      <c r="K20">
        <f>chloroform!E25</f>
        <v>44</v>
      </c>
      <c r="L20">
        <f>Table3[[#This Row],[weight]]*(0.9155*Table2[[#This Row],[J1,2]]-A$9)^2</f>
        <v>1.3001941152929674E-2</v>
      </c>
      <c r="M20">
        <f>Table3[[#This Row],[weight]]*(0.9155*Table2[[#This Row],[J2,3]]-B$9)^2</f>
        <v>3.4811461878604932</v>
      </c>
      <c r="N20">
        <f>Table3[[#This Row],[weight]]*(0.9155*Table2[[#This Row],[J34]]-C$9)^2</f>
        <v>1.4000407137433914E-3</v>
      </c>
      <c r="O20">
        <f>Table3[[#This Row],[weight]]*(0.9155*Table2[[#This Row],[J45]]-D$9)^2</f>
        <v>7.1401838269308193</v>
      </c>
      <c r="P20">
        <f>Table3[[#This Row],[weight]]*(0.9155*Table2[[#This Row],[J56]]-E$9)^2</f>
        <v>11.278515167634659</v>
      </c>
      <c r="Q20">
        <f>Table3[[#This Row],[weight]]*(0.9155*Table2[[#This Row],[J67]]-F$9)^2</f>
        <v>4.4336187515762973</v>
      </c>
      <c r="R20">
        <f>Table3[[#This Row],[weight]]*(0.9155*Table2[[#This Row],[J67'']]-G$9)^2</f>
        <v>0.80424793976220776</v>
      </c>
      <c r="S20">
        <f>chloroform!J25</f>
        <v>9.5953690190479266E-2</v>
      </c>
      <c r="T20" t="str">
        <f>chloroform!F25</f>
        <v>4H6</v>
      </c>
    </row>
    <row r="21" spans="11:20" x14ac:dyDescent="0.25"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11:20" x14ac:dyDescent="0.25"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11:20" x14ac:dyDescent="0.25">
      <c r="K23">
        <f>chloroform!E28</f>
        <v>52</v>
      </c>
      <c r="L23">
        <f>Table3[[#This Row],[weight]]*(0.9155*Table2[[#This Row],[J1,2]]-A$9)^2</f>
        <v>9.3095067706479599E-4</v>
      </c>
      <c r="M23">
        <f>Table3[[#This Row],[weight]]*(0.9155*Table2[[#This Row],[J2,3]]-B$9)^2</f>
        <v>1.7311575251420486</v>
      </c>
      <c r="N23">
        <f>Table3[[#This Row],[weight]]*(0.9155*Table2[[#This Row],[J34]]-C$9)^2</f>
        <v>6.6039724790020408E-3</v>
      </c>
      <c r="O23">
        <f>Table3[[#This Row],[weight]]*(0.9155*Table2[[#This Row],[J45]]-D$9)^2</f>
        <v>2.785881124379348</v>
      </c>
      <c r="P23">
        <f>Table3[[#This Row],[weight]]*(0.9155*Table2[[#This Row],[J56]]-E$9)^2</f>
        <v>5.0601163948842949</v>
      </c>
      <c r="Q23">
        <f>Table3[[#This Row],[weight]]*(0.9155*Table2[[#This Row],[J67]]-F$9)^2</f>
        <v>1.3063066498601592</v>
      </c>
      <c r="R23">
        <f>Table3[[#This Row],[weight]]*(0.9155*Table2[[#This Row],[J67'']]-G$9)^2</f>
        <v>1.1526339028963244</v>
      </c>
      <c r="S23">
        <f>chloroform!J28</f>
        <v>4.8023397179426462E-2</v>
      </c>
      <c r="T23" t="str">
        <f>chloroform!F28</f>
        <v>4H6</v>
      </c>
    </row>
    <row r="24" spans="11:20" x14ac:dyDescent="0.25">
      <c r="K24">
        <f>chloroform!E29</f>
        <v>54</v>
      </c>
      <c r="L24">
        <f>Table3[[#This Row],[weight]]*(0.9155*Table2[[#This Row],[J1,2]]-A$9)^2</f>
        <v>1.460915912288787E-3</v>
      </c>
      <c r="M24">
        <f>Table3[[#This Row],[weight]]*(0.9155*Table2[[#This Row],[J2,3]]-B$9)^2</f>
        <v>2.7075534139930912</v>
      </c>
      <c r="N24">
        <f>Table3[[#This Row],[weight]]*(0.9155*Table2[[#This Row],[J34]]-C$9)^2</f>
        <v>1.3079849414982815E-2</v>
      </c>
      <c r="O24">
        <f>Table3[[#This Row],[weight]]*(0.9155*Table2[[#This Row],[J45]]-D$9)^2</f>
        <v>4.1344463376089671</v>
      </c>
      <c r="P24">
        <f>Table3[[#This Row],[weight]]*(0.9155*Table2[[#This Row],[J56]]-E$9)^2</f>
        <v>8.5761603625262559</v>
      </c>
      <c r="Q24">
        <f>Table3[[#This Row],[weight]]*(0.9155*Table2[[#This Row],[J67]]-F$9)^2</f>
        <v>3.1135251262773309</v>
      </c>
      <c r="R24">
        <f>Table3[[#This Row],[weight]]*(0.9155*Table2[[#This Row],[J67'']]-G$9)^2</f>
        <v>1.0834808609479998</v>
      </c>
      <c r="S24">
        <f>chloroform!J29</f>
        <v>7.5361828322410063E-2</v>
      </c>
      <c r="T24" t="str">
        <f>chloroform!F29</f>
        <v>4H6</v>
      </c>
    </row>
    <row r="25" spans="11:20" x14ac:dyDescent="0.25">
      <c r="K25">
        <f>chloroform!E30</f>
        <v>55</v>
      </c>
      <c r="L25">
        <f>Table3[[#This Row],[weight]]*(0.9155*Table2[[#This Row],[J1,2]]-A$9)^2</f>
        <v>4.2783426299623301E-5</v>
      </c>
      <c r="M25">
        <f>Table3[[#This Row],[weight]]*(0.9155*Table2[[#This Row],[J2,3]]-B$9)^2</f>
        <v>4.4649019201135003E-2</v>
      </c>
      <c r="N25">
        <f>Table3[[#This Row],[weight]]*(0.9155*Table2[[#This Row],[J34]]-C$9)^2</f>
        <v>2.5271982899941517E-4</v>
      </c>
      <c r="O25">
        <f>Table3[[#This Row],[weight]]*(0.9155*Table2[[#This Row],[J45]]-D$9)^2</f>
        <v>3.794567654298675E-2</v>
      </c>
      <c r="P25">
        <f>Table3[[#This Row],[weight]]*(0.9155*Table2[[#This Row],[J56]]-E$9)^2</f>
        <v>4.4805580039497988E-3</v>
      </c>
      <c r="Q25">
        <f>Table3[[#This Row],[weight]]*(0.9155*Table2[[#This Row],[J67]]-F$9)^2</f>
        <v>2.5268250468053675E-2</v>
      </c>
      <c r="R25">
        <f>Table3[[#This Row],[weight]]*(0.9155*Table2[[#This Row],[J67'']]-G$9)^2</f>
        <v>1.1782565147902746E-3</v>
      </c>
      <c r="S25">
        <f>chloroform!J30</f>
        <v>1.7855120847336729E-3</v>
      </c>
      <c r="T25" t="str">
        <f>chloroform!F30</f>
        <v>12C5</v>
      </c>
    </row>
    <row r="26" spans="11:20" x14ac:dyDescent="0.25">
      <c r="K26">
        <f>chloroform!E31</f>
        <v>57</v>
      </c>
      <c r="L26">
        <f>Table3[[#This Row],[weight]]*(0.9155*Table2[[#This Row],[J1,2]]-A$9)^2</f>
        <v>2.6410267446120832E-5</v>
      </c>
      <c r="M26">
        <f>Table3[[#This Row],[weight]]*(0.9155*Table2[[#This Row],[J2,3]]-B$9)^2</f>
        <v>6.5993195761099663E-3</v>
      </c>
      <c r="N26">
        <f>Table3[[#This Row],[weight]]*(0.9155*Table2[[#This Row],[J34]]-C$9)^2</f>
        <v>9.1926286860876606E-5</v>
      </c>
      <c r="O26">
        <f>Table3[[#This Row],[weight]]*(0.9155*Table2[[#This Row],[J45]]-D$9)^2</f>
        <v>1.4344665611236934E-2</v>
      </c>
      <c r="P26">
        <f>Table3[[#This Row],[weight]]*(0.9155*Table2[[#This Row],[J56]]-E$9)^2</f>
        <v>1.9531971109187671E-2</v>
      </c>
      <c r="Q26">
        <f>Table3[[#This Row],[weight]]*(0.9155*Table2[[#This Row],[J67]]-F$9)^2</f>
        <v>4.6456408049164047E-4</v>
      </c>
      <c r="R26">
        <f>Table3[[#This Row],[weight]]*(0.9155*Table2[[#This Row],[J67'']]-G$9)^2</f>
        <v>3.6283283381092291E-3</v>
      </c>
      <c r="S26">
        <f>chloroform!J31</f>
        <v>1.8646556355910189E-4</v>
      </c>
      <c r="T26" t="str">
        <f>chloroform!F31</f>
        <v>4H6</v>
      </c>
    </row>
    <row r="27" spans="11:20" x14ac:dyDescent="0.25">
      <c r="K27">
        <f>chloroform!E32</f>
        <v>58</v>
      </c>
      <c r="L27">
        <f>Table3[[#This Row],[weight]]*(0.9155*Table2[[#This Row],[J1,2]]-A$9)^2</f>
        <v>7.2060932041053665E-6</v>
      </c>
      <c r="M27">
        <f>Table3[[#This Row],[weight]]*(0.9155*Table2[[#This Row],[J2,3]]-B$9)^2</f>
        <v>3.7559884518435973E-3</v>
      </c>
      <c r="N27">
        <f>Table3[[#This Row],[weight]]*(0.9155*Table2[[#This Row],[J34]]-C$9)^2</f>
        <v>8.344959159749985E-5</v>
      </c>
      <c r="O27">
        <f>Table3[[#This Row],[weight]]*(0.9155*Table2[[#This Row],[J45]]-D$9)^2</f>
        <v>8.1852653373916413E-3</v>
      </c>
      <c r="P27">
        <f>Table3[[#This Row],[weight]]*(0.9155*Table2[[#This Row],[J56]]-E$9)^2</f>
        <v>1.2426128163689109E-2</v>
      </c>
      <c r="Q27">
        <f>Table3[[#This Row],[weight]]*(0.9155*Table2[[#This Row],[J67]]-F$9)^2</f>
        <v>4.280526386544004E-3</v>
      </c>
      <c r="R27">
        <f>Table3[[#This Row],[weight]]*(0.9155*Table2[[#This Row],[J67'']]-G$9)^2</f>
        <v>1.6702644236824603E-3</v>
      </c>
      <c r="S27">
        <f>chloroform!J32</f>
        <v>1.0432069579736328E-4</v>
      </c>
      <c r="T27" t="str">
        <f>chloroform!F32</f>
        <v>4H6</v>
      </c>
    </row>
    <row r="28" spans="11:20" x14ac:dyDescent="0.25">
      <c r="K28">
        <f>chloroform!E33</f>
        <v>60</v>
      </c>
      <c r="L28">
        <f>Table3[[#This Row],[weight]]*(0.9155*Table2[[#This Row],[J1,2]]-A$9)^2</f>
        <v>4.2036514155896899E-4</v>
      </c>
      <c r="M28">
        <f>Table3[[#This Row],[weight]]*(0.9155*Table2[[#This Row],[J2,3]]-B$9)^2</f>
        <v>8.5182291499037124E-2</v>
      </c>
      <c r="N28">
        <f>Table3[[#This Row],[weight]]*(0.9155*Table2[[#This Row],[J34]]-C$9)^2</f>
        <v>1.8918046552842519E-4</v>
      </c>
      <c r="O28">
        <f>Table3[[#This Row],[weight]]*(0.9155*Table2[[#This Row],[J45]]-D$9)^2</f>
        <v>8.6477789785772211E-2</v>
      </c>
      <c r="P28">
        <f>Table3[[#This Row],[weight]]*(0.9155*Table2[[#This Row],[J56]]-E$9)^2</f>
        <v>8.5857159576265153E-3</v>
      </c>
      <c r="Q28">
        <f>Table3[[#This Row],[weight]]*(0.9155*Table2[[#This Row],[J67]]-F$9)^2</f>
        <v>0.12994454107839323</v>
      </c>
      <c r="R28">
        <f>Table3[[#This Row],[weight]]*(0.9155*Table2[[#This Row],[J67'']]-G$9)^2</f>
        <v>9.9377661005534412E-2</v>
      </c>
      <c r="S28">
        <f>chloroform!J33</f>
        <v>4.1914502891598543E-3</v>
      </c>
      <c r="T28" t="str">
        <f>chloroform!F33</f>
        <v>12C5</v>
      </c>
    </row>
    <row r="29" spans="11:20" x14ac:dyDescent="0.25">
      <c r="K29">
        <f>chloroform!E34</f>
        <v>65</v>
      </c>
      <c r="L29">
        <f>Table3[[#This Row],[weight]]*(0.9155*Table2[[#This Row],[J1,2]]-A$9)^2</f>
        <v>2.1834530921277949E-6</v>
      </c>
      <c r="M29">
        <f>Table3[[#This Row],[weight]]*(0.9155*Table2[[#This Row],[J2,3]]-B$9)^2</f>
        <v>0.27791838799781399</v>
      </c>
      <c r="N29">
        <f>Table3[[#This Row],[weight]]*(0.9155*Table2[[#This Row],[J34]]-C$9)^2</f>
        <v>2.2936158000469876E-3</v>
      </c>
      <c r="O29">
        <f>Table3[[#This Row],[weight]]*(0.9155*Table2[[#This Row],[J45]]-D$9)^2</f>
        <v>0.34670905460252271</v>
      </c>
      <c r="P29">
        <f>Table3[[#This Row],[weight]]*(0.9155*Table2[[#This Row],[J56]]-E$9)^2</f>
        <v>0.63472735807170722</v>
      </c>
      <c r="Q29">
        <f>Table3[[#This Row],[weight]]*(0.9155*Table2[[#This Row],[J67]]-F$9)^2</f>
        <v>5.639789774622523E-2</v>
      </c>
      <c r="R29">
        <f>Table3[[#This Row],[weight]]*(0.9155*Table2[[#This Row],[J67'']]-G$9)^2</f>
        <v>1.0157574753337881E-2</v>
      </c>
      <c r="S29">
        <f>chloroform!J34</f>
        <v>7.9674970750327461E-3</v>
      </c>
      <c r="T29" t="str">
        <f>chloroform!F34</f>
        <v>4H6</v>
      </c>
    </row>
    <row r="30" spans="11:20" x14ac:dyDescent="0.25">
      <c r="K30">
        <f>chloroform!E35</f>
        <v>69</v>
      </c>
      <c r="L30">
        <f>Table3[[#This Row],[weight]]*(0.9155*Table2[[#This Row],[J1,2]]-A$9)^2</f>
        <v>7.7792239831653786E-8</v>
      </c>
      <c r="M30">
        <f>Table3[[#This Row],[weight]]*(0.9155*Table2[[#This Row],[J2,3]]-B$9)^2</f>
        <v>1.1162870110136471E-7</v>
      </c>
      <c r="N30">
        <f>Table3[[#This Row],[weight]]*(0.9155*Table2[[#This Row],[J34]]-C$9)^2</f>
        <v>5.7006299497098422E-7</v>
      </c>
      <c r="O30">
        <f>Table3[[#This Row],[weight]]*(0.9155*Table2[[#This Row],[J45]]-D$9)^2</f>
        <v>6.2949052022431254E-5</v>
      </c>
      <c r="P30">
        <f>Table3[[#This Row],[weight]]*(0.9155*Table2[[#This Row],[J56]]-E$9)^2</f>
        <v>5.5719426414476658E-5</v>
      </c>
      <c r="Q30">
        <f>Table3[[#This Row],[weight]]*(0.9155*Table2[[#This Row],[J67]]-F$9)^2</f>
        <v>8.5910317117767225E-4</v>
      </c>
      <c r="R30">
        <f>Table3[[#This Row],[weight]]*(0.9155*Table2[[#This Row],[J67'']]-G$9)^2</f>
        <v>2.0126413388283203E-3</v>
      </c>
      <c r="S30">
        <f>chloroform!J35</f>
        <v>5.8248884774164329E-5</v>
      </c>
      <c r="T30" t="str">
        <f>chloroform!F35</f>
        <v>6H4</v>
      </c>
    </row>
    <row r="31" spans="11:20" x14ac:dyDescent="0.25">
      <c r="K31">
        <f>chloroform!E36</f>
        <v>70</v>
      </c>
      <c r="L31">
        <f>Table3[[#This Row],[weight]]*(0.9155*Table2[[#This Row],[J1,2]]-A$9)^2</f>
        <v>1.3213872829305074E-2</v>
      </c>
      <c r="M31">
        <f>Table3[[#This Row],[weight]]*(0.9155*Table2[[#This Row],[J2,3]]-B$9)^2</f>
        <v>3.4683221334841408</v>
      </c>
      <c r="N31">
        <f>Table3[[#This Row],[weight]]*(0.9155*Table2[[#This Row],[J34]]-C$9)^2</f>
        <v>1.2447399516154337E-3</v>
      </c>
      <c r="O31">
        <f>Table3[[#This Row],[weight]]*(0.9155*Table2[[#This Row],[J45]]-D$9)^2</f>
        <v>7.1019633945547502</v>
      </c>
      <c r="P31">
        <f>Table3[[#This Row],[weight]]*(0.9155*Table2[[#This Row],[J56]]-E$9)^2</f>
        <v>11.174957781456687</v>
      </c>
      <c r="Q31">
        <f>Table3[[#This Row],[weight]]*(0.9155*Table2[[#This Row],[J67]]-F$9)^2</f>
        <v>4.3722291705995318</v>
      </c>
      <c r="R31">
        <f>Table3[[#This Row],[weight]]*(0.9155*Table2[[#This Row],[J67'']]-G$9)^2</f>
        <v>0.81923502669228521</v>
      </c>
      <c r="S31">
        <f>chloroform!J36</f>
        <v>9.5136918169447207E-2</v>
      </c>
      <c r="T31" t="str">
        <f>chloroform!F36</f>
        <v>4H6</v>
      </c>
    </row>
    <row r="32" spans="11:20" x14ac:dyDescent="0.25">
      <c r="K32">
        <f>chloroform!E37</f>
        <v>86</v>
      </c>
      <c r="L32">
        <f>Table3[[#This Row],[weight]]*(0.9155*Table2[[#This Row],[J1,2]]-A$9)^2</f>
        <v>2.3187622302106483E-6</v>
      </c>
      <c r="M32">
        <f>Table3[[#This Row],[weight]]*(0.9155*Table2[[#This Row],[J2,3]]-B$9)^2</f>
        <v>6.9309320167103838E-3</v>
      </c>
      <c r="N32">
        <f>Table3[[#This Row],[weight]]*(0.9155*Table2[[#This Row],[J34]]-C$9)^2</f>
        <v>1.3117347440850296E-4</v>
      </c>
      <c r="O32">
        <f>Table3[[#This Row],[weight]]*(0.9155*Table2[[#This Row],[J45]]-D$9)^2</f>
        <v>3.0115573454606904E-4</v>
      </c>
      <c r="P32">
        <f>Table3[[#This Row],[weight]]*(0.9155*Table2[[#This Row],[J56]]-E$9)^2</f>
        <v>5.3377752859490431E-2</v>
      </c>
      <c r="Q32">
        <f>Table3[[#This Row],[weight]]*(0.9155*Table2[[#This Row],[J67]]-F$9)^2</f>
        <v>2.5511456094298095E-2</v>
      </c>
      <c r="R32">
        <f>Table3[[#This Row],[weight]]*(0.9155*Table2[[#This Row],[J67'']]-G$9)^2</f>
        <v>1.2904190700511027E-2</v>
      </c>
      <c r="S32">
        <f>chloroform!J37</f>
        <v>7.1780178038801583E-4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1.005834751233489E-2</v>
      </c>
      <c r="M35">
        <f>Table3[[#This Row],[weight]]*(0.9155*Table2[[#This Row],[J2,3]]-B$9)^2</f>
        <v>0.20765856786037384</v>
      </c>
      <c r="N35">
        <f>Table3[[#This Row],[weight]]*(0.9155*Table2[[#This Row],[J34]]-C$9)^2</f>
        <v>0.17719313541651163</v>
      </c>
      <c r="O35">
        <f>Table3[[#This Row],[weight]]*(0.9155*Table2[[#This Row],[J45]]-D$9)^2</f>
        <v>0.38826297822499273</v>
      </c>
      <c r="P35">
        <f>Table3[[#This Row],[weight]]*(0.9155*Table2[[#This Row],[J56]]-E$9)^2</f>
        <v>22.247136224298224</v>
      </c>
      <c r="Q35">
        <f>Table3[[#This Row],[weight]]*(0.9155*Table2[[#This Row],[J67]]-F$9)^2</f>
        <v>9.916854833729202</v>
      </c>
      <c r="R35">
        <f>Table3[[#This Row],[weight]]*(0.9155*Table2[[#This Row],[J67'']]-G$9)^2</f>
        <v>4.013429648209093</v>
      </c>
      <c r="S35">
        <f>chloroform!J40</f>
        <v>0.25702284449491591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3.6956919032521021E-5</v>
      </c>
      <c r="M36">
        <f>Table3[[#This Row],[weight]]*(0.9155*Table2[[#This Row],[J2,3]]-B$9)^2</f>
        <v>2.0464225030617442E-2</v>
      </c>
      <c r="N36">
        <f>Table3[[#This Row],[weight]]*(0.9155*Table2[[#This Row],[J34]]-C$9)^2</f>
        <v>2.4050217823156581E-4</v>
      </c>
      <c r="O36">
        <f>Table3[[#This Row],[weight]]*(0.9155*Table2[[#This Row],[J45]]-D$9)^2</f>
        <v>1.5987539363860381E-2</v>
      </c>
      <c r="P36">
        <f>Table3[[#This Row],[weight]]*(0.9155*Table2[[#This Row],[J56]]-E$9)^2</f>
        <v>2.7877855458369517E-3</v>
      </c>
      <c r="Q36">
        <f>Table3[[#This Row],[weight]]*(0.9155*Table2[[#This Row],[J67]]-F$9)^2</f>
        <v>1.1599023852754185E-2</v>
      </c>
      <c r="R36">
        <f>Table3[[#This Row],[weight]]*(0.9155*Table2[[#This Row],[J67'']]-G$9)^2</f>
        <v>9.1237319339849097E-6</v>
      </c>
      <c r="S36">
        <f>chloroform!J41</f>
        <v>8.3293824740076185E-4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1.203785857349735E-3</v>
      </c>
      <c r="M38">
        <f>Table3[[#This Row],[weight]]*(0.9155*Table2[[#This Row],[J2,3]]-B$9)^2</f>
        <v>1.695015328714183E-2</v>
      </c>
      <c r="N38">
        <f>Table3[[#This Row],[weight]]*(0.9155*Table2[[#This Row],[J34]]-C$9)^2</f>
        <v>1.2225553354709786E-2</v>
      </c>
      <c r="O38">
        <f>Table3[[#This Row],[weight]]*(0.9155*Table2[[#This Row],[J45]]-D$9)^2</f>
        <v>2.4162235734878246E-2</v>
      </c>
      <c r="P38">
        <f>Table3[[#This Row],[weight]]*(0.9155*Table2[[#This Row],[J56]]-E$9)^2</f>
        <v>1.9502572991617011</v>
      </c>
      <c r="Q38">
        <f>Table3[[#This Row],[weight]]*(0.9155*Table2[[#This Row],[J67]]-F$9)^2</f>
        <v>0.64127219478545072</v>
      </c>
      <c r="R38">
        <f>Table3[[#This Row],[weight]]*(0.9155*Table2[[#This Row],[J67'']]-G$9)^2</f>
        <v>0.38904611178183723</v>
      </c>
      <c r="S38">
        <f>chloroform!J43</f>
        <v>2.1590867824535478E-2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2.6033288215621326E-4</v>
      </c>
      <c r="M42">
        <f>Table3[[#This Row],[weight]]*(0.9155*Table2[[#This Row],[J2,3]]-B$9)^2</f>
        <v>1.7697900253050328E-3</v>
      </c>
      <c r="N42">
        <f>Table3[[#This Row],[weight]]*(0.9155*Table2[[#This Row],[J34]]-C$9)^2</f>
        <v>2.194517550648195E-3</v>
      </c>
      <c r="O42">
        <f>Table3[[#This Row],[weight]]*(0.9155*Table2[[#This Row],[J45]]-D$9)^2</f>
        <v>5.5501059144989562E-3</v>
      </c>
      <c r="P42">
        <f>Table3[[#This Row],[weight]]*(0.9155*Table2[[#This Row],[J56]]-E$9)^2</f>
        <v>0.16363546666765169</v>
      </c>
      <c r="Q42">
        <f>Table3[[#This Row],[weight]]*(0.9155*Table2[[#This Row],[J67]]-F$9)^2</f>
        <v>0.10340841677378425</v>
      </c>
      <c r="R42">
        <f>Table3[[#This Row],[weight]]*(0.9155*Table2[[#This Row],[J67'']]-G$9)^2</f>
        <v>3.0150731714606797E-2</v>
      </c>
      <c r="S42">
        <f>chloroform!J47</f>
        <v>2.4635103245980367E-3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3.1447276827687931E-8</v>
      </c>
      <c r="M43">
        <f>Table3[[#This Row],[weight]]*(0.9155*Table2[[#This Row],[J2,3]]-B$9)^2</f>
        <v>0.30203860505707625</v>
      </c>
      <c r="N43">
        <f>Table3[[#This Row],[weight]]*(0.9155*Table2[[#This Row],[J34]]-C$9)^2</f>
        <v>2.299438038063273E-3</v>
      </c>
      <c r="O43">
        <f>Table3[[#This Row],[weight]]*(0.9155*Table2[[#This Row],[J45]]-D$9)^2</f>
        <v>0.38012814511706383</v>
      </c>
      <c r="P43">
        <f>Table3[[#This Row],[weight]]*(0.9155*Table2[[#This Row],[J56]]-E$9)^2</f>
        <v>0.70388766601965158</v>
      </c>
      <c r="Q43">
        <f>Table3[[#This Row],[weight]]*(0.9155*Table2[[#This Row],[J67]]-F$9)^2</f>
        <v>6.6242281338930217E-2</v>
      </c>
      <c r="R43">
        <f>Table3[[#This Row],[weight]]*(0.9155*Table2[[#This Row],[J67'']]-G$9)^2</f>
        <v>9.6307609634011249E-3</v>
      </c>
      <c r="S43">
        <f>chloroform!J48</f>
        <v>8.6536205426767949E-3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2.2792582877911426E-3</v>
      </c>
      <c r="M44">
        <f>Table3[[#This Row],[weight]]*(0.9155*Table2[[#This Row],[J2,3]]-B$9)^2</f>
        <v>1.150147485803386E-2</v>
      </c>
      <c r="N44">
        <f>Table3[[#This Row],[weight]]*(0.9155*Table2[[#This Row],[J34]]-C$9)^2</f>
        <v>1.4267668968189973E-2</v>
      </c>
      <c r="O44">
        <f>Table3[[#This Row],[weight]]*(0.9155*Table2[[#This Row],[J45]]-D$9)^2</f>
        <v>3.3439728239800966E-2</v>
      </c>
      <c r="P44">
        <f>Table3[[#This Row],[weight]]*(0.9155*Table2[[#This Row],[J56]]-E$9)^2</f>
        <v>1.5737858542495795</v>
      </c>
      <c r="Q44">
        <f>Table3[[#This Row],[weight]]*(0.9155*Table2[[#This Row],[J67]]-F$9)^2</f>
        <v>0.67685721345155858</v>
      </c>
      <c r="R44">
        <f>Table3[[#This Row],[weight]]*(0.9155*Table2[[#This Row],[J67'']]-G$9)^2</f>
        <v>0.35769512930331349</v>
      </c>
      <c r="S44">
        <f>chloroform!J49</f>
        <v>1.9226983658799303E-2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2.4823836721922569E-4</v>
      </c>
      <c r="M48">
        <f>Table3[[#This Row],[weight]]*(0.9155*Table2[[#This Row],[J2,3]]-B$9)^2</f>
        <v>4.2530857913090098E-3</v>
      </c>
      <c r="N48">
        <f>Table3[[#This Row],[weight]]*(0.9155*Table2[[#This Row],[J34]]-C$9)^2</f>
        <v>4.6176592585096153E-3</v>
      </c>
      <c r="O48">
        <f>Table3[[#This Row],[weight]]*(0.9155*Table2[[#This Row],[J45]]-D$9)^2</f>
        <v>1.0039461034000009E-2</v>
      </c>
      <c r="P48">
        <f>Table3[[#This Row],[weight]]*(0.9155*Table2[[#This Row],[J56]]-E$9)^2</f>
        <v>0.50394328000012956</v>
      </c>
      <c r="Q48">
        <f>Table3[[#This Row],[weight]]*(0.9155*Table2[[#This Row],[J67]]-F$9)^2</f>
        <v>1.7794959332696741E-2</v>
      </c>
      <c r="R48">
        <f>Table3[[#This Row],[weight]]*(0.9155*Table2[[#This Row],[J67'']]-G$9)^2</f>
        <v>9.6603317709979653E-2</v>
      </c>
      <c r="S48">
        <f>chloroform!J53</f>
        <v>5.5544057164707743E-3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5.6327280891011261E-5</v>
      </c>
      <c r="M49">
        <f>Table3[[#This Row],[weight]]*(0.9155*Table2[[#This Row],[J2,3]]-B$9)^2</f>
        <v>1.5644998059694486E-4</v>
      </c>
      <c r="N49">
        <f>Table3[[#This Row],[weight]]*(0.9155*Table2[[#This Row],[J34]]-C$9)^2</f>
        <v>6.4756477566658597E-5</v>
      </c>
      <c r="O49">
        <f>Table3[[#This Row],[weight]]*(0.9155*Table2[[#This Row],[J45]]-D$9)^2</f>
        <v>2.6513551135178064E-4</v>
      </c>
      <c r="P49">
        <f>Table3[[#This Row],[weight]]*(0.9155*Table2[[#This Row],[J56]]-E$9)^2</f>
        <v>2.103857999945789E-2</v>
      </c>
      <c r="Q49">
        <f>Table3[[#This Row],[weight]]*(0.9155*Table2[[#This Row],[J67]]-F$9)^2</f>
        <v>1.0983414947391941E-2</v>
      </c>
      <c r="R49">
        <f>Table3[[#This Row],[weight]]*(0.9155*Table2[[#This Row],[J67'']]-G$9)^2</f>
        <v>8.4723300795793257E-5</v>
      </c>
      <c r="S49">
        <f>chloroform!J54</f>
        <v>1.9846269771865257E-4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4.5212997048181428E-4</v>
      </c>
      <c r="M50">
        <f>Table3[[#This Row],[weight]]*(0.9155*Table2[[#This Row],[J2,3]]-B$9)^2</f>
        <v>1.6287431025931994E-2</v>
      </c>
      <c r="N50">
        <f>Table3[[#This Row],[weight]]*(0.9155*Table2[[#This Row],[J34]]-C$9)^2</f>
        <v>1.3016161723097587E-2</v>
      </c>
      <c r="O50">
        <f>Table3[[#This Row],[weight]]*(0.9155*Table2[[#This Row],[J45]]-D$9)^2</f>
        <v>2.2319646246064726E-2</v>
      </c>
      <c r="P50">
        <f>Table3[[#This Row],[weight]]*(0.9155*Table2[[#This Row],[J56]]-E$9)^2</f>
        <v>2.0060628836891459</v>
      </c>
      <c r="Q50">
        <f>Table3[[#This Row],[weight]]*(0.9155*Table2[[#This Row],[J67]]-F$9)^2</f>
        <v>0.77648292640909589</v>
      </c>
      <c r="R50">
        <f>Table3[[#This Row],[weight]]*(0.9155*Table2[[#This Row],[J67'']]-G$9)^2</f>
        <v>0.45203985146288206</v>
      </c>
      <c r="S50">
        <f>chloroform!J55</f>
        <v>2.190798782818805E-2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1.4283989561922288E-8</v>
      </c>
      <c r="M51">
        <f>Table3[[#This Row],[weight]]*(0.9155*Table2[[#This Row],[J2,3]]-B$9)^2</f>
        <v>3.0497625664367402E-4</v>
      </c>
      <c r="N51">
        <f>Table3[[#This Row],[weight]]*(0.9155*Table2[[#This Row],[J34]]-C$9)^2</f>
        <v>2.2227123106603194E-4</v>
      </c>
      <c r="O51">
        <f>Table3[[#This Row],[weight]]*(0.9155*Table2[[#This Row],[J45]]-D$9)^2</f>
        <v>5.9722096501743269E-4</v>
      </c>
      <c r="P51">
        <f>Table3[[#This Row],[weight]]*(0.9155*Table2[[#This Row],[J56]]-E$9)^2</f>
        <v>2.7269910728024344E-2</v>
      </c>
      <c r="Q51">
        <f>Table3[[#This Row],[weight]]*(0.9155*Table2[[#This Row],[J67]]-F$9)^2</f>
        <v>1.0935904984916076E-3</v>
      </c>
      <c r="R51">
        <f>Table3[[#This Row],[weight]]*(0.9155*Table2[[#This Row],[J67'']]-G$9)^2</f>
        <v>6.7326100172092644E-3</v>
      </c>
      <c r="S51">
        <f>chloroform!J56</f>
        <v>3.5612620420493731E-4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2.8272144440652154E-5</v>
      </c>
      <c r="M52">
        <f>Table3[[#This Row],[weight]]*(0.9155*Table2[[#This Row],[J2,3]]-B$9)^2</f>
        <v>3.550708312288559E-4</v>
      </c>
      <c r="N52">
        <f>Table3[[#This Row],[weight]]*(0.9155*Table2[[#This Row],[J34]]-C$9)^2</f>
        <v>2.6638283350562749E-4</v>
      </c>
      <c r="O52">
        <f>Table3[[#This Row],[weight]]*(0.9155*Table2[[#This Row],[J45]]-D$9)^2</f>
        <v>7.7489511103165777E-4</v>
      </c>
      <c r="P52">
        <f>Table3[[#This Row],[weight]]*(0.9155*Table2[[#This Row],[J56]]-E$9)^2</f>
        <v>3.5218230499071836E-2</v>
      </c>
      <c r="Q52">
        <f>Table3[[#This Row],[weight]]*(0.9155*Table2[[#This Row],[J67]]-F$9)^2</f>
        <v>1.6814589131519918E-2</v>
      </c>
      <c r="R52">
        <f>Table3[[#This Row],[weight]]*(0.9155*Table2[[#This Row],[J67'']]-G$9)^2</f>
        <v>8.3284507753266079E-3</v>
      </c>
      <c r="S52">
        <f>chloroform!J57</f>
        <v>4.4308066079981807E-4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0</v>
      </c>
      <c r="M53">
        <f>Table3[[#This Row],[weight]]*(0.9155*Table2[[#This Row],[J2,3]]-B$9)^2</f>
        <v>0</v>
      </c>
      <c r="N53">
        <f>Table3[[#This Row],[weight]]*(0.9155*Table2[[#This Row],[J34]]-C$9)^2</f>
        <v>0</v>
      </c>
      <c r="O53">
        <f>Table3[[#This Row],[weight]]*(0.9155*Table2[[#This Row],[J45]]-D$9)^2</f>
        <v>0</v>
      </c>
      <c r="P53">
        <f>Table3[[#This Row],[weight]]*(0.9155*Table2[[#This Row],[J56]]-E$9)^2</f>
        <v>0</v>
      </c>
      <c r="Q53">
        <f>Table3[[#This Row],[weight]]*(0.9155*Table2[[#This Row],[J67]]-F$9)^2</f>
        <v>0</v>
      </c>
      <c r="R53">
        <f>Table3[[#This Row],[weight]]*(0.9155*Table2[[#This Row],[J67'']]-G$9)^2</f>
        <v>0</v>
      </c>
      <c r="S53">
        <f>chloroform!J58</f>
        <v>0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1.5318561566815873E-4</v>
      </c>
      <c r="M54">
        <f>Table3[[#This Row],[weight]]*(0.9155*Table2[[#This Row],[J2,3]]-B$9)^2</f>
        <v>0.37844104271920187</v>
      </c>
      <c r="N54">
        <f>Table3[[#This Row],[weight]]*(0.9155*Table2[[#This Row],[J34]]-C$9)^2</f>
        <v>1.3459423958938219E-4</v>
      </c>
      <c r="O54">
        <f>Table3[[#This Row],[weight]]*(0.9155*Table2[[#This Row],[J45]]-D$9)^2</f>
        <v>0.45839574661316912</v>
      </c>
      <c r="P54">
        <f>Table3[[#This Row],[weight]]*(0.9155*Table2[[#This Row],[J56]]-E$9)^2</f>
        <v>0.74635616718786491</v>
      </c>
      <c r="Q54">
        <f>Table3[[#This Row],[weight]]*(0.9155*Table2[[#This Row],[J67]]-F$9)^2</f>
        <v>0.15136012165959173</v>
      </c>
      <c r="R54">
        <f>Table3[[#This Row],[weight]]*(0.9155*Table2[[#This Row],[J67'']]-G$9)^2</f>
        <v>1.4019707651761554E-2</v>
      </c>
      <c r="S54">
        <f>chloroform!J59</f>
        <v>1.1140978803806484E-2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2.619339000734909E-5</v>
      </c>
      <c r="M55">
        <f>Table3[[#This Row],[weight]]*(0.9155*Table2[[#This Row],[J2,3]]-B$9)^2</f>
        <v>7.4141867471600852E-4</v>
      </c>
      <c r="N55">
        <f>Table3[[#This Row],[weight]]*(0.9155*Table2[[#This Row],[J34]]-C$9)^2</f>
        <v>6.5533444083798183E-4</v>
      </c>
      <c r="O55">
        <f>Table3[[#This Row],[weight]]*(0.9155*Table2[[#This Row],[J45]]-D$9)^2</f>
        <v>1.5697325228788523E-3</v>
      </c>
      <c r="P55">
        <f>Table3[[#This Row],[weight]]*(0.9155*Table2[[#This Row],[J56]]-E$9)^2</f>
        <v>7.9716319704969202E-2</v>
      </c>
      <c r="Q55">
        <f>Table3[[#This Row],[weight]]*(0.9155*Table2[[#This Row],[J67]]-F$9)^2</f>
        <v>3.0674448703628572E-3</v>
      </c>
      <c r="R55">
        <f>Table3[[#This Row],[weight]]*(0.9155*Table2[[#This Row],[J67'']]-G$9)^2</f>
        <v>1.8446894494759808E-2</v>
      </c>
      <c r="S55">
        <f>chloroform!J60</f>
        <v>9.1394033020823176E-4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1.9787328514288109E-4</v>
      </c>
      <c r="M56">
        <f>Table3[[#This Row],[weight]]*(0.9155*Table2[[#This Row],[J2,3]]-B$9)^2</f>
        <v>9.1436643571003687E-2</v>
      </c>
      <c r="N56">
        <f>Table3[[#This Row],[weight]]*(0.9155*Table2[[#This Row],[J34]]-C$9)^2</f>
        <v>2.1849520686963784E-6</v>
      </c>
      <c r="O56">
        <f>Table3[[#This Row],[weight]]*(0.9155*Table2[[#This Row],[J45]]-D$9)^2</f>
        <v>0.1867111259731426</v>
      </c>
      <c r="P56">
        <f>Table3[[#This Row],[weight]]*(0.9155*Table2[[#This Row],[J56]]-E$9)^2</f>
        <v>0.30773704910863092</v>
      </c>
      <c r="Q56">
        <f>Table3[[#This Row],[weight]]*(0.9155*Table2[[#This Row],[J67]]-F$9)^2</f>
        <v>8.2485006059534495E-4</v>
      </c>
      <c r="R56">
        <f>Table3[[#This Row],[weight]]*(0.9155*Table2[[#This Row],[J67'']]-G$9)^2</f>
        <v>7.9738669911689736E-2</v>
      </c>
      <c r="S56">
        <f>chloroform!J61</f>
        <v>2.536509928871813E-3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0</v>
      </c>
      <c r="M58">
        <f>Table3[[#This Row],[weight]]*(0.9155*Table2[[#This Row],[J2,3]]-B$9)^2</f>
        <v>0</v>
      </c>
      <c r="N58">
        <f>Table3[[#This Row],[weight]]*(0.9155*Table2[[#This Row],[J34]]-C$9)^2</f>
        <v>0</v>
      </c>
      <c r="O58">
        <f>Table3[[#This Row],[weight]]*(0.9155*Table2[[#This Row],[J45]]-D$9)^2</f>
        <v>0</v>
      </c>
      <c r="P58">
        <f>Table3[[#This Row],[weight]]*(0.9155*Table2[[#This Row],[J56]]-E$9)^2</f>
        <v>0</v>
      </c>
      <c r="Q58">
        <f>Table3[[#This Row],[weight]]*(0.9155*Table2[[#This Row],[J67]]-F$9)^2</f>
        <v>0</v>
      </c>
      <c r="R58">
        <f>Table3[[#This Row],[weight]]*(0.9155*Table2[[#This Row],[J67'']]-G$9)^2</f>
        <v>0</v>
      </c>
      <c r="S58">
        <f>chloroform!J63</f>
        <v>0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8.3453571752495765E-7</v>
      </c>
      <c r="M59">
        <f>Table3[[#This Row],[weight]]*(0.9155*Table2[[#This Row],[J2,3]]-B$9)^2</f>
        <v>6.6183384883912582E-5</v>
      </c>
      <c r="N59">
        <f>Table3[[#This Row],[weight]]*(0.9155*Table2[[#This Row],[J34]]-C$9)^2</f>
        <v>2.6543549432039331E-5</v>
      </c>
      <c r="O59">
        <f>Table3[[#This Row],[weight]]*(0.9155*Table2[[#This Row],[J45]]-D$9)^2</f>
        <v>1.1036096982082145E-4</v>
      </c>
      <c r="P59">
        <f>Table3[[#This Row],[weight]]*(0.9155*Table2[[#This Row],[J56]]-E$9)^2</f>
        <v>5.4708976872539549E-3</v>
      </c>
      <c r="Q59">
        <f>Table3[[#This Row],[weight]]*(0.9155*Table2[[#This Row],[J67]]-F$9)^2</f>
        <v>2.276507770170022E-4</v>
      </c>
      <c r="R59">
        <f>Table3[[#This Row],[weight]]*(0.9155*Table2[[#This Row],[J67'']]-G$9)^2</f>
        <v>1.5352653545703165E-3</v>
      </c>
      <c r="S59">
        <f>chloroform!J64</f>
        <v>6.8100165033590799E-5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0</v>
      </c>
      <c r="M62">
        <f>Table3[[#This Row],[weight]]*(0.9155*Table2[[#This Row],[J2,3]]-B$9)^2</f>
        <v>0</v>
      </c>
      <c r="N62">
        <f>Table3[[#This Row],[weight]]*(0.9155*Table2[[#This Row],[J34]]-C$9)^2</f>
        <v>0</v>
      </c>
      <c r="O62">
        <f>Table3[[#This Row],[weight]]*(0.9155*Table2[[#This Row],[J45]]-D$9)^2</f>
        <v>0</v>
      </c>
      <c r="P62">
        <f>Table3[[#This Row],[weight]]*(0.9155*Table2[[#This Row],[J56]]-E$9)^2</f>
        <v>0</v>
      </c>
      <c r="Q62">
        <f>Table3[[#This Row],[weight]]*(0.9155*Table2[[#This Row],[J67]]-F$9)^2</f>
        <v>0</v>
      </c>
      <c r="R62">
        <f>Table3[[#This Row],[weight]]*(0.9155*Table2[[#This Row],[J67'']]-G$9)^2</f>
        <v>0</v>
      </c>
      <c r="S62">
        <f>chloroform!J67</f>
        <v>0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0</v>
      </c>
      <c r="M63">
        <f>Table3[[#This Row],[weight]]*(0.9155*Table2[[#This Row],[J2,3]]-B$9)^2</f>
        <v>0</v>
      </c>
      <c r="N63">
        <f>Table3[[#This Row],[weight]]*(0.9155*Table2[[#This Row],[J34]]-C$9)^2</f>
        <v>0</v>
      </c>
      <c r="O63">
        <f>Table3[[#This Row],[weight]]*(0.9155*Table2[[#This Row],[J45]]-D$9)^2</f>
        <v>0</v>
      </c>
      <c r="P63">
        <f>Table3[[#This Row],[weight]]*(0.9155*Table2[[#This Row],[J56]]-E$9)^2</f>
        <v>0</v>
      </c>
      <c r="Q63">
        <f>Table3[[#This Row],[weight]]*(0.9155*Table2[[#This Row],[J67]]-F$9)^2</f>
        <v>0</v>
      </c>
      <c r="R63">
        <f>Table3[[#This Row],[weight]]*(0.9155*Table2[[#This Row],[J67'']]-G$9)^2</f>
        <v>0</v>
      </c>
      <c r="S63">
        <f>chloroform!J68</f>
        <v>0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1.9701359480138489E-3</v>
      </c>
      <c r="M64">
        <f>Table3[[#This Row],[weight]]*(0.9155*Table2[[#This Row],[J2,3]]-B$9)^2</f>
        <v>0.23740865899621369</v>
      </c>
      <c r="N64">
        <f>Table3[[#This Row],[weight]]*(0.9155*Table2[[#This Row],[J34]]-C$9)^2</f>
        <v>2.5620127265822911E-3</v>
      </c>
      <c r="O64">
        <f>Table3[[#This Row],[weight]]*(0.9155*Table2[[#This Row],[J45]]-D$9)^2</f>
        <v>0.15280537868709201</v>
      </c>
      <c r="P64">
        <f>Table3[[#This Row],[weight]]*(0.9155*Table2[[#This Row],[J56]]-E$9)^2</f>
        <v>3.6632620807961563E-2</v>
      </c>
      <c r="Q64">
        <f>Table3[[#This Row],[weight]]*(0.9155*Table2[[#This Row],[J67]]-F$9)^2</f>
        <v>0.35775484131899382</v>
      </c>
      <c r="R64">
        <f>Table3[[#This Row],[weight]]*(0.9155*Table2[[#This Row],[J67'']]-G$9)^2</f>
        <v>0.11755559297496719</v>
      </c>
      <c r="S64">
        <f>chloroform!J69</f>
        <v>8.7238287190427588E-3</v>
      </c>
      <c r="T64" t="str">
        <f>chloroform!F69</f>
        <v>12C5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tabSelected="1" workbookViewId="0">
      <selection activeCell="N9" sqref="N9:N10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18</v>
      </c>
      <c r="C7" t="s">
        <v>17</v>
      </c>
      <c r="D7" t="s">
        <v>20</v>
      </c>
    </row>
    <row r="8" spans="1:14" x14ac:dyDescent="0.25">
      <c r="A8" t="s">
        <v>63</v>
      </c>
      <c r="B8">
        <f>'6H4'!B5</f>
        <v>7.9302281883101955</v>
      </c>
      <c r="C8">
        <f>halfchair!B5</f>
        <v>1.9300688454878994</v>
      </c>
      <c r="D8">
        <f>chair!B5</f>
        <v>8.8177527491788528</v>
      </c>
      <c r="F8" t="s">
        <v>63</v>
      </c>
    </row>
    <row r="9" spans="1:14" x14ac:dyDescent="0.25">
      <c r="A9" t="s">
        <v>38</v>
      </c>
      <c r="B9">
        <f>'6H4'!C5</f>
        <v>2.0736611329189403</v>
      </c>
      <c r="C9">
        <f>halfchair!C5</f>
        <v>1.9821458547425739</v>
      </c>
      <c r="D9">
        <f>chair!$C5</f>
        <v>2.898682557509435</v>
      </c>
      <c r="F9" t="s">
        <v>38</v>
      </c>
      <c r="M9" t="s">
        <v>17</v>
      </c>
      <c r="N9" s="7">
        <v>0.7087</v>
      </c>
    </row>
    <row r="10" spans="1:14" x14ac:dyDescent="0.25">
      <c r="A10" t="s">
        <v>39</v>
      </c>
      <c r="B10">
        <f>'6H4'!D5</f>
        <v>9.2845305575255352</v>
      </c>
      <c r="C10">
        <f>halfchair!D5</f>
        <v>1.2870592467311679</v>
      </c>
      <c r="D10">
        <f>chair!$D5</f>
        <v>10.49738773890185</v>
      </c>
      <c r="F10" t="s">
        <v>39</v>
      </c>
      <c r="M10" t="s">
        <v>20</v>
      </c>
      <c r="N10" s="8">
        <v>0.2913</v>
      </c>
    </row>
    <row r="11" spans="1:14" x14ac:dyDescent="0.25">
      <c r="A11" t="s">
        <v>40</v>
      </c>
      <c r="B11">
        <f>'6H4'!E5</f>
        <v>0.32837198231414533</v>
      </c>
      <c r="C11">
        <f>halfchair!E5</f>
        <v>10.792949673797139</v>
      </c>
      <c r="D11">
        <f>chair!$E5</f>
        <v>9.6424168473466931</v>
      </c>
      <c r="F11" t="s">
        <v>40</v>
      </c>
      <c r="N11" s="7"/>
    </row>
    <row r="14" spans="1:14" x14ac:dyDescent="0.25">
      <c r="A14" t="s">
        <v>64</v>
      </c>
    </row>
    <row r="15" spans="1:14" x14ac:dyDescent="0.25">
      <c r="B15" t="s">
        <v>18</v>
      </c>
      <c r="C15" t="s">
        <v>17</v>
      </c>
      <c r="D15" t="s">
        <v>20</v>
      </c>
    </row>
    <row r="16" spans="1:14" x14ac:dyDescent="0.25">
      <c r="A16" t="s">
        <v>63</v>
      </c>
      <c r="B16">
        <f>'6H4'!B13</f>
        <v>0.14866731578251302</v>
      </c>
      <c r="C16">
        <f>halfchair!B13</f>
        <v>4.3029290670820279E-2</v>
      </c>
      <c r="D16">
        <f>chair!B13</f>
        <v>3.0720202553980641E-2</v>
      </c>
      <c r="G16">
        <f t="shared" ref="G16:I19" si="0">(B16/B8)^2</f>
        <v>3.5144683149990208E-4</v>
      </c>
      <c r="H16">
        <f t="shared" si="0"/>
        <v>4.9703019428530516E-4</v>
      </c>
      <c r="I16">
        <f t="shared" si="0"/>
        <v>1.2137585880191939E-5</v>
      </c>
    </row>
    <row r="17" spans="1:9" x14ac:dyDescent="0.25">
      <c r="A17" t="s">
        <v>38</v>
      </c>
      <c r="B17">
        <f>'6H4'!C13</f>
        <v>5.642241516652588E-2</v>
      </c>
      <c r="C17">
        <f>halfchair!C13</f>
        <v>0.24117300023366359</v>
      </c>
      <c r="D17">
        <f>chair!$C13</f>
        <v>2.4387432737863597E-2</v>
      </c>
      <c r="G17">
        <f t="shared" si="0"/>
        <v>7.4033412650642463E-4</v>
      </c>
      <c r="H17">
        <f t="shared" si="0"/>
        <v>1.480424129609244E-2</v>
      </c>
      <c r="I17">
        <f t="shared" si="0"/>
        <v>7.0783307934115438E-5</v>
      </c>
    </row>
    <row r="18" spans="1:9" x14ac:dyDescent="0.25">
      <c r="A18" t="s">
        <v>39</v>
      </c>
      <c r="B18">
        <f>'6H4'!D13</f>
        <v>0.61279622140433132</v>
      </c>
      <c r="C18">
        <f>halfchair!D13</f>
        <v>0.71060550972312464</v>
      </c>
      <c r="D18">
        <f>chair!$D13</f>
        <v>8.1610161033604287E-2</v>
      </c>
      <c r="G18">
        <f t="shared" si="0"/>
        <v>4.3562446047299887E-3</v>
      </c>
      <c r="H18">
        <f t="shared" si="0"/>
        <v>0.30483165419090186</v>
      </c>
      <c r="I18">
        <f t="shared" si="0"/>
        <v>6.0440213782277882E-5</v>
      </c>
    </row>
    <row r="19" spans="1:9" x14ac:dyDescent="0.25">
      <c r="A19" t="s">
        <v>40</v>
      </c>
      <c r="B19">
        <f>'6H4'!E13</f>
        <v>0.23098127081046599</v>
      </c>
      <c r="C19">
        <f>halfchair!E13</f>
        <v>0.53580320620933786</v>
      </c>
      <c r="D19">
        <f>chair!$E13</f>
        <v>0.13459302952721675</v>
      </c>
      <c r="G19">
        <f t="shared" si="0"/>
        <v>0.49479048955619592</v>
      </c>
      <c r="H19">
        <f t="shared" si="0"/>
        <v>2.4645084532989472E-3</v>
      </c>
      <c r="I19">
        <f t="shared" si="0"/>
        <v>1.9483785183128732E-4</v>
      </c>
    </row>
    <row r="22" spans="1:9" x14ac:dyDescent="0.25">
      <c r="H22">
        <f>SQRT(SUM(G16:I19))</f>
        <v>0.9072894511747277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6H4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2021-09-23T12:28:41Z</dcterms:modified>
</cp:coreProperties>
</file>