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76647D6C-7E69-40C6-A999-5C1BF27D0776}" xr6:coauthVersionLast="47" xr6:coauthVersionMax="47" xr10:uidLastSave="{00000000-0000-0000-0000-000000000000}"/>
  <bookViews>
    <workbookView xWindow="-120" yWindow="-120" windowWidth="29040" windowHeight="15840" activeTab="2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3" l="1"/>
  <c r="K47" i="2" l="1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8" i="1"/>
  <c r="B66" i="1"/>
  <c r="B62" i="1"/>
  <c r="B67" i="1"/>
  <c r="B69" i="1"/>
  <c r="C69" i="1" s="1"/>
  <c r="B63" i="1"/>
  <c r="B65" i="1"/>
  <c r="B57" i="1"/>
  <c r="B7" i="1"/>
  <c r="C7" i="1" s="1"/>
  <c r="C66" i="1" l="1"/>
  <c r="C47" i="1"/>
  <c r="C61" i="1"/>
  <c r="C20" i="1"/>
  <c r="C59" i="1"/>
  <c r="C44" i="1"/>
  <c r="C12" i="1"/>
  <c r="C62" i="1"/>
  <c r="C32" i="1"/>
  <c r="C24" i="1"/>
  <c r="C43" i="1"/>
  <c r="C36" i="1"/>
  <c r="C35" i="1"/>
  <c r="C8" i="1"/>
  <c r="C63" i="1"/>
  <c r="C51" i="1"/>
  <c r="C9" i="1"/>
  <c r="C48" i="1"/>
  <c r="C40" i="1"/>
  <c r="C65" i="1"/>
  <c r="C27" i="1"/>
  <c r="C16" i="1"/>
  <c r="C55" i="1"/>
  <c r="C52" i="1"/>
  <c r="C28" i="1"/>
  <c r="C56" i="1"/>
  <c r="C68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4" i="1"/>
  <c r="C50" i="1"/>
  <c r="C42" i="1"/>
  <c r="C34" i="1"/>
  <c r="C26" i="1"/>
  <c r="C18" i="1"/>
  <c r="C10" i="1"/>
  <c r="C11" i="1"/>
  <c r="C67" i="1"/>
  <c r="C60" i="1"/>
  <c r="C49" i="1"/>
  <c r="C41" i="1"/>
  <c r="C33" i="1"/>
  <c r="C25" i="1"/>
  <c r="C17" i="1"/>
  <c r="G1" i="5"/>
  <c r="G1" i="4"/>
  <c r="G1" i="3"/>
  <c r="M8" i="1" l="1"/>
  <c r="M9" i="1"/>
  <c r="M10" i="1"/>
  <c r="M11" i="1"/>
  <c r="M7" i="1"/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3" i="2"/>
  <c r="K2" i="2"/>
  <c r="T47" i="4" l="1"/>
  <c r="T48" i="4"/>
  <c r="T49" i="4"/>
  <c r="T50" i="4"/>
  <c r="AB15" i="2" l="1"/>
  <c r="AB14" i="2" l="1"/>
  <c r="AA8" i="2"/>
  <c r="AA9" i="2"/>
  <c r="AA10" i="2"/>
  <c r="AA11" i="2"/>
  <c r="AA12" i="2"/>
  <c r="AA13" i="2"/>
  <c r="AA7" i="2"/>
  <c r="AA15" i="2" l="1"/>
  <c r="AA14" i="2"/>
  <c r="H12" i="1" l="1"/>
  <c r="I12" i="1" s="1"/>
  <c r="H8" i="1"/>
  <c r="I8" i="1" s="1"/>
  <c r="H31" i="1"/>
  <c r="I31" i="1" s="1"/>
  <c r="H32" i="1"/>
  <c r="I32" i="1" s="1"/>
  <c r="H24" i="1"/>
  <c r="I24" i="1" s="1"/>
  <c r="H21" i="1" l="1"/>
  <c r="I21" i="1" s="1"/>
  <c r="H23" i="1"/>
  <c r="I23" i="1" s="1"/>
  <c r="H42" i="1"/>
  <c r="H29" i="1"/>
  <c r="I29" i="1" s="1"/>
  <c r="H35" i="1"/>
  <c r="I35" i="1" s="1"/>
  <c r="I42" i="1" l="1"/>
  <c r="H11" i="1"/>
  <c r="H46" i="1"/>
  <c r="H7" i="1"/>
  <c r="I7" i="1" s="1"/>
  <c r="H38" i="1"/>
  <c r="H9" i="1"/>
  <c r="I9" i="1" s="1"/>
  <c r="S49" i="4"/>
  <c r="S47" i="4"/>
  <c r="S48" i="4"/>
  <c r="S50" i="4"/>
  <c r="I46" i="1" l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H34" i="1" l="1"/>
  <c r="P9" i="1" s="1"/>
  <c r="H45" i="1"/>
  <c r="I49" i="1"/>
  <c r="H22" i="1"/>
  <c r="I27" i="1"/>
  <c r="I20" i="1"/>
  <c r="H18" i="1"/>
  <c r="H50" i="1"/>
  <c r="I26" i="1"/>
  <c r="I14" i="1"/>
  <c r="H55" i="1" l="1"/>
  <c r="I22" i="1"/>
  <c r="H54" i="1"/>
  <c r="I50" i="1"/>
  <c r="H52" i="1"/>
  <c r="I18" i="1"/>
  <c r="H61" i="1"/>
  <c r="H53" i="1"/>
  <c r="I45" i="1"/>
  <c r="I34" i="1"/>
  <c r="H58" i="1" l="1"/>
  <c r="P11" i="1" s="1"/>
  <c r="H69" i="1"/>
  <c r="P10" i="1" s="1"/>
  <c r="I54" i="1"/>
  <c r="H64" i="1"/>
  <c r="I53" i="1"/>
  <c r="I61" i="1"/>
  <c r="H56" i="1"/>
  <c r="H60" i="1"/>
  <c r="H59" i="1"/>
  <c r="H67" i="1"/>
  <c r="I52" i="1"/>
  <c r="I55" i="1"/>
  <c r="I67" i="1" l="1"/>
  <c r="I59" i="1"/>
  <c r="H66" i="1"/>
  <c r="H65" i="1"/>
  <c r="I60" i="1"/>
  <c r="I64" i="1"/>
  <c r="H63" i="1"/>
  <c r="H68" i="1"/>
  <c r="I69" i="1"/>
  <c r="H62" i="1"/>
  <c r="H57" i="1"/>
  <c r="P8" i="1" s="1"/>
  <c r="I56" i="1"/>
  <c r="I58" i="1"/>
  <c r="P7" i="1" l="1"/>
  <c r="I57" i="1"/>
  <c r="F2" i="1"/>
  <c r="J65" i="1" s="1"/>
  <c r="J60" i="2" s="1"/>
  <c r="I65" i="1"/>
  <c r="I62" i="1"/>
  <c r="I66" i="1"/>
  <c r="I68" i="1"/>
  <c r="I63" i="1"/>
  <c r="J68" i="1" l="1"/>
  <c r="J63" i="2" s="1"/>
  <c r="J66" i="1"/>
  <c r="J61" i="2" s="1"/>
  <c r="J69" i="1"/>
  <c r="J52" i="1"/>
  <c r="J47" i="2" s="1"/>
  <c r="J67" i="1"/>
  <c r="J62" i="2" s="1"/>
  <c r="J57" i="1"/>
  <c r="J52" i="2" s="1"/>
  <c r="J63" i="1"/>
  <c r="J58" i="2" s="1"/>
  <c r="J62" i="1"/>
  <c r="J57" i="2" s="1"/>
  <c r="J8" i="1"/>
  <c r="J3" i="2" s="1"/>
  <c r="J12" i="1"/>
  <c r="J7" i="2" s="1"/>
  <c r="J39" i="1"/>
  <c r="J34" i="2" s="1"/>
  <c r="J16" i="1"/>
  <c r="J11" i="2" s="1"/>
  <c r="J28" i="1"/>
  <c r="J23" i="2" s="1"/>
  <c r="J13" i="1"/>
  <c r="J8" i="2" s="1"/>
  <c r="J44" i="1"/>
  <c r="J39" i="2" s="1"/>
  <c r="J49" i="1"/>
  <c r="J44" i="2" s="1"/>
  <c r="J14" i="1"/>
  <c r="J9" i="2" s="1"/>
  <c r="J20" i="1"/>
  <c r="J15" i="2" s="1"/>
  <c r="J45" i="1"/>
  <c r="J40" i="2" s="1"/>
  <c r="J22" i="1"/>
  <c r="J17" i="2" s="1"/>
  <c r="J59" i="1"/>
  <c r="J54" i="2" s="1"/>
  <c r="J56" i="1"/>
  <c r="J51" i="2" s="1"/>
  <c r="J64" i="1"/>
  <c r="J59" i="2" s="1"/>
  <c r="J29" i="1"/>
  <c r="J24" i="2" s="1"/>
  <c r="J35" i="1"/>
  <c r="J30" i="2" s="1"/>
  <c r="J32" i="1"/>
  <c r="J27" i="2" s="1"/>
  <c r="J21" i="1"/>
  <c r="J16" i="2" s="1"/>
  <c r="J42" i="1"/>
  <c r="J37" i="2" s="1"/>
  <c r="J23" i="1"/>
  <c r="J18" i="2" s="1"/>
  <c r="J31" i="1"/>
  <c r="J26" i="2" s="1"/>
  <c r="J9" i="1"/>
  <c r="J4" i="2" s="1"/>
  <c r="J24" i="1"/>
  <c r="J19" i="2" s="1"/>
  <c r="J7" i="1"/>
  <c r="J11" i="1"/>
  <c r="J6" i="2" s="1"/>
  <c r="J38" i="1"/>
  <c r="J33" i="2" s="1"/>
  <c r="J46" i="1"/>
  <c r="J41" i="2" s="1"/>
  <c r="J51" i="1"/>
  <c r="J46" i="2" s="1"/>
  <c r="J37" i="1"/>
  <c r="J32" i="2" s="1"/>
  <c r="J15" i="1"/>
  <c r="J10" i="2" s="1"/>
  <c r="J19" i="1"/>
  <c r="J14" i="2" s="1"/>
  <c r="J10" i="1"/>
  <c r="J5" i="2" s="1"/>
  <c r="J47" i="1"/>
  <c r="J42" i="2" s="1"/>
  <c r="J40" i="1"/>
  <c r="J35" i="2" s="1"/>
  <c r="J48" i="1"/>
  <c r="J43" i="2" s="1"/>
  <c r="J36" i="1"/>
  <c r="J31" i="2" s="1"/>
  <c r="J33" i="1"/>
  <c r="J28" i="2" s="1"/>
  <c r="J25" i="1"/>
  <c r="J20" i="2" s="1"/>
  <c r="J41" i="1"/>
  <c r="J36" i="2" s="1"/>
  <c r="J17" i="1"/>
  <c r="J12" i="2" s="1"/>
  <c r="J30" i="1"/>
  <c r="J25" i="2" s="1"/>
  <c r="J43" i="1"/>
  <c r="J38" i="2" s="1"/>
  <c r="J27" i="1"/>
  <c r="J22" i="2" s="1"/>
  <c r="J26" i="1"/>
  <c r="J21" i="2" s="1"/>
  <c r="J50" i="1"/>
  <c r="J45" i="2" s="1"/>
  <c r="J18" i="1"/>
  <c r="J13" i="2" s="1"/>
  <c r="J34" i="1"/>
  <c r="J29" i="2" s="1"/>
  <c r="J61" i="1"/>
  <c r="J56" i="2" s="1"/>
  <c r="J54" i="1"/>
  <c r="J49" i="2" s="1"/>
  <c r="J55" i="1"/>
  <c r="J50" i="2" s="1"/>
  <c r="J53" i="1"/>
  <c r="J48" i="2" s="1"/>
  <c r="J60" i="1"/>
  <c r="J55" i="2" s="1"/>
  <c r="J58" i="1"/>
  <c r="J53" i="2" s="1"/>
  <c r="J2" i="2" l="1"/>
  <c r="S2" i="2" s="1"/>
  <c r="S2" i="3"/>
  <c r="J64" i="2"/>
  <c r="P64" i="2" s="1"/>
  <c r="Q64" i="2"/>
  <c r="O61" i="2"/>
  <c r="N61" i="2"/>
  <c r="T25" i="2"/>
  <c r="O42" i="2"/>
  <c r="R6" i="2"/>
  <c r="T15" i="2"/>
  <c r="Q7" i="2"/>
  <c r="T64" i="2"/>
  <c r="P57" i="2"/>
  <c r="N13" i="2"/>
  <c r="R10" i="2"/>
  <c r="M4" i="2"/>
  <c r="P59" i="2"/>
  <c r="O39" i="2"/>
  <c r="P63" i="2"/>
  <c r="T18" i="2"/>
  <c r="R64" i="2"/>
  <c r="S64" i="2"/>
  <c r="N64" i="2"/>
  <c r="Q61" i="2"/>
  <c r="S56" i="2"/>
  <c r="O36" i="2"/>
  <c r="S14" i="2"/>
  <c r="O19" i="2"/>
  <c r="N24" i="2"/>
  <c r="N44" i="2"/>
  <c r="S61" i="2"/>
  <c r="N27" i="2"/>
  <c r="Q30" i="2"/>
  <c r="T63" i="2"/>
  <c r="P61" i="2"/>
  <c r="M28" i="2"/>
  <c r="Q32" i="2"/>
  <c r="R26" i="2"/>
  <c r="M51" i="2"/>
  <c r="M8" i="2"/>
  <c r="Q52" i="2"/>
  <c r="M63" i="2"/>
  <c r="R61" i="2"/>
  <c r="S23" i="2"/>
  <c r="R62" i="2"/>
  <c r="M61" i="2"/>
  <c r="S55" i="2"/>
  <c r="T48" i="2"/>
  <c r="N41" i="2"/>
  <c r="M37" i="2"/>
  <c r="M11" i="2"/>
  <c r="T61" i="2"/>
  <c r="S22" i="2"/>
  <c r="M33" i="2"/>
  <c r="M16" i="2"/>
  <c r="R40" i="2"/>
  <c r="O34" i="2"/>
  <c r="M47" i="2"/>
  <c r="T47" i="2"/>
  <c r="P47" i="2"/>
  <c r="S47" i="2"/>
  <c r="O47" i="2"/>
  <c r="Q47" i="2"/>
  <c r="R47" i="2"/>
  <c r="N47" i="2"/>
  <c r="M43" i="2"/>
  <c r="O43" i="2"/>
  <c r="N43" i="2"/>
  <c r="S43" i="2"/>
  <c r="P43" i="2"/>
  <c r="Q43" i="2"/>
  <c r="T43" i="2"/>
  <c r="R43" i="2"/>
  <c r="N50" i="2"/>
  <c r="O50" i="2"/>
  <c r="R50" i="2"/>
  <c r="T50" i="2"/>
  <c r="P50" i="2"/>
  <c r="M50" i="2"/>
  <c r="S50" i="2"/>
  <c r="Q50" i="2"/>
  <c r="O11" i="1"/>
  <c r="P49" i="2"/>
  <c r="Q49" i="2"/>
  <c r="S49" i="2"/>
  <c r="O49" i="2"/>
  <c r="M49" i="2"/>
  <c r="N49" i="2"/>
  <c r="T49" i="2"/>
  <c r="R49" i="2"/>
  <c r="O25" i="2"/>
  <c r="M25" i="2"/>
  <c r="Q25" i="2"/>
  <c r="N25" i="2"/>
  <c r="Q27" i="2"/>
  <c r="M27" i="2"/>
  <c r="R7" i="2"/>
  <c r="T7" i="2"/>
  <c r="O7" i="2"/>
  <c r="R11" i="2"/>
  <c r="N56" i="2"/>
  <c r="O56" i="2"/>
  <c r="M56" i="2"/>
  <c r="Q56" i="2"/>
  <c r="T56" i="2"/>
  <c r="S30" i="2"/>
  <c r="T30" i="2"/>
  <c r="O30" i="2"/>
  <c r="S29" i="2"/>
  <c r="Q29" i="2"/>
  <c r="M29" i="2"/>
  <c r="R29" i="2"/>
  <c r="N29" i="2"/>
  <c r="O29" i="2"/>
  <c r="T29" i="2"/>
  <c r="P29" i="2"/>
  <c r="Q57" i="2"/>
  <c r="M57" i="2"/>
  <c r="O57" i="2"/>
  <c r="T57" i="2"/>
  <c r="S37" i="2"/>
  <c r="S16" i="2"/>
  <c r="T16" i="2"/>
  <c r="N16" i="2"/>
  <c r="P16" i="2"/>
  <c r="O12" i="2"/>
  <c r="P12" i="2"/>
  <c r="N12" i="2"/>
  <c r="Q12" i="2"/>
  <c r="R12" i="2"/>
  <c r="S12" i="2"/>
  <c r="M12" i="2"/>
  <c r="T12" i="2"/>
  <c r="M9" i="2"/>
  <c r="N9" i="2"/>
  <c r="O9" i="2"/>
  <c r="P9" i="2"/>
  <c r="Q9" i="2"/>
  <c r="R9" i="2"/>
  <c r="S9" i="2"/>
  <c r="T9" i="2"/>
  <c r="O10" i="1"/>
  <c r="T4" i="2"/>
  <c r="Q59" i="2"/>
  <c r="O59" i="2"/>
  <c r="M59" i="2"/>
  <c r="S59" i="2"/>
  <c r="N59" i="2"/>
  <c r="P39" i="2"/>
  <c r="R39" i="2"/>
  <c r="Q39" i="2"/>
  <c r="T39" i="2"/>
  <c r="N39" i="2"/>
  <c r="N58" i="2"/>
  <c r="O58" i="2"/>
  <c r="T58" i="2"/>
  <c r="S58" i="2"/>
  <c r="R58" i="2"/>
  <c r="M58" i="2"/>
  <c r="Q58" i="2"/>
  <c r="P58" i="2"/>
  <c r="S38" i="2"/>
  <c r="M38" i="2"/>
  <c r="N38" i="2"/>
  <c r="O38" i="2"/>
  <c r="T38" i="2"/>
  <c r="P38" i="2"/>
  <c r="Q38" i="2"/>
  <c r="R38" i="2"/>
  <c r="T2" i="2"/>
  <c r="M53" i="2"/>
  <c r="S53" i="2"/>
  <c r="Q53" i="2"/>
  <c r="R53" i="2"/>
  <c r="N53" i="2"/>
  <c r="O53" i="2"/>
  <c r="P53" i="2"/>
  <c r="T53" i="2"/>
  <c r="R28" i="2"/>
  <c r="P28" i="2"/>
  <c r="Q28" i="2"/>
  <c r="S32" i="2"/>
  <c r="O51" i="2"/>
  <c r="T51" i="2"/>
  <c r="S8" i="2"/>
  <c r="T8" i="2"/>
  <c r="Q8" i="2"/>
  <c r="N8" i="2"/>
  <c r="R8" i="2"/>
  <c r="S52" i="2"/>
  <c r="P52" i="2"/>
  <c r="N52" i="2"/>
  <c r="M52" i="2"/>
  <c r="O48" i="2"/>
  <c r="S48" i="2"/>
  <c r="M17" i="2"/>
  <c r="N17" i="2"/>
  <c r="O17" i="2"/>
  <c r="P17" i="2"/>
  <c r="Q17" i="2"/>
  <c r="R17" i="2"/>
  <c r="S17" i="2"/>
  <c r="T17" i="2"/>
  <c r="O40" i="2"/>
  <c r="Q40" i="2"/>
  <c r="S40" i="2"/>
  <c r="T40" i="2"/>
  <c r="M40" i="2"/>
  <c r="N40" i="2"/>
  <c r="Q5" i="2"/>
  <c r="R5" i="2"/>
  <c r="T5" i="2"/>
  <c r="M5" i="2"/>
  <c r="N5" i="2"/>
  <c r="S5" i="2"/>
  <c r="O5" i="2"/>
  <c r="P5" i="2"/>
  <c r="O7" i="1"/>
  <c r="P13" i="2"/>
  <c r="R13" i="2"/>
  <c r="T45" i="2"/>
  <c r="N45" i="2"/>
  <c r="O45" i="2"/>
  <c r="P45" i="2"/>
  <c r="Q45" i="2"/>
  <c r="R45" i="2"/>
  <c r="S45" i="2"/>
  <c r="M45" i="2"/>
  <c r="M55" i="2"/>
  <c r="T55" i="2"/>
  <c r="Q55" i="2"/>
  <c r="O55" i="2"/>
  <c r="R55" i="2"/>
  <c r="P55" i="2"/>
  <c r="T21" i="2"/>
  <c r="N21" i="2"/>
  <c r="M21" i="2"/>
  <c r="O21" i="2"/>
  <c r="S21" i="2"/>
  <c r="P21" i="2"/>
  <c r="Q21" i="2"/>
  <c r="R21" i="2"/>
  <c r="T31" i="2"/>
  <c r="M31" i="2"/>
  <c r="N31" i="2"/>
  <c r="O31" i="2"/>
  <c r="Q31" i="2"/>
  <c r="S31" i="2"/>
  <c r="P31" i="2"/>
  <c r="R31" i="2"/>
  <c r="Q46" i="2"/>
  <c r="S46" i="2"/>
  <c r="T46" i="2"/>
  <c r="M46" i="2"/>
  <c r="N46" i="2"/>
  <c r="P46" i="2"/>
  <c r="R46" i="2"/>
  <c r="O46" i="2"/>
  <c r="N18" i="2"/>
  <c r="P18" i="2"/>
  <c r="Q18" i="2"/>
  <c r="S18" i="2"/>
  <c r="N54" i="2"/>
  <c r="M54" i="2"/>
  <c r="S54" i="2"/>
  <c r="Q54" i="2"/>
  <c r="R54" i="2"/>
  <c r="T54" i="2"/>
  <c r="O54" i="2"/>
  <c r="P54" i="2"/>
  <c r="R23" i="2"/>
  <c r="T23" i="2"/>
  <c r="M23" i="2"/>
  <c r="P23" i="2"/>
  <c r="M62" i="2"/>
  <c r="O9" i="1"/>
  <c r="B1" i="5"/>
  <c r="B1" i="4"/>
  <c r="O8" i="1"/>
  <c r="B1" i="3"/>
  <c r="G2" i="1"/>
  <c r="O2" i="2" l="1"/>
  <c r="P2" i="2"/>
  <c r="N2" i="2"/>
  <c r="O64" i="2"/>
  <c r="M64" i="2"/>
  <c r="N62" i="2"/>
  <c r="N55" i="2"/>
  <c r="P8" i="2"/>
  <c r="M39" i="2"/>
  <c r="R59" i="2"/>
  <c r="T10" i="2"/>
  <c r="R16" i="2"/>
  <c r="T27" i="2"/>
  <c r="Q16" i="2"/>
  <c r="N7" i="2"/>
  <c r="P27" i="2"/>
  <c r="P48" i="2"/>
  <c r="O8" i="2"/>
  <c r="R51" i="2"/>
  <c r="S39" i="2"/>
  <c r="T59" i="2"/>
  <c r="O16" i="2"/>
  <c r="M7" i="2"/>
  <c r="P6" i="2"/>
  <c r="P62" i="2"/>
  <c r="R48" i="2"/>
  <c r="P51" i="2"/>
  <c r="S27" i="2"/>
  <c r="O62" i="2"/>
  <c r="S10" i="2"/>
  <c r="N6" i="2"/>
  <c r="T62" i="2"/>
  <c r="M10" i="2"/>
  <c r="O6" i="2"/>
  <c r="Q23" i="2"/>
  <c r="M18" i="2"/>
  <c r="Q13" i="2"/>
  <c r="N28" i="2"/>
  <c r="Q62" i="2"/>
  <c r="O23" i="2"/>
  <c r="R18" i="2"/>
  <c r="M13" i="2"/>
  <c r="M32" i="2"/>
  <c r="P10" i="2"/>
  <c r="R24" i="2"/>
  <c r="M6" i="2"/>
  <c r="S62" i="2"/>
  <c r="N23" i="2"/>
  <c r="O18" i="2"/>
  <c r="S13" i="2"/>
  <c r="T32" i="2"/>
  <c r="R19" i="2"/>
  <c r="P42" i="2"/>
  <c r="T13" i="2"/>
  <c r="R32" i="2"/>
  <c r="P26" i="2"/>
  <c r="T37" i="2"/>
  <c r="Q19" i="2"/>
  <c r="O15" i="2"/>
  <c r="R15" i="2"/>
  <c r="M22" i="2"/>
  <c r="N42" i="2"/>
  <c r="R44" i="2"/>
  <c r="R4" i="2"/>
  <c r="N4" i="2"/>
  <c r="Q37" i="2"/>
  <c r="Q4" i="2"/>
  <c r="P7" i="2"/>
  <c r="Q15" i="2"/>
  <c r="P4" i="2"/>
  <c r="P15" i="2"/>
  <c r="Q26" i="2"/>
  <c r="S4" i="2"/>
  <c r="S19" i="2"/>
  <c r="S7" i="2"/>
  <c r="N15" i="2"/>
  <c r="M42" i="2"/>
  <c r="O4" i="2"/>
  <c r="N19" i="2"/>
  <c r="S15" i="2"/>
  <c r="S42" i="2"/>
  <c r="T44" i="2"/>
  <c r="M15" i="2"/>
  <c r="S44" i="2"/>
  <c r="N22" i="2"/>
  <c r="O13" i="2"/>
  <c r="P40" i="2"/>
  <c r="P32" i="2"/>
  <c r="R2" i="2"/>
  <c r="S34" i="2"/>
  <c r="O10" i="2"/>
  <c r="P37" i="2"/>
  <c r="S57" i="2"/>
  <c r="P24" i="2"/>
  <c r="S36" i="2"/>
  <c r="T6" i="2"/>
  <c r="T42" i="2"/>
  <c r="S25" i="2"/>
  <c r="O32" i="2"/>
  <c r="M2" i="2"/>
  <c r="Q34" i="2"/>
  <c r="Q10" i="2"/>
  <c r="O37" i="2"/>
  <c r="R57" i="2"/>
  <c r="Q24" i="2"/>
  <c r="P36" i="2"/>
  <c r="S6" i="2"/>
  <c r="R42" i="2"/>
  <c r="R25" i="2"/>
  <c r="N32" i="2"/>
  <c r="Q2" i="2"/>
  <c r="N10" i="2"/>
  <c r="N37" i="2"/>
  <c r="N57" i="2"/>
  <c r="M19" i="2"/>
  <c r="N36" i="2"/>
  <c r="Q6" i="2"/>
  <c r="Q42" i="2"/>
  <c r="P25" i="2"/>
  <c r="Q63" i="2"/>
  <c r="M34" i="2"/>
  <c r="R37" i="2"/>
  <c r="O24" i="2"/>
  <c r="P19" i="2"/>
  <c r="N63" i="2"/>
  <c r="S63" i="2"/>
  <c r="O63" i="2"/>
  <c r="R63" i="2"/>
  <c r="Q22" i="2"/>
  <c r="N34" i="2"/>
  <c r="P44" i="2"/>
  <c r="T19" i="2"/>
  <c r="N14" i="2"/>
  <c r="P11" i="2"/>
  <c r="T34" i="2"/>
  <c r="M44" i="2"/>
  <c r="M14" i="2"/>
  <c r="O11" i="2"/>
  <c r="S41" i="2"/>
  <c r="S33" i="2"/>
  <c r="N11" i="2"/>
  <c r="Q51" i="2"/>
  <c r="S28" i="2"/>
  <c r="M24" i="2"/>
  <c r="Q11" i="2"/>
  <c r="N51" i="2"/>
  <c r="O28" i="2"/>
  <c r="T41" i="2"/>
  <c r="T24" i="2"/>
  <c r="T11" i="2"/>
  <c r="S51" i="2"/>
  <c r="T26" i="2"/>
  <c r="T28" i="2"/>
  <c r="Q41" i="2"/>
  <c r="S24" i="2"/>
  <c r="O33" i="2"/>
  <c r="S11" i="2"/>
  <c r="M41" i="2"/>
  <c r="P14" i="2"/>
  <c r="N33" i="2"/>
  <c r="O26" i="2"/>
  <c r="N48" i="2"/>
  <c r="T52" i="2"/>
  <c r="M26" i="2"/>
  <c r="P34" i="2"/>
  <c r="R41" i="2"/>
  <c r="Q44" i="2"/>
  <c r="Q14" i="2"/>
  <c r="T36" i="2"/>
  <c r="R30" i="2"/>
  <c r="R56" i="2"/>
  <c r="T33" i="2"/>
  <c r="T22" i="2"/>
  <c r="O27" i="2"/>
  <c r="M60" i="2"/>
  <c r="Q60" i="2"/>
  <c r="R60" i="2"/>
  <c r="P60" i="2"/>
  <c r="T60" i="2"/>
  <c r="S60" i="2"/>
  <c r="N60" i="2"/>
  <c r="O60" i="2"/>
  <c r="Q48" i="2"/>
  <c r="O52" i="2"/>
  <c r="N26" i="2"/>
  <c r="P41" i="2"/>
  <c r="R14" i="2"/>
  <c r="R36" i="2"/>
  <c r="P30" i="2"/>
  <c r="R33" i="2"/>
  <c r="P22" i="2"/>
  <c r="M48" i="2"/>
  <c r="R52" i="2"/>
  <c r="S26" i="2"/>
  <c r="R34" i="2"/>
  <c r="O41" i="2"/>
  <c r="O44" i="2"/>
  <c r="O14" i="2"/>
  <c r="M36" i="2"/>
  <c r="N30" i="2"/>
  <c r="P56" i="2"/>
  <c r="Q33" i="2"/>
  <c r="O22" i="2"/>
  <c r="R27" i="2"/>
  <c r="T14" i="2"/>
  <c r="Q36" i="2"/>
  <c r="M30" i="2"/>
  <c r="P33" i="2"/>
  <c r="R22" i="2"/>
  <c r="T3" i="2"/>
  <c r="N3" i="2"/>
  <c r="M3" i="2"/>
  <c r="O3" i="2"/>
  <c r="P3" i="2"/>
  <c r="Q3" i="2"/>
  <c r="R3" i="2"/>
  <c r="S3" i="2"/>
  <c r="S20" i="2"/>
  <c r="M20" i="2"/>
  <c r="T20" i="2"/>
  <c r="N20" i="2"/>
  <c r="O20" i="2"/>
  <c r="R20" i="2"/>
  <c r="P20" i="2"/>
  <c r="Q20" i="2"/>
  <c r="M35" i="2"/>
  <c r="S35" i="2"/>
  <c r="G5" i="3" s="1"/>
  <c r="G9" i="3" s="1"/>
  <c r="O35" i="2"/>
  <c r="N35" i="2"/>
  <c r="P35" i="2"/>
  <c r="T35" i="2"/>
  <c r="Q35" i="2"/>
  <c r="E5" i="3" s="1"/>
  <c r="R35" i="2"/>
  <c r="O17" i="1"/>
  <c r="O14" i="1"/>
  <c r="G5" i="5" l="1"/>
  <c r="G9" i="5" s="1"/>
  <c r="F5" i="4"/>
  <c r="F9" i="4" s="1"/>
  <c r="E5" i="5"/>
  <c r="A5" i="5"/>
  <c r="A9" i="5" s="1"/>
  <c r="L18" i="5" s="1"/>
  <c r="F5" i="5"/>
  <c r="F9" i="5" s="1"/>
  <c r="B5" i="5"/>
  <c r="B8" i="6" s="1"/>
  <c r="G5" i="4"/>
  <c r="G9" i="4" s="1"/>
  <c r="R14" i="4" s="1"/>
  <c r="B5" i="4"/>
  <c r="C8" i="6" s="1"/>
  <c r="C5" i="3"/>
  <c r="C9" i="3" s="1"/>
  <c r="D5" i="5"/>
  <c r="B10" i="6" s="1"/>
  <c r="E5" i="4"/>
  <c r="E9" i="4" s="1"/>
  <c r="D5" i="3"/>
  <c r="D9" i="3" s="1"/>
  <c r="C5" i="5"/>
  <c r="C9" i="5" s="1"/>
  <c r="A5" i="3"/>
  <c r="A9" i="3" s="1"/>
  <c r="L41" i="3" s="1"/>
  <c r="A5" i="4"/>
  <c r="A9" i="4" s="1"/>
  <c r="L7" i="4" s="1"/>
  <c r="B5" i="3"/>
  <c r="B9" i="3" s="1"/>
  <c r="S65" i="2"/>
  <c r="T65" i="2"/>
  <c r="Q65" i="2"/>
  <c r="F5" i="3"/>
  <c r="F9" i="3" s="1"/>
  <c r="Q33" i="3" s="1"/>
  <c r="O65" i="2"/>
  <c r="P65" i="2"/>
  <c r="C5" i="4"/>
  <c r="C9" i="4" s="1"/>
  <c r="N65" i="2"/>
  <c r="R65" i="2"/>
  <c r="D5" i="4"/>
  <c r="C10" i="6" s="1"/>
  <c r="M65" i="2"/>
  <c r="L2" i="5"/>
  <c r="L31" i="5"/>
  <c r="L35" i="5"/>
  <c r="L15" i="5"/>
  <c r="L37" i="5"/>
  <c r="L46" i="5"/>
  <c r="L40" i="5"/>
  <c r="R32" i="3"/>
  <c r="R14" i="3"/>
  <c r="R11" i="3"/>
  <c r="R27" i="3"/>
  <c r="R29" i="3"/>
  <c r="R34" i="3"/>
  <c r="R40" i="3"/>
  <c r="R23" i="3"/>
  <c r="R25" i="3"/>
  <c r="R38" i="3"/>
  <c r="R43" i="3"/>
  <c r="R45" i="3"/>
  <c r="R13" i="3"/>
  <c r="R42" i="3"/>
  <c r="R12" i="3"/>
  <c r="R17" i="3"/>
  <c r="R7" i="3"/>
  <c r="R22" i="3"/>
  <c r="R20" i="3"/>
  <c r="R26" i="3"/>
  <c r="R28" i="3"/>
  <c r="R19" i="3"/>
  <c r="R4" i="3"/>
  <c r="R36" i="3"/>
  <c r="R21" i="3"/>
  <c r="R31" i="3"/>
  <c r="R37" i="3"/>
  <c r="R30" i="3"/>
  <c r="R41" i="3"/>
  <c r="R2" i="3"/>
  <c r="R44" i="3"/>
  <c r="R5" i="3"/>
  <c r="R15" i="3"/>
  <c r="R9" i="3"/>
  <c r="R33" i="3"/>
  <c r="R3" i="3"/>
  <c r="R8" i="3"/>
  <c r="R35" i="3"/>
  <c r="R39" i="3"/>
  <c r="R24" i="3"/>
  <c r="R46" i="3"/>
  <c r="R18" i="3"/>
  <c r="R10" i="3"/>
  <c r="R6" i="3"/>
  <c r="R16" i="3"/>
  <c r="E9" i="5"/>
  <c r="B11" i="6"/>
  <c r="Q10" i="4"/>
  <c r="Q29" i="4"/>
  <c r="Q48" i="4"/>
  <c r="Q49" i="4"/>
  <c r="Q5" i="4"/>
  <c r="Q9" i="4"/>
  <c r="Q34" i="4"/>
  <c r="Q3" i="4"/>
  <c r="Q23" i="4"/>
  <c r="Q37" i="4"/>
  <c r="Q41" i="4"/>
  <c r="Q19" i="4"/>
  <c r="Q42" i="4"/>
  <c r="Q12" i="4"/>
  <c r="Q35" i="4"/>
  <c r="Q4" i="4"/>
  <c r="Q6" i="4"/>
  <c r="Q32" i="4"/>
  <c r="Q38" i="4"/>
  <c r="Q28" i="4"/>
  <c r="Q47" i="4"/>
  <c r="Q36" i="4"/>
  <c r="Q17" i="4"/>
  <c r="Q2" i="4"/>
  <c r="Q21" i="4"/>
  <c r="Q14" i="4"/>
  <c r="Q31" i="4"/>
  <c r="Q18" i="4"/>
  <c r="Q30" i="4"/>
  <c r="Q25" i="4"/>
  <c r="Q43" i="4"/>
  <c r="Q26" i="4"/>
  <c r="Q15" i="4"/>
  <c r="Q39" i="4"/>
  <c r="Q46" i="4"/>
  <c r="Q50" i="4"/>
  <c r="Q22" i="4"/>
  <c r="Q27" i="4"/>
  <c r="Q7" i="4"/>
  <c r="Q20" i="4"/>
  <c r="Q13" i="4"/>
  <c r="Q16" i="4"/>
  <c r="Q8" i="4"/>
  <c r="Q24" i="4"/>
  <c r="Q33" i="4"/>
  <c r="Q11" i="4"/>
  <c r="Q45" i="4"/>
  <c r="Q40" i="4"/>
  <c r="Q44" i="4"/>
  <c r="D11" i="6"/>
  <c r="E9" i="3"/>
  <c r="Q46" i="5"/>
  <c r="Q24" i="5"/>
  <c r="Q21" i="5"/>
  <c r="Q29" i="5"/>
  <c r="Q18" i="5"/>
  <c r="Q6" i="5"/>
  <c r="Q35" i="5"/>
  <c r="Q26" i="5"/>
  <c r="Q25" i="5"/>
  <c r="Q41" i="5"/>
  <c r="Q2" i="5"/>
  <c r="Q12" i="5"/>
  <c r="Q40" i="5"/>
  <c r="Q10" i="5"/>
  <c r="Q17" i="5"/>
  <c r="Q36" i="5"/>
  <c r="Q33" i="5"/>
  <c r="Q38" i="5"/>
  <c r="Q16" i="5"/>
  <c r="Q23" i="5"/>
  <c r="Q20" i="5"/>
  <c r="Q32" i="5"/>
  <c r="Q42" i="5"/>
  <c r="Q15" i="5"/>
  <c r="Q30" i="5"/>
  <c r="Q28" i="5"/>
  <c r="Q11" i="5"/>
  <c r="Q43" i="5"/>
  <c r="Q14" i="5"/>
  <c r="Q7" i="5"/>
  <c r="Q8" i="5"/>
  <c r="Q44" i="5"/>
  <c r="Q37" i="5"/>
  <c r="Q13" i="5"/>
  <c r="Q9" i="5"/>
  <c r="Q19" i="5"/>
  <c r="Q4" i="5"/>
  <c r="Q22" i="5"/>
  <c r="Q45" i="5"/>
  <c r="Q34" i="5"/>
  <c r="Q27" i="5"/>
  <c r="Q31" i="5"/>
  <c r="Q5" i="5"/>
  <c r="Q3" i="5"/>
  <c r="Q39" i="5"/>
  <c r="R38" i="5"/>
  <c r="R15" i="5"/>
  <c r="R28" i="5"/>
  <c r="R25" i="5"/>
  <c r="R9" i="5"/>
  <c r="R22" i="5"/>
  <c r="R31" i="5"/>
  <c r="R44" i="5"/>
  <c r="R41" i="5"/>
  <c r="R26" i="5"/>
  <c r="R18" i="5"/>
  <c r="R24" i="5"/>
  <c r="R5" i="5"/>
  <c r="R20" i="5"/>
  <c r="R19" i="5"/>
  <c r="R2" i="5"/>
  <c r="R42" i="5"/>
  <c r="R7" i="5"/>
  <c r="R37" i="5"/>
  <c r="R12" i="5"/>
  <c r="R4" i="5"/>
  <c r="R3" i="5"/>
  <c r="R6" i="5"/>
  <c r="R43" i="5"/>
  <c r="R33" i="5"/>
  <c r="R39" i="5"/>
  <c r="R40" i="5"/>
  <c r="R29" i="5"/>
  <c r="R34" i="5"/>
  <c r="R27" i="5"/>
  <c r="R32" i="5"/>
  <c r="R17" i="5"/>
  <c r="R8" i="5"/>
  <c r="R23" i="5"/>
  <c r="R13" i="5"/>
  <c r="R14" i="5"/>
  <c r="R46" i="5"/>
  <c r="R16" i="5"/>
  <c r="R35" i="5"/>
  <c r="R36" i="5"/>
  <c r="R30" i="5"/>
  <c r="R11" i="5"/>
  <c r="R10" i="5"/>
  <c r="R45" i="5"/>
  <c r="R21" i="5"/>
  <c r="B9" i="4" l="1"/>
  <c r="D8" i="6"/>
  <c r="R29" i="4"/>
  <c r="R30" i="4"/>
  <c r="R49" i="4"/>
  <c r="R26" i="4"/>
  <c r="R36" i="4"/>
  <c r="L21" i="4"/>
  <c r="R47" i="4"/>
  <c r="R34" i="4"/>
  <c r="L8" i="4"/>
  <c r="R43" i="4"/>
  <c r="R4" i="4"/>
  <c r="R25" i="4"/>
  <c r="R3" i="4"/>
  <c r="R7" i="4"/>
  <c r="L33" i="4"/>
  <c r="R27" i="4"/>
  <c r="R28" i="4"/>
  <c r="R8" i="4"/>
  <c r="R37" i="4"/>
  <c r="R40" i="4"/>
  <c r="R2" i="4"/>
  <c r="R12" i="4"/>
  <c r="L44" i="4"/>
  <c r="D9" i="6"/>
  <c r="L23" i="4"/>
  <c r="R48" i="4"/>
  <c r="R39" i="4"/>
  <c r="R50" i="4"/>
  <c r="R15" i="4"/>
  <c r="R46" i="4"/>
  <c r="R16" i="4"/>
  <c r="L34" i="4"/>
  <c r="L29" i="4"/>
  <c r="B9" i="5"/>
  <c r="L25" i="5"/>
  <c r="L39" i="5"/>
  <c r="R31" i="4"/>
  <c r="L38" i="4"/>
  <c r="L14" i="4"/>
  <c r="R41" i="4"/>
  <c r="R33" i="4"/>
  <c r="R6" i="4"/>
  <c r="R13" i="4"/>
  <c r="R45" i="4"/>
  <c r="L10" i="4"/>
  <c r="R18" i="4"/>
  <c r="R24" i="4"/>
  <c r="R10" i="4"/>
  <c r="L15" i="4"/>
  <c r="R5" i="4"/>
  <c r="R9" i="4"/>
  <c r="R20" i="4"/>
  <c r="R11" i="4"/>
  <c r="R17" i="4"/>
  <c r="R19" i="4"/>
  <c r="L36" i="4"/>
  <c r="L30" i="4"/>
  <c r="L6" i="5"/>
  <c r="R42" i="4"/>
  <c r="R21" i="4"/>
  <c r="R35" i="4"/>
  <c r="L9" i="4"/>
  <c r="R22" i="4"/>
  <c r="R23" i="4"/>
  <c r="R38" i="4"/>
  <c r="R44" i="4"/>
  <c r="R32" i="4"/>
  <c r="L42" i="4"/>
  <c r="L18" i="4"/>
  <c r="L17" i="4"/>
  <c r="L46" i="4"/>
  <c r="L3" i="4"/>
  <c r="L25" i="4"/>
  <c r="L20" i="4"/>
  <c r="L4" i="5"/>
  <c r="L45" i="4"/>
  <c r="L6" i="4"/>
  <c r="L48" i="4"/>
  <c r="D9" i="5"/>
  <c r="O10" i="5" s="1"/>
  <c r="L8" i="5"/>
  <c r="L30" i="5"/>
  <c r="L28" i="5"/>
  <c r="L45" i="5"/>
  <c r="L19" i="5"/>
  <c r="L13" i="5"/>
  <c r="L29" i="5"/>
  <c r="A13" i="5" s="1"/>
  <c r="L23" i="5"/>
  <c r="L16" i="5"/>
  <c r="L7" i="5"/>
  <c r="L10" i="5"/>
  <c r="L43" i="5"/>
  <c r="L22" i="5"/>
  <c r="L5" i="5"/>
  <c r="L21" i="5"/>
  <c r="Q25" i="3"/>
  <c r="L3" i="5"/>
  <c r="L14" i="5"/>
  <c r="L38" i="5"/>
  <c r="L36" i="5"/>
  <c r="L27" i="5"/>
  <c r="L11" i="5"/>
  <c r="L42" i="5"/>
  <c r="L32" i="5"/>
  <c r="L12" i="5"/>
  <c r="L34" i="5"/>
  <c r="L26" i="5"/>
  <c r="L24" i="5"/>
  <c r="L17" i="5"/>
  <c r="Q37" i="3"/>
  <c r="L44" i="5"/>
  <c r="L33" i="5"/>
  <c r="L41" i="5"/>
  <c r="L20" i="5"/>
  <c r="L9" i="5"/>
  <c r="C11" i="6"/>
  <c r="Q19" i="3"/>
  <c r="L11" i="4"/>
  <c r="L22" i="4"/>
  <c r="L24" i="4"/>
  <c r="L28" i="4"/>
  <c r="Q40" i="3"/>
  <c r="L5" i="4"/>
  <c r="L19" i="4"/>
  <c r="L4" i="4"/>
  <c r="L47" i="4"/>
  <c r="B9" i="6"/>
  <c r="Q5" i="3"/>
  <c r="Q10" i="3"/>
  <c r="Q2" i="3"/>
  <c r="Q43" i="3"/>
  <c r="L13" i="4"/>
  <c r="L43" i="4"/>
  <c r="L46" i="3"/>
  <c r="L28" i="3"/>
  <c r="L32" i="3"/>
  <c r="L39" i="3"/>
  <c r="L26" i="3"/>
  <c r="L8" i="3"/>
  <c r="L9" i="3"/>
  <c r="L15" i="3"/>
  <c r="L38" i="3"/>
  <c r="L45" i="3"/>
  <c r="L34" i="3"/>
  <c r="L37" i="3"/>
  <c r="L17" i="3"/>
  <c r="L21" i="3"/>
  <c r="L5" i="3"/>
  <c r="L20" i="3"/>
  <c r="L30" i="3"/>
  <c r="L31" i="3"/>
  <c r="L19" i="3"/>
  <c r="L11" i="3"/>
  <c r="L6" i="3"/>
  <c r="L4" i="3"/>
  <c r="L44" i="3"/>
  <c r="L14" i="3"/>
  <c r="L27" i="3"/>
  <c r="L10" i="3"/>
  <c r="L40" i="3"/>
  <c r="L29" i="3"/>
  <c r="L7" i="3"/>
  <c r="L24" i="3"/>
  <c r="L35" i="3"/>
  <c r="L3" i="3"/>
  <c r="L13" i="3"/>
  <c r="L2" i="3"/>
  <c r="Q15" i="3"/>
  <c r="L36" i="3"/>
  <c r="L18" i="3"/>
  <c r="L43" i="3"/>
  <c r="L25" i="3"/>
  <c r="D10" i="6"/>
  <c r="Q28" i="3"/>
  <c r="Q27" i="3"/>
  <c r="Q8" i="3"/>
  <c r="L16" i="3"/>
  <c r="L23" i="3"/>
  <c r="L12" i="3"/>
  <c r="L33" i="3"/>
  <c r="L42" i="3"/>
  <c r="L22" i="3"/>
  <c r="L2" i="4"/>
  <c r="L40" i="4"/>
  <c r="L50" i="4"/>
  <c r="L41" i="4"/>
  <c r="L26" i="4"/>
  <c r="L31" i="4"/>
  <c r="L35" i="4"/>
  <c r="L32" i="4"/>
  <c r="L49" i="4"/>
  <c r="L16" i="4"/>
  <c r="L12" i="4"/>
  <c r="L27" i="4"/>
  <c r="L37" i="4"/>
  <c r="L39" i="4"/>
  <c r="Q12" i="3"/>
  <c r="Q34" i="3"/>
  <c r="Q14" i="3"/>
  <c r="Q9" i="3"/>
  <c r="Q26" i="3"/>
  <c r="Q6" i="3"/>
  <c r="Q16" i="3"/>
  <c r="Q7" i="3"/>
  <c r="Q22" i="3"/>
  <c r="Q32" i="3"/>
  <c r="Q30" i="3"/>
  <c r="Q17" i="3"/>
  <c r="Q20" i="3"/>
  <c r="Q39" i="3"/>
  <c r="Q11" i="3"/>
  <c r="D9" i="4"/>
  <c r="O38" i="4" s="1"/>
  <c r="Q3" i="3"/>
  <c r="Q42" i="3"/>
  <c r="Q21" i="3"/>
  <c r="Q38" i="3"/>
  <c r="Q41" i="3"/>
  <c r="Q13" i="3"/>
  <c r="Q18" i="3"/>
  <c r="Q46" i="3"/>
  <c r="Q23" i="3"/>
  <c r="Q44" i="3"/>
  <c r="Q36" i="3"/>
  <c r="Q4" i="3"/>
  <c r="C9" i="6"/>
  <c r="Q24" i="3"/>
  <c r="Q29" i="3"/>
  <c r="Q31" i="3"/>
  <c r="Q35" i="3"/>
  <c r="Q45" i="3"/>
  <c r="S67" i="2"/>
  <c r="S68" i="2"/>
  <c r="G13" i="3"/>
  <c r="P31" i="3"/>
  <c r="P27" i="3"/>
  <c r="P20" i="3"/>
  <c r="P22" i="3"/>
  <c r="P39" i="3"/>
  <c r="P30" i="3"/>
  <c r="P8" i="3"/>
  <c r="P7" i="3"/>
  <c r="P38" i="3"/>
  <c r="P42" i="3"/>
  <c r="P44" i="3"/>
  <c r="P26" i="3"/>
  <c r="P15" i="3"/>
  <c r="P45" i="3"/>
  <c r="P6" i="3"/>
  <c r="P16" i="3"/>
  <c r="P41" i="3"/>
  <c r="P10" i="3"/>
  <c r="P12" i="3"/>
  <c r="P36" i="3"/>
  <c r="P14" i="3"/>
  <c r="P24" i="3"/>
  <c r="P21" i="3"/>
  <c r="P25" i="3"/>
  <c r="P46" i="3"/>
  <c r="P5" i="3"/>
  <c r="P32" i="3"/>
  <c r="P33" i="3"/>
  <c r="P35" i="3"/>
  <c r="P17" i="3"/>
  <c r="P28" i="3"/>
  <c r="P40" i="3"/>
  <c r="P37" i="3"/>
  <c r="P19" i="3"/>
  <c r="P23" i="3"/>
  <c r="P3" i="3"/>
  <c r="P9" i="3"/>
  <c r="P11" i="3"/>
  <c r="P4" i="3"/>
  <c r="P29" i="3"/>
  <c r="P2" i="3"/>
  <c r="P18" i="3"/>
  <c r="P34" i="3"/>
  <c r="P13" i="3"/>
  <c r="P43" i="3"/>
  <c r="M37" i="4"/>
  <c r="M3" i="4"/>
  <c r="M46" i="4"/>
  <c r="M26" i="4"/>
  <c r="M28" i="4"/>
  <c r="M8" i="4"/>
  <c r="M45" i="4"/>
  <c r="M12" i="4"/>
  <c r="M10" i="4"/>
  <c r="M38" i="4"/>
  <c r="M42" i="4"/>
  <c r="M19" i="4"/>
  <c r="M11" i="4"/>
  <c r="M31" i="4"/>
  <c r="M14" i="4"/>
  <c r="M16" i="4"/>
  <c r="M18" i="4"/>
  <c r="M44" i="4"/>
  <c r="M5" i="4"/>
  <c r="M20" i="4"/>
  <c r="M40" i="4"/>
  <c r="M25" i="4"/>
  <c r="M27" i="4"/>
  <c r="M32" i="4"/>
  <c r="M23" i="4"/>
  <c r="M2" i="4"/>
  <c r="M35" i="4"/>
  <c r="M7" i="4"/>
  <c r="M30" i="4"/>
  <c r="M36" i="4"/>
  <c r="M43" i="4"/>
  <c r="M39" i="4"/>
  <c r="M50" i="4"/>
  <c r="M24" i="4"/>
  <c r="M48" i="4"/>
  <c r="M15" i="4"/>
  <c r="M47" i="4"/>
  <c r="M9" i="4"/>
  <c r="M22" i="4"/>
  <c r="M4" i="4"/>
  <c r="M33" i="4"/>
  <c r="M21" i="4"/>
  <c r="M6" i="4"/>
  <c r="M13" i="4"/>
  <c r="M49" i="4"/>
  <c r="M41" i="4"/>
  <c r="M29" i="4"/>
  <c r="M34" i="4"/>
  <c r="M17" i="4"/>
  <c r="M9" i="3"/>
  <c r="M34" i="3"/>
  <c r="M13" i="3"/>
  <c r="M27" i="3"/>
  <c r="M7" i="3"/>
  <c r="M8" i="3"/>
  <c r="M16" i="3"/>
  <c r="M41" i="3"/>
  <c r="M44" i="3"/>
  <c r="M36" i="3"/>
  <c r="M28" i="3"/>
  <c r="M10" i="3"/>
  <c r="M33" i="3"/>
  <c r="M37" i="3"/>
  <c r="M20" i="3"/>
  <c r="M45" i="3"/>
  <c r="M6" i="3"/>
  <c r="M24" i="3"/>
  <c r="M43" i="3"/>
  <c r="M14" i="3"/>
  <c r="M38" i="3"/>
  <c r="M2" i="3"/>
  <c r="M32" i="3"/>
  <c r="M26" i="3"/>
  <c r="M3" i="3"/>
  <c r="M11" i="3"/>
  <c r="M40" i="3"/>
  <c r="M21" i="3"/>
  <c r="M46" i="3"/>
  <c r="M35" i="3"/>
  <c r="M25" i="3"/>
  <c r="M23" i="3"/>
  <c r="M15" i="3"/>
  <c r="M29" i="3"/>
  <c r="M22" i="3"/>
  <c r="M39" i="3"/>
  <c r="M30" i="3"/>
  <c r="M42" i="3"/>
  <c r="M12" i="3"/>
  <c r="M5" i="3"/>
  <c r="M17" i="3"/>
  <c r="M4" i="3"/>
  <c r="M18" i="3"/>
  <c r="M19" i="3"/>
  <c r="M31" i="3"/>
  <c r="N45" i="3"/>
  <c r="N23" i="3"/>
  <c r="N3" i="3"/>
  <c r="N39" i="3"/>
  <c r="N41" i="3"/>
  <c r="N13" i="3"/>
  <c r="N30" i="3"/>
  <c r="N25" i="3"/>
  <c r="N36" i="3"/>
  <c r="N40" i="3"/>
  <c r="N32" i="3"/>
  <c r="N44" i="3"/>
  <c r="N34" i="3"/>
  <c r="N14" i="3"/>
  <c r="N10" i="3"/>
  <c r="N27" i="3"/>
  <c r="N38" i="3"/>
  <c r="N4" i="3"/>
  <c r="N18" i="3"/>
  <c r="N42" i="3"/>
  <c r="N46" i="3"/>
  <c r="N28" i="3"/>
  <c r="N5" i="3"/>
  <c r="N35" i="3"/>
  <c r="N33" i="3"/>
  <c r="N21" i="3"/>
  <c r="N11" i="3"/>
  <c r="N16" i="3"/>
  <c r="N9" i="3"/>
  <c r="N2" i="3"/>
  <c r="N37" i="3"/>
  <c r="N12" i="3"/>
  <c r="N7" i="3"/>
  <c r="N31" i="3"/>
  <c r="N6" i="3"/>
  <c r="N17" i="3"/>
  <c r="N24" i="3"/>
  <c r="N20" i="3"/>
  <c r="N29" i="3"/>
  <c r="N19" i="3"/>
  <c r="N22" i="3"/>
  <c r="N43" i="3"/>
  <c r="N15" i="3"/>
  <c r="N26" i="3"/>
  <c r="N8" i="3"/>
  <c r="P5" i="4"/>
  <c r="P24" i="4"/>
  <c r="P36" i="4"/>
  <c r="P49" i="4"/>
  <c r="P40" i="4"/>
  <c r="P31" i="4"/>
  <c r="P14" i="4"/>
  <c r="P33" i="4"/>
  <c r="P2" i="4"/>
  <c r="P7" i="4"/>
  <c r="P17" i="4"/>
  <c r="P3" i="4"/>
  <c r="P23" i="4"/>
  <c r="P42" i="4"/>
  <c r="P25" i="4"/>
  <c r="P16" i="4"/>
  <c r="P18" i="4"/>
  <c r="P34" i="4"/>
  <c r="P6" i="4"/>
  <c r="P26" i="4"/>
  <c r="P11" i="4"/>
  <c r="P32" i="4"/>
  <c r="P9" i="4"/>
  <c r="P37" i="4"/>
  <c r="P28" i="4"/>
  <c r="P30" i="4"/>
  <c r="P41" i="4"/>
  <c r="P39" i="4"/>
  <c r="P27" i="4"/>
  <c r="P46" i="4"/>
  <c r="P13" i="4"/>
  <c r="P4" i="4"/>
  <c r="P19" i="4"/>
  <c r="P21" i="4"/>
  <c r="P48" i="4"/>
  <c r="P44" i="4"/>
  <c r="P10" i="4"/>
  <c r="P50" i="4"/>
  <c r="P22" i="4"/>
  <c r="P43" i="4"/>
  <c r="P15" i="4"/>
  <c r="P47" i="4"/>
  <c r="P38" i="4"/>
  <c r="P29" i="4"/>
  <c r="P20" i="4"/>
  <c r="P12" i="4"/>
  <c r="P45" i="4"/>
  <c r="P35" i="4"/>
  <c r="P8" i="4"/>
  <c r="F13" i="4"/>
  <c r="N41" i="4"/>
  <c r="N40" i="4"/>
  <c r="N7" i="4"/>
  <c r="N50" i="4"/>
  <c r="N39" i="4"/>
  <c r="N8" i="4"/>
  <c r="N15" i="4"/>
  <c r="N13" i="4"/>
  <c r="N44" i="4"/>
  <c r="N22" i="4"/>
  <c r="N48" i="4"/>
  <c r="N33" i="4"/>
  <c r="N17" i="4"/>
  <c r="N25" i="4"/>
  <c r="N49" i="4"/>
  <c r="N45" i="4"/>
  <c r="N26" i="4"/>
  <c r="N2" i="4"/>
  <c r="N43" i="4"/>
  <c r="N29" i="4"/>
  <c r="N20" i="4"/>
  <c r="N10" i="4"/>
  <c r="N32" i="4"/>
  <c r="N19" i="4"/>
  <c r="N38" i="4"/>
  <c r="N16" i="4"/>
  <c r="N28" i="4"/>
  <c r="N12" i="4"/>
  <c r="N3" i="4"/>
  <c r="N18" i="4"/>
  <c r="N5" i="4"/>
  <c r="N34" i="4"/>
  <c r="N42" i="4"/>
  <c r="N37" i="4"/>
  <c r="N36" i="4"/>
  <c r="N11" i="4"/>
  <c r="N47" i="4"/>
  <c r="N27" i="4"/>
  <c r="N35" i="4"/>
  <c r="N30" i="4"/>
  <c r="N4" i="4"/>
  <c r="N23" i="4"/>
  <c r="N21" i="4"/>
  <c r="N24" i="4"/>
  <c r="N46" i="4"/>
  <c r="N31" i="4"/>
  <c r="N9" i="4"/>
  <c r="N6" i="4"/>
  <c r="N14" i="4"/>
  <c r="G13" i="5"/>
  <c r="O3" i="5"/>
  <c r="M44" i="5"/>
  <c r="M36" i="5"/>
  <c r="M26" i="5"/>
  <c r="M43" i="5"/>
  <c r="M17" i="5"/>
  <c r="M2" i="5"/>
  <c r="M37" i="5"/>
  <c r="M13" i="5"/>
  <c r="M11" i="5"/>
  <c r="M19" i="5"/>
  <c r="M25" i="5"/>
  <c r="M5" i="5"/>
  <c r="M46" i="5"/>
  <c r="M10" i="5"/>
  <c r="M8" i="5"/>
  <c r="M9" i="5"/>
  <c r="M15" i="5"/>
  <c r="M3" i="5"/>
  <c r="M42" i="5"/>
  <c r="M24" i="5"/>
  <c r="M18" i="5"/>
  <c r="M38" i="5"/>
  <c r="M16" i="5"/>
  <c r="M21" i="5"/>
  <c r="M40" i="5"/>
  <c r="M30" i="5"/>
  <c r="M12" i="5"/>
  <c r="M31" i="5"/>
  <c r="M28" i="5"/>
  <c r="M27" i="5"/>
  <c r="M14" i="5"/>
  <c r="M29" i="5"/>
  <c r="M22" i="5"/>
  <c r="M7" i="5"/>
  <c r="M34" i="5"/>
  <c r="M20" i="5"/>
  <c r="M41" i="5"/>
  <c r="M33" i="5"/>
  <c r="M6" i="5"/>
  <c r="M35" i="5"/>
  <c r="M23" i="5"/>
  <c r="M45" i="5"/>
  <c r="M39" i="5"/>
  <c r="M32" i="5"/>
  <c r="M4" i="5"/>
  <c r="N41" i="5"/>
  <c r="N9" i="5"/>
  <c r="N22" i="5"/>
  <c r="N15" i="5"/>
  <c r="N10" i="5"/>
  <c r="N8" i="5"/>
  <c r="N29" i="5"/>
  <c r="N42" i="5"/>
  <c r="N35" i="5"/>
  <c r="N28" i="5"/>
  <c r="N24" i="5"/>
  <c r="N25" i="5"/>
  <c r="N38" i="5"/>
  <c r="N31" i="5"/>
  <c r="N14" i="5"/>
  <c r="N2" i="5"/>
  <c r="N27" i="5"/>
  <c r="N44" i="5"/>
  <c r="N5" i="5"/>
  <c r="N23" i="5"/>
  <c r="N4" i="5"/>
  <c r="N40" i="5"/>
  <c r="N46" i="5"/>
  <c r="N19" i="5"/>
  <c r="N6" i="5"/>
  <c r="N45" i="5"/>
  <c r="N34" i="5"/>
  <c r="N20" i="5"/>
  <c r="N16" i="5"/>
  <c r="N30" i="5"/>
  <c r="N3" i="5"/>
  <c r="N37" i="5"/>
  <c r="N18" i="5"/>
  <c r="N33" i="5"/>
  <c r="N26" i="5"/>
  <c r="N32" i="5"/>
  <c r="N11" i="5"/>
  <c r="N17" i="5"/>
  <c r="N39" i="5"/>
  <c r="N36" i="5"/>
  <c r="N13" i="5"/>
  <c r="N7" i="5"/>
  <c r="N21" i="5"/>
  <c r="N43" i="5"/>
  <c r="N12" i="5"/>
  <c r="O42" i="3"/>
  <c r="O24" i="3"/>
  <c r="O29" i="3"/>
  <c r="O41" i="3"/>
  <c r="O13" i="3"/>
  <c r="O3" i="3"/>
  <c r="O15" i="3"/>
  <c r="O8" i="3"/>
  <c r="O2" i="3"/>
  <c r="O19" i="3"/>
  <c r="O17" i="3"/>
  <c r="O30" i="3"/>
  <c r="O32" i="3"/>
  <c r="O45" i="3"/>
  <c r="O10" i="3"/>
  <c r="O27" i="3"/>
  <c r="O25" i="3"/>
  <c r="O40" i="3"/>
  <c r="O44" i="3"/>
  <c r="O14" i="3"/>
  <c r="O11" i="3"/>
  <c r="O20" i="3"/>
  <c r="O39" i="3"/>
  <c r="O35" i="3"/>
  <c r="O9" i="3"/>
  <c r="O23" i="3"/>
  <c r="O43" i="3"/>
  <c r="O21" i="3"/>
  <c r="O33" i="3"/>
  <c r="O4" i="3"/>
  <c r="O31" i="3"/>
  <c r="O36" i="3"/>
  <c r="O28" i="3"/>
  <c r="O12" i="3"/>
  <c r="O46" i="3"/>
  <c r="O18" i="3"/>
  <c r="O16" i="3"/>
  <c r="O22" i="3"/>
  <c r="O38" i="3"/>
  <c r="O34" i="3"/>
  <c r="O7" i="3"/>
  <c r="O37" i="3"/>
  <c r="O5" i="3"/>
  <c r="O26" i="3"/>
  <c r="O6" i="3"/>
  <c r="F13" i="5"/>
  <c r="P18" i="5"/>
  <c r="P27" i="5"/>
  <c r="P4" i="5"/>
  <c r="P46" i="5"/>
  <c r="P24" i="5"/>
  <c r="P39" i="5"/>
  <c r="P42" i="5"/>
  <c r="P10" i="5"/>
  <c r="P23" i="5"/>
  <c r="P20" i="5"/>
  <c r="P5" i="5"/>
  <c r="P12" i="5"/>
  <c r="P38" i="5"/>
  <c r="P6" i="5"/>
  <c r="P19" i="5"/>
  <c r="P16" i="5"/>
  <c r="P25" i="5"/>
  <c r="P3" i="5"/>
  <c r="P34" i="5"/>
  <c r="P44" i="5"/>
  <c r="P15" i="5"/>
  <c r="P30" i="5"/>
  <c r="P8" i="5"/>
  <c r="P36" i="5"/>
  <c r="P2" i="5"/>
  <c r="P11" i="5"/>
  <c r="P43" i="5"/>
  <c r="P7" i="5"/>
  <c r="P26" i="5"/>
  <c r="P40" i="5"/>
  <c r="P45" i="5"/>
  <c r="P22" i="5"/>
  <c r="P35" i="5"/>
  <c r="P32" i="5"/>
  <c r="P9" i="5"/>
  <c r="P13" i="5"/>
  <c r="P41" i="5"/>
  <c r="P31" i="5"/>
  <c r="P28" i="5"/>
  <c r="P37" i="5"/>
  <c r="P33" i="5"/>
  <c r="P14" i="5"/>
  <c r="P21" i="5"/>
  <c r="P17" i="5"/>
  <c r="P29" i="5"/>
  <c r="G13" i="4" l="1"/>
  <c r="O26" i="5"/>
  <c r="O8" i="5"/>
  <c r="O7" i="5"/>
  <c r="O33" i="5"/>
  <c r="O12" i="5"/>
  <c r="O2" i="5"/>
  <c r="O23" i="5"/>
  <c r="O15" i="5"/>
  <c r="O43" i="5"/>
  <c r="O44" i="5"/>
  <c r="O21" i="5"/>
  <c r="O32" i="5"/>
  <c r="O16" i="5"/>
  <c r="O30" i="5"/>
  <c r="O31" i="5"/>
  <c r="O9" i="5"/>
  <c r="O24" i="5"/>
  <c r="O11" i="5"/>
  <c r="O38" i="5"/>
  <c r="O28" i="5"/>
  <c r="O18" i="5"/>
  <c r="O41" i="5"/>
  <c r="O4" i="5"/>
  <c r="O45" i="5"/>
  <c r="O36" i="5"/>
  <c r="O20" i="5"/>
  <c r="O19" i="5"/>
  <c r="O39" i="5"/>
  <c r="O27" i="5"/>
  <c r="O40" i="5"/>
  <c r="O46" i="5"/>
  <c r="O29" i="5"/>
  <c r="O14" i="5"/>
  <c r="O13" i="5"/>
  <c r="O17" i="5"/>
  <c r="O6" i="5"/>
  <c r="O22" i="5"/>
  <c r="O34" i="5"/>
  <c r="O37" i="5"/>
  <c r="O25" i="5"/>
  <c r="O42" i="5"/>
  <c r="O35" i="5"/>
  <c r="O5" i="5"/>
  <c r="O29" i="4"/>
  <c r="O16" i="4"/>
  <c r="O12" i="4"/>
  <c r="O18" i="4"/>
  <c r="A13" i="4"/>
  <c r="O17" i="4"/>
  <c r="O14" i="4"/>
  <c r="O15" i="4"/>
  <c r="O5" i="4"/>
  <c r="O3" i="4"/>
  <c r="O40" i="4"/>
  <c r="O46" i="4"/>
  <c r="O45" i="4"/>
  <c r="O21" i="4"/>
  <c r="O20" i="4"/>
  <c r="O30" i="4"/>
  <c r="A13" i="3"/>
  <c r="O47" i="4"/>
  <c r="O22" i="4"/>
  <c r="O37" i="4"/>
  <c r="O34" i="4"/>
  <c r="O2" i="4"/>
  <c r="O10" i="4"/>
  <c r="O44" i="4"/>
  <c r="O33" i="4"/>
  <c r="O24" i="4"/>
  <c r="O4" i="4"/>
  <c r="O7" i="4"/>
  <c r="O23" i="4"/>
  <c r="O35" i="4"/>
  <c r="O41" i="4"/>
  <c r="O11" i="4"/>
  <c r="O26" i="4"/>
  <c r="O31" i="4"/>
  <c r="O50" i="4"/>
  <c r="O27" i="4"/>
  <c r="O9" i="4"/>
  <c r="F13" i="3"/>
  <c r="O42" i="4"/>
  <c r="O49" i="4"/>
  <c r="O8" i="4"/>
  <c r="O48" i="4"/>
  <c r="O36" i="4"/>
  <c r="O6" i="4"/>
  <c r="O43" i="4"/>
  <c r="O39" i="4"/>
  <c r="O25" i="4"/>
  <c r="O28" i="4"/>
  <c r="O32" i="4"/>
  <c r="O13" i="4"/>
  <c r="O19" i="4"/>
  <c r="D13" i="3"/>
  <c r="D18" i="6" s="1"/>
  <c r="I18" i="6" s="1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E13" i="3"/>
  <c r="D19" i="6" s="1"/>
  <c r="I19" i="6" s="1"/>
  <c r="C13" i="5"/>
  <c r="B17" i="6" s="1"/>
  <c r="G17" i="6" s="1"/>
  <c r="B13" i="5"/>
  <c r="B16" i="6" s="1"/>
  <c r="G16" i="6" s="1"/>
  <c r="B13" i="4"/>
  <c r="C16" i="6" s="1"/>
  <c r="H16" i="6" s="1"/>
  <c r="D13" i="5" l="1"/>
  <c r="B18" i="6" s="1"/>
  <c r="G18" i="6" s="1"/>
  <c r="D13" i="4"/>
  <c r="C18" i="6" s="1"/>
  <c r="H18" i="6" s="1"/>
  <c r="H22" i="6" s="1"/>
</calcChain>
</file>

<file path=xl/sharedStrings.xml><?xml version="1.0" encoding="utf-8"?>
<sst xmlns="http://schemas.openxmlformats.org/spreadsheetml/2006/main" count="676" uniqueCount="157">
  <si>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</si>
  <si>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</si>
  <si>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</si>
  <si>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</si>
  <si>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</si>
  <si>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</si>
  <si>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</si>
  <si>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</si>
  <si>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</si>
  <si>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</si>
  <si>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</si>
  <si>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</si>
  <si>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</si>
  <si>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</si>
  <si>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</si>
  <si>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</si>
  <si>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</si>
  <si>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</si>
  <si>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</si>
  <si>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56E</t>
  </si>
  <si>
    <t>5C12</t>
  </si>
  <si>
    <t>12C5</t>
  </si>
  <si>
    <t>Boltzmann Contribution</t>
  </si>
  <si>
    <t>Average E</t>
  </si>
  <si>
    <t xml:space="preserve">Conf1   </t>
  </si>
  <si>
    <t xml:space="preserve">Conf2   </t>
  </si>
  <si>
    <t xml:space="preserve">Conf3   </t>
  </si>
  <si>
    <t xml:space="preserve">Conf4   </t>
  </si>
  <si>
    <t xml:space="preserve">Conf6   </t>
  </si>
  <si>
    <t xml:space="preserve">Conf7   </t>
  </si>
  <si>
    <t xml:space="preserve">Conf8   </t>
  </si>
  <si>
    <t xml:space="preserve">Conf9   </t>
  </si>
  <si>
    <t xml:space="preserve">Conf15   </t>
  </si>
  <si>
    <t xml:space="preserve">Conf16   </t>
  </si>
  <si>
    <t xml:space="preserve">Conf17   </t>
  </si>
  <si>
    <t xml:space="preserve">Conf19   </t>
  </si>
  <si>
    <t xml:space="preserve">Conf20   </t>
  </si>
  <si>
    <t xml:space="preserve">Conf21   </t>
  </si>
  <si>
    <t xml:space="preserve">Conf24   </t>
  </si>
  <si>
    <t xml:space="preserve">Conf26   </t>
  </si>
  <si>
    <t xml:space="preserve">Conf27   </t>
  </si>
  <si>
    <t xml:space="preserve">Conf30   </t>
  </si>
  <si>
    <t xml:space="preserve">Conf34   </t>
  </si>
  <si>
    <t xml:space="preserve">Conf38   </t>
  </si>
  <si>
    <t xml:space="preserve">Conf39   </t>
  </si>
  <si>
    <t xml:space="preserve">Conf40   </t>
  </si>
  <si>
    <t xml:space="preserve">Conf41   </t>
  </si>
  <si>
    <t xml:space="preserve">Conf46   </t>
  </si>
  <si>
    <t xml:space="preserve">Conf48   </t>
  </si>
  <si>
    <t xml:space="preserve">Conf57   </t>
  </si>
  <si>
    <t xml:space="preserve">Conf59   </t>
  </si>
  <si>
    <t xml:space="preserve">Conf72   </t>
  </si>
  <si>
    <t xml:space="preserve">Conf73   </t>
  </si>
  <si>
    <t xml:space="preserve">Conf76   </t>
  </si>
  <si>
    <t xml:space="preserve">Conf78   </t>
  </si>
  <si>
    <t xml:space="preserve">Conf86   </t>
  </si>
  <si>
    <t xml:space="preserve">Conf103   </t>
  </si>
  <si>
    <t xml:space="preserve">Conf109   </t>
  </si>
  <si>
    <t xml:space="preserve">Conf116   </t>
  </si>
  <si>
    <t xml:space="preserve">Conf123   </t>
  </si>
  <si>
    <t xml:space="preserve">Conf128   </t>
  </si>
  <si>
    <t xml:space="preserve">Conf135   </t>
  </si>
  <si>
    <t xml:space="preserve">Conf142   </t>
  </si>
  <si>
    <t xml:space="preserve">Conf143   </t>
  </si>
  <si>
    <t xml:space="preserve">Conf144   </t>
  </si>
  <si>
    <t xml:space="preserve">Conf145   </t>
  </si>
  <si>
    <t xml:space="preserve">Conf166   </t>
  </si>
  <si>
    <t xml:space="preserve">Conf173   </t>
  </si>
  <si>
    <t xml:space="preserve">Conf193   </t>
  </si>
  <si>
    <t xml:space="preserve">Conf215   </t>
  </si>
  <si>
    <t xml:space="preserve">Conf241   </t>
  </si>
  <si>
    <t xml:space="preserve">Conf278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</si>
  <si>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</si>
  <si>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</si>
  <si>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</si>
  <si>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</si>
  <si>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</si>
  <si>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</si>
  <si>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</si>
  <si>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</si>
  <si>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</si>
  <si>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</si>
  <si>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</si>
  <si>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</si>
  <si>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</si>
  <si>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</si>
  <si>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</si>
  <si>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</si>
  <si>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</si>
  <si>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</si>
  <si>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</si>
  <si>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</si>
  <si>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</si>
  <si>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</si>
  <si>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</si>
  <si>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</si>
  <si>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</si>
  <si>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</si>
  <si>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</si>
  <si>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</si>
  <si>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</si>
  <si>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V1</t>
  </si>
  <si>
    <t>V2</t>
  </si>
  <si>
    <t xml:space="preserve">Conf14   </t>
  </si>
  <si>
    <t xml:space="preserve">Conf25   </t>
  </si>
  <si>
    <t xml:space="preserve">Conf29   </t>
  </si>
  <si>
    <t xml:space="preserve">Conf32   </t>
  </si>
  <si>
    <t xml:space="preserve">Conf35   </t>
  </si>
  <si>
    <t xml:space="preserve">Conf36   </t>
  </si>
  <si>
    <t xml:space="preserve">Conf44   </t>
  </si>
  <si>
    <t xml:space="preserve">Conf47   </t>
  </si>
  <si>
    <t xml:space="preserve">Conf52   </t>
  </si>
  <si>
    <t xml:space="preserve">Conf54   </t>
  </si>
  <si>
    <t xml:space="preserve">Conf55   </t>
  </si>
  <si>
    <t xml:space="preserve">Conf58   </t>
  </si>
  <si>
    <t xml:space="preserve">Conf60   </t>
  </si>
  <si>
    <t xml:space="preserve">Conf70   </t>
  </si>
  <si>
    <t xml:space="preserve">Conf90   </t>
  </si>
  <si>
    <t xml:space="preserve">Conf92   </t>
  </si>
  <si>
    <t xml:space="preserve">Conf93   </t>
  </si>
  <si>
    <t xml:space="preserve">Conf95   </t>
  </si>
  <si>
    <t xml:space="preserve">Conf100   </t>
  </si>
  <si>
    <t xml:space="preserve">Conf118   </t>
  </si>
  <si>
    <t xml:space="preserve">Conf120   </t>
  </si>
  <si>
    <t xml:space="preserve">Conf122   </t>
  </si>
  <si>
    <t xml:space="preserve">Conf129   </t>
  </si>
  <si>
    <t xml:space="preserve">Conf155   </t>
  </si>
  <si>
    <t xml:space="preserve">Conf159   </t>
  </si>
  <si>
    <t xml:space="preserve">Conf164   </t>
  </si>
  <si>
    <t xml:space="preserve">Conf170   </t>
  </si>
  <si>
    <t xml:space="preserve">Conf184   </t>
  </si>
  <si>
    <t xml:space="preserve">Conf189   </t>
  </si>
  <si>
    <t xml:space="preserve">Conf190   </t>
  </si>
  <si>
    <t xml:space="preserve">Conf205   </t>
  </si>
  <si>
    <t xml:space="preserve">Conf247   </t>
  </si>
  <si>
    <t xml:space="preserve">Conf387   </t>
  </si>
  <si>
    <t xml:space="preserve">null   </t>
  </si>
  <si>
    <t xml:space="preserve">Conf5   </t>
  </si>
  <si>
    <t xml:space="preserve">Conf42   </t>
  </si>
  <si>
    <t xml:space="preserve">Conf43   </t>
  </si>
  <si>
    <t xml:space="preserve">Conf51   </t>
  </si>
  <si>
    <t xml:space="preserve">Conf65   </t>
  </si>
  <si>
    <t xml:space="preserve">Conf69   </t>
  </si>
  <si>
    <t xml:space="preserve">Conf89   </t>
  </si>
  <si>
    <t xml:space="preserve">Conf112   </t>
  </si>
  <si>
    <t xml:space="preserve">Conf115   </t>
  </si>
  <si>
    <t xml:space="preserve">Conf117   </t>
  </si>
  <si>
    <t xml:space="preserve">Conf124   </t>
  </si>
  <si>
    <t xml:space="preserve">Conf125   </t>
  </si>
  <si>
    <t xml:space="preserve">Conf126   </t>
  </si>
  <si>
    <t xml:space="preserve">Conf199   </t>
  </si>
  <si>
    <t xml:space="preserve">Conf201   </t>
  </si>
  <si>
    <t xml:space="preserve">Conf217   </t>
  </si>
  <si>
    <t xml:space="preserve">Conf225   </t>
  </si>
  <si>
    <t xml:space="preserve">Conf376   </t>
  </si>
  <si>
    <t>45E</t>
  </si>
  <si>
    <t>E45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</si>
</sst>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2" fontId="0" fillId="0" borderId="1" xfId="0" applyNumberFormat="1" applyBorder="1"/>
  </cellXfs>
  <cellStyles count="1">
    <cellStyle name="Normal" xfId="0" builtinId="0"/>
  </cellStyles>
  <dxfs count="3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0.60666356527028376</c:v>
                </c:pt>
                <c:pt idx="1">
                  <c:v>0.33978099838744763</c:v>
                </c:pt>
                <c:pt idx="2">
                  <c:v>3.4059552825182797E-2</c:v>
                </c:pt>
                <c:pt idx="3">
                  <c:v>1.8777892869835229E-2</c:v>
                </c:pt>
                <c:pt idx="4">
                  <c:v>7.1799064725031904E-4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5"/>
                <c:pt idx="0">
                  <c:v>4H6</c:v>
                </c:pt>
                <c:pt idx="1">
                  <c:v>5C12</c:v>
                </c:pt>
                <c:pt idx="2">
                  <c:v>6H4</c:v>
                </c:pt>
                <c:pt idx="3">
                  <c:v>12C5</c:v>
                </c:pt>
                <c:pt idx="4">
                  <c:v>56E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2.8737871497735168</c:v>
                </c:pt>
                <c:pt idx="1">
                  <c:v>2.8594616002027089</c:v>
                </c:pt>
                <c:pt idx="2">
                  <c:v>4.1698931649792943</c:v>
                </c:pt>
                <c:pt idx="3">
                  <c:v>4.3836782760012687</c:v>
                </c:pt>
                <c:pt idx="4">
                  <c:v>3.9948153222794645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2"/>
                <c:pt idx="0">
                  <c:v>4H6</c:v>
                </c:pt>
                <c:pt idx="1">
                  <c:v>5C12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0.63349999999999995</c:v>
                </c:pt>
                <c:pt idx="1">
                  <c:v>0.36649999999999999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69" totalsRowShown="0">
  <autoFilter ref="A6:K69" xr:uid="{D2222DA1-7940-4CAF-B639-69BE9EB6EC23}"/>
  <sortState xmlns:xlrd2="http://schemas.microsoft.com/office/spreadsheetml/2017/richdata2" ref="A7:K69">
    <sortCondition ref="E6:E69"/>
  </sortState>
  <tableColumns count="11">
    <tableColumn id="1" xr3:uid="{FEE07942-27E5-496C-9CE0-57C74379E5FA}" name="Energy (hartrees)"/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64" totalsRowShown="0">
  <autoFilter ref="A1:T64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chloroform!F8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46" totalsRowShown="0">
  <autoFilter ref="K1:T46" xr:uid="{D8941E95-9795-4A93-81A8-7906E931066E}"/>
  <tableColumns count="10">
    <tableColumn id="1" xr3:uid="{502316A8-00C9-483C-A55E-042B44DAC480}" name="Column1"/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/>
    <tableColumn id="10" xr3:uid="{B8477986-80BC-40E3-A47B-C498CC76E9FD}" name="classification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50" totalsRowShown="0">
  <autoFilter ref="K1:T50" xr:uid="{4F6235A9-2023-4B62-B342-F82B4F81652B}"/>
  <tableColumns count="10">
    <tableColumn id="1" xr3:uid="{5B9CA255-F4EB-4BA1-9F23-B3010FB265F8}" name="Column1"/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chloroform!F8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50" totalsRowShown="0">
  <autoFilter ref="K1:T50" xr:uid="{1806F2C9-8FD9-4610-A72B-2F8BDF927ED4}"/>
  <tableColumns count="10">
    <tableColumn id="1" xr3:uid="{89A33290-2469-4E8E-BD7B-5BA4CA99D366}" name="Column1"/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chloroform!F8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Z101"/>
  <sheetViews>
    <sheetView topLeftCell="D1" zoomScale="85" zoomScaleNormal="85" workbookViewId="0">
      <selection activeCell="G11" sqref="G11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4" max="24" width="11" bestFit="1" customWidth="1"/>
  </cols>
  <sheetData>
    <row r="1" spans="1:2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Z1">
        <v>-1260.02581780845</v>
      </c>
    </row>
    <row r="2" spans="1:2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5.2888885262344871</v>
      </c>
      <c r="G2">
        <f>SUM(J7:J103)</f>
        <v>0.99999999999999978</v>
      </c>
      <c r="Z2">
        <v>-1260.0259146165699</v>
      </c>
    </row>
    <row r="3" spans="1:26" x14ac:dyDescent="0.25">
      <c r="Z3">
        <v>-1260.0261169744199</v>
      </c>
    </row>
    <row r="4" spans="1:26" x14ac:dyDescent="0.25">
      <c r="Z4">
        <v>-1260.02675840853</v>
      </c>
    </row>
    <row r="5" spans="1:26" x14ac:dyDescent="0.25">
      <c r="Z5">
        <v>-1260.0271541965899</v>
      </c>
    </row>
    <row r="6" spans="1:2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22</v>
      </c>
      <c r="P6" t="s">
        <v>23</v>
      </c>
      <c r="Z6">
        <v>-1260.02414022827</v>
      </c>
    </row>
    <row r="7" spans="1:26" x14ac:dyDescent="0.25">
      <c r="A7">
        <v>-1260.0292461742099</v>
      </c>
      <c r="B7">
        <f>Table1[[#This Row],[Energy (hartrees)]]*$C$2</f>
        <v>-790680.95226677845</v>
      </c>
      <c r="C7" s="4">
        <f>Table1[[#This Row],[Energy (kcal)]]-MIN(Table1[Energy (kcal)])</f>
        <v>1.8924721116200089</v>
      </c>
      <c r="D7">
        <v>-1260.0292461742099</v>
      </c>
      <c r="E7">
        <v>1</v>
      </c>
      <c r="F7" t="s">
        <v>18</v>
      </c>
      <c r="H7" s="10">
        <f>Table1[[#This Row],[Rel E]]</f>
        <v>1.8924721116200089</v>
      </c>
      <c r="I7" s="10">
        <f>IF(Table1[[#This Row],[rel G]]&lt;5,EXP(-H7/(D$2*E$2)),0)</f>
        <v>4.0937001995789785E-2</v>
      </c>
      <c r="J7" s="10">
        <f>IF(Table1[[#This Row],[rel G]]&lt;5,I7/$F$2,0)</f>
        <v>7.7401899837233985E-3</v>
      </c>
      <c r="M7">
        <f>COUNTIF(Table1[Classification],N7)</f>
        <v>26</v>
      </c>
      <c r="N7" t="s">
        <v>17</v>
      </c>
      <c r="O7">
        <f>SUMIF(Table1[Classification],N7,Table1[weight])</f>
        <v>0.60666356527028376</v>
      </c>
      <c r="P7">
        <f>AVERAGEIF(Table1[Classification],N7,Table1[rel G])</f>
        <v>2.8737871497735168</v>
      </c>
      <c r="Z7">
        <v>-1260.0266743550501</v>
      </c>
    </row>
    <row r="8" spans="1:26" x14ac:dyDescent="0.25">
      <c r="A8">
        <v>-1260.0307524299401</v>
      </c>
      <c r="B8">
        <f>Table1[[#This Row],[Energy (hartrees)]]*$C$2</f>
        <v>-790681.89745731174</v>
      </c>
      <c r="C8" s="4">
        <f>Table1[[#This Row],[Energy (kcal)]]-MIN(Table1[Energy (kcal)])</f>
        <v>0.94728157832287252</v>
      </c>
      <c r="D8">
        <v>-1260.0307524299401</v>
      </c>
      <c r="E8">
        <v>2</v>
      </c>
      <c r="F8" t="s">
        <v>17</v>
      </c>
      <c r="H8" s="10">
        <f>Table1[[#This Row],[Rel E]]</f>
        <v>0.94728157832287252</v>
      </c>
      <c r="I8" s="10">
        <f>IF(Table1[[#This Row],[rel G]]&lt;5,EXP(-H8/(D$2*E$2)),0)</f>
        <v>0.20197204429140997</v>
      </c>
      <c r="J8" s="10">
        <f>IF(Table1[[#This Row],[rel G]]&lt;5,I8/$F$2,0)</f>
        <v>3.8187994186220327E-2</v>
      </c>
      <c r="M8">
        <f>COUNTIF(Table1[Classification],N8)</f>
        <v>13</v>
      </c>
      <c r="N8" t="s">
        <v>20</v>
      </c>
      <c r="O8">
        <f>SUMIF(Table1[Classification],N8,Table1[weight])</f>
        <v>0.33978099838744763</v>
      </c>
      <c r="P8">
        <f>AVERAGEIF(Table1[Classification],N8,Table1[rel G])</f>
        <v>2.8594616002027089</v>
      </c>
      <c r="Z8">
        <v>-1260.02614573506</v>
      </c>
    </row>
    <row r="9" spans="1:26" x14ac:dyDescent="0.25">
      <c r="A9">
        <v>-1260.0319839623801</v>
      </c>
      <c r="B9">
        <f>Table1[[#This Row],[Energy (hartrees)]]*$C$2</f>
        <v>-790682.67025623308</v>
      </c>
      <c r="C9" s="4">
        <f>Table1[[#This Row],[Energy (kcal)]]-MIN(Table1[Energy (kcal)])</f>
        <v>0.17448265699204057</v>
      </c>
      <c r="D9">
        <v>-1260.0319839623801</v>
      </c>
      <c r="E9">
        <v>4</v>
      </c>
      <c r="F9" t="s">
        <v>17</v>
      </c>
      <c r="H9" s="10">
        <f>Table1[[#This Row],[Rel E]]</f>
        <v>0.17448265699204057</v>
      </c>
      <c r="I9" s="10">
        <f>IF(Table1[[#This Row],[rel G]]&lt;5,EXP(-H9/(D$2*E$2)),0)</f>
        <v>0.74479970801229545</v>
      </c>
      <c r="J9" s="10">
        <f>IF(Table1[[#This Row],[rel G]]&lt;5,I9/$F$2,0)</f>
        <v>0.14082348386014634</v>
      </c>
      <c r="M9">
        <f>COUNTIF(Table1[Classification],N9)</f>
        <v>10</v>
      </c>
      <c r="N9" t="s">
        <v>18</v>
      </c>
      <c r="O9">
        <f>SUMIF(Table1[Classification],N9,Table1[weight])</f>
        <v>3.4059552825182797E-2</v>
      </c>
      <c r="P9">
        <f>AVERAGEIF(Table1[Classification],N9,Table1[rel G])</f>
        <v>4.1698931649792943</v>
      </c>
      <c r="Z9">
        <v>-1260.02532964908</v>
      </c>
    </row>
    <row r="10" spans="1:26" x14ac:dyDescent="0.25">
      <c r="A10">
        <v>-1260.02271293319</v>
      </c>
      <c r="B10">
        <f>Table1[[#This Row],[Energy (hartrees)]]*$C$2</f>
        <v>-790676.85259270598</v>
      </c>
      <c r="C10" s="4">
        <f>Table1[[#This Row],[Energy (kcal)]]-MIN(Table1[Energy (kcal)])</f>
        <v>5.9921461840858683</v>
      </c>
      <c r="D10">
        <v>-1260.02271293319</v>
      </c>
      <c r="E10">
        <v>5</v>
      </c>
      <c r="F10" t="s">
        <v>18</v>
      </c>
      <c r="H10" s="10">
        <f>Table1[[#This Row],[Rel E]]</f>
        <v>5.9921461840858683</v>
      </c>
      <c r="I10" s="10">
        <f>IF(Table1[[#This Row],[rel G]]&lt;5,EXP(-H10/(D$2*E$2)),0)</f>
        <v>0</v>
      </c>
      <c r="J10" s="10">
        <f>IF(Table1[[#This Row],[rel G]]&lt;5,I10/$F$2,0)</f>
        <v>0</v>
      </c>
      <c r="M10">
        <f>COUNTIF(Table1[Classification],N10)</f>
        <v>9</v>
      </c>
      <c r="N10" t="s">
        <v>21</v>
      </c>
      <c r="O10">
        <f>SUMIF(Table1[Classification],N10,Table1[weight])</f>
        <v>1.8777892869835229E-2</v>
      </c>
      <c r="P10">
        <f>AVERAGEIF(Table1[Classification],N10,Table1[rel G])</f>
        <v>4.3836782760012687</v>
      </c>
      <c r="Z10">
        <v>-1260.02642086232</v>
      </c>
    </row>
    <row r="11" spans="1:26" x14ac:dyDescent="0.25">
      <c r="A11">
        <v>-1260.0227692087101</v>
      </c>
      <c r="B11">
        <f>Table1[[#This Row],[Energy (hartrees)]]*$C$2</f>
        <v>-790676.88790615764</v>
      </c>
      <c r="C11" s="4">
        <f>Table1[[#This Row],[Energy (kcal)]]-MIN(Table1[Energy (kcal)])</f>
        <v>5.9568327324232087</v>
      </c>
      <c r="D11">
        <v>-1260.0227692087101</v>
      </c>
      <c r="E11">
        <v>8</v>
      </c>
      <c r="F11" t="s">
        <v>18</v>
      </c>
      <c r="H11" s="10">
        <f>Table1[[#This Row],[Rel E]]</f>
        <v>5.9568327324232087</v>
      </c>
      <c r="I11" s="10">
        <f>IF(Table1[[#This Row],[rel G]]&lt;5,EXP(-H11/(D$2*E$2)),0)</f>
        <v>0</v>
      </c>
      <c r="J11" s="10">
        <f>IF(Table1[[#This Row],[rel G]]&lt;5,I11/$F$2,0)</f>
        <v>0</v>
      </c>
      <c r="M11">
        <f>COUNTIF(Table1[Classification],N11)</f>
        <v>2</v>
      </c>
      <c r="N11" t="s">
        <v>19</v>
      </c>
      <c r="O11">
        <f>SUMIF(Table1[Classification],N11,Table1[weight])</f>
        <v>7.1799064725031904E-4</v>
      </c>
      <c r="P11">
        <f>AVERAGEIF(Table1[Classification],N11,Table1[rel G])</f>
        <v>3.9948153222794645</v>
      </c>
      <c r="Z11">
        <v>-1260.01689277942</v>
      </c>
    </row>
    <row r="12" spans="1:26" x14ac:dyDescent="0.25">
      <c r="A12">
        <v>-1260.02705518331</v>
      </c>
      <c r="B12">
        <f>Table1[[#This Row],[Energy (hartrees)]]*$C$2</f>
        <v>-790679.57739807887</v>
      </c>
      <c r="C12" s="4">
        <f>Table1[[#This Row],[Energy (kcal)]]-MIN(Table1[Energy (kcal)])</f>
        <v>3.2673408112023026</v>
      </c>
      <c r="D12">
        <v>-1260.02705518331</v>
      </c>
      <c r="E12">
        <v>14</v>
      </c>
      <c r="F12" t="s">
        <v>17</v>
      </c>
      <c r="H12" s="10">
        <f>Table1[[#This Row],[Rel E]]</f>
        <v>3.2673408112023026</v>
      </c>
      <c r="I12" s="10">
        <f>IF(Table1[[#This Row],[rel G]]&lt;5,EXP(-H12/(D$2*E$2)),0)</f>
        <v>4.0163111014251945E-3</v>
      </c>
      <c r="J12" s="10">
        <f>IF(Table1[[#This Row],[rel G]]&lt;5,I12/$F$2,0)</f>
        <v>7.5938660486094131E-4</v>
      </c>
      <c r="Z12">
        <v>-1260.0233344199301</v>
      </c>
    </row>
    <row r="13" spans="1:26" x14ac:dyDescent="0.25">
      <c r="A13">
        <v>-1260.0302326918199</v>
      </c>
      <c r="B13">
        <f>Table1[[#This Row],[Energy (hartrees)]]*$C$2</f>
        <v>-790681.57131644397</v>
      </c>
      <c r="C13" s="4">
        <f>Table1[[#This Row],[Energy (kcal)]]-MIN(Table1[Energy (kcal)])</f>
        <v>1.2734224461019039</v>
      </c>
      <c r="D13">
        <v>-1260.0302326918199</v>
      </c>
      <c r="E13">
        <v>20</v>
      </c>
      <c r="F13" t="s">
        <v>18</v>
      </c>
      <c r="H13" s="10">
        <f>Table1[[#This Row],[Rel E]]</f>
        <v>1.2734224461019039</v>
      </c>
      <c r="I13" s="10">
        <f>IF(Table1[[#This Row],[rel G]]&lt;5,EXP(-H13/(D$2*E$2)),0)</f>
        <v>0.11644183510765756</v>
      </c>
      <c r="J13" s="10">
        <f>IF(Table1[[#This Row],[rel G]]&lt;5,I13/$F$2,0)</f>
        <v>2.201631487033066E-2</v>
      </c>
      <c r="Z13">
        <v>-1260.0267438800799</v>
      </c>
    </row>
    <row r="14" spans="1:26" x14ac:dyDescent="0.25">
      <c r="A14">
        <v>-1260.0311944447701</v>
      </c>
      <c r="B14">
        <f>Table1[[#This Row],[Energy (hartrees)]]*$C$2</f>
        <v>-790682.17482603772</v>
      </c>
      <c r="C14" s="4">
        <f>Table1[[#This Row],[Energy (kcal)]]-MIN(Table1[Energy (kcal)])</f>
        <v>0.66991285234689713</v>
      </c>
      <c r="D14">
        <v>-1260.0311944447701</v>
      </c>
      <c r="E14">
        <v>21</v>
      </c>
      <c r="F14" t="s">
        <v>17</v>
      </c>
      <c r="H14" s="10">
        <f>Table1[[#This Row],[Rel E]]</f>
        <v>0.66991285234689713</v>
      </c>
      <c r="I14" s="10">
        <f>IF(Table1[[#This Row],[rel G]]&lt;5,EXP(-H14/(D$2*E$2)),0)</f>
        <v>0.32263049319840226</v>
      </c>
      <c r="J14" s="10">
        <f>IF(Table1[[#This Row],[rel G]]&lt;5,I14/$F$2,0)</f>
        <v>6.1001568022857243E-2</v>
      </c>
      <c r="O14">
        <f>SUM(O7:O13)</f>
        <v>0.99999999999999978</v>
      </c>
      <c r="Z14">
        <v>-1260.0196300456701</v>
      </c>
    </row>
    <row r="15" spans="1:26" x14ac:dyDescent="0.25">
      <c r="A15">
        <v>-1260.0265291440501</v>
      </c>
      <c r="B15">
        <f>Table1[[#This Row],[Energy (hartrees)]]*$C$2</f>
        <v>-790679.24730318284</v>
      </c>
      <c r="C15" s="4">
        <f>Table1[[#This Row],[Energy (kcal)]]-MIN(Table1[Energy (kcal)])</f>
        <v>3.5974357072263956</v>
      </c>
      <c r="D15">
        <v>-1260.0265291440501</v>
      </c>
      <c r="E15">
        <v>25</v>
      </c>
      <c r="F15" t="s">
        <v>17</v>
      </c>
      <c r="H15" s="10">
        <f>Table1[[#This Row],[Rel E]]</f>
        <v>3.5974357072263956</v>
      </c>
      <c r="I15" s="10">
        <f>IF(Table1[[#This Row],[rel G]]&lt;5,EXP(-H15/(D$2*E$2)),0)</f>
        <v>2.3000927888892444E-3</v>
      </c>
      <c r="J15" s="10">
        <f>IF(Table1[[#This Row],[rel G]]&lt;5,I15/$F$2,0)</f>
        <v>4.3489152351767075E-4</v>
      </c>
      <c r="Z15">
        <v>-1260.02186508768</v>
      </c>
    </row>
    <row r="16" spans="1:26" x14ac:dyDescent="0.25">
      <c r="A16">
        <v>-1260.0256872965199</v>
      </c>
      <c r="B16">
        <f>Table1[[#This Row],[Energy (hartrees)]]*$C$2</f>
        <v>-790678.71903543919</v>
      </c>
      <c r="C16" s="4">
        <f>Table1[[#This Row],[Energy (kcal)]]-MIN(Table1[Energy (kcal)])</f>
        <v>4.1257034508744255</v>
      </c>
      <c r="D16">
        <v>-1260.0256872965199</v>
      </c>
      <c r="E16">
        <v>27</v>
      </c>
      <c r="F16" t="s">
        <v>17</v>
      </c>
      <c r="H16" s="10">
        <f>Table1[[#This Row],[Rel E]]</f>
        <v>4.1257034508744255</v>
      </c>
      <c r="I16" s="10">
        <f>IF(Table1[[#This Row],[rel G]]&lt;5,EXP(-H16/(D$2*E$2)),0)</f>
        <v>9.4260376161632326E-4</v>
      </c>
      <c r="J16" s="10">
        <f>IF(Table1[[#This Row],[rel G]]&lt;5,I16/$F$2,0)</f>
        <v>1.7822341252622805E-4</v>
      </c>
      <c r="Z16">
        <v>-1260.0241615009299</v>
      </c>
    </row>
    <row r="17" spans="1:26" x14ac:dyDescent="0.25">
      <c r="A17">
        <v>-1260.0294774425699</v>
      </c>
      <c r="B17">
        <f>Table1[[#This Row],[Energy (hartrees)]]*$C$2</f>
        <v>-790681.09738998709</v>
      </c>
      <c r="C17" s="4">
        <f>Table1[[#This Row],[Energy (kcal)]]-MIN(Table1[Energy (kcal)])</f>
        <v>1.7473489029798657</v>
      </c>
      <c r="D17">
        <v>-1260.0294774425699</v>
      </c>
      <c r="E17">
        <v>29</v>
      </c>
      <c r="F17" t="s">
        <v>17</v>
      </c>
      <c r="H17" s="10">
        <f>Table1[[#This Row],[Rel E]]</f>
        <v>1.7473489029798657</v>
      </c>
      <c r="I17" s="10">
        <f>IF(Table1[[#This Row],[rel G]]&lt;5,EXP(-H17/(D$2*E$2)),0)</f>
        <v>5.2305236666082056E-2</v>
      </c>
      <c r="J17" s="10">
        <f>IF(Table1[[#This Row],[rel G]]&lt;5,I17/$F$2,0)</f>
        <v>9.889646266248997E-3</v>
      </c>
      <c r="O17">
        <f>SUM(O7:O9)</f>
        <v>0.98050411648291425</v>
      </c>
      <c r="Z17">
        <v>-1260.02648803533</v>
      </c>
    </row>
    <row r="18" spans="1:26" x14ac:dyDescent="0.25">
      <c r="A18">
        <v>-1260.0285813038799</v>
      </c>
      <c r="B18">
        <f>Table1[[#This Row],[Energy (hartrees)]]*$C$2</f>
        <v>-790680.53505399765</v>
      </c>
      <c r="C18" s="4">
        <f>Table1[[#This Row],[Energy (kcal)]]-MIN(Table1[Energy (kcal)])</f>
        <v>2.309684892417863</v>
      </c>
      <c r="D18">
        <v>-1260.0285813038799</v>
      </c>
      <c r="E18">
        <v>30</v>
      </c>
      <c r="F18" t="s">
        <v>18</v>
      </c>
      <c r="H18" s="10">
        <f>Table1[[#This Row],[Rel E]]</f>
        <v>2.309684892417863</v>
      </c>
      <c r="I18" s="10">
        <f>IF(Table1[[#This Row],[rel G]]&lt;5,EXP(-H18/(D$2*E$2)),0)</f>
        <v>2.0236915754641187E-2</v>
      </c>
      <c r="J18" s="10">
        <f>IF(Table1[[#This Row],[rel G]]&lt;5,I18/$F$2,0)</f>
        <v>3.8263078630339747E-3</v>
      </c>
      <c r="Z18">
        <v>-1260.0221767632099</v>
      </c>
    </row>
    <row r="19" spans="1:26" x14ac:dyDescent="0.25">
      <c r="A19">
        <v>-1260.02720216071</v>
      </c>
      <c r="B19">
        <f>Table1[[#This Row],[Energy (hartrees)]]*$C$2</f>
        <v>-790679.66962786706</v>
      </c>
      <c r="C19" s="4">
        <f>Table1[[#This Row],[Energy (kcal)]]-MIN(Table1[Energy (kcal)])</f>
        <v>3.175111023010686</v>
      </c>
      <c r="D19">
        <v>-1260.02720216071</v>
      </c>
      <c r="E19">
        <v>32</v>
      </c>
      <c r="F19" t="s">
        <v>17</v>
      </c>
      <c r="H19" s="10">
        <f>Table1[[#This Row],[Rel E]]</f>
        <v>3.175111023010686</v>
      </c>
      <c r="I19" s="10">
        <f>IF(Table1[[#This Row],[rel G]]&lt;5,EXP(-H19/(D$2*E$2)),0)</f>
        <v>4.6931667805737804E-3</v>
      </c>
      <c r="J19" s="10">
        <f>IF(Table1[[#This Row],[rel G]]&lt;5,I19/$F$2,0)</f>
        <v>8.8736352776093755E-4</v>
      </c>
      <c r="Z19">
        <v>-1260.0218439801099</v>
      </c>
    </row>
    <row r="20" spans="1:26" x14ac:dyDescent="0.25">
      <c r="A20">
        <v>-1260.0248161053901</v>
      </c>
      <c r="B20">
        <f>Table1[[#This Row],[Energy (hartrees)]]*$C$2</f>
        <v>-790678.17235429329</v>
      </c>
      <c r="C20" s="4">
        <f>Table1[[#This Row],[Energy (kcal)]]-MIN(Table1[Energy (kcal)])</f>
        <v>4.6723845967790112</v>
      </c>
      <c r="D20">
        <v>-1260.0248161053901</v>
      </c>
      <c r="E20">
        <v>35</v>
      </c>
      <c r="F20" t="s">
        <v>18</v>
      </c>
      <c r="H20" s="10">
        <f>Table1[[#This Row],[Rel E]]</f>
        <v>4.6723845967790112</v>
      </c>
      <c r="I20" s="10">
        <f>IF(Table1[[#This Row],[rel G]]&lt;5,EXP(-H20/(D$2*E$2)),0)</f>
        <v>3.7446318545927344E-4</v>
      </c>
      <c r="J20" s="10">
        <f>IF(Table1[[#This Row],[rel G]]&lt;5,I20/$F$2,0)</f>
        <v>7.0801867651742475E-5</v>
      </c>
      <c r="Z20">
        <v>-1260.02578853671</v>
      </c>
    </row>
    <row r="21" spans="1:26" x14ac:dyDescent="0.25">
      <c r="A21">
        <v>-1260.02807027993</v>
      </c>
      <c r="B21">
        <f>Table1[[#This Row],[Energy (hartrees)]]*$C$2</f>
        <v>-790680.21438135894</v>
      </c>
      <c r="C21" s="4">
        <f>Table1[[#This Row],[Energy (kcal)]]-MIN(Table1[Energy (kcal)])</f>
        <v>2.6303575311321765</v>
      </c>
      <c r="D21">
        <v>-1260.02807027993</v>
      </c>
      <c r="E21">
        <v>36</v>
      </c>
      <c r="F21" t="s">
        <v>17</v>
      </c>
      <c r="H21" s="10">
        <f>Table1[[#This Row],[Rel E]]</f>
        <v>2.6303575311321765</v>
      </c>
      <c r="I21" s="10">
        <f>IF(Table1[[#This Row],[rel G]]&lt;5,EXP(-H21/(D$2*E$2)),0)</f>
        <v>1.1775309849329995E-2</v>
      </c>
      <c r="J21" s="10">
        <f>IF(Table1[[#This Row],[rel G]]&lt;5,I21/$F$2,0)</f>
        <v>2.2264242838397701E-3</v>
      </c>
      <c r="Z21">
        <v>-1260.02662407966</v>
      </c>
    </row>
    <row r="22" spans="1:26" x14ac:dyDescent="0.25">
      <c r="A22">
        <v>-1260.0257926015699</v>
      </c>
      <c r="B22">
        <f>Table1[[#This Row],[Energy (hartrees)]]*$C$2</f>
        <v>-790678.78511541116</v>
      </c>
      <c r="C22" s="4">
        <f>Table1[[#This Row],[Energy (kcal)]]-MIN(Table1[Energy (kcal)])</f>
        <v>4.0596234789118171</v>
      </c>
      <c r="D22">
        <v>-1260.0257926015699</v>
      </c>
      <c r="E22">
        <v>40</v>
      </c>
      <c r="F22" t="s">
        <v>17</v>
      </c>
      <c r="H22" s="10">
        <f>Table1[[#This Row],[Rel E]]</f>
        <v>4.0596234789118171</v>
      </c>
      <c r="I22" s="10">
        <f>IF(Table1[[#This Row],[rel G]]&lt;5,EXP(-H22/(D$2*E$2)),0)</f>
        <v>1.0538778983987932E-3</v>
      </c>
      <c r="J22" s="10">
        <f>IF(Table1[[#This Row],[rel G]]&lt;5,I22/$F$2,0)</f>
        <v>1.9926264151177322E-4</v>
      </c>
      <c r="V22" t="s">
        <v>101</v>
      </c>
      <c r="W22" t="s">
        <v>102</v>
      </c>
      <c r="Z22">
        <v>-1260.0225180753</v>
      </c>
    </row>
    <row r="23" spans="1:26" x14ac:dyDescent="0.25">
      <c r="A23">
        <v>-1260.0223183528401</v>
      </c>
      <c r="B23">
        <f>Table1[[#This Row],[Energy (hartrees)]]*$C$2</f>
        <v>-790676.60498959071</v>
      </c>
      <c r="C23" s="4">
        <f>Table1[[#This Row],[Energy (kcal)]]-MIN(Table1[Energy (kcal)])</f>
        <v>6.2397492993623018</v>
      </c>
      <c r="D23">
        <v>-1260.0223183528401</v>
      </c>
      <c r="E23">
        <v>42</v>
      </c>
      <c r="F23" t="s">
        <v>18</v>
      </c>
      <c r="H23" s="10">
        <f>Table1[[#This Row],[Rel E]]</f>
        <v>6.2397492993623018</v>
      </c>
      <c r="I23" s="10">
        <f>IF(Table1[[#This Row],[rel G]]&lt;5,EXP(-H23/(D$2*E$2)),0)</f>
        <v>0</v>
      </c>
      <c r="J23" s="10">
        <f>IF(Table1[[#This Row],[rel G]]&lt;5,I23/$F$2,0)</f>
        <v>0</v>
      </c>
      <c r="V23">
        <v>1</v>
      </c>
      <c r="W23">
        <v>-790678.89914107695</v>
      </c>
      <c r="X23">
        <v>1</v>
      </c>
      <c r="Z23">
        <v>-1260.0261358057401</v>
      </c>
    </row>
    <row r="24" spans="1:26" x14ac:dyDescent="0.25">
      <c r="A24">
        <v>-1260.02819635993</v>
      </c>
      <c r="B24">
        <f>Table1[[#This Row],[Energy (hartrees)]]*$C$2</f>
        <v>-790680.29349781969</v>
      </c>
      <c r="C24" s="4">
        <f>Table1[[#This Row],[Energy (kcal)]]-MIN(Table1[Energy (kcal)])</f>
        <v>2.5512410703813657</v>
      </c>
      <c r="D24">
        <v>-1260.02819635993</v>
      </c>
      <c r="E24">
        <v>43</v>
      </c>
      <c r="F24" t="s">
        <v>21</v>
      </c>
      <c r="H24" s="10">
        <f>Table1[[#This Row],[Rel E]]</f>
        <v>2.5512410703813657</v>
      </c>
      <c r="I24" s="10">
        <f>IF(Table1[[#This Row],[rel G]]&lt;5,EXP(-H24/(D$2*E$2)),0)</f>
        <v>1.3458419258034565E-2</v>
      </c>
      <c r="J24" s="10">
        <f>IF(Table1[[#This Row],[rel G]]&lt;5,I24/$F$2,0)</f>
        <v>2.5446592778949175E-3</v>
      </c>
      <c r="V24">
        <v>3</v>
      </c>
      <c r="W24">
        <v>-790680.15349804505</v>
      </c>
      <c r="X24">
        <v>4</v>
      </c>
      <c r="Z24">
        <v>-1260.0236023153</v>
      </c>
    </row>
    <row r="25" spans="1:26" x14ac:dyDescent="0.25">
      <c r="A25">
        <v>-1260.0311617222201</v>
      </c>
      <c r="B25">
        <f>Table1[[#This Row],[Energy (hartrees)]]*$C$2</f>
        <v>-790682.15429231036</v>
      </c>
      <c r="C25" s="4">
        <f>Table1[[#This Row],[Energy (kcal)]]-MIN(Table1[Energy (kcal)])</f>
        <v>0.69044657971244305</v>
      </c>
      <c r="D25">
        <v>-1260.0311617222201</v>
      </c>
      <c r="E25">
        <v>44</v>
      </c>
      <c r="F25" t="s">
        <v>17</v>
      </c>
      <c r="H25" s="10">
        <f>Table1[[#This Row],[Rel E]]</f>
        <v>0.69044657971244305</v>
      </c>
      <c r="I25" s="10">
        <f>IF(Table1[[#This Row],[rel G]]&lt;5,EXP(-H25/(D$2*E$2)),0)</f>
        <v>0.31163524848657514</v>
      </c>
      <c r="J25" s="10">
        <f>IF(Table1[[#This Row],[rel G]]&lt;5,I25/$F$2,0)</f>
        <v>5.8922635056641873E-2</v>
      </c>
      <c r="V25">
        <v>6</v>
      </c>
      <c r="W25">
        <v>-790678.842351428</v>
      </c>
      <c r="X25">
        <v>9</v>
      </c>
    </row>
    <row r="26" spans="1:26" x14ac:dyDescent="0.25">
      <c r="A26">
        <v>-1260.0238746191701</v>
      </c>
      <c r="B26">
        <f>Table1[[#This Row],[Energy (hartrees)]]*$C$2</f>
        <v>-790677.58156227542</v>
      </c>
      <c r="C26" s="4">
        <f>Table1[[#This Row],[Energy (kcal)]]-MIN(Table1[Energy (kcal)])</f>
        <v>5.2631766146514565</v>
      </c>
      <c r="D26">
        <v>-1260.0238746191701</v>
      </c>
      <c r="E26">
        <v>47</v>
      </c>
      <c r="F26" t="s">
        <v>18</v>
      </c>
      <c r="H26" s="10">
        <f>Table1[[#This Row],[Rel E]]</f>
        <v>5.2631766146514565</v>
      </c>
      <c r="I26" s="10">
        <f>IF(Table1[[#This Row],[rel G]]&lt;5,EXP(-H26/(D$2*E$2)),0)</f>
        <v>0</v>
      </c>
      <c r="J26" s="10">
        <f>IF(Table1[[#This Row],[rel G]]&lt;5,I26/$F$2,0)</f>
        <v>0</v>
      </c>
      <c r="V26">
        <v>7</v>
      </c>
      <c r="W26">
        <v>-790677.34666576295</v>
      </c>
      <c r="X26">
        <v>14</v>
      </c>
    </row>
    <row r="27" spans="1:26" x14ac:dyDescent="0.25">
      <c r="A27">
        <v>-1260.02191888219</v>
      </c>
      <c r="B27">
        <f>Table1[[#This Row],[Energy (hartrees)]]*$C$2</f>
        <v>-790676.35431776301</v>
      </c>
      <c r="C27" s="4">
        <f>Table1[[#This Row],[Energy (kcal)]]-MIN(Table1[Energy (kcal)])</f>
        <v>6.4904211270622909</v>
      </c>
      <c r="D27">
        <v>-1260.02191888219</v>
      </c>
      <c r="E27">
        <v>51</v>
      </c>
      <c r="F27" t="s">
        <v>155</v>
      </c>
      <c r="H27" s="10">
        <f>Table1[[#This Row],[Rel E]]</f>
        <v>6.4904211270622909</v>
      </c>
      <c r="I27" s="10">
        <f>IF(Table1[[#This Row],[rel G]]&lt;5,EXP(-H27/(D$2*E$2)),0)</f>
        <v>0</v>
      </c>
      <c r="J27" s="10">
        <f>IF(Table1[[#This Row],[rel G]]&lt;5,I27/$F$2,0)</f>
        <v>0</v>
      </c>
      <c r="V27">
        <v>8</v>
      </c>
      <c r="W27">
        <v>-790679.07558346202</v>
      </c>
      <c r="X27">
        <v>20</v>
      </c>
    </row>
    <row r="28" spans="1:26" x14ac:dyDescent="0.25">
      <c r="A28">
        <v>-1260.0313739385001</v>
      </c>
      <c r="B28">
        <f>Table1[[#This Row],[Energy (hartrees)]]*$C$2</f>
        <v>-790682.28746014822</v>
      </c>
      <c r="C28" s="4">
        <f>Table1[[#This Row],[Energy (kcal)]]-MIN(Table1[Energy (kcal)])</f>
        <v>0.55727874184958637</v>
      </c>
      <c r="D28">
        <v>-1260.0313739385001</v>
      </c>
      <c r="E28">
        <v>52</v>
      </c>
      <c r="F28" t="s">
        <v>17</v>
      </c>
      <c r="H28" s="10">
        <f>Table1[[#This Row],[Rel E]]</f>
        <v>0.55727874184958637</v>
      </c>
      <c r="I28" s="10">
        <f>IF(Table1[[#This Row],[rel G]]&lt;5,EXP(-H28/(D$2*E$2)),0)</f>
        <v>0.39021862154784248</v>
      </c>
      <c r="J28" s="10">
        <f>IF(Table1[[#This Row],[rel G]]&lt;5,I28/$F$2,0)</f>
        <v>7.3780836864350621E-2</v>
      </c>
      <c r="V28">
        <v>9</v>
      </c>
      <c r="W28">
        <v>-790680.00378859497</v>
      </c>
      <c r="X28">
        <v>21</v>
      </c>
    </row>
    <row r="29" spans="1:26" x14ac:dyDescent="0.25">
      <c r="A29">
        <v>-1260.03195204688</v>
      </c>
      <c r="B29">
        <f>Table1[[#This Row],[Energy (hartrees)]]*$C$2</f>
        <v>-790682.65022893762</v>
      </c>
      <c r="C29" s="4">
        <f>Table1[[#This Row],[Energy (kcal)]]-MIN(Table1[Energy (kcal)])</f>
        <v>0.1945099524455145</v>
      </c>
      <c r="D29">
        <v>-1260.03195204688</v>
      </c>
      <c r="E29">
        <v>54</v>
      </c>
      <c r="F29" t="s">
        <v>17</v>
      </c>
      <c r="H29" s="10">
        <f>Table1[[#This Row],[Rel E]]</f>
        <v>0.1945099524455145</v>
      </c>
      <c r="I29" s="10">
        <f>IF(Table1[[#This Row],[rel G]]&lt;5,EXP(-H29/(D$2*E$2)),0)</f>
        <v>0.72003243794054339</v>
      </c>
      <c r="J29" s="10">
        <f>IF(Table1[[#This Row],[rel G]]&lt;5,I29/$F$2,0)</f>
        <v>0.13614059634060441</v>
      </c>
      <c r="V29">
        <v>10</v>
      </c>
      <c r="W29">
        <v>-790676.97722792695</v>
      </c>
      <c r="X29">
        <v>25</v>
      </c>
    </row>
    <row r="30" spans="1:26" x14ac:dyDescent="0.25">
      <c r="A30">
        <v>-1260.0275656833101</v>
      </c>
      <c r="B30">
        <f>Table1[[#This Row],[Energy (hartrees)]]*$C$2</f>
        <v>-790679.89774193394</v>
      </c>
      <c r="C30" s="4">
        <f>Table1[[#This Row],[Energy (kcal)]]-MIN(Table1[Energy (kcal)])</f>
        <v>2.9469969561323524</v>
      </c>
      <c r="D30">
        <v>-1260.0275656833101</v>
      </c>
      <c r="E30">
        <v>55</v>
      </c>
      <c r="F30" t="s">
        <v>21</v>
      </c>
      <c r="H30" s="10">
        <f>Table1[[#This Row],[Rel E]]</f>
        <v>2.9469969561323524</v>
      </c>
      <c r="I30" s="10">
        <f>IF(Table1[[#This Row],[rel G]]&lt;5,EXP(-H30/(D$2*E$2)),0)</f>
        <v>6.898556178168291E-3</v>
      </c>
      <c r="J30" s="10">
        <f>IF(Table1[[#This Row],[rel G]]&lt;5,I30/$F$2,0)</f>
        <v>1.3043489466547395E-3</v>
      </c>
      <c r="V30">
        <v>11</v>
      </c>
      <c r="W30">
        <v>-790676.37638384802</v>
      </c>
      <c r="X30">
        <v>27</v>
      </c>
    </row>
    <row r="31" spans="1:26" x14ac:dyDescent="0.25">
      <c r="A31">
        <v>-1260.02578157118</v>
      </c>
      <c r="B31">
        <f>Table1[[#This Row],[Energy (hartrees)]]*$C$2</f>
        <v>-790678.77819373121</v>
      </c>
      <c r="C31" s="4">
        <f>Table1[[#This Row],[Energy (kcal)]]-MIN(Table1[Energy (kcal)])</f>
        <v>4.0665451588574797</v>
      </c>
      <c r="D31">
        <v>-1260.02578157118</v>
      </c>
      <c r="E31">
        <v>57</v>
      </c>
      <c r="F31" t="s">
        <v>17</v>
      </c>
      <c r="H31" s="10">
        <f>Table1[[#This Row],[Rel E]]</f>
        <v>4.0665451588574797</v>
      </c>
      <c r="I31" s="10">
        <f>IF(Table1[[#This Row],[rel G]]&lt;5,EXP(-H31/(D$2*E$2)),0)</f>
        <v>1.0416315795592876E-3</v>
      </c>
      <c r="J31" s="10">
        <f>IF(Table1[[#This Row],[rel G]]&lt;5,I31/$F$2,0)</f>
        <v>1.9694716090015507E-4</v>
      </c>
      <c r="V31">
        <v>12</v>
      </c>
      <c r="W31">
        <v>-790678.84117616597</v>
      </c>
      <c r="X31">
        <v>29</v>
      </c>
    </row>
    <row r="32" spans="1:26" x14ac:dyDescent="0.25">
      <c r="A32">
        <v>-1260.0264999825699</v>
      </c>
      <c r="B32">
        <f>Table1[[#This Row],[Energy (hartrees)]]*$C$2</f>
        <v>-790679.22900406248</v>
      </c>
      <c r="C32" s="4">
        <f>Table1[[#This Row],[Energy (kcal)]]-MIN(Table1[Energy (kcal)])</f>
        <v>3.6157348275883123</v>
      </c>
      <c r="D32">
        <v>-1260.0264999825699</v>
      </c>
      <c r="E32">
        <v>58</v>
      </c>
      <c r="F32" t="s">
        <v>17</v>
      </c>
      <c r="H32" s="10">
        <f>Table1[[#This Row],[Rel E]]</f>
        <v>3.6157348275883123</v>
      </c>
      <c r="I32" s="10">
        <f>IF(Table1[[#This Row],[rel G]]&lt;5,EXP(-H32/(D$2*E$2)),0)</f>
        <v>2.2301050139696878E-3</v>
      </c>
      <c r="J32" s="10">
        <f>IF(Table1[[#This Row],[rel G]]&lt;5,I32/$F$2,0)</f>
        <v>4.2165853995743949E-4</v>
      </c>
      <c r="V32">
        <v>13</v>
      </c>
      <c r="W32">
        <v>-790678.78000602301</v>
      </c>
      <c r="X32">
        <v>30</v>
      </c>
    </row>
    <row r="33" spans="1:24" x14ac:dyDescent="0.25">
      <c r="A33">
        <v>-1260.0287757865501</v>
      </c>
      <c r="B33">
        <f>Table1[[#This Row],[Energy (hartrees)]]*$C$2</f>
        <v>-790680.65709381807</v>
      </c>
      <c r="C33" s="4">
        <f>Table1[[#This Row],[Energy (kcal)]]-MIN(Table1[Energy (kcal)])</f>
        <v>2.1876450720010325</v>
      </c>
      <c r="D33">
        <v>-1260.0287757865501</v>
      </c>
      <c r="E33">
        <v>60</v>
      </c>
      <c r="F33" t="s">
        <v>21</v>
      </c>
      <c r="H33" s="10">
        <f>Table1[[#This Row],[Rel E]]</f>
        <v>2.1876450720010325</v>
      </c>
      <c r="I33" s="10">
        <f>IF(Table1[[#This Row],[rel G]]&lt;5,EXP(-H33/(D$2*E$2)),0)</f>
        <v>2.4868224310861341E-2</v>
      </c>
      <c r="J33" s="10">
        <f>IF(Table1[[#This Row],[rel G]]&lt;5,I33/$F$2,0)</f>
        <v>4.7019755072369978E-3</v>
      </c>
      <c r="V33">
        <v>14</v>
      </c>
      <c r="W33">
        <v>-790677.20662513503</v>
      </c>
      <c r="X33">
        <v>32</v>
      </c>
    </row>
    <row r="34" spans="1:24" x14ac:dyDescent="0.25">
      <c r="A34">
        <v>-1260.02897469441</v>
      </c>
      <c r="B34">
        <f>Table1[[#This Row],[Energy (hartrees)]]*$C$2</f>
        <v>-790680.7819104892</v>
      </c>
      <c r="C34" s="4">
        <f>Table1[[#This Row],[Energy (kcal)]]-MIN(Table1[Energy (kcal)])</f>
        <v>2.0628284008707851</v>
      </c>
      <c r="D34">
        <v>-1260.02897469441</v>
      </c>
      <c r="E34">
        <v>65</v>
      </c>
      <c r="F34" t="s">
        <v>17</v>
      </c>
      <c r="H34" s="10">
        <f>Table1[[#This Row],[Rel E]]</f>
        <v>2.0628284008707851</v>
      </c>
      <c r="I34" s="10">
        <f>IF(Table1[[#This Row],[rel G]]&lt;5,EXP(-H34/(D$2*E$2)),0)</f>
        <v>3.0703062016934977E-2</v>
      </c>
      <c r="J34" s="10">
        <f>IF(Table1[[#This Row],[rel G]]&lt;5,I34/$F$2,0)</f>
        <v>5.8052011995787965E-3</v>
      </c>
      <c r="V34">
        <v>15</v>
      </c>
      <c r="W34">
        <v>-790675.92308782204</v>
      </c>
      <c r="X34">
        <v>35</v>
      </c>
    </row>
    <row r="35" spans="1:24" x14ac:dyDescent="0.25">
      <c r="A35">
        <v>-1260.02575894912</v>
      </c>
      <c r="B35">
        <f>Table1[[#This Row],[Energy (hartrees)]]*$C$2</f>
        <v>-790678.76399816223</v>
      </c>
      <c r="C35" s="4">
        <f>Table1[[#This Row],[Energy (kcal)]]-MIN(Table1[Energy (kcal)])</f>
        <v>4.0807407278334722</v>
      </c>
      <c r="D35">
        <v>-1260.02575894912</v>
      </c>
      <c r="E35">
        <v>69</v>
      </c>
      <c r="F35" t="s">
        <v>18</v>
      </c>
      <c r="H35" s="10">
        <f>Table1[[#This Row],[Rel E]]</f>
        <v>4.0807407278334722</v>
      </c>
      <c r="I35" s="10">
        <f>IF(Table1[[#This Row],[rel G]]&lt;5,EXP(-H35/(D$2*E$2)),0)</f>
        <v>1.01695917993338E-3</v>
      </c>
      <c r="J35" s="10">
        <f>IF(Table1[[#This Row],[rel G]]&lt;5,I35/$F$2,0)</f>
        <v>1.9228221107118345E-4</v>
      </c>
      <c r="V35">
        <v>16</v>
      </c>
      <c r="W35">
        <v>-790677.93098481605</v>
      </c>
      <c r="X35">
        <v>36</v>
      </c>
    </row>
    <row r="36" spans="1:24" x14ac:dyDescent="0.25">
      <c r="A36">
        <v>-1260.0311469640701</v>
      </c>
      <c r="B36">
        <f>Table1[[#This Row],[Energy (hartrees)]]*$C$2</f>
        <v>-790682.14503142366</v>
      </c>
      <c r="C36" s="4">
        <f>Table1[[#This Row],[Energy (kcal)]]-MIN(Table1[Energy (kcal)])</f>
        <v>0.69970746641047299</v>
      </c>
      <c r="D36">
        <v>-1260.0311469640701</v>
      </c>
      <c r="E36">
        <v>70</v>
      </c>
      <c r="F36" t="s">
        <v>17</v>
      </c>
      <c r="H36" s="10">
        <f>Table1[[#This Row],[Rel E]]</f>
        <v>0.69970746641047299</v>
      </c>
      <c r="I36" s="10">
        <f>IF(Table1[[#This Row],[rel G]]&lt;5,EXP(-H36/(D$2*E$2)),0)</f>
        <v>0.30679968491904402</v>
      </c>
      <c r="J36" s="10">
        <f>IF(Table1[[#This Row],[rel G]]&lt;5,I36/$F$2,0)</f>
        <v>5.8008347764794958E-2</v>
      </c>
      <c r="V36">
        <v>17</v>
      </c>
      <c r="W36">
        <v>-790676.36348976195</v>
      </c>
      <c r="X36">
        <v>40</v>
      </c>
    </row>
    <row r="37" spans="1:24" x14ac:dyDescent="0.25">
      <c r="A37">
        <v>-1260.02689505945</v>
      </c>
      <c r="B37">
        <f>Table1[[#This Row],[Energy (hartrees)]]*$C$2</f>
        <v>-790679.47691875545</v>
      </c>
      <c r="C37" s="4">
        <f>Table1[[#This Row],[Energy (kcal)]]-MIN(Table1[Energy (kcal)])</f>
        <v>3.3678201346192509</v>
      </c>
      <c r="D37">
        <v>-1260.02689505945</v>
      </c>
      <c r="E37">
        <v>86</v>
      </c>
      <c r="F37" t="s">
        <v>19</v>
      </c>
      <c r="H37" s="10">
        <f>Table1[[#This Row],[Rel E]]</f>
        <v>3.3678201346192509</v>
      </c>
      <c r="I37" s="10">
        <f>IF(Table1[[#This Row],[rel G]]&lt;5,EXP(-H37/(D$2*E$2)),0)</f>
        <v>3.3895241639613654E-3</v>
      </c>
      <c r="J37" s="10">
        <f>IF(Table1[[#This Row],[rel G]]&lt;5,I37/$F$2,0)</f>
        <v>6.4087646150004865E-4</v>
      </c>
      <c r="V37">
        <v>20</v>
      </c>
      <c r="W37">
        <v>-790679.98919482797</v>
      </c>
      <c r="X37">
        <v>44</v>
      </c>
    </row>
    <row r="38" spans="1:24" x14ac:dyDescent="0.25">
      <c r="A38">
        <v>-1260.02334630926</v>
      </c>
      <c r="B38">
        <f>Table1[[#This Row],[Energy (hartrees)]]*$C$2</f>
        <v>-790677.25004252372</v>
      </c>
      <c r="C38" s="4">
        <f>Table1[[#This Row],[Energy (kcal)]]-MIN(Table1[Energy (kcal)])</f>
        <v>5.5946963663445786</v>
      </c>
      <c r="D38">
        <v>-1260.02334630926</v>
      </c>
      <c r="E38">
        <v>89</v>
      </c>
      <c r="F38" t="s">
        <v>17</v>
      </c>
      <c r="H38" s="10">
        <f>Table1[[#This Row],[Rel E]]</f>
        <v>5.5946963663445786</v>
      </c>
      <c r="I38" s="10">
        <f>IF(Table1[[#This Row],[rel G]]&lt;5,EXP(-H38/(D$2*E$2)),0)</f>
        <v>0</v>
      </c>
      <c r="J38" s="10">
        <f>IF(Table1[[#This Row],[rel G]]&lt;5,I38/$F$2,0)</f>
        <v>0</v>
      </c>
      <c r="V38">
        <v>21</v>
      </c>
      <c r="W38">
        <v>-790675.65115440404</v>
      </c>
      <c r="X38">
        <v>47</v>
      </c>
    </row>
    <row r="39" spans="1:24" x14ac:dyDescent="0.25">
      <c r="A39">
        <v>-1260.0225835393001</v>
      </c>
      <c r="B39">
        <f>Table1[[#This Row],[Energy (hartrees)]]*$C$2</f>
        <v>-790676.77139674616</v>
      </c>
      <c r="C39" s="4">
        <f>Table1[[#This Row],[Energy (kcal)]]-MIN(Table1[Energy (kcal)])</f>
        <v>6.0733421439072117</v>
      </c>
      <c r="D39">
        <v>-1260.0225835393001</v>
      </c>
      <c r="E39">
        <v>90</v>
      </c>
      <c r="F39" t="s">
        <v>17</v>
      </c>
      <c r="H39" s="10">
        <f>Table1[[#This Row],[Rel E]]</f>
        <v>6.0733421439072117</v>
      </c>
      <c r="I39" s="10">
        <f>IF(Table1[[#This Row],[rel G]]&lt;5,EXP(-H39/(D$2*E$2)),0)</f>
        <v>0</v>
      </c>
      <c r="J39" s="10">
        <f>IF(Table1[[#This Row],[rel G]]&lt;5,I39/$F$2,0)</f>
        <v>0</v>
      </c>
      <c r="N39">
        <v>1</v>
      </c>
      <c r="O39">
        <v>-1260.0292461742099</v>
      </c>
      <c r="P39" t="s">
        <v>136</v>
      </c>
      <c r="Q39" s="11" t="s">
        <v>18</v>
      </c>
      <c r="S39">
        <v>1</v>
      </c>
      <c r="T39">
        <v>-1260.02977185797</v>
      </c>
      <c r="V39">
        <v>23</v>
      </c>
      <c r="W39">
        <v>-790679.78221375297</v>
      </c>
      <c r="X39">
        <v>52</v>
      </c>
    </row>
    <row r="40" spans="1:24" x14ac:dyDescent="0.25">
      <c r="A40">
        <v>-1260.03226201796</v>
      </c>
      <c r="B40">
        <f>Table1[[#This Row],[Energy (hartrees)]]*$C$2</f>
        <v>-790682.84473889007</v>
      </c>
      <c r="C40" s="4">
        <f>Table1[[#This Row],[Energy (kcal)]]-MIN(Table1[Energy (kcal)])</f>
        <v>0</v>
      </c>
      <c r="D40">
        <v>-1260.03226201796</v>
      </c>
      <c r="E40">
        <v>92</v>
      </c>
      <c r="F40" t="s">
        <v>20</v>
      </c>
      <c r="H40" s="10">
        <f>Table1[[#This Row],[Rel E]]</f>
        <v>0</v>
      </c>
      <c r="I40" s="10">
        <f>IF(Table1[[#This Row],[rel G]]&lt;5,EXP(-H40/(D$2*E$2)),0)</f>
        <v>1</v>
      </c>
      <c r="J40" s="10">
        <f>IF(Table1[[#This Row],[rel G]]&lt;5,I40/$F$2,0)</f>
        <v>0.18907564321684933</v>
      </c>
      <c r="N40">
        <v>2</v>
      </c>
      <c r="O40">
        <v>-1260.0307524299401</v>
      </c>
      <c r="P40" t="s">
        <v>136</v>
      </c>
      <c r="Q40" s="11" t="s">
        <v>17</v>
      </c>
      <c r="S40">
        <v>2</v>
      </c>
      <c r="T40">
        <v>-1260.0313430413</v>
      </c>
      <c r="V40">
        <v>24</v>
      </c>
      <c r="W40">
        <v>-790680.16567596199</v>
      </c>
      <c r="X40">
        <v>54</v>
      </c>
    </row>
    <row r="41" spans="1:24" x14ac:dyDescent="0.25">
      <c r="A41">
        <v>-1260.02719743334</v>
      </c>
      <c r="B41">
        <f>Table1[[#This Row],[Energy (hartrees)]]*$C$2</f>
        <v>-790679.66666139523</v>
      </c>
      <c r="C41" s="4">
        <f>Table1[[#This Row],[Energy (kcal)]]-MIN(Table1[Energy (kcal)])</f>
        <v>3.1780774948420003</v>
      </c>
      <c r="D41">
        <v>-1260.02719743334</v>
      </c>
      <c r="E41">
        <v>93</v>
      </c>
      <c r="F41" t="s">
        <v>21</v>
      </c>
      <c r="H41" s="10">
        <f>Table1[[#This Row],[Rel E]]</f>
        <v>3.1780774948420003</v>
      </c>
      <c r="I41" s="10">
        <f>IF(Table1[[#This Row],[rel G]]&lt;5,EXP(-H41/(D$2*E$2)),0)</f>
        <v>4.6697159479148972E-3</v>
      </c>
      <c r="J41" s="10">
        <f>IF(Table1[[#This Row],[rel G]]&lt;5,I41/$F$2,0)</f>
        <v>8.8292954649198856E-4</v>
      </c>
      <c r="N41">
        <v>4</v>
      </c>
      <c r="O41">
        <v>-1260.0319839623801</v>
      </c>
      <c r="P41" t="s">
        <v>136</v>
      </c>
      <c r="Q41" s="11" t="s">
        <v>18</v>
      </c>
      <c r="S41">
        <v>4</v>
      </c>
      <c r="T41">
        <v>-1260.0326303895199</v>
      </c>
      <c r="V41">
        <v>25</v>
      </c>
      <c r="W41">
        <v>-790677.48241754505</v>
      </c>
      <c r="X41">
        <v>55</v>
      </c>
    </row>
    <row r="42" spans="1:24" x14ac:dyDescent="0.25">
      <c r="A42">
        <v>-1260.0258584195401</v>
      </c>
      <c r="B42">
        <f>Table1[[#This Row],[Energy (hartrees)]]*$C$2</f>
        <v>-790678.82641684555</v>
      </c>
      <c r="C42" s="4">
        <f>Table1[[#This Row],[Energy (kcal)]]-MIN(Table1[Energy (kcal)])</f>
        <v>4.0183220445178449</v>
      </c>
      <c r="D42">
        <v>-1260.0258584195401</v>
      </c>
      <c r="E42">
        <v>95</v>
      </c>
      <c r="F42" t="s">
        <v>18</v>
      </c>
      <c r="H42" s="10">
        <f>Table1[[#This Row],[Rel E]]</f>
        <v>4.0183220445178449</v>
      </c>
      <c r="I42" s="10">
        <f>IF(Table1[[#This Row],[rel G]]&lt;5,EXP(-H42/(D$2*E$2)),0)</f>
        <v>1.1300029223055184E-3</v>
      </c>
      <c r="J42" s="10">
        <f>IF(Table1[[#This Row],[rel G]]&lt;5,I42/$F$2,0)</f>
        <v>2.1365602937183532E-4</v>
      </c>
      <c r="N42">
        <v>5</v>
      </c>
      <c r="O42">
        <v>-1260.02271293319</v>
      </c>
      <c r="P42" t="s">
        <v>136</v>
      </c>
      <c r="Q42" s="11" t="s">
        <v>17</v>
      </c>
      <c r="S42">
        <v>5</v>
      </c>
      <c r="T42">
        <v>-1260.0232685472099</v>
      </c>
      <c r="V42">
        <v>26</v>
      </c>
      <c r="W42">
        <v>-790676.40038292098</v>
      </c>
      <c r="X42">
        <v>57</v>
      </c>
    </row>
    <row r="43" spans="1:24" x14ac:dyDescent="0.25">
      <c r="A43">
        <v>-1260.0308672783201</v>
      </c>
      <c r="B43">
        <f>Table1[[#This Row],[Energy (hartrees)]]*$C$2</f>
        <v>-790681.9695258186</v>
      </c>
      <c r="C43" s="4">
        <f>Table1[[#This Row],[Energy (kcal)]]-MIN(Table1[Energy (kcal)])</f>
        <v>0.87521307147108018</v>
      </c>
      <c r="D43">
        <v>-1260.0308672783201</v>
      </c>
      <c r="E43">
        <v>100</v>
      </c>
      <c r="F43" t="s">
        <v>20</v>
      </c>
      <c r="H43" s="10">
        <f>Table1[[#This Row],[Rel E]]</f>
        <v>0.87521307147108018</v>
      </c>
      <c r="I43" s="10">
        <f>IF(Table1[[#This Row],[rel G]]&lt;5,EXP(-H43/(D$2*E$2)),0)</f>
        <v>0.22810993808548502</v>
      </c>
      <c r="J43" s="10">
        <f>IF(Table1[[#This Row],[rel G]]&lt;5,I43/$F$2,0)</f>
        <v>4.313003326766876E-2</v>
      </c>
      <c r="N43">
        <v>8</v>
      </c>
      <c r="O43">
        <v>-1260.0227692087101</v>
      </c>
      <c r="P43" t="s">
        <v>136</v>
      </c>
      <c r="Q43" s="11" t="s">
        <v>18</v>
      </c>
      <c r="S43">
        <v>8</v>
      </c>
      <c r="T43">
        <v>-1260.02334018698</v>
      </c>
      <c r="V43">
        <v>27</v>
      </c>
      <c r="W43">
        <v>-790676.39810489898</v>
      </c>
      <c r="X43">
        <v>58</v>
      </c>
    </row>
    <row r="44" spans="1:24" x14ac:dyDescent="0.25">
      <c r="A44">
        <v>-1260.02407689962</v>
      </c>
      <c r="B44">
        <f>Table1[[#This Row],[Energy (hartrees)]]*$C$2</f>
        <v>-790677.70849528059</v>
      </c>
      <c r="C44" s="4">
        <f>Table1[[#This Row],[Energy (kcal)]]-MIN(Table1[Energy (kcal)])</f>
        <v>5.1362436094786972</v>
      </c>
      <c r="D44">
        <v>-1260.02407689962</v>
      </c>
      <c r="E44">
        <v>112</v>
      </c>
      <c r="F44" t="s">
        <v>17</v>
      </c>
      <c r="H44" s="10">
        <f>Table1[[#This Row],[Rel E]]</f>
        <v>5.1362436094786972</v>
      </c>
      <c r="I44" s="10">
        <f>IF(Table1[[#This Row],[rel G]]&lt;5,EXP(-H44/(D$2*E$2)),0)</f>
        <v>0</v>
      </c>
      <c r="J44" s="10">
        <f>IF(Table1[[#This Row],[rel G]]&lt;5,I44/$F$2,0)</f>
        <v>0</v>
      </c>
      <c r="N44">
        <v>14</v>
      </c>
      <c r="O44">
        <v>-1260.02705518331</v>
      </c>
      <c r="P44" t="s">
        <v>136</v>
      </c>
      <c r="Q44" s="11" t="s">
        <v>17</v>
      </c>
      <c r="S44">
        <v>14</v>
      </c>
      <c r="T44">
        <v>-1260.02765700645</v>
      </c>
      <c r="V44">
        <v>28</v>
      </c>
      <c r="W44">
        <v>-790678.26313489699</v>
      </c>
      <c r="X44">
        <v>60</v>
      </c>
    </row>
    <row r="45" spans="1:24" x14ac:dyDescent="0.25">
      <c r="A45">
        <v>-1260.02248428085</v>
      </c>
      <c r="B45">
        <f>Table1[[#This Row],[Energy (hartrees)]]*$C$2</f>
        <v>-790676.7091110762</v>
      </c>
      <c r="C45" s="4">
        <f>Table1[[#This Row],[Energy (kcal)]]-MIN(Table1[Energy (kcal)])</f>
        <v>6.1356278138700873</v>
      </c>
      <c r="D45">
        <v>-1260.02248428085</v>
      </c>
      <c r="E45">
        <v>115</v>
      </c>
      <c r="F45" t="s">
        <v>21</v>
      </c>
      <c r="H45" s="10">
        <f>Table1[[#This Row],[Rel E]]</f>
        <v>6.1356278138700873</v>
      </c>
      <c r="I45" s="10">
        <f>IF(Table1[[#This Row],[rel G]]&lt;5,EXP(-H45/(D$2*E$2)),0)</f>
        <v>0</v>
      </c>
      <c r="J45" s="10">
        <f>IF(Table1[[#This Row],[rel G]]&lt;5,I45/$F$2,0)</f>
        <v>0</v>
      </c>
      <c r="N45">
        <v>20</v>
      </c>
      <c r="O45">
        <v>-1260.0302326918199</v>
      </c>
      <c r="P45" t="s">
        <v>136</v>
      </c>
      <c r="Q45" s="11" t="s">
        <v>17</v>
      </c>
      <c r="S45">
        <v>20</v>
      </c>
      <c r="T45">
        <v>-1260.03084670114</v>
      </c>
      <c r="V45">
        <v>31</v>
      </c>
      <c r="W45">
        <v>-790679.98301528196</v>
      </c>
      <c r="X45">
        <v>70</v>
      </c>
    </row>
    <row r="46" spans="1:24" x14ac:dyDescent="0.25">
      <c r="A46">
        <v>-1260.0212549236201</v>
      </c>
      <c r="B46">
        <f>Table1[[#This Row],[Energy (hartrees)]]*$C$2</f>
        <v>-790675.93767712079</v>
      </c>
      <c r="C46" s="4">
        <f>Table1[[#This Row],[Energy (kcal)]]-MIN(Table1[Energy (kcal)])</f>
        <v>6.9070617692777887</v>
      </c>
      <c r="D46">
        <v>-1260.0212549236201</v>
      </c>
      <c r="E46">
        <v>117</v>
      </c>
      <c r="F46" t="s">
        <v>21</v>
      </c>
      <c r="H46" s="10">
        <f>Table1[[#This Row],[Rel E]]</f>
        <v>6.9070617692777887</v>
      </c>
      <c r="I46" s="10">
        <f>IF(Table1[[#This Row],[rel G]]&lt;5,EXP(-H46/(D$2*E$2)),0)</f>
        <v>0</v>
      </c>
      <c r="J46" s="10">
        <f>IF(Table1[[#This Row],[rel G]]&lt;5,I46/$F$2,0)</f>
        <v>0</v>
      </c>
      <c r="N46">
        <v>21</v>
      </c>
      <c r="O46">
        <v>-1260.0311944447701</v>
      </c>
      <c r="P46" t="s">
        <v>136</v>
      </c>
      <c r="Q46" s="11" t="s">
        <v>17</v>
      </c>
      <c r="S46">
        <v>21</v>
      </c>
      <c r="T46">
        <v>-1260.0317796424099</v>
      </c>
      <c r="V46">
        <v>32</v>
      </c>
      <c r="W46">
        <v>-790677.28727907303</v>
      </c>
      <c r="X46">
        <v>86</v>
      </c>
    </row>
    <row r="47" spans="1:24" x14ac:dyDescent="0.25">
      <c r="A47">
        <v>-1260.02810543023</v>
      </c>
      <c r="B47">
        <f>Table1[[#This Row],[Energy (hartrees)]]*$C$2</f>
        <v>-790680.23643852363</v>
      </c>
      <c r="C47" s="4">
        <f>Table1[[#This Row],[Energy (kcal)]]-MIN(Table1[Energy (kcal)])</f>
        <v>2.6083003664389253</v>
      </c>
      <c r="D47">
        <v>-1260.02810543023</v>
      </c>
      <c r="E47">
        <v>118</v>
      </c>
      <c r="F47" t="s">
        <v>20</v>
      </c>
      <c r="H47" s="10">
        <f>Table1[[#This Row],[Rel E]]</f>
        <v>2.6083003664389253</v>
      </c>
      <c r="I47" s="10">
        <f>IF(Table1[[#This Row],[rel G]]&lt;5,EXP(-H47/(D$2*E$2)),0)</f>
        <v>1.2222172990527049E-2</v>
      </c>
      <c r="J47" s="10">
        <f>IF(Table1[[#This Row],[rel G]]&lt;5,I47/$F$2,0)</f>
        <v>2.3109152196915048E-3</v>
      </c>
      <c r="N47">
        <v>25</v>
      </c>
      <c r="O47">
        <v>-1260.0265291440501</v>
      </c>
      <c r="P47" t="s">
        <v>136</v>
      </c>
      <c r="Q47" s="11" t="s">
        <v>17</v>
      </c>
      <c r="S47">
        <v>25</v>
      </c>
      <c r="T47">
        <v>-1260.0271342871199</v>
      </c>
      <c r="V47">
        <v>34</v>
      </c>
      <c r="W47">
        <v>-790680.15461944905</v>
      </c>
      <c r="X47">
        <v>90</v>
      </c>
    </row>
    <row r="48" spans="1:24" x14ac:dyDescent="0.25">
      <c r="A48">
        <v>-1260.02910706899</v>
      </c>
      <c r="B48">
        <f>Table1[[#This Row],[Energy (hartrees)]]*$C$2</f>
        <v>-790680.86497686186</v>
      </c>
      <c r="C48" s="4">
        <f>Table1[[#This Row],[Energy (kcal)]]-MIN(Table1[Energy (kcal)])</f>
        <v>1.9797620282042772</v>
      </c>
      <c r="D48">
        <v>-1260.02910706899</v>
      </c>
      <c r="E48">
        <v>120</v>
      </c>
      <c r="F48" t="s">
        <v>17</v>
      </c>
      <c r="H48" s="10">
        <f>Table1[[#This Row],[Rel E]]</f>
        <v>1.9797620282042772</v>
      </c>
      <c r="I48" s="10">
        <f>IF(Table1[[#This Row],[rel G]]&lt;5,EXP(-H48/(D$2*E$2)),0)</f>
        <v>3.5326462450443262E-2</v>
      </c>
      <c r="J48" s="10">
        <f>IF(Table1[[#This Row],[rel G]]&lt;5,I48/$F$2,0)</f>
        <v>6.6793736103934352E-3</v>
      </c>
      <c r="N48">
        <v>27</v>
      </c>
      <c r="O48">
        <v>-1260.0256872965199</v>
      </c>
      <c r="P48" t="s">
        <v>136</v>
      </c>
      <c r="Q48" s="11" t="s">
        <v>18</v>
      </c>
      <c r="S48">
        <v>27</v>
      </c>
      <c r="T48">
        <v>-1260.02630490919</v>
      </c>
      <c r="V48">
        <v>35</v>
      </c>
      <c r="W48">
        <v>-790680.57066237798</v>
      </c>
      <c r="X48">
        <v>92</v>
      </c>
    </row>
    <row r="49" spans="1:24" x14ac:dyDescent="0.25">
      <c r="A49">
        <v>-1260.0307312853899</v>
      </c>
      <c r="B49">
        <f>Table1[[#This Row],[Energy (hartrees)]]*$C$2</f>
        <v>-790681.884188895</v>
      </c>
      <c r="C49" s="4">
        <f>Table1[[#This Row],[Energy (kcal)]]-MIN(Table1[Energy (kcal)])</f>
        <v>0.96054999507032335</v>
      </c>
      <c r="D49">
        <v>-1260.0307312853899</v>
      </c>
      <c r="E49">
        <v>122</v>
      </c>
      <c r="F49" t="s">
        <v>20</v>
      </c>
      <c r="H49" s="10">
        <f>Table1[[#This Row],[Rel E]]</f>
        <v>0.96054999507032335</v>
      </c>
      <c r="I49" s="10">
        <f>IF(Table1[[#This Row],[rel G]]&lt;5,EXP(-H49/(D$2*E$2)),0)</f>
        <v>0.19749703982759173</v>
      </c>
      <c r="J49" s="10">
        <f>IF(Table1[[#This Row],[rel G]]&lt;5,I49/$F$2,0)</f>
        <v>3.7341879838825615E-2</v>
      </c>
      <c r="N49">
        <v>29</v>
      </c>
      <c r="O49">
        <v>-1260.0294774425699</v>
      </c>
      <c r="P49" t="s">
        <v>136</v>
      </c>
      <c r="Q49" s="11" t="s">
        <v>17</v>
      </c>
      <c r="S49">
        <v>29</v>
      </c>
      <c r="T49">
        <v>-1260.03008201842</v>
      </c>
      <c r="V49">
        <v>36</v>
      </c>
      <c r="W49">
        <v>-790677.26322379301</v>
      </c>
      <c r="X49">
        <v>93</v>
      </c>
    </row>
    <row r="50" spans="1:24" x14ac:dyDescent="0.25">
      <c r="A50">
        <v>-1260.0206153665499</v>
      </c>
      <c r="B50">
        <f>Table1[[#This Row],[Energy (hartrees)]]*$C$2</f>
        <v>-790675.53634866374</v>
      </c>
      <c r="C50" s="4">
        <f>Table1[[#This Row],[Energy (kcal)]]-MIN(Table1[Energy (kcal)])</f>
        <v>7.3083902263315395</v>
      </c>
      <c r="D50">
        <v>-1260.0206153665499</v>
      </c>
      <c r="E50">
        <v>124</v>
      </c>
      <c r="F50" t="s">
        <v>21</v>
      </c>
      <c r="H50" s="10">
        <f>Table1[[#This Row],[Rel E]]</f>
        <v>7.3083902263315395</v>
      </c>
      <c r="I50" s="10">
        <f>IF(Table1[[#This Row],[rel G]]&lt;5,EXP(-H50/(D$2*E$2)),0)</f>
        <v>0</v>
      </c>
      <c r="J50" s="10">
        <f>IF(Table1[[#This Row],[rel G]]&lt;5,I50/$F$2,0)</f>
        <v>0</v>
      </c>
      <c r="N50">
        <v>30</v>
      </c>
      <c r="O50">
        <v>-1260.0285813038799</v>
      </c>
      <c r="P50" t="s">
        <v>136</v>
      </c>
      <c r="Q50" s="11" t="s">
        <v>19</v>
      </c>
      <c r="S50">
        <v>30</v>
      </c>
      <c r="T50">
        <v>-1260.02919748261</v>
      </c>
      <c r="V50">
        <v>37</v>
      </c>
      <c r="W50">
        <v>-790675.91059691994</v>
      </c>
      <c r="X50">
        <v>95</v>
      </c>
    </row>
    <row r="51" spans="1:24" x14ac:dyDescent="0.25">
      <c r="A51">
        <v>-1260.0219719751001</v>
      </c>
      <c r="B51">
        <f>Table1[[#This Row],[Energy (hartrees)]]*$C$2</f>
        <v>-790676.38763409504</v>
      </c>
      <c r="C51" s="4">
        <f>Table1[[#This Row],[Energy (kcal)]]-MIN(Table1[Energy (kcal)])</f>
        <v>6.4571047950303182</v>
      </c>
      <c r="D51">
        <v>-1260.0219719751001</v>
      </c>
      <c r="E51">
        <v>125</v>
      </c>
      <c r="F51" t="s">
        <v>21</v>
      </c>
      <c r="H51" s="10">
        <f>Table1[[#This Row],[Rel E]]</f>
        <v>6.4571047950303182</v>
      </c>
      <c r="I51" s="10">
        <f>IF(Table1[[#This Row],[rel G]]&lt;5,EXP(-H51/(D$2*E$2)),0)</f>
        <v>0</v>
      </c>
      <c r="J51" s="10">
        <f>IF(Table1[[#This Row],[rel G]]&lt;5,I51/$F$2,0)</f>
        <v>0</v>
      </c>
      <c r="N51">
        <v>32</v>
      </c>
      <c r="O51">
        <v>-1260.02720216071</v>
      </c>
      <c r="P51" t="s">
        <v>136</v>
      </c>
      <c r="Q51" s="11" t="s">
        <v>17</v>
      </c>
      <c r="S51">
        <v>32</v>
      </c>
      <c r="T51">
        <v>-1260.02784303867</v>
      </c>
      <c r="V51">
        <v>38</v>
      </c>
      <c r="W51">
        <v>-790679.44662785297</v>
      </c>
      <c r="X51">
        <v>100</v>
      </c>
    </row>
    <row r="52" spans="1:24" x14ac:dyDescent="0.25">
      <c r="A52">
        <v>-1260.0203442459199</v>
      </c>
      <c r="B52">
        <f>Table1[[#This Row],[Energy (hartrees)]]*$C$2</f>
        <v>-790675.36621775723</v>
      </c>
      <c r="C52" s="4">
        <f>Table1[[#This Row],[Energy (kcal)]]-MIN(Table1[Energy (kcal)])</f>
        <v>7.4785211328417063</v>
      </c>
      <c r="D52">
        <v>-1260.0203442459199</v>
      </c>
      <c r="E52">
        <v>126</v>
      </c>
      <c r="F52" t="s">
        <v>20</v>
      </c>
      <c r="H52" s="10">
        <f>Table1[[#This Row],[Rel E]]</f>
        <v>7.4785211328417063</v>
      </c>
      <c r="I52" s="10">
        <f>IF(Table1[[#This Row],[rel G]]&lt;5,EXP(-H52/(D$2*E$2)),0)</f>
        <v>0</v>
      </c>
      <c r="J52" s="10">
        <f>IF(Table1[[#This Row],[rel G]]&lt;5,I52/$F$2,0)</f>
        <v>0</v>
      </c>
      <c r="N52">
        <v>35</v>
      </c>
      <c r="O52">
        <v>-1260.0248161053901</v>
      </c>
      <c r="P52" t="s">
        <v>136</v>
      </c>
      <c r="Q52" s="11" t="s">
        <v>17</v>
      </c>
      <c r="S52">
        <v>35</v>
      </c>
      <c r="T52">
        <v>-1260.0254142015699</v>
      </c>
      <c r="V52">
        <v>42</v>
      </c>
      <c r="W52">
        <v>-790677.87573927396</v>
      </c>
      <c r="X52">
        <v>118</v>
      </c>
    </row>
    <row r="53" spans="1:24" x14ac:dyDescent="0.25">
      <c r="A53">
        <v>-1260.02920730593</v>
      </c>
      <c r="B53">
        <f>Table1[[#This Row],[Energy (hartrees)]]*$C$2</f>
        <v>-790680.92787654407</v>
      </c>
      <c r="C53" s="4">
        <f>Table1[[#This Row],[Energy (kcal)]]-MIN(Table1[Energy (kcal)])</f>
        <v>1.9168623459991068</v>
      </c>
      <c r="D53">
        <v>-1260.02920730593</v>
      </c>
      <c r="E53">
        <v>129</v>
      </c>
      <c r="F53" t="s">
        <v>20</v>
      </c>
      <c r="H53" s="10">
        <f>Table1[[#This Row],[Rel E]]</f>
        <v>1.9168623459991068</v>
      </c>
      <c r="I53" s="10">
        <f>IF(Table1[[#This Row],[rel G]]&lt;5,EXP(-H53/(D$2*E$2)),0)</f>
        <v>3.9285197977027356E-2</v>
      </c>
      <c r="J53" s="10">
        <f>IF(Table1[[#This Row],[rel G]]&lt;5,I53/$F$2,0)</f>
        <v>7.4278740764077153E-3</v>
      </c>
      <c r="N53">
        <v>36</v>
      </c>
      <c r="O53">
        <v>-1260.02807027993</v>
      </c>
      <c r="P53" t="s">
        <v>136</v>
      </c>
      <c r="Q53" s="11" t="s">
        <v>17</v>
      </c>
      <c r="S53">
        <v>36</v>
      </c>
      <c r="T53">
        <v>-1260.0286761289101</v>
      </c>
      <c r="V53">
        <v>43</v>
      </c>
      <c r="W53">
        <v>-790678.66297168005</v>
      </c>
      <c r="X53">
        <v>120</v>
      </c>
    </row>
    <row r="54" spans="1:24" x14ac:dyDescent="0.25">
      <c r="A54">
        <v>-1260.02582191292</v>
      </c>
      <c r="B54">
        <f>Table1[[#This Row],[Energy (hartrees)]]*$C$2</f>
        <v>-790678.80350857647</v>
      </c>
      <c r="C54" s="4">
        <f>Table1[[#This Row],[Energy (kcal)]]-MIN(Table1[Energy (kcal)])</f>
        <v>4.0412303135963157</v>
      </c>
      <c r="D54">
        <v>-1260.02582191292</v>
      </c>
      <c r="E54">
        <v>144</v>
      </c>
      <c r="F54" t="s">
        <v>20</v>
      </c>
      <c r="H54" s="10">
        <f>Table1[[#This Row],[Rel E]]</f>
        <v>4.0412303135963157</v>
      </c>
      <c r="I54" s="10">
        <f>IF(Table1[[#This Row],[rel G]]&lt;5,EXP(-H54/(D$2*E$2)),0)</f>
        <v>1.0871245637943761E-3</v>
      </c>
      <c r="J54" s="10">
        <f>IF(Table1[[#This Row],[rel G]]&lt;5,I54/$F$2,0)</f>
        <v>2.0554877615625841E-4</v>
      </c>
      <c r="N54">
        <v>40</v>
      </c>
      <c r="O54">
        <v>-1260.0257926015699</v>
      </c>
      <c r="P54" t="s">
        <v>136</v>
      </c>
      <c r="Q54" s="11" t="s">
        <v>18</v>
      </c>
      <c r="S54">
        <v>40</v>
      </c>
      <c r="T54">
        <v>-1260.02642496924</v>
      </c>
      <c r="V54">
        <v>44</v>
      </c>
      <c r="W54">
        <v>-790679.40189496998</v>
      </c>
      <c r="X54">
        <v>122</v>
      </c>
    </row>
    <row r="55" spans="1:24" x14ac:dyDescent="0.25">
      <c r="A55">
        <v>-1260.03113806633</v>
      </c>
      <c r="B55">
        <f>Table1[[#This Row],[Energy (hartrees)]]*$C$2</f>
        <v>-790682.13944800268</v>
      </c>
      <c r="C55" s="4">
        <f>Table1[[#This Row],[Energy (kcal)]]-MIN(Table1[Energy (kcal)])</f>
        <v>0.70529088738840073</v>
      </c>
      <c r="D55">
        <v>-1260.03113806633</v>
      </c>
      <c r="E55">
        <v>155</v>
      </c>
      <c r="F55" t="s">
        <v>20</v>
      </c>
      <c r="H55" s="10">
        <f>Table1[[#This Row],[Rel E]]</f>
        <v>0.70529088738840073</v>
      </c>
      <c r="I55" s="10">
        <f>IF(Table1[[#This Row],[rel G]]&lt;5,EXP(-H55/(D$2*E$2)),0)</f>
        <v>0.30392063701243605</v>
      </c>
      <c r="J55" s="10">
        <f>IF(Table1[[#This Row],[rel G]]&lt;5,I55/$F$2,0)</f>
        <v>5.746398993000093E-2</v>
      </c>
      <c r="N55">
        <v>42</v>
      </c>
      <c r="O55">
        <v>-1260.0223183528401</v>
      </c>
      <c r="P55" t="s">
        <v>136</v>
      </c>
      <c r="Q55" s="11" t="s">
        <v>17</v>
      </c>
      <c r="S55">
        <v>42</v>
      </c>
      <c r="T55">
        <v>-1260.02293729302</v>
      </c>
      <c r="V55">
        <v>48</v>
      </c>
      <c r="W55">
        <v>-790678.37569925003</v>
      </c>
      <c r="X55">
        <v>129</v>
      </c>
    </row>
    <row r="56" spans="1:24" x14ac:dyDescent="0.25">
      <c r="A56">
        <v>-1260.02636071344</v>
      </c>
      <c r="B56">
        <f>Table1[[#This Row],[Energy (hartrees)]]*$C$2</f>
        <v>-790679.14161129075</v>
      </c>
      <c r="C56" s="4">
        <f>Table1[[#This Row],[Energy (kcal)]]-MIN(Table1[Energy (kcal)])</f>
        <v>3.7031275993213058</v>
      </c>
      <c r="D56">
        <v>-1260.02636071344</v>
      </c>
      <c r="E56">
        <v>159</v>
      </c>
      <c r="F56" t="s">
        <v>20</v>
      </c>
      <c r="H56" s="10">
        <f>Table1[[#This Row],[Rel E]]</f>
        <v>3.7031275993213058</v>
      </c>
      <c r="I56" s="10">
        <f>IF(Table1[[#This Row],[rel G]]&lt;5,EXP(-H56/(D$2*E$2)),0)</f>
        <v>1.9241281746167815E-3</v>
      </c>
      <c r="J56" s="10">
        <f>IF(Table1[[#This Row],[rel G]]&lt;5,I56/$F$2,0)</f>
        <v>3.6380577224733019E-4</v>
      </c>
      <c r="N56">
        <v>43</v>
      </c>
      <c r="O56">
        <v>-1260.02819635993</v>
      </c>
      <c r="P56" t="s">
        <v>136</v>
      </c>
      <c r="Q56" s="11" t="s">
        <v>17</v>
      </c>
      <c r="S56">
        <v>43</v>
      </c>
      <c r="T56">
        <v>-1260.0287738653001</v>
      </c>
      <c r="V56">
        <v>49</v>
      </c>
      <c r="W56">
        <v>-790677.87135149201</v>
      </c>
      <c r="X56">
        <v>137</v>
      </c>
    </row>
    <row r="57" spans="1:24" x14ac:dyDescent="0.25">
      <c r="A57">
        <v>-1260.02746115012</v>
      </c>
      <c r="B57">
        <f>Table1[[#This Row],[Energy (hartrees)]]*$C$2</f>
        <v>-790679.83214631176</v>
      </c>
      <c r="C57" s="4">
        <f>Table1[[#This Row],[Energy (kcal)]]-MIN(Table1[Energy (kcal)])</f>
        <v>3.0125925783067942</v>
      </c>
      <c r="D57">
        <v>-1260.02746115012</v>
      </c>
      <c r="E57">
        <v>164</v>
      </c>
      <c r="F57" t="s">
        <v>20</v>
      </c>
      <c r="H57" s="10">
        <f>Table1[[#This Row],[Rel E]]</f>
        <v>3.0125925783067942</v>
      </c>
      <c r="I57" s="10">
        <f>IF(Table1[[#This Row],[rel G]]&lt;5,EXP(-H57/(D$2*E$2)),0)</f>
        <v>6.1752178768544504E-3</v>
      </c>
      <c r="J57" s="10">
        <f>IF(Table1[[#This Row],[rel G]]&lt;5,I57/$F$2,0)</f>
        <v>1.1675832920704419E-3</v>
      </c>
      <c r="N57">
        <v>44</v>
      </c>
      <c r="O57">
        <v>-1260.0311617222201</v>
      </c>
      <c r="P57" t="s">
        <v>136</v>
      </c>
      <c r="Q57" s="11" t="s">
        <v>21</v>
      </c>
      <c r="S57">
        <v>44</v>
      </c>
      <c r="T57">
        <v>-1260.0317468631499</v>
      </c>
      <c r="V57">
        <v>50</v>
      </c>
      <c r="W57">
        <v>-790676.51607207896</v>
      </c>
      <c r="X57">
        <v>144</v>
      </c>
    </row>
    <row r="58" spans="1:24" x14ac:dyDescent="0.25">
      <c r="A58">
        <v>-1260.0248967002599</v>
      </c>
      <c r="B58">
        <f>Table1[[#This Row],[Energy (hartrees)]]*$C$2</f>
        <v>-790678.22292838013</v>
      </c>
      <c r="C58" s="4">
        <f>Table1[[#This Row],[Energy (kcal)]]-MIN(Table1[Energy (kcal)])</f>
        <v>4.621810509939678</v>
      </c>
      <c r="D58">
        <v>-1260.0248967002599</v>
      </c>
      <c r="E58">
        <v>170</v>
      </c>
      <c r="F58" t="s">
        <v>19</v>
      </c>
      <c r="H58" s="10">
        <f>Table1[[#This Row],[Rel E]]</f>
        <v>4.621810509939678</v>
      </c>
      <c r="I58" s="10">
        <f>IF(Table1[[#This Row],[rel G]]&lt;5,EXP(-H58/(D$2*E$2)),0)</f>
        <v>4.0784833222452034E-4</v>
      </c>
      <c r="J58" s="10">
        <f>IF(Table1[[#This Row],[rel G]]&lt;5,I58/$F$2,0)</f>
        <v>7.7114185750270451E-5</v>
      </c>
      <c r="N58">
        <v>47</v>
      </c>
      <c r="O58">
        <v>-1260.0238746191701</v>
      </c>
      <c r="P58" t="s">
        <v>136</v>
      </c>
      <c r="Q58" s="11" t="s">
        <v>17</v>
      </c>
      <c r="S58">
        <v>47</v>
      </c>
      <c r="T58">
        <v>-1260.0244942617901</v>
      </c>
      <c r="V58">
        <v>51</v>
      </c>
      <c r="W58">
        <v>-790679.48983746499</v>
      </c>
      <c r="X58">
        <v>155</v>
      </c>
    </row>
    <row r="59" spans="1:24" x14ac:dyDescent="0.25">
      <c r="A59">
        <v>-1260.02947821513</v>
      </c>
      <c r="B59">
        <f>Table1[[#This Row],[Energy (hartrees)]]*$C$2</f>
        <v>-790681.09787477623</v>
      </c>
      <c r="C59" s="4">
        <f>Table1[[#This Row],[Energy (kcal)]]-MIN(Table1[Energy (kcal)])</f>
        <v>1.7468641138402745</v>
      </c>
      <c r="D59">
        <v>-1260.02947821513</v>
      </c>
      <c r="E59">
        <v>184</v>
      </c>
      <c r="F59" t="s">
        <v>17</v>
      </c>
      <c r="H59" s="10">
        <f>Table1[[#This Row],[Rel E]]</f>
        <v>1.7468641138402745</v>
      </c>
      <c r="I59" s="10">
        <f>IF(Table1[[#This Row],[rel G]]&lt;5,EXP(-H59/(D$2*E$2)),0)</f>
        <v>5.2348073285483375E-2</v>
      </c>
      <c r="J59" s="10">
        <f>IF(Table1[[#This Row],[rel G]]&lt;5,I59/$F$2,0)</f>
        <v>9.8977456276155371E-3</v>
      </c>
      <c r="N59">
        <v>51</v>
      </c>
      <c r="O59">
        <v>-1260.02191888219</v>
      </c>
      <c r="P59" t="s">
        <v>136</v>
      </c>
      <c r="Q59" s="11" t="s">
        <v>17</v>
      </c>
      <c r="S59">
        <v>51</v>
      </c>
      <c r="T59">
        <v>-1260.02253185931</v>
      </c>
      <c r="V59">
        <v>52</v>
      </c>
      <c r="W59">
        <v>-790676.83944106998</v>
      </c>
      <c r="X59">
        <v>159</v>
      </c>
    </row>
    <row r="60" spans="1:24" x14ac:dyDescent="0.25">
      <c r="A60">
        <v>-1260.0273590414199</v>
      </c>
      <c r="B60">
        <f>Table1[[#This Row],[Energy (hartrees)]]*$C$2</f>
        <v>-790679.76807208138</v>
      </c>
      <c r="C60" s="4">
        <f>Table1[[#This Row],[Energy (kcal)]]-MIN(Table1[Energy (kcal)])</f>
        <v>3.0766668086871505</v>
      </c>
      <c r="D60">
        <v>-1260.0273590414199</v>
      </c>
      <c r="E60">
        <v>189</v>
      </c>
      <c r="F60" t="s">
        <v>20</v>
      </c>
      <c r="H60" s="10">
        <f>Table1[[#This Row],[Rel E]]</f>
        <v>3.0766668086871505</v>
      </c>
      <c r="I60" s="10">
        <f>IF(Table1[[#This Row],[rel G]]&lt;5,EXP(-H60/(D$2*E$2)),0)</f>
        <v>5.5419436998967756E-3</v>
      </c>
      <c r="J60" s="10">
        <f>IF(Table1[[#This Row],[rel G]]&lt;5,I60/$F$2,0)</f>
        <v>1.0478465697295488E-3</v>
      </c>
      <c r="N60">
        <v>52</v>
      </c>
      <c r="O60">
        <v>-1260.0313739385001</v>
      </c>
      <c r="P60" t="s">
        <v>136</v>
      </c>
      <c r="Q60" s="11" t="s">
        <v>21</v>
      </c>
      <c r="S60">
        <v>52</v>
      </c>
      <c r="T60">
        <v>-1260.0320125681801</v>
      </c>
      <c r="V60">
        <v>53</v>
      </c>
      <c r="W60">
        <v>-790677.06560819503</v>
      </c>
      <c r="X60">
        <v>164</v>
      </c>
    </row>
    <row r="61" spans="1:24" x14ac:dyDescent="0.25">
      <c r="A61">
        <v>-1260.0280347105399</v>
      </c>
      <c r="B61">
        <f>Table1[[#This Row],[Energy (hartrees)]]*$C$2</f>
        <v>-790680.19206121087</v>
      </c>
      <c r="C61" s="4">
        <f>Table1[[#This Row],[Energy (kcal)]]-MIN(Table1[Energy (kcal)])</f>
        <v>2.652677679201588</v>
      </c>
      <c r="D61">
        <v>-1260.0280347105399</v>
      </c>
      <c r="E61">
        <v>190</v>
      </c>
      <c r="F61" t="s">
        <v>17</v>
      </c>
      <c r="H61" s="10">
        <f>Table1[[#This Row],[Rel E]]</f>
        <v>2.652677679201588</v>
      </c>
      <c r="I61" s="10">
        <f>IF(Table1[[#This Row],[rel G]]&lt;5,EXP(-H61/(D$2*E$2)),0)</f>
        <v>1.1339747825728922E-2</v>
      </c>
      <c r="J61" s="10">
        <f>IF(Table1[[#This Row],[rel G]]&lt;5,I61/$F$2,0)</f>
        <v>2.1440701140665644E-3</v>
      </c>
      <c r="N61">
        <v>54</v>
      </c>
      <c r="O61">
        <v>-1260.03195204688</v>
      </c>
      <c r="P61" t="s">
        <v>136</v>
      </c>
      <c r="Q61" s="11" t="s">
        <v>17</v>
      </c>
      <c r="S61">
        <v>54</v>
      </c>
      <c r="T61">
        <v>-1260.0325957105499</v>
      </c>
      <c r="V61">
        <v>54</v>
      </c>
      <c r="W61">
        <v>-790675.57158549898</v>
      </c>
      <c r="X61">
        <v>170</v>
      </c>
    </row>
    <row r="62" spans="1:24" x14ac:dyDescent="0.25">
      <c r="A62">
        <v>-1260.0233312595501</v>
      </c>
      <c r="B62">
        <f>Table1[[#This Row],[Energy (hartrees)]]*$C$2</f>
        <v>-790677.24059868022</v>
      </c>
      <c r="C62" s="4">
        <f>Table1[[#This Row],[Energy (kcal)]]-MIN(Table1[Energy (kcal)])</f>
        <v>5.6041402098489925</v>
      </c>
      <c r="D62">
        <v>-1260.0233312595501</v>
      </c>
      <c r="E62">
        <v>199</v>
      </c>
      <c r="F62" t="s">
        <v>17</v>
      </c>
      <c r="H62" s="10">
        <f>Table1[[#This Row],[Rel E]]</f>
        <v>5.6041402098489925</v>
      </c>
      <c r="I62" s="10">
        <f>IF(Table1[[#This Row],[rel G]]&lt;5,EXP(-H62/(D$2*E$2)),0)</f>
        <v>0</v>
      </c>
      <c r="J62" s="10">
        <f>IF(Table1[[#This Row],[rel G]]&lt;5,I62/$F$2,0)</f>
        <v>0</v>
      </c>
      <c r="N62">
        <v>55</v>
      </c>
      <c r="O62">
        <v>-1260.0275656833101</v>
      </c>
      <c r="P62" t="s">
        <v>136</v>
      </c>
      <c r="Q62" s="11" t="s">
        <v>19</v>
      </c>
      <c r="S62">
        <v>55</v>
      </c>
      <c r="T62">
        <v>-1260.0281604532499</v>
      </c>
      <c r="V62">
        <v>55</v>
      </c>
      <c r="W62">
        <v>-790678.84717336996</v>
      </c>
      <c r="X62">
        <v>184</v>
      </c>
    </row>
    <row r="63" spans="1:24" x14ac:dyDescent="0.25">
      <c r="A63">
        <v>-1260.02424087091</v>
      </c>
      <c r="B63">
        <f>Table1[[#This Row],[Energy (hartrees)]]*$C$2</f>
        <v>-790677.81138890469</v>
      </c>
      <c r="C63" s="4">
        <f>Table1[[#This Row],[Energy (kcal)]]-MIN(Table1[Energy (kcal)])</f>
        <v>5.0333499853732064</v>
      </c>
      <c r="D63">
        <v>-1260.02424087091</v>
      </c>
      <c r="E63">
        <v>201</v>
      </c>
      <c r="F63" t="s">
        <v>17</v>
      </c>
      <c r="H63" s="10">
        <f>Table1[[#This Row],[Rel E]]</f>
        <v>5.0333499853732064</v>
      </c>
      <c r="I63" s="10">
        <f>IF(Table1[[#This Row],[rel G]]&lt;5,EXP(-H63/(D$2*E$2)),0)</f>
        <v>0</v>
      </c>
      <c r="J63" s="10">
        <f>IF(Table1[[#This Row],[rel G]]&lt;5,I63/$F$2,0)</f>
        <v>0</v>
      </c>
      <c r="N63">
        <v>57</v>
      </c>
      <c r="O63">
        <v>-1260.02578157118</v>
      </c>
      <c r="P63" t="s">
        <v>136</v>
      </c>
      <c r="Q63" s="11" t="s">
        <v>17</v>
      </c>
      <c r="S63">
        <v>57</v>
      </c>
      <c r="T63">
        <v>-1260.02639942723</v>
      </c>
      <c r="V63">
        <v>56</v>
      </c>
      <c r="W63">
        <v>-790678.03324032796</v>
      </c>
      <c r="X63">
        <v>189</v>
      </c>
    </row>
    <row r="64" spans="1:24" x14ac:dyDescent="0.25">
      <c r="A64">
        <v>-1260.0256545894299</v>
      </c>
      <c r="B64">
        <f>Table1[[#This Row],[Energy (hartrees)]]*$C$2</f>
        <v>-790678.69851141318</v>
      </c>
      <c r="C64" s="4">
        <f>Table1[[#This Row],[Energy (kcal)]]-MIN(Table1[Energy (kcal)])</f>
        <v>4.1462274768855423</v>
      </c>
      <c r="D64">
        <v>-1260.0256545894299</v>
      </c>
      <c r="E64">
        <v>205</v>
      </c>
      <c r="F64" t="s">
        <v>20</v>
      </c>
      <c r="H64" s="10">
        <f>Table1[[#This Row],[Rel E]]</f>
        <v>4.1462274768855423</v>
      </c>
      <c r="I64" s="10">
        <f>IF(Table1[[#This Row],[rel G]]&lt;5,EXP(-H64/(D$2*E$2)),0)</f>
        <v>9.1049474848184321E-4</v>
      </c>
      <c r="J64" s="10">
        <f>IF(Table1[[#This Row],[rel G]]&lt;5,I64/$F$2,0)</f>
        <v>1.7215238021476797E-4</v>
      </c>
      <c r="N64">
        <v>58</v>
      </c>
      <c r="O64">
        <v>-1260.0264999825699</v>
      </c>
      <c r="P64" t="s">
        <v>136</v>
      </c>
      <c r="Q64" s="11" t="s">
        <v>20</v>
      </c>
      <c r="S64">
        <v>58</v>
      </c>
      <c r="T64">
        <v>-1260.0271852748499</v>
      </c>
      <c r="V64">
        <v>57</v>
      </c>
      <c r="W64">
        <v>-790677.93277725799</v>
      </c>
      <c r="X64">
        <v>190</v>
      </c>
    </row>
    <row r="65" spans="1:24" x14ac:dyDescent="0.25">
      <c r="A65">
        <v>-1260.02337328268</v>
      </c>
      <c r="B65">
        <f>Table1[[#This Row],[Energy (hartrees)]]*$C$2</f>
        <v>-790677.26696861454</v>
      </c>
      <c r="C65" s="4">
        <f>Table1[[#This Row],[Energy (kcal)]]-MIN(Table1[Energy (kcal)])</f>
        <v>5.577770275529474</v>
      </c>
      <c r="D65">
        <v>-1260.02337328268</v>
      </c>
      <c r="E65">
        <v>217</v>
      </c>
      <c r="F65" t="s">
        <v>156</v>
      </c>
      <c r="H65" s="10">
        <f>Table1[[#This Row],[Rel E]]</f>
        <v>5.577770275529474</v>
      </c>
      <c r="I65" s="10">
        <f>IF(Table1[[#This Row],[rel G]]&lt;5,EXP(-H65/(D$2*E$2)),0)</f>
        <v>0</v>
      </c>
      <c r="J65" s="10">
        <f>IF(Table1[[#This Row],[rel G]]&lt;5,I65/$F$2,0)</f>
        <v>0</v>
      </c>
      <c r="N65">
        <v>60</v>
      </c>
      <c r="O65">
        <v>-1260.0287757865501</v>
      </c>
      <c r="P65" t="s">
        <v>136</v>
      </c>
      <c r="Q65" s="11" t="s">
        <v>21</v>
      </c>
      <c r="S65">
        <v>60</v>
      </c>
      <c r="T65">
        <v>-1260.02939588449</v>
      </c>
      <c r="V65">
        <v>60</v>
      </c>
      <c r="W65">
        <v>-790676.03099690506</v>
      </c>
      <c r="X65">
        <v>205</v>
      </c>
    </row>
    <row r="66" spans="1:24" x14ac:dyDescent="0.25">
      <c r="A66">
        <v>-1260.0233131258999</v>
      </c>
      <c r="B66">
        <f>Table1[[#This Row],[Energy (hartrees)]]*$C$2</f>
        <v>-790677.22921963339</v>
      </c>
      <c r="C66" s="4">
        <f>Table1[[#This Row],[Energy (kcal)]]-MIN(Table1[Energy (kcal)])</f>
        <v>5.6155192566802725</v>
      </c>
      <c r="D66">
        <v>-1260.0233131258999</v>
      </c>
      <c r="E66">
        <v>225</v>
      </c>
      <c r="F66" t="s">
        <v>156</v>
      </c>
      <c r="H66" s="10">
        <f>Table1[[#This Row],[Rel E]]</f>
        <v>5.6155192566802725</v>
      </c>
      <c r="I66" s="10">
        <f>IF(Table1[[#This Row],[rel G]]&lt;5,EXP(-H66/(D$2*E$2)),0)</f>
        <v>0</v>
      </c>
      <c r="J66" s="10">
        <f>IF(Table1[[#This Row],[rel G]]&lt;5,I66/$F$2,0)</f>
        <v>0</v>
      </c>
      <c r="N66">
        <v>65</v>
      </c>
      <c r="O66">
        <v>-1260.02897469441</v>
      </c>
      <c r="P66" t="s">
        <v>136</v>
      </c>
      <c r="Q66" s="11" t="s">
        <v>18</v>
      </c>
      <c r="S66">
        <v>65</v>
      </c>
      <c r="T66">
        <v>-1260.0295686814</v>
      </c>
      <c r="V66">
        <v>63</v>
      </c>
      <c r="W66">
        <v>-790675.72068930895</v>
      </c>
      <c r="X66">
        <v>247</v>
      </c>
    </row>
    <row r="67" spans="1:24" x14ac:dyDescent="0.25">
      <c r="A67">
        <v>-1260.0248542981999</v>
      </c>
      <c r="B67">
        <f>Table1[[#This Row],[Energy (hartrees)]]*$C$2</f>
        <v>-790678.19632066344</v>
      </c>
      <c r="C67" s="4">
        <f>Table1[[#This Row],[Energy (kcal)]]-MIN(Table1[Energy (kcal)])</f>
        <v>4.6484182266285643</v>
      </c>
      <c r="D67">
        <v>-1260.0248542981999</v>
      </c>
      <c r="E67">
        <v>247</v>
      </c>
      <c r="F67" t="s">
        <v>20</v>
      </c>
      <c r="H67" s="10">
        <f>Table1[[#This Row],[Rel E]]</f>
        <v>4.6484182266285643</v>
      </c>
      <c r="I67" s="10">
        <f>IF(Table1[[#This Row],[rel G]]&lt;5,EXP(-H67/(D$2*E$2)),0)</f>
        <v>3.8992884715930706E-4</v>
      </c>
      <c r="J67" s="10">
        <f>IF(Table1[[#This Row],[rel G]]&lt;5,I67/$F$2,0)</f>
        <v>7.3726047585450519E-5</v>
      </c>
      <c r="N67">
        <v>69</v>
      </c>
      <c r="O67">
        <v>-1260.02575894912</v>
      </c>
      <c r="P67" t="s">
        <v>136</v>
      </c>
      <c r="Q67" s="11" t="s">
        <v>20</v>
      </c>
      <c r="S67">
        <v>69</v>
      </c>
      <c r="T67">
        <v>-1260.0264421060699</v>
      </c>
      <c r="V67">
        <v>65</v>
      </c>
      <c r="W67">
        <v>-790678.60882617999</v>
      </c>
      <c r="X67">
        <v>387</v>
      </c>
    </row>
    <row r="68" spans="1:24" x14ac:dyDescent="0.25">
      <c r="A68">
        <v>-1260.0249063732099</v>
      </c>
      <c r="B68">
        <f>Table1[[#This Row],[Energy (hartrees)]]*$C$2</f>
        <v>-790678.22899825289</v>
      </c>
      <c r="C68" s="4">
        <f>Table1[[#This Row],[Energy (kcal)]]-MIN(Table1[Energy (kcal)])</f>
        <v>4.6157406371785328</v>
      </c>
      <c r="D68">
        <v>-1260.0249063732099</v>
      </c>
      <c r="E68">
        <v>376</v>
      </c>
      <c r="F68" t="s">
        <v>17</v>
      </c>
      <c r="H68" s="10">
        <f>Table1[[#This Row],[Rel E]]</f>
        <v>4.6157406371785328</v>
      </c>
      <c r="I68" s="10">
        <f>IF(Table1[[#This Row],[rel G]]&lt;5,EXP(-H68/(D$2*E$2)),0)</f>
        <v>4.1205022796302846E-4</v>
      </c>
      <c r="J68" s="10">
        <f>IF(Table1[[#This Row],[rel G]]&lt;5,I68/$F$2,0)</f>
        <v>7.7908661889759012E-5</v>
      </c>
      <c r="N68">
        <v>70</v>
      </c>
      <c r="O68">
        <v>-1260.0311469640701</v>
      </c>
      <c r="P68" t="s">
        <v>136</v>
      </c>
      <c r="Q68" s="11" t="s">
        <v>20</v>
      </c>
      <c r="S68">
        <v>70</v>
      </c>
      <c r="T68">
        <v>-1260.03173179128</v>
      </c>
    </row>
    <row r="69" spans="1:24" x14ac:dyDescent="0.25">
      <c r="A69">
        <v>-1260.02942388106</v>
      </c>
      <c r="B69">
        <f>Table1[[#This Row],[Energy (hartrees)]]*$C$2</f>
        <v>-790681.06377960392</v>
      </c>
      <c r="C69" s="4">
        <f>Table1[[#This Row],[Energy (kcal)]]-MIN(Table1[Energy (kcal)])</f>
        <v>1.7809592861449346</v>
      </c>
      <c r="D69">
        <v>-1260.02942388106</v>
      </c>
      <c r="E69">
        <v>387</v>
      </c>
      <c r="F69" t="s">
        <v>21</v>
      </c>
      <c r="H69" s="10">
        <f>Table1[[#This Row],[Rel E]]</f>
        <v>1.7809592861449346</v>
      </c>
      <c r="I69" s="10">
        <f>IF(Table1[[#This Row],[rel G]]&lt;5,EXP(-H69/(D$2*E$2)),0)</f>
        <v>4.9419266451152848E-2</v>
      </c>
      <c r="J69" s="10">
        <f>IF(Table1[[#This Row],[rel G]]&lt;5,I69/$F$2,0)</f>
        <v>9.3439795915565872E-3</v>
      </c>
      <c r="N69">
        <v>86</v>
      </c>
      <c r="O69">
        <v>-1260.02689505945</v>
      </c>
      <c r="P69" t="s">
        <v>136</v>
      </c>
      <c r="Q69" s="11" t="s">
        <v>17</v>
      </c>
      <c r="S69">
        <v>86</v>
      </c>
      <c r="T69">
        <v>-1260.02750188241</v>
      </c>
    </row>
    <row r="70" spans="1:24" x14ac:dyDescent="0.25">
      <c r="C70" s="4"/>
      <c r="D70" s="4"/>
      <c r="H70" s="4"/>
      <c r="I70" s="4"/>
      <c r="J70" s="4"/>
      <c r="N70">
        <v>89</v>
      </c>
      <c r="O70">
        <v>-1260.02334630926</v>
      </c>
      <c r="P70" t="s">
        <v>136</v>
      </c>
      <c r="Q70" s="11" t="s">
        <v>20</v>
      </c>
      <c r="S70">
        <v>89</v>
      </c>
      <c r="T70">
        <v>-1260.0239431981399</v>
      </c>
    </row>
    <row r="71" spans="1:24" x14ac:dyDescent="0.25">
      <c r="C71" s="4"/>
      <c r="D71" s="4"/>
      <c r="H71" s="4"/>
      <c r="I71" s="4"/>
      <c r="J71" s="4"/>
      <c r="N71">
        <v>90</v>
      </c>
      <c r="O71">
        <v>-1260.0225835393001</v>
      </c>
      <c r="P71" t="s">
        <v>136</v>
      </c>
      <c r="Q71" s="11" t="s">
        <v>20</v>
      </c>
      <c r="S71">
        <v>90</v>
      </c>
      <c r="T71">
        <v>-1260.0231813182399</v>
      </c>
    </row>
    <row r="72" spans="1:24" x14ac:dyDescent="0.25">
      <c r="C72" s="4"/>
      <c r="D72" s="4"/>
      <c r="H72" s="4"/>
      <c r="I72" s="4"/>
      <c r="J72" s="4"/>
      <c r="N72">
        <v>92</v>
      </c>
      <c r="O72">
        <v>-1260.03226201796</v>
      </c>
      <c r="P72" t="s">
        <v>136</v>
      </c>
      <c r="Q72" s="11" t="s">
        <v>19</v>
      </c>
      <c r="S72">
        <v>92</v>
      </c>
      <c r="T72">
        <v>-1260.0328565815801</v>
      </c>
    </row>
    <row r="73" spans="1:24" x14ac:dyDescent="0.25">
      <c r="C73" s="4"/>
      <c r="D73" s="4"/>
      <c r="H73" s="4"/>
      <c r="I73" s="4"/>
      <c r="J73" s="4"/>
      <c r="N73">
        <v>93</v>
      </c>
      <c r="O73">
        <v>-1260.02719743334</v>
      </c>
      <c r="P73" t="s">
        <v>136</v>
      </c>
      <c r="Q73" s="11" t="s">
        <v>20</v>
      </c>
      <c r="S73">
        <v>93</v>
      </c>
      <c r="T73">
        <v>-1260.0278146201199</v>
      </c>
    </row>
    <row r="74" spans="1:24" x14ac:dyDescent="0.25">
      <c r="N74">
        <v>95</v>
      </c>
      <c r="O74">
        <v>-1260.0258584195401</v>
      </c>
      <c r="P74" t="s">
        <v>136</v>
      </c>
      <c r="Q74" s="11" t="s">
        <v>20</v>
      </c>
      <c r="S74">
        <v>95</v>
      </c>
      <c r="T74">
        <v>-1260.02656989405</v>
      </c>
    </row>
    <row r="75" spans="1:24" x14ac:dyDescent="0.25">
      <c r="N75">
        <v>100</v>
      </c>
      <c r="O75">
        <v>-1260.0308672783201</v>
      </c>
      <c r="P75" t="s">
        <v>136</v>
      </c>
      <c r="Q75" s="11" t="s">
        <v>20</v>
      </c>
      <c r="S75">
        <v>100</v>
      </c>
      <c r="T75">
        <v>-1260.0315124172801</v>
      </c>
    </row>
    <row r="76" spans="1:24" x14ac:dyDescent="0.25">
      <c r="N76">
        <v>112</v>
      </c>
      <c r="O76">
        <v>-1260.02407689962</v>
      </c>
      <c r="P76" t="s">
        <v>136</v>
      </c>
      <c r="Q76" s="11" t="s">
        <v>20</v>
      </c>
      <c r="S76">
        <v>112</v>
      </c>
      <c r="T76">
        <v>-1260.0247539202401</v>
      </c>
    </row>
    <row r="77" spans="1:24" x14ac:dyDescent="0.25">
      <c r="N77">
        <v>115</v>
      </c>
      <c r="O77">
        <v>-1260.02248428085</v>
      </c>
      <c r="P77" t="s">
        <v>136</v>
      </c>
      <c r="Q77" s="11" t="s">
        <v>19</v>
      </c>
      <c r="S77">
        <v>115</v>
      </c>
      <c r="T77">
        <v>-1260.0230818043799</v>
      </c>
    </row>
    <row r="78" spans="1:24" x14ac:dyDescent="0.25">
      <c r="N78">
        <v>117</v>
      </c>
      <c r="O78">
        <v>-1260.0212549236201</v>
      </c>
      <c r="P78" t="s">
        <v>136</v>
      </c>
      <c r="Q78" s="11" t="s">
        <v>17</v>
      </c>
      <c r="S78">
        <v>117</v>
      </c>
      <c r="T78">
        <v>-1260.02182783792</v>
      </c>
    </row>
    <row r="79" spans="1:24" x14ac:dyDescent="0.25">
      <c r="N79">
        <v>118</v>
      </c>
      <c r="O79">
        <v>-1260.02810543023</v>
      </c>
      <c r="P79" t="s">
        <v>136</v>
      </c>
      <c r="Q79" s="11" t="s">
        <v>20</v>
      </c>
      <c r="S79">
        <v>118</v>
      </c>
      <c r="T79">
        <v>-1260.0287128582199</v>
      </c>
    </row>
    <row r="80" spans="1:24" x14ac:dyDescent="0.25">
      <c r="N80">
        <v>120</v>
      </c>
      <c r="O80">
        <v>-1260.02910706899</v>
      </c>
      <c r="P80" t="s">
        <v>136</v>
      </c>
      <c r="Q80" s="11" t="s">
        <v>17</v>
      </c>
      <c r="S80">
        <v>120</v>
      </c>
      <c r="T80">
        <v>-1260.0297040657899</v>
      </c>
    </row>
    <row r="81" spans="14:20" x14ac:dyDescent="0.25">
      <c r="N81">
        <v>122</v>
      </c>
      <c r="O81">
        <v>-1260.0307312853899</v>
      </c>
      <c r="P81" t="s">
        <v>136</v>
      </c>
      <c r="Q81" s="11" t="s">
        <v>20</v>
      </c>
      <c r="S81">
        <v>122</v>
      </c>
      <c r="T81">
        <v>-1260.03138111254</v>
      </c>
    </row>
    <row r="82" spans="14:20" x14ac:dyDescent="0.25">
      <c r="N82">
        <v>124</v>
      </c>
      <c r="O82">
        <v>-1260.0206153665499</v>
      </c>
      <c r="P82" t="s">
        <v>136</v>
      </c>
      <c r="Q82" s="11" t="s">
        <v>20</v>
      </c>
      <c r="S82">
        <v>124</v>
      </c>
      <c r="T82">
        <v>-1260.0211783198399</v>
      </c>
    </row>
    <row r="83" spans="14:20" x14ac:dyDescent="0.25">
      <c r="N83">
        <v>125</v>
      </c>
      <c r="O83">
        <v>-1260.0219719751001</v>
      </c>
      <c r="P83" t="s">
        <v>136</v>
      </c>
      <c r="Q83" s="12" t="s">
        <v>21</v>
      </c>
      <c r="S83">
        <v>125</v>
      </c>
      <c r="T83">
        <v>-1260.02256968761</v>
      </c>
    </row>
    <row r="84" spans="14:20" x14ac:dyDescent="0.25">
      <c r="N84">
        <v>126</v>
      </c>
      <c r="O84">
        <v>-1260.0203442459199</v>
      </c>
      <c r="S84">
        <v>126</v>
      </c>
      <c r="T84">
        <v>-1260.0208948157001</v>
      </c>
    </row>
    <row r="85" spans="14:20" x14ac:dyDescent="0.25">
      <c r="N85">
        <v>129</v>
      </c>
      <c r="O85">
        <v>-1260.02920730593</v>
      </c>
      <c r="S85">
        <v>129</v>
      </c>
      <c r="T85">
        <v>-1260.02983357523</v>
      </c>
    </row>
    <row r="86" spans="14:20" x14ac:dyDescent="0.25">
      <c r="N86">
        <v>144</v>
      </c>
      <c r="O86">
        <v>-1260.02582191292</v>
      </c>
      <c r="S86">
        <v>144</v>
      </c>
      <c r="T86">
        <v>-1260.02643539371</v>
      </c>
    </row>
    <row r="87" spans="14:20" x14ac:dyDescent="0.25">
      <c r="N87">
        <v>155</v>
      </c>
      <c r="O87">
        <v>-1260.03113806633</v>
      </c>
      <c r="S87">
        <v>155</v>
      </c>
      <c r="T87">
        <v>-1260.03180035216</v>
      </c>
    </row>
    <row r="88" spans="14:20" x14ac:dyDescent="0.25">
      <c r="N88">
        <v>159</v>
      </c>
      <c r="O88">
        <v>-1260.02636071344</v>
      </c>
      <c r="S88">
        <v>159</v>
      </c>
      <c r="T88">
        <v>-1260.0269766573899</v>
      </c>
    </row>
    <row r="89" spans="14:20" x14ac:dyDescent="0.25">
      <c r="N89">
        <v>164</v>
      </c>
      <c r="O89">
        <v>-1260.02746115012</v>
      </c>
      <c r="S89">
        <v>164</v>
      </c>
      <c r="T89">
        <v>-1260.02812391258</v>
      </c>
    </row>
    <row r="90" spans="14:20" x14ac:dyDescent="0.25">
      <c r="N90">
        <v>170</v>
      </c>
      <c r="O90">
        <v>-1260.0248967002599</v>
      </c>
      <c r="S90">
        <v>170</v>
      </c>
      <c r="T90">
        <v>-1260.0255654682801</v>
      </c>
    </row>
    <row r="91" spans="14:20" x14ac:dyDescent="0.25">
      <c r="N91">
        <v>184</v>
      </c>
      <c r="O91">
        <v>-1260.02947821513</v>
      </c>
      <c r="S91">
        <v>184</v>
      </c>
      <c r="T91">
        <v>-1260.0300830584299</v>
      </c>
    </row>
    <row r="92" spans="14:20" x14ac:dyDescent="0.25">
      <c r="N92">
        <v>189</v>
      </c>
      <c r="O92">
        <v>-1260.0273590414199</v>
      </c>
      <c r="S92">
        <v>189</v>
      </c>
      <c r="T92">
        <v>-1260.0279787986301</v>
      </c>
    </row>
    <row r="93" spans="14:20" x14ac:dyDescent="0.25">
      <c r="N93">
        <v>190</v>
      </c>
      <c r="O93">
        <v>-1260.0280347105399</v>
      </c>
      <c r="S93">
        <v>190</v>
      </c>
      <c r="T93">
        <v>-1260.0286390771901</v>
      </c>
    </row>
    <row r="94" spans="14:20" x14ac:dyDescent="0.25">
      <c r="N94">
        <v>199</v>
      </c>
      <c r="O94">
        <v>-1260.0233312595501</v>
      </c>
      <c r="S94">
        <v>199</v>
      </c>
      <c r="T94">
        <v>-1260.02391351394</v>
      </c>
    </row>
    <row r="95" spans="14:20" x14ac:dyDescent="0.25">
      <c r="N95">
        <v>201</v>
      </c>
      <c r="O95">
        <v>-1260.02424087091</v>
      </c>
      <c r="S95">
        <v>201</v>
      </c>
      <c r="T95">
        <v>-1260.02492253581</v>
      </c>
    </row>
    <row r="96" spans="14:20" x14ac:dyDescent="0.25">
      <c r="N96">
        <v>205</v>
      </c>
      <c r="O96">
        <v>-1260.0256545894299</v>
      </c>
      <c r="S96">
        <v>205</v>
      </c>
      <c r="T96">
        <v>-1260.0263178360001</v>
      </c>
    </row>
    <row r="97" spans="14:20" x14ac:dyDescent="0.25">
      <c r="N97">
        <v>217</v>
      </c>
      <c r="O97">
        <v>-1260.02337328268</v>
      </c>
      <c r="S97">
        <v>217</v>
      </c>
      <c r="T97">
        <v>-1260.0239463411699</v>
      </c>
    </row>
    <row r="98" spans="14:20" x14ac:dyDescent="0.25">
      <c r="N98">
        <v>225</v>
      </c>
      <c r="O98">
        <v>-1260.0233131258999</v>
      </c>
      <c r="S98">
        <v>225</v>
      </c>
      <c r="T98">
        <v>-1260.0239306741801</v>
      </c>
    </row>
    <row r="99" spans="14:20" x14ac:dyDescent="0.25">
      <c r="N99">
        <v>247</v>
      </c>
      <c r="O99">
        <v>-1260.0248542981999</v>
      </c>
      <c r="S99">
        <v>247</v>
      </c>
      <c r="T99">
        <v>-1260.0254902069501</v>
      </c>
    </row>
    <row r="100" spans="14:20" x14ac:dyDescent="0.25">
      <c r="N100">
        <v>376</v>
      </c>
      <c r="O100">
        <v>-1260.0249063732099</v>
      </c>
      <c r="S100">
        <v>376</v>
      </c>
      <c r="T100">
        <v>-1260.02559153281</v>
      </c>
    </row>
    <row r="101" spans="14:20" x14ac:dyDescent="0.25">
      <c r="N101">
        <v>387</v>
      </c>
      <c r="O101">
        <v>-1260.02942388106</v>
      </c>
      <c r="S101">
        <v>387</v>
      </c>
      <c r="T101">
        <v>-1260.0300368163</v>
      </c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69">
    <cfRule type="cellIs" dxfId="30" priority="3" operator="lessThan">
      <formula>5</formula>
    </cfRule>
    <cfRule type="cellIs" dxfId="29" priority="4" operator="greaterThan">
      <formula>5</formula>
    </cfRule>
  </conditionalFormatting>
  <conditionalFormatting sqref="X76:X79">
    <cfRule type="cellIs" dxfId="28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3"/>
  <sheetViews>
    <sheetView topLeftCell="J58" workbookViewId="0">
      <selection activeCell="S67" sqref="S67:S68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81</v>
      </c>
      <c r="B1" t="s">
        <v>72</v>
      </c>
      <c r="C1" t="s">
        <v>73</v>
      </c>
      <c r="D1" t="s">
        <v>74</v>
      </c>
      <c r="E1" t="s">
        <v>75</v>
      </c>
      <c r="F1" t="s">
        <v>76</v>
      </c>
      <c r="G1" t="s">
        <v>77</v>
      </c>
      <c r="H1" t="s">
        <v>78</v>
      </c>
      <c r="I1" t="s">
        <v>79</v>
      </c>
      <c r="J1" t="s">
        <v>15</v>
      </c>
      <c r="K1" t="s">
        <v>80</v>
      </c>
      <c r="L1" t="s">
        <v>83</v>
      </c>
      <c r="M1" t="s">
        <v>84</v>
      </c>
      <c r="N1" t="s">
        <v>85</v>
      </c>
      <c r="O1" t="s">
        <v>86</v>
      </c>
      <c r="P1" t="s">
        <v>87</v>
      </c>
      <c r="Q1" t="s">
        <v>88</v>
      </c>
      <c r="R1" t="s">
        <v>89</v>
      </c>
      <c r="S1" t="s">
        <v>90</v>
      </c>
      <c r="T1" t="s">
        <v>91</v>
      </c>
    </row>
    <row r="2" spans="1:31" x14ac:dyDescent="0.25">
      <c r="A2" t="s">
        <v>24</v>
      </c>
      <c r="B2">
        <v>8.0730000000000004</v>
      </c>
      <c r="C2">
        <v>8.7690000000000001</v>
      </c>
      <c r="D2">
        <v>2.2879999999999998</v>
      </c>
      <c r="E2">
        <v>10.023999999999999</v>
      </c>
      <c r="F2">
        <v>0.184</v>
      </c>
      <c r="G2">
        <v>11.009</v>
      </c>
      <c r="H2">
        <v>-11.462999999999999</v>
      </c>
      <c r="I2">
        <v>2.266</v>
      </c>
      <c r="J2" s="9">
        <f>chloroform!J7</f>
        <v>7.7401899837233985E-3</v>
      </c>
      <c r="K2" t="str">
        <f>chloroform!F7</f>
        <v>6H4</v>
      </c>
      <c r="M2">
        <f>0.9155*Table2[[#This Row],[J1,2]]*Table2[[#This Row],[weight]]</f>
        <v>5.7206439947687378E-2</v>
      </c>
      <c r="N2">
        <f>0.9155*Table2[[#This Row],[J2,3]]*Table2[[#This Row],[weight]]</f>
        <v>6.2138396123036121E-2</v>
      </c>
      <c r="O2">
        <f>0.9155*Table2[[#This Row],[J34]]*Table2[[#This Row],[weight]]</f>
        <v>1.6213097312065987E-2</v>
      </c>
      <c r="P2">
        <f>0.9155*Table2[[#This Row],[J45]]*Table2[[#This Row],[weight]]</f>
        <v>7.1031506755310073E-2</v>
      </c>
      <c r="Q2">
        <f>0.9155*Table2[[#This Row],[J56]]*Table2[[#This Row],[weight]]</f>
        <v>1.3038504831381738E-3</v>
      </c>
      <c r="R2">
        <f>0.9155*Table2[[#This Row],[J67]]*Table2[[#This Row],[weight]]</f>
        <v>7.8011358526457367E-2</v>
      </c>
      <c r="S2">
        <f>0.9155*Table2[[#This Row],[J67'']]*Table2[[#This Row],[weight]]</f>
        <v>1.6057202145603817E-2</v>
      </c>
      <c r="T2">
        <f>0.9155*Table2[[#This Row],[J77'']]*Table2[[#This Row],[weight]]</f>
        <v>-8.1228467870722215E-2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25</v>
      </c>
      <c r="B3">
        <v>8.1999999999999993</v>
      </c>
      <c r="C3">
        <v>2.1909999999999998</v>
      </c>
      <c r="D3">
        <v>2.234</v>
      </c>
      <c r="E3">
        <v>2.3290000000000002</v>
      </c>
      <c r="F3">
        <v>11.145</v>
      </c>
      <c r="G3">
        <v>0.33100000000000002</v>
      </c>
      <c r="H3">
        <v>-13.835000000000001</v>
      </c>
      <c r="I3">
        <v>8.16</v>
      </c>
      <c r="J3">
        <f>chloroform!J8</f>
        <v>3.8187994186220327E-2</v>
      </c>
      <c r="K3" t="str">
        <f>chloroform!F8</f>
        <v>4H6</v>
      </c>
      <c r="M3">
        <f>0.9155*Table2[[#This Row],[J1,2]]*Table2[[#This Row],[weight]]</f>
        <v>0.2866810911553746</v>
      </c>
      <c r="N3">
        <f>0.9155*Table2[[#This Row],[J2,3]]*Table2[[#This Row],[weight]]</f>
        <v>7.6599789112368991E-2</v>
      </c>
      <c r="O3">
        <f>0.9155*Table2[[#This Row],[J34]]*Table2[[#This Row],[weight]]</f>
        <v>7.8103116785500845E-2</v>
      </c>
      <c r="P3">
        <f>0.9155*Table2[[#This Row],[J45]]*Table2[[#This Row],[weight]]</f>
        <v>8.1424422109861894E-2</v>
      </c>
      <c r="Q3">
        <f>0.9155*Table2[[#This Row],[J56]]*Table2[[#This Row],[weight]]</f>
        <v>0.38964155621056706</v>
      </c>
      <c r="R3">
        <f>0.9155*Table2[[#This Row],[J67]]*Table2[[#This Row],[weight]]</f>
        <v>1.1572126972247441E-2</v>
      </c>
      <c r="S3">
        <f>0.9155*Table2[[#This Row],[J67'']]*Table2[[#This Row],[weight]]</f>
        <v>0.28528264680827525</v>
      </c>
      <c r="T3">
        <f>0.9155*Table2[[#This Row],[J77'']]*Table2[[#This Row],[weight]]</f>
        <v>-0.48368693855300093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27</v>
      </c>
      <c r="B4">
        <v>8.2710000000000008</v>
      </c>
      <c r="C4">
        <v>2.0950000000000002</v>
      </c>
      <c r="D4">
        <v>1.903</v>
      </c>
      <c r="E4">
        <v>1.7310000000000001</v>
      </c>
      <c r="F4">
        <v>11.685</v>
      </c>
      <c r="G4">
        <v>2.0059999999999998</v>
      </c>
      <c r="H4">
        <v>-13.829000000000001</v>
      </c>
      <c r="I4">
        <v>2.0499999999999998</v>
      </c>
      <c r="J4">
        <f>chloroform!J9</f>
        <v>0.14082348386014634</v>
      </c>
      <c r="K4" t="str">
        <f>chloroform!F9</f>
        <v>4H6</v>
      </c>
      <c r="M4">
        <f>0.9155*Table2[[#This Row],[J1,2]]*Table2[[#This Row],[weight]]</f>
        <v>1.0663295725491562</v>
      </c>
      <c r="N4">
        <f>0.9155*Table2[[#This Row],[J2,3]]*Table2[[#This Row],[weight]]</f>
        <v>0.27009556939795454</v>
      </c>
      <c r="O4">
        <f>0.9155*Table2[[#This Row],[J34]]*Table2[[#This Row],[weight]]</f>
        <v>0.24534218069895344</v>
      </c>
      <c r="P4">
        <f>0.9155*Table2[[#This Row],[J45]]*Table2[[#This Row],[weight]]</f>
        <v>0.22316726998943165</v>
      </c>
      <c r="Q4">
        <f>0.9155*Table2[[#This Row],[J56]]*Table2[[#This Row],[weight]]</f>
        <v>1.506475765353269</v>
      </c>
      <c r="R4">
        <f>0.9155*Table2[[#This Row],[J67]]*Table2[[#This Row],[weight]]</f>
        <v>0.25862134234477169</v>
      </c>
      <c r="S4">
        <f>0.9155*Table2[[#This Row],[J67'']]*Table2[[#This Row],[weight]]</f>
        <v>0.26429399392162611</v>
      </c>
      <c r="T4">
        <f>0.9155*Table2[[#This Row],[J77'']]*Table2[[#This Row],[weight]]</f>
        <v>-1.7828886058254478</v>
      </c>
    </row>
    <row r="5" spans="1:31" x14ac:dyDescent="0.25">
      <c r="A5" t="s">
        <v>137</v>
      </c>
      <c r="B5">
        <v>7.8109999999999999</v>
      </c>
      <c r="C5">
        <v>8.8350000000000009</v>
      </c>
      <c r="D5">
        <v>1.446</v>
      </c>
      <c r="E5">
        <v>11.021000000000001</v>
      </c>
      <c r="F5">
        <v>0.13700000000000001</v>
      </c>
      <c r="G5">
        <v>12.536</v>
      </c>
      <c r="H5">
        <v>-10.863</v>
      </c>
      <c r="I5">
        <v>5.415</v>
      </c>
      <c r="J5">
        <f>chloroform!J10</f>
        <v>0</v>
      </c>
      <c r="K5" t="str">
        <f>chloroform!F10</f>
        <v>6H4</v>
      </c>
      <c r="M5">
        <f>0.9155*Table2[[#This Row],[J1,2]]*Table2[[#This Row],[weight]]</f>
        <v>0</v>
      </c>
      <c r="N5">
        <f>0.9155*Table2[[#This Row],[J2,3]]*Table2[[#This Row],[weight]]</f>
        <v>0</v>
      </c>
      <c r="O5">
        <f>0.9155*Table2[[#This Row],[J34]]*Table2[[#This Row],[weight]]</f>
        <v>0</v>
      </c>
      <c r="P5">
        <f>0.9155*Table2[[#This Row],[J45]]*Table2[[#This Row],[weight]]</f>
        <v>0</v>
      </c>
      <c r="Q5">
        <f>0.9155*Table2[[#This Row],[J56]]*Table2[[#This Row],[weight]]</f>
        <v>0</v>
      </c>
      <c r="R5">
        <f>0.9155*Table2[[#This Row],[J67]]*Table2[[#This Row],[weight]]</f>
        <v>0</v>
      </c>
      <c r="S5">
        <f>0.9155*Table2[[#This Row],[J67'']]*Table2[[#This Row],[weight]]</f>
        <v>0</v>
      </c>
      <c r="T5">
        <f>0.9155*Table2[[#This Row],[J77'']]*Table2[[#This Row],[weight]]</f>
        <v>0</v>
      </c>
    </row>
    <row r="6" spans="1:31" x14ac:dyDescent="0.25">
      <c r="A6" t="s">
        <v>30</v>
      </c>
      <c r="B6">
        <v>7.7110000000000003</v>
      </c>
      <c r="C6">
        <v>8.3320000000000007</v>
      </c>
      <c r="D6">
        <v>1.171</v>
      </c>
      <c r="E6">
        <v>12.009</v>
      </c>
      <c r="F6">
        <v>1.3560000000000001</v>
      </c>
      <c r="G6">
        <v>2.3730000000000002</v>
      </c>
      <c r="H6">
        <v>-12.988</v>
      </c>
      <c r="I6">
        <v>11.94</v>
      </c>
      <c r="J6">
        <f>chloroform!J11</f>
        <v>0</v>
      </c>
      <c r="K6" t="str">
        <f>chloroform!F11</f>
        <v>6H4</v>
      </c>
      <c r="M6">
        <f>0.9155*Table2[[#This Row],[J1,2]]*Table2[[#This Row],[weight]]</f>
        <v>0</v>
      </c>
      <c r="N6">
        <f>0.9155*Table2[[#This Row],[J2,3]]*Table2[[#This Row],[weight]]</f>
        <v>0</v>
      </c>
      <c r="O6">
        <f>0.9155*Table2[[#This Row],[J34]]*Table2[[#This Row],[weight]]</f>
        <v>0</v>
      </c>
      <c r="P6">
        <f>0.9155*Table2[[#This Row],[J45]]*Table2[[#This Row],[weight]]</f>
        <v>0</v>
      </c>
      <c r="Q6">
        <f>0.9155*Table2[[#This Row],[J56]]*Table2[[#This Row],[weight]]</f>
        <v>0</v>
      </c>
      <c r="R6">
        <f>0.9155*Table2[[#This Row],[J67]]*Table2[[#This Row],[weight]]</f>
        <v>0</v>
      </c>
      <c r="S6">
        <f>0.9155*Table2[[#This Row],[J67'']]*Table2[[#This Row],[weight]]</f>
        <v>0</v>
      </c>
      <c r="T6">
        <f>0.9155*Table2[[#This Row],[J77'']]*Table2[[#This Row],[weight]]</f>
        <v>0</v>
      </c>
      <c r="Z6" t="s">
        <v>93</v>
      </c>
      <c r="AA6" t="s">
        <v>94</v>
      </c>
      <c r="AB6" t="s">
        <v>95</v>
      </c>
    </row>
    <row r="7" spans="1:31" x14ac:dyDescent="0.25">
      <c r="A7" t="s">
        <v>103</v>
      </c>
      <c r="B7">
        <v>8.61</v>
      </c>
      <c r="C7">
        <v>2.1640000000000001</v>
      </c>
      <c r="D7">
        <v>3.1480000000000001</v>
      </c>
      <c r="E7">
        <v>0.66200000000000003</v>
      </c>
      <c r="F7">
        <v>11.196999999999999</v>
      </c>
      <c r="G7">
        <v>0.88700000000000001</v>
      </c>
      <c r="H7">
        <v>-14.297000000000001</v>
      </c>
      <c r="I7">
        <v>3.5390000000000001</v>
      </c>
      <c r="J7">
        <f>chloroform!J12</f>
        <v>7.5938660486094131E-4</v>
      </c>
      <c r="K7" t="str">
        <f>chloroform!F12</f>
        <v>4H6</v>
      </c>
      <c r="M7">
        <f>0.9155*Table2[[#This Row],[J1,2]]*Table2[[#This Row],[weight]]</f>
        <v>5.9858307404191506E-3</v>
      </c>
      <c r="N7">
        <f>0.9155*Table2[[#This Row],[J2,3]]*Table2[[#This Row],[weight]]</f>
        <v>1.5044526971274151E-3</v>
      </c>
      <c r="O7">
        <f>0.9155*Table2[[#This Row],[J34]]*Table2[[#This Row],[weight]]</f>
        <v>2.1885476388896039E-3</v>
      </c>
      <c r="P7">
        <f>0.9155*Table2[[#This Row],[J45]]*Table2[[#This Row],[weight]]</f>
        <v>4.6023460512862702E-4</v>
      </c>
      <c r="Q7">
        <f>0.9155*Table2[[#This Row],[J56]]*Table2[[#This Row],[weight]]</f>
        <v>7.7843608362918974E-3</v>
      </c>
      <c r="R7">
        <f>0.9155*Table2[[#This Row],[J67]]*Table2[[#This Row],[weight]]</f>
        <v>6.1665875339742004E-4</v>
      </c>
      <c r="S7">
        <f>0.9155*Table2[[#This Row],[J67'']]*Table2[[#This Row],[weight]]</f>
        <v>2.4603780476589285E-3</v>
      </c>
      <c r="T7">
        <f>0.9155*Table2[[#This Row],[J77'']]*Table2[[#This Row],[weight]]</f>
        <v>-9.9395379902174914E-3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36</v>
      </c>
      <c r="B8">
        <v>7.8579999999999997</v>
      </c>
      <c r="C8">
        <v>8.4529999999999994</v>
      </c>
      <c r="D8">
        <v>2.1970000000000001</v>
      </c>
      <c r="E8">
        <v>10.705</v>
      </c>
      <c r="F8">
        <v>0.66800000000000004</v>
      </c>
      <c r="G8">
        <v>4.4610000000000003</v>
      </c>
      <c r="H8">
        <v>-12.907999999999999</v>
      </c>
      <c r="I8">
        <v>13.257</v>
      </c>
      <c r="J8">
        <f>chloroform!J13</f>
        <v>2.201631487033066E-2</v>
      </c>
      <c r="K8" t="str">
        <f>chloroform!F13</f>
        <v>6H4</v>
      </c>
      <c r="M8">
        <f>0.9155*Table2[[#This Row],[J1,2]]*Table2[[#This Row],[weight]]</f>
        <v>0.1583853471608439</v>
      </c>
      <c r="N8">
        <f>0.9155*Table2[[#This Row],[J2,3]]*Table2[[#This Row],[weight]]</f>
        <v>0.17037812923779758</v>
      </c>
      <c r="O8">
        <f>0.9155*Table2[[#This Row],[J34]]*Table2[[#This Row],[weight]]</f>
        <v>4.4282591971541614E-2</v>
      </c>
      <c r="P8">
        <f>0.9155*Table2[[#This Row],[J45]]*Table2[[#This Row],[weight]]</f>
        <v>0.21576929770384753</v>
      </c>
      <c r="Q8">
        <f>0.9155*Table2[[#This Row],[J56]]*Table2[[#This Row],[weight]]</f>
        <v>1.3464165424210198E-2</v>
      </c>
      <c r="R8">
        <f>0.9155*Table2[[#This Row],[J67]]*Table2[[#This Row],[weight]]</f>
        <v>8.9915631672757027E-2</v>
      </c>
      <c r="S8">
        <f>0.9155*Table2[[#This Row],[J67'']]*Table2[[#This Row],[weight]]</f>
        <v>0.26720724704903381</v>
      </c>
      <c r="T8">
        <f>0.9155*Table2[[#This Row],[J77'']]*Table2[[#This Row],[weight]]</f>
        <v>-0.26017282529297187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37</v>
      </c>
      <c r="B9">
        <v>8.3949999999999996</v>
      </c>
      <c r="C9">
        <v>2.0760000000000001</v>
      </c>
      <c r="D9">
        <v>2.3719999999999999</v>
      </c>
      <c r="E9">
        <v>0.72299999999999998</v>
      </c>
      <c r="F9">
        <v>12.163</v>
      </c>
      <c r="G9">
        <v>0.91500000000000004</v>
      </c>
      <c r="H9">
        <v>-13.738</v>
      </c>
      <c r="I9">
        <v>3.391</v>
      </c>
      <c r="J9">
        <f>chloroform!J14</f>
        <v>6.1001568022857243E-2</v>
      </c>
      <c r="K9" t="str">
        <f>chloroform!F14</f>
        <v>4H6</v>
      </c>
      <c r="M9">
        <f>0.9155*Table2[[#This Row],[J1,2]]*Table2[[#This Row],[weight]]</f>
        <v>0.46883502373175207</v>
      </c>
      <c r="N9">
        <f>0.9155*Table2[[#This Row],[J2,3]]*Table2[[#This Row],[weight]]</f>
        <v>0.11593823814974598</v>
      </c>
      <c r="O9">
        <f>0.9155*Table2[[#This Row],[J34]]*Table2[[#This Row],[weight]]</f>
        <v>0.132468931065124</v>
      </c>
      <c r="P9">
        <f>0.9155*Table2[[#This Row],[J45]]*Table2[[#This Row],[weight]]</f>
        <v>4.0377334384521353E-2</v>
      </c>
      <c r="Q9">
        <f>0.9155*Table2[[#This Row],[J56]]*Table2[[#This Row],[weight]]</f>
        <v>0.67926627678967255</v>
      </c>
      <c r="R9">
        <f>0.9155*Table2[[#This Row],[J67]]*Table2[[#This Row],[weight]]</f>
        <v>5.1099946005307109E-2</v>
      </c>
      <c r="S9">
        <f>0.9155*Table2[[#This Row],[J67'']]*Table2[[#This Row],[weight]]</f>
        <v>0.18937695836502341</v>
      </c>
      <c r="T9">
        <f>0.9155*Table2[[#This Row],[J77'']]*Table2[[#This Row],[weight]]</f>
        <v>-0.7672252002414307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104</v>
      </c>
      <c r="B10">
        <v>8.4320000000000004</v>
      </c>
      <c r="C10">
        <v>2.2480000000000002</v>
      </c>
      <c r="D10">
        <v>2.879</v>
      </c>
      <c r="E10">
        <v>0.60099999999999998</v>
      </c>
      <c r="F10">
        <v>12.643000000000001</v>
      </c>
      <c r="G10">
        <v>0.252</v>
      </c>
      <c r="H10">
        <v>-12.977</v>
      </c>
      <c r="I10">
        <v>7.7229999999999999</v>
      </c>
      <c r="J10">
        <f>chloroform!J15</f>
        <v>4.3489152351767075E-4</v>
      </c>
      <c r="K10" t="str">
        <f>chloroform!F15</f>
        <v>4H6</v>
      </c>
      <c r="M10">
        <f>0.9155*Table2[[#This Row],[J1,2]]*Table2[[#This Row],[weight]]</f>
        <v>3.3571433762285656E-3</v>
      </c>
      <c r="N10">
        <f>0.9155*Table2[[#This Row],[J2,3]]*Table2[[#This Row],[weight]]</f>
        <v>8.9502589062640122E-4</v>
      </c>
      <c r="O10">
        <f>0.9155*Table2[[#This Row],[J34]]*Table2[[#This Row],[weight]]</f>
        <v>1.1462542433778508E-3</v>
      </c>
      <c r="P10">
        <f>0.9155*Table2[[#This Row],[J45]]*Table2[[#This Row],[weight]]</f>
        <v>2.3928405705803696E-4</v>
      </c>
      <c r="Q10">
        <f>0.9155*Table2[[#This Row],[J56]]*Table2[[#This Row],[weight]]</f>
        <v>5.0337243483939463E-3</v>
      </c>
      <c r="R10">
        <f>0.9155*Table2[[#This Row],[J67]]*Table2[[#This Row],[weight]]</f>
        <v>1.0033208382466775E-4</v>
      </c>
      <c r="S10">
        <f>0.9155*Table2[[#This Row],[J67'']]*Table2[[#This Row],[weight]]</f>
        <v>3.0748598546742421E-3</v>
      </c>
      <c r="T10">
        <f>0.9155*Table2[[#This Row],[J77'']]*Table2[[#This Row],[weight]]</f>
        <v>-5.1667041737806091E-3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40</v>
      </c>
      <c r="B11">
        <v>8.4260000000000002</v>
      </c>
      <c r="C11">
        <v>2.1669999999999998</v>
      </c>
      <c r="D11">
        <v>3.0470000000000002</v>
      </c>
      <c r="E11">
        <v>0.56399999999999995</v>
      </c>
      <c r="F11">
        <v>11.539</v>
      </c>
      <c r="G11">
        <v>10.08</v>
      </c>
      <c r="H11">
        <v>-11.672000000000001</v>
      </c>
      <c r="I11">
        <v>1.752</v>
      </c>
      <c r="J11">
        <f>chloroform!J16</f>
        <v>1.7822341252622805E-4</v>
      </c>
      <c r="K11" t="str">
        <f>chloroform!F16</f>
        <v>4H6</v>
      </c>
      <c r="M11">
        <f>0.9155*Table2[[#This Row],[J1,2]]*Table2[[#This Row],[weight]]</f>
        <v>1.3748159388975608E-3</v>
      </c>
      <c r="N11">
        <f>0.9155*Table2[[#This Row],[J2,3]]*Table2[[#This Row],[weight]]</f>
        <v>3.5357537854153971E-4</v>
      </c>
      <c r="O11">
        <f>0.9155*Table2[[#This Row],[J34]]*Table2[[#This Row],[weight]]</f>
        <v>4.9715928860917026E-4</v>
      </c>
      <c r="P11">
        <f>0.9155*Table2[[#This Row],[J45]]*Table2[[#This Row],[weight]]</f>
        <v>9.2024233270617637E-5</v>
      </c>
      <c r="Q11">
        <f>0.9155*Table2[[#This Row],[J56]]*Table2[[#This Row],[weight]]</f>
        <v>1.8827440207618031E-3</v>
      </c>
      <c r="R11">
        <f>0.9155*Table2[[#This Row],[J67]]*Table2[[#This Row],[weight]]</f>
        <v>1.6446884244110387E-3</v>
      </c>
      <c r="S11">
        <f>0.9155*Table2[[#This Row],[J67'']]*Table2[[#This Row],[weight]]</f>
        <v>2.8586251186191864E-4</v>
      </c>
      <c r="T11">
        <f>0.9155*Table2[[#This Row],[J77'']]*Table2[[#This Row],[weight]]</f>
        <v>-1.9044447708061157E-3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105</v>
      </c>
      <c r="B12">
        <v>8.109</v>
      </c>
      <c r="C12">
        <v>2.2879999999999998</v>
      </c>
      <c r="D12">
        <v>2.1059999999999999</v>
      </c>
      <c r="E12">
        <v>3.1859999999999999</v>
      </c>
      <c r="F12">
        <v>9.2240000000000002</v>
      </c>
      <c r="G12">
        <v>12.378</v>
      </c>
      <c r="H12">
        <v>-12.343999999999999</v>
      </c>
      <c r="I12">
        <v>5.3860000000000001</v>
      </c>
      <c r="J12">
        <f>chloroform!J17</f>
        <v>9.889646266248997E-3</v>
      </c>
      <c r="K12" t="str">
        <f>chloroform!F17</f>
        <v>4H6</v>
      </c>
      <c r="M12">
        <f>0.9155*Table2[[#This Row],[J1,2]]*Table2[[#This Row],[weight]]</f>
        <v>7.3418652110093505E-2</v>
      </c>
      <c r="N12">
        <f>0.9155*Table2[[#This Row],[J2,3]]*Table2[[#This Row],[weight]]</f>
        <v>2.0715486006646189E-2</v>
      </c>
      <c r="O12">
        <f>0.9155*Table2[[#This Row],[J34]]*Table2[[#This Row],[weight]]</f>
        <v>1.9067663256117515E-2</v>
      </c>
      <c r="P12">
        <f>0.9155*Table2[[#This Row],[J45]]*Table2[[#This Row],[weight]]</f>
        <v>2.8845952105408544E-2</v>
      </c>
      <c r="Q12">
        <f>0.9155*Table2[[#This Row],[J56]]*Table2[[#This Row],[weight]]</f>
        <v>8.3513829949870833E-2</v>
      </c>
      <c r="R12">
        <f>0.9155*Table2[[#This Row],[J67]]*Table2[[#This Row],[weight]]</f>
        <v>0.11207005497826333</v>
      </c>
      <c r="S12">
        <f>0.9155*Table2[[#This Row],[J67'']]*Table2[[#This Row],[weight]]</f>
        <v>4.8764688650260651E-2</v>
      </c>
      <c r="T12">
        <f>0.9155*Table2[[#This Row],[J77'']]*Table2[[#This Row],[weight]]</f>
        <v>-0.1117622199589338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41</v>
      </c>
      <c r="B13">
        <v>8.2129999999999992</v>
      </c>
      <c r="C13">
        <v>8.7919999999999998</v>
      </c>
      <c r="D13">
        <v>2.431</v>
      </c>
      <c r="E13">
        <v>7.827</v>
      </c>
      <c r="F13">
        <v>0.32200000000000001</v>
      </c>
      <c r="G13">
        <v>2.6230000000000002</v>
      </c>
      <c r="H13">
        <v>-14.734</v>
      </c>
      <c r="I13">
        <v>13.638999999999999</v>
      </c>
      <c r="J13">
        <f>chloroform!J18</f>
        <v>3.8263078630339747E-3</v>
      </c>
      <c r="K13" t="str">
        <f>chloroform!F18</f>
        <v>6H4</v>
      </c>
      <c r="M13">
        <f>0.9155*Table2[[#This Row],[J1,2]]*Table2[[#This Row],[weight]]</f>
        <v>2.8770014561614248E-2</v>
      </c>
      <c r="N13">
        <f>0.9155*Table2[[#This Row],[J2,3]]*Table2[[#This Row],[weight]]</f>
        <v>3.0798242788958052E-2</v>
      </c>
      <c r="O13">
        <f>0.9155*Table2[[#This Row],[J34]]*Table2[[#This Row],[weight]]</f>
        <v>8.5157561669650852E-3</v>
      </c>
      <c r="P13">
        <f>0.9155*Table2[[#This Row],[J45]]*Table2[[#This Row],[weight]]</f>
        <v>2.7417862410051716E-2</v>
      </c>
      <c r="Q13">
        <f>0.9155*Table2[[#This Row],[J56]]*Table2[[#This Row],[weight]]</f>
        <v>1.1279611212516485E-3</v>
      </c>
      <c r="R13">
        <f>0.9155*Table2[[#This Row],[J67]]*Table2[[#This Row],[weight]]</f>
        <v>9.1883292578977468E-3</v>
      </c>
      <c r="S13">
        <f>0.9155*Table2[[#This Row],[J67'']]*Table2[[#This Row],[weight]]</f>
        <v>4.7777210350159104E-2</v>
      </c>
      <c r="T13">
        <f>0.9155*Table2[[#This Row],[J77'']]*Table2[[#This Row],[weight]]</f>
        <v>-5.1612978759384434E-2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106</v>
      </c>
      <c r="B14">
        <v>8.19</v>
      </c>
      <c r="C14">
        <v>2.17</v>
      </c>
      <c r="D14">
        <v>2.6949999999999998</v>
      </c>
      <c r="E14">
        <v>0.52</v>
      </c>
      <c r="F14">
        <v>12.477</v>
      </c>
      <c r="G14">
        <v>1.218</v>
      </c>
      <c r="H14">
        <v>-14</v>
      </c>
      <c r="I14">
        <v>10.734999999999999</v>
      </c>
      <c r="J14">
        <f>chloroform!J19</f>
        <v>8.8736352776093755E-4</v>
      </c>
      <c r="K14" t="str">
        <f>chloroform!F19</f>
        <v>4H6</v>
      </c>
      <c r="M14">
        <f>0.9155*Table2[[#This Row],[J1,2]]*Table2[[#This Row],[weight]]</f>
        <v>6.6534029261574824E-3</v>
      </c>
      <c r="N14">
        <f>0.9155*Table2[[#This Row],[J2,3]]*Table2[[#This Row],[weight]]</f>
        <v>1.7628674419733501E-3</v>
      </c>
      <c r="O14">
        <f>0.9155*Table2[[#This Row],[J34]]*Table2[[#This Row],[weight]]</f>
        <v>2.189367629547548E-3</v>
      </c>
      <c r="P14">
        <f>0.9155*Table2[[#This Row],[J45]]*Table2[[#This Row],[weight]]</f>
        <v>4.2243828102587192E-4</v>
      </c>
      <c r="Q14">
        <f>0.9155*Table2[[#This Row],[J56]]*Table2[[#This Row],[weight]]</f>
        <v>1.013608160069193E-2</v>
      </c>
      <c r="R14">
        <f>0.9155*Table2[[#This Row],[J67]]*Table2[[#This Row],[weight]]</f>
        <v>9.8948043517213839E-4</v>
      </c>
      <c r="S14">
        <f>0.9155*Table2[[#This Row],[J67'']]*Table2[[#This Row],[weight]]</f>
        <v>8.7209133592552595E-3</v>
      </c>
      <c r="T14">
        <f>0.9155*Table2[[#This Row],[J77'']]*Table2[[#This Row],[weight]]</f>
        <v>-1.1373338335311936E-2</v>
      </c>
      <c r="Z14" t="s">
        <v>92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107</v>
      </c>
      <c r="B15">
        <v>8.1219999999999999</v>
      </c>
      <c r="C15">
        <v>7.7930000000000001</v>
      </c>
      <c r="D15">
        <v>2.4849999999999999</v>
      </c>
      <c r="E15">
        <v>11.776</v>
      </c>
      <c r="F15">
        <v>2.2210000000000001</v>
      </c>
      <c r="G15">
        <v>4.4770000000000003</v>
      </c>
      <c r="H15">
        <v>-13.035</v>
      </c>
      <c r="I15">
        <v>1</v>
      </c>
      <c r="J15">
        <f>chloroform!J20</f>
        <v>7.0801867651742475E-5</v>
      </c>
      <c r="K15" t="str">
        <f>chloroform!F20</f>
        <v>6H4</v>
      </c>
      <c r="M15">
        <f>0.9155*Table2[[#This Row],[J1,2]]*Table2[[#This Row],[weight]]</f>
        <v>5.2646081008125259E-4</v>
      </c>
      <c r="N15">
        <f>0.9155*Table2[[#This Row],[J2,3]]*Table2[[#This Row],[weight]]</f>
        <v>5.0513532294548164E-4</v>
      </c>
      <c r="O15">
        <f>0.9155*Table2[[#This Row],[J34]]*Table2[[#This Row],[weight]]</f>
        <v>1.6107548794039802E-4</v>
      </c>
      <c r="P15">
        <f>0.9155*Table2[[#This Row],[J45]]*Table2[[#This Row],[weight]]</f>
        <v>7.6330983741896468E-4</v>
      </c>
      <c r="Q15">
        <f>0.9155*Table2[[#This Row],[J56]]*Table2[[#This Row],[weight]]</f>
        <v>1.4396324294391311E-4</v>
      </c>
      <c r="R15">
        <f>0.9155*Table2[[#This Row],[J67]]*Table2[[#This Row],[weight]]</f>
        <v>2.9019515473205717E-4</v>
      </c>
      <c r="S15">
        <f>0.9155*Table2[[#This Row],[J67'']]*Table2[[#This Row],[weight]]</f>
        <v>6.4819109835170233E-5</v>
      </c>
      <c r="T15">
        <f>0.9155*Table2[[#This Row],[J77'']]*Table2[[#This Row],[weight]]</f>
        <v>-8.4491709670144399E-4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108</v>
      </c>
      <c r="B16">
        <v>8.2620000000000005</v>
      </c>
      <c r="C16">
        <v>2.0939999999999999</v>
      </c>
      <c r="D16">
        <v>2.2189999999999999</v>
      </c>
      <c r="E16">
        <v>0.77900000000000003</v>
      </c>
      <c r="F16">
        <v>12.337999999999999</v>
      </c>
      <c r="G16">
        <v>7.7750000000000004</v>
      </c>
      <c r="H16">
        <v>-12.617000000000001</v>
      </c>
      <c r="I16">
        <v>0.47599999999999998</v>
      </c>
      <c r="J16">
        <f>chloroform!J21</f>
        <v>2.2264242838397701E-3</v>
      </c>
      <c r="K16" t="str">
        <f>chloroform!F21</f>
        <v>4H6</v>
      </c>
      <c r="M16">
        <f>0.9155*Table2[[#This Row],[J1,2]]*Table2[[#This Row],[weight]]</f>
        <v>1.6840363809988566E-2</v>
      </c>
      <c r="N16">
        <f>0.9155*Table2[[#This Row],[J2,3]]*Table2[[#This Row],[weight]]</f>
        <v>4.2681822583050177E-3</v>
      </c>
      <c r="O16">
        <f>0.9155*Table2[[#This Row],[J34]]*Table2[[#This Row],[weight]]</f>
        <v>4.5229686872869318E-3</v>
      </c>
      <c r="P16">
        <f>0.9155*Table2[[#This Row],[J45]]*Table2[[#This Row],[weight]]</f>
        <v>1.5878290254152862E-3</v>
      </c>
      <c r="Q16">
        <f>0.9155*Table2[[#This Row],[J56]]*Table2[[#This Row],[weight]]</f>
        <v>2.5148439686230806E-2</v>
      </c>
      <c r="R16">
        <f>0.9155*Table2[[#This Row],[J67]]*Table2[[#This Row],[weight]]</f>
        <v>1.5847715882675032E-2</v>
      </c>
      <c r="S16">
        <f>0.9155*Table2[[#This Row],[J67'']]*Table2[[#This Row],[weight]]</f>
        <v>9.7022672156312731E-4</v>
      </c>
      <c r="T16">
        <f>0.9155*Table2[[#This Row],[J77'']]*Table2[[#This Row],[weight]]</f>
        <v>-2.571712299571844E-2</v>
      </c>
    </row>
    <row r="17" spans="1:20" x14ac:dyDescent="0.25">
      <c r="A17" t="s">
        <v>45</v>
      </c>
      <c r="B17">
        <v>8.3149999999999995</v>
      </c>
      <c r="C17">
        <v>2.1819999999999999</v>
      </c>
      <c r="D17">
        <v>3.198</v>
      </c>
      <c r="E17">
        <v>0.43099999999999999</v>
      </c>
      <c r="F17">
        <v>12.646000000000001</v>
      </c>
      <c r="G17">
        <v>0.254</v>
      </c>
      <c r="H17">
        <v>-12.965</v>
      </c>
      <c r="I17">
        <v>7.6749999999999998</v>
      </c>
      <c r="J17">
        <f>chloroform!J22</f>
        <v>1.9926264151177322E-4</v>
      </c>
      <c r="K17" t="str">
        <f>chloroform!F22</f>
        <v>4H6</v>
      </c>
      <c r="M17">
        <f>0.9155*Table2[[#This Row],[J1,2]]*Table2[[#This Row],[weight]]</f>
        <v>1.5168634451479957E-3</v>
      </c>
      <c r="N17">
        <f>0.9155*Table2[[#This Row],[J2,3]]*Table2[[#This Row],[weight]]</f>
        <v>3.9805123719938992E-4</v>
      </c>
      <c r="O17">
        <f>0.9155*Table2[[#This Row],[J34]]*Table2[[#This Row],[weight]]</f>
        <v>5.8339498467628278E-4</v>
      </c>
      <c r="P17">
        <f>0.9155*Table2[[#This Row],[J45]]*Table2[[#This Row],[weight]]</f>
        <v>7.8625152719036229E-5</v>
      </c>
      <c r="Q17">
        <f>0.9155*Table2[[#This Row],[J56]]*Table2[[#This Row],[weight]]</f>
        <v>2.3069458962527429E-3</v>
      </c>
      <c r="R17">
        <f>0.9155*Table2[[#This Row],[J67]]*Table2[[#This Row],[weight]]</f>
        <v>4.6335936869223208E-5</v>
      </c>
      <c r="S17">
        <f>0.9155*Table2[[#This Row],[J67'']]*Table2[[#This Row],[weight]]</f>
        <v>1.4001114782334178E-3</v>
      </c>
      <c r="T17">
        <f>0.9155*Table2[[#This Row],[J77'']]*Table2[[#This Row],[weight]]</f>
        <v>-2.3651394547617279E-3</v>
      </c>
    </row>
    <row r="18" spans="1:20" x14ac:dyDescent="0.25">
      <c r="A18" t="s">
        <v>138</v>
      </c>
      <c r="B18">
        <v>8.0470000000000006</v>
      </c>
      <c r="C18">
        <v>9.18</v>
      </c>
      <c r="D18">
        <v>1.784</v>
      </c>
      <c r="E18">
        <v>8.9339999999999993</v>
      </c>
      <c r="F18">
        <v>0.42</v>
      </c>
      <c r="G18">
        <v>2.069</v>
      </c>
      <c r="H18">
        <v>-15.173999999999999</v>
      </c>
      <c r="I18">
        <v>12.846</v>
      </c>
      <c r="J18">
        <f>chloroform!J23</f>
        <v>0</v>
      </c>
      <c r="K18" t="str">
        <f>chloroform!F23</f>
        <v>6H4</v>
      </c>
      <c r="M18">
        <f>0.9155*Table2[[#This Row],[J1,2]]*Table2[[#This Row],[weight]]</f>
        <v>0</v>
      </c>
      <c r="N18">
        <f>0.9155*Table2[[#This Row],[J2,3]]*Table2[[#This Row],[weight]]</f>
        <v>0</v>
      </c>
      <c r="O18">
        <f>0.9155*Table2[[#This Row],[J34]]*Table2[[#This Row],[weight]]</f>
        <v>0</v>
      </c>
      <c r="P18">
        <f>0.9155*Table2[[#This Row],[J45]]*Table2[[#This Row],[weight]]</f>
        <v>0</v>
      </c>
      <c r="Q18">
        <f>0.9155*Table2[[#This Row],[J56]]*Table2[[#This Row],[weight]]</f>
        <v>0</v>
      </c>
      <c r="R18">
        <f>0.9155*Table2[[#This Row],[J67]]*Table2[[#This Row],[weight]]</f>
        <v>0</v>
      </c>
      <c r="S18">
        <f>0.9155*Table2[[#This Row],[J67'']]*Table2[[#This Row],[weight]]</f>
        <v>0</v>
      </c>
      <c r="T18">
        <f>0.9155*Table2[[#This Row],[J77'']]*Table2[[#This Row],[weight]]</f>
        <v>0</v>
      </c>
    </row>
    <row r="19" spans="1:20" x14ac:dyDescent="0.25">
      <c r="A19" t="s">
        <v>139</v>
      </c>
      <c r="B19">
        <v>8.3460000000000001</v>
      </c>
      <c r="C19">
        <v>3.1059999999999999</v>
      </c>
      <c r="D19">
        <v>2.8359999999999999</v>
      </c>
      <c r="E19">
        <v>5.4020000000000001</v>
      </c>
      <c r="F19">
        <v>2.5169999999999999</v>
      </c>
      <c r="G19">
        <v>13.286</v>
      </c>
      <c r="H19">
        <v>-11.343</v>
      </c>
      <c r="I19">
        <v>5.26</v>
      </c>
      <c r="J19">
        <f>chloroform!J24</f>
        <v>2.5446592778949175E-3</v>
      </c>
      <c r="K19" t="str">
        <f>chloroform!F24</f>
        <v>12C5</v>
      </c>
      <c r="M19">
        <f>0.9155*Table2[[#This Row],[J1,2]]*Table2[[#This Row],[weight]]</f>
        <v>1.9443138458146204E-2</v>
      </c>
      <c r="N19">
        <f>0.9155*Table2[[#This Row],[J2,3]]*Table2[[#This Row],[weight]]</f>
        <v>7.2358480770431475E-3</v>
      </c>
      <c r="O19">
        <f>0.9155*Table2[[#This Row],[J34]]*Table2[[#This Row],[weight]]</f>
        <v>6.6068464734366922E-3</v>
      </c>
      <c r="P19">
        <f>0.9155*Table2[[#This Row],[J45]]*Table2[[#This Row],[weight]]</f>
        <v>1.2584691343266929E-2</v>
      </c>
      <c r="Q19">
        <f>0.9155*Table2[[#This Row],[J56]]*Table2[[#This Row],[weight]]</f>
        <v>5.8636927269535089E-3</v>
      </c>
      <c r="R19">
        <f>0.9155*Table2[[#This Row],[J67]]*Table2[[#This Row],[weight]]</f>
        <v>3.0951538168575418E-2</v>
      </c>
      <c r="S19">
        <f>0.9155*Table2[[#This Row],[J67'']]*Table2[[#This Row],[weight]]</f>
        <v>1.2253883092481311E-2</v>
      </c>
      <c r="T19">
        <f>0.9155*Table2[[#This Row],[J77'']]*Table2[[#This Row],[weight]]</f>
        <v>-2.6425056258177856E-2</v>
      </c>
    </row>
    <row r="20" spans="1:20" x14ac:dyDescent="0.25">
      <c r="A20" t="s">
        <v>109</v>
      </c>
      <c r="B20">
        <v>8.41</v>
      </c>
      <c r="C20">
        <v>2.0830000000000002</v>
      </c>
      <c r="D20">
        <v>2.3969999999999998</v>
      </c>
      <c r="E20">
        <v>0.71899999999999997</v>
      </c>
      <c r="F20">
        <v>12.201000000000001</v>
      </c>
      <c r="G20">
        <v>0.91900000000000004</v>
      </c>
      <c r="H20">
        <v>-13.66</v>
      </c>
      <c r="I20">
        <v>3.415</v>
      </c>
      <c r="J20">
        <f>chloroform!J25</f>
        <v>5.8922635056641873E-2</v>
      </c>
      <c r="K20" t="str">
        <f>chloroform!F25</f>
        <v>4H6</v>
      </c>
      <c r="M20">
        <f>0.9155*Table2[[#This Row],[J1,2]]*Table2[[#This Row],[weight]]</f>
        <v>0.45366628483653088</v>
      </c>
      <c r="N20">
        <f>0.9155*Table2[[#This Row],[J2,3]]*Table2[[#This Row],[weight]]</f>
        <v>0.11236466959744279</v>
      </c>
      <c r="O20">
        <f>0.9155*Table2[[#This Row],[J34]]*Table2[[#This Row],[weight]]</f>
        <v>0.12930298272927043</v>
      </c>
      <c r="P20">
        <f>0.9155*Table2[[#This Row],[J45]]*Table2[[#This Row],[weight]]</f>
        <v>3.87855004515417E-2</v>
      </c>
      <c r="Q20">
        <f>0.9155*Table2[[#This Row],[J56]]*Table2[[#This Row],[weight]]</f>
        <v>0.65816674688353305</v>
      </c>
      <c r="R20">
        <f>0.9155*Table2[[#This Row],[J67]]*Table2[[#This Row],[weight]]</f>
        <v>4.9574234930412832E-2</v>
      </c>
      <c r="S20">
        <f>0.9155*Table2[[#This Row],[J67'']]*Table2[[#This Row],[weight]]</f>
        <v>0.18421764122672449</v>
      </c>
      <c r="T20">
        <f>0.9155*Table2[[#This Row],[J77'']]*Table2[[#This Row],[weight]]</f>
        <v>-0.73687056490689795</v>
      </c>
    </row>
    <row r="21" spans="1:20" x14ac:dyDescent="0.25">
      <c r="A21" t="s">
        <v>110</v>
      </c>
      <c r="B21">
        <v>8.1310000000000002</v>
      </c>
      <c r="C21">
        <v>8.8940000000000001</v>
      </c>
      <c r="D21">
        <v>2.1059999999999999</v>
      </c>
      <c r="E21">
        <v>10.941000000000001</v>
      </c>
      <c r="F21">
        <v>0.71499999999999997</v>
      </c>
      <c r="G21">
        <v>11.638999999999999</v>
      </c>
      <c r="H21">
        <v>-11.02</v>
      </c>
      <c r="I21">
        <v>2.81</v>
      </c>
      <c r="J21">
        <f>chloroform!J26</f>
        <v>0</v>
      </c>
      <c r="K21" t="str">
        <f>chloroform!F26</f>
        <v>6H4</v>
      </c>
      <c r="M21">
        <f>0.9155*Table2[[#This Row],[J1,2]]*Table2[[#This Row],[weight]]</f>
        <v>0</v>
      </c>
      <c r="N21">
        <f>0.9155*Table2[[#This Row],[J2,3]]*Table2[[#This Row],[weight]]</f>
        <v>0</v>
      </c>
      <c r="O21">
        <f>0.9155*Table2[[#This Row],[J34]]*Table2[[#This Row],[weight]]</f>
        <v>0</v>
      </c>
      <c r="P21">
        <f>0.9155*Table2[[#This Row],[J45]]*Table2[[#This Row],[weight]]</f>
        <v>0</v>
      </c>
      <c r="Q21">
        <f>0.9155*Table2[[#This Row],[J56]]*Table2[[#This Row],[weight]]</f>
        <v>0</v>
      </c>
      <c r="R21">
        <f>0.9155*Table2[[#This Row],[J67]]*Table2[[#This Row],[weight]]</f>
        <v>0</v>
      </c>
      <c r="S21">
        <f>0.9155*Table2[[#This Row],[J67'']]*Table2[[#This Row],[weight]]</f>
        <v>0</v>
      </c>
      <c r="T21">
        <f>0.9155*Table2[[#This Row],[J77'']]*Table2[[#This Row],[weight]]</f>
        <v>0</v>
      </c>
    </row>
    <row r="22" spans="1:20" x14ac:dyDescent="0.25">
      <c r="A22" t="s">
        <v>140</v>
      </c>
      <c r="B22">
        <v>9.5830000000000002</v>
      </c>
      <c r="C22">
        <v>3.2109999999999999</v>
      </c>
      <c r="D22">
        <v>8.532</v>
      </c>
      <c r="E22">
        <v>9.1910000000000007</v>
      </c>
      <c r="F22">
        <v>9.67</v>
      </c>
      <c r="G22">
        <v>2.113</v>
      </c>
      <c r="H22">
        <v>-12.8</v>
      </c>
      <c r="I22">
        <v>1.7909999999999999</v>
      </c>
      <c r="J22">
        <f>chloroform!J27</f>
        <v>0</v>
      </c>
      <c r="K22" t="str">
        <f>chloroform!F27</f>
        <v>45E</v>
      </c>
      <c r="M22">
        <f>0.9155*Table2[[#This Row],[J1,2]]*Table2[[#This Row],[weight]]</f>
        <v>0</v>
      </c>
      <c r="N22">
        <f>0.9155*Table2[[#This Row],[J2,3]]*Table2[[#This Row],[weight]]</f>
        <v>0</v>
      </c>
      <c r="O22">
        <f>0.9155*Table2[[#This Row],[J34]]*Table2[[#This Row],[weight]]</f>
        <v>0</v>
      </c>
      <c r="P22">
        <f>0.9155*Table2[[#This Row],[J45]]*Table2[[#This Row],[weight]]</f>
        <v>0</v>
      </c>
      <c r="Q22">
        <f>0.9155*Table2[[#This Row],[J56]]*Table2[[#This Row],[weight]]</f>
        <v>0</v>
      </c>
      <c r="R22">
        <f>0.9155*Table2[[#This Row],[J67]]*Table2[[#This Row],[weight]]</f>
        <v>0</v>
      </c>
      <c r="S22">
        <f>0.9155*Table2[[#This Row],[J67'']]*Table2[[#This Row],[weight]]</f>
        <v>0</v>
      </c>
      <c r="T22">
        <f>0.9155*Table2[[#This Row],[J77'']]*Table2[[#This Row],[weight]]</f>
        <v>0</v>
      </c>
    </row>
    <row r="23" spans="1:20" x14ac:dyDescent="0.25">
      <c r="A23" t="s">
        <v>111</v>
      </c>
      <c r="B23">
        <v>8.16</v>
      </c>
      <c r="C23">
        <v>2.1040000000000001</v>
      </c>
      <c r="D23">
        <v>1.86</v>
      </c>
      <c r="E23">
        <v>1.8220000000000001</v>
      </c>
      <c r="F23">
        <v>11.571</v>
      </c>
      <c r="G23">
        <v>2.6469999999999998</v>
      </c>
      <c r="H23">
        <v>-12.95</v>
      </c>
      <c r="I23">
        <v>1.226</v>
      </c>
      <c r="J23">
        <f>chloroform!J28</f>
        <v>7.3780836864350621E-2</v>
      </c>
      <c r="K23" t="str">
        <f>chloroform!F28</f>
        <v>4H6</v>
      </c>
      <c r="M23">
        <f>0.9155*Table2[[#This Row],[J1,2]]*Table2[[#This Row],[weight]]</f>
        <v>0.55117826617839405</v>
      </c>
      <c r="N23">
        <f>0.9155*Table2[[#This Row],[J2,3]]*Table2[[#This Row],[weight]]</f>
        <v>0.14211753333815455</v>
      </c>
      <c r="O23">
        <f>0.9155*Table2[[#This Row],[J34]]*Table2[[#This Row],[weight]]</f>
        <v>0.12563622243772218</v>
      </c>
      <c r="P23">
        <f>0.9155*Table2[[#This Row],[J45]]*Table2[[#This Row],[weight]]</f>
        <v>0.12306946090404829</v>
      </c>
      <c r="Q23">
        <f>0.9155*Table2[[#This Row],[J56]]*Table2[[#This Row],[weight]]</f>
        <v>0.7815788870037006</v>
      </c>
      <c r="R23">
        <f>0.9155*Table2[[#This Row],[J67]]*Table2[[#This Row],[weight]]</f>
        <v>0.17879520472723148</v>
      </c>
      <c r="S23">
        <f>0.9155*Table2[[#This Row],[J67'']]*Table2[[#This Row],[weight]]</f>
        <v>8.2811832639057739E-2</v>
      </c>
      <c r="T23">
        <f>0.9155*Table2[[#This Row],[J77'']]*Table2[[#This Row],[weight]]</f>
        <v>-0.87472531213360327</v>
      </c>
    </row>
    <row r="24" spans="1:20" x14ac:dyDescent="0.25">
      <c r="A24" t="s">
        <v>112</v>
      </c>
      <c r="B24">
        <v>8.16</v>
      </c>
      <c r="C24">
        <v>2.1150000000000002</v>
      </c>
      <c r="D24">
        <v>1.81</v>
      </c>
      <c r="E24">
        <v>2.0510000000000002</v>
      </c>
      <c r="F24">
        <v>12.010999999999999</v>
      </c>
      <c r="G24">
        <v>1.323</v>
      </c>
      <c r="H24">
        <v>-13.62</v>
      </c>
      <c r="I24">
        <v>10.718999999999999</v>
      </c>
      <c r="J24">
        <f>chloroform!J29</f>
        <v>0.13614059634060441</v>
      </c>
      <c r="K24" t="str">
        <f>chloroform!F29</f>
        <v>4H6</v>
      </c>
      <c r="M24">
        <f>0.9155*Table2[[#This Row],[J1,2]]*Table2[[#This Row],[weight]]</f>
        <v>1.0170356021505584</v>
      </c>
      <c r="N24">
        <f>0.9155*Table2[[#This Row],[J2,3]]*Table2[[#This Row],[weight]]</f>
        <v>0.26360665423387636</v>
      </c>
      <c r="O24">
        <f>0.9155*Table2[[#This Row],[J34]]*Table2[[#This Row],[weight]]</f>
        <v>0.22559245586918023</v>
      </c>
      <c r="P24">
        <f>0.9155*Table2[[#This Row],[J45]]*Table2[[#This Row],[weight]]</f>
        <v>0.25562990441308769</v>
      </c>
      <c r="Q24">
        <f>0.9155*Table2[[#This Row],[J56]]*Table2[[#This Row],[weight]]</f>
        <v>1.4970115952733278</v>
      </c>
      <c r="R24">
        <f>0.9155*Table2[[#This Row],[J67]]*Table2[[#This Row],[weight]]</f>
        <v>0.16489437520161626</v>
      </c>
      <c r="S24">
        <f>0.9155*Table2[[#This Row],[J67'']]*Table2[[#This Row],[weight]]</f>
        <v>1.3359809582661564</v>
      </c>
      <c r="T24">
        <f>0.9155*Table2[[#This Row],[J77'']]*Table2[[#This Row],[weight]]</f>
        <v>-1.6975520712365937</v>
      </c>
    </row>
    <row r="25" spans="1:20" x14ac:dyDescent="0.25">
      <c r="A25" t="s">
        <v>113</v>
      </c>
      <c r="B25">
        <v>8.1769999999999996</v>
      </c>
      <c r="C25">
        <v>3.2</v>
      </c>
      <c r="D25">
        <v>2.6760000000000002</v>
      </c>
      <c r="E25">
        <v>5.1059999999999999</v>
      </c>
      <c r="F25">
        <v>2.089</v>
      </c>
      <c r="G25">
        <v>12.452999999999999</v>
      </c>
      <c r="H25">
        <v>-10.368</v>
      </c>
      <c r="I25">
        <v>5.69</v>
      </c>
      <c r="J25">
        <f>chloroform!J30</f>
        <v>1.3043489466547395E-3</v>
      </c>
      <c r="K25" t="str">
        <f>chloroform!F30</f>
        <v>12C5</v>
      </c>
      <c r="M25">
        <f>0.9155*Table2[[#This Row],[J1,2]]*Table2[[#This Row],[weight]]</f>
        <v>9.7644129538365584E-3</v>
      </c>
      <c r="N25">
        <f>0.9155*Table2[[#This Row],[J2,3]]*Table2[[#This Row],[weight]]</f>
        <v>3.8212206741197251E-3</v>
      </c>
      <c r="O25">
        <f>0.9155*Table2[[#This Row],[J34]]*Table2[[#This Row],[weight]]</f>
        <v>3.19549578873262E-3</v>
      </c>
      <c r="P25">
        <f>0.9155*Table2[[#This Row],[J45]]*Table2[[#This Row],[weight]]</f>
        <v>6.0972352381422857E-3</v>
      </c>
      <c r="Q25">
        <f>0.9155*Table2[[#This Row],[J56]]*Table2[[#This Row],[weight]]</f>
        <v>2.4945406213237827E-3</v>
      </c>
      <c r="R25">
        <f>0.9155*Table2[[#This Row],[J67]]*Table2[[#This Row],[weight]]</f>
        <v>1.4870519079629042E-2</v>
      </c>
      <c r="S25">
        <f>0.9155*Table2[[#This Row],[J67'']]*Table2[[#This Row],[weight]]</f>
        <v>6.7946080111691357E-3</v>
      </c>
      <c r="T25">
        <f>0.9155*Table2[[#This Row],[J77'']]*Table2[[#This Row],[weight]]</f>
        <v>-1.2380754984147908E-2</v>
      </c>
    </row>
    <row r="26" spans="1:20" x14ac:dyDescent="0.25">
      <c r="A26" t="s">
        <v>49</v>
      </c>
      <c r="B26">
        <v>8.4190000000000005</v>
      </c>
      <c r="C26">
        <v>2.1640000000000001</v>
      </c>
      <c r="D26">
        <v>3.032</v>
      </c>
      <c r="E26">
        <v>0.56100000000000005</v>
      </c>
      <c r="F26">
        <v>11.538</v>
      </c>
      <c r="G26">
        <v>10.068</v>
      </c>
      <c r="H26">
        <v>-11.718999999999999</v>
      </c>
      <c r="I26">
        <v>1.7589999999999999</v>
      </c>
      <c r="J26">
        <f>chloroform!J31</f>
        <v>1.9694716090015507E-4</v>
      </c>
      <c r="K26" t="str">
        <f>chloroform!F31</f>
        <v>4H6</v>
      </c>
      <c r="M26">
        <f>0.9155*Table2[[#This Row],[J1,2]]*Table2[[#This Row],[weight]]</f>
        <v>1.5179888541446503E-3</v>
      </c>
      <c r="N26">
        <f>0.9155*Table2[[#This Row],[J2,3]]*Table2[[#This Row],[weight]]</f>
        <v>3.9018029224005503E-4</v>
      </c>
      <c r="O26">
        <f>0.9155*Table2[[#This Row],[J34]]*Table2[[#This Row],[weight]]</f>
        <v>5.4668514143800691E-4</v>
      </c>
      <c r="P26">
        <f>0.9155*Table2[[#This Row],[J45]]*Table2[[#This Row],[weight]]</f>
        <v>1.0115117557609561E-4</v>
      </c>
      <c r="Q26">
        <f>0.9155*Table2[[#This Row],[J56]]*Table2[[#This Row],[weight]]</f>
        <v>2.080360541527613E-3</v>
      </c>
      <c r="R26">
        <f>0.9155*Table2[[#This Row],[J67]]*Table2[[#This Row],[weight]]</f>
        <v>1.8153120065955977E-3</v>
      </c>
      <c r="S26">
        <f>0.9155*Table2[[#This Row],[J67'']]*Table2[[#This Row],[weight]]</f>
        <v>3.1715671628939777E-4</v>
      </c>
      <c r="T26">
        <f>0.9155*Table2[[#This Row],[J77'']]*Table2[[#This Row],[weight]]</f>
        <v>-2.1129957692981537E-3</v>
      </c>
    </row>
    <row r="27" spans="1:20" x14ac:dyDescent="0.25">
      <c r="A27" t="s">
        <v>114</v>
      </c>
      <c r="B27">
        <v>8.2949999999999999</v>
      </c>
      <c r="C27">
        <v>2.1080000000000001</v>
      </c>
      <c r="D27">
        <v>3.242</v>
      </c>
      <c r="E27">
        <v>0.46600000000000003</v>
      </c>
      <c r="F27">
        <v>12.28</v>
      </c>
      <c r="G27">
        <v>1.347</v>
      </c>
      <c r="H27">
        <v>-13.996</v>
      </c>
      <c r="I27">
        <v>10.948</v>
      </c>
      <c r="J27">
        <f>chloroform!J32</f>
        <v>4.2165853995743949E-4</v>
      </c>
      <c r="K27" t="str">
        <f>chloroform!F32</f>
        <v>4H6</v>
      </c>
      <c r="M27">
        <f>0.9155*Table2[[#This Row],[J1,2]]*Table2[[#This Row],[weight]]</f>
        <v>3.2021055226809422E-3</v>
      </c>
      <c r="N27">
        <f>0.9155*Table2[[#This Row],[J2,3]]*Table2[[#This Row],[weight]]</f>
        <v>8.1374785314182365E-4</v>
      </c>
      <c r="O27">
        <f>0.9155*Table2[[#This Row],[J34]]*Table2[[#This Row],[weight]]</f>
        <v>1.2515040511792183E-3</v>
      </c>
      <c r="P27">
        <f>0.9155*Table2[[#This Row],[J45]]*Table2[[#This Row],[weight]]</f>
        <v>1.7988923129226271E-4</v>
      </c>
      <c r="Q27">
        <f>0.9155*Table2[[#This Row],[J56]]*Table2[[#This Row],[weight]]</f>
        <v>4.7404286701051195E-3</v>
      </c>
      <c r="R27">
        <f>0.9155*Table2[[#This Row],[J67]]*Table2[[#This Row],[weight]]</f>
        <v>5.1998024581690532E-4</v>
      </c>
      <c r="S27">
        <f>0.9155*Table2[[#This Row],[J67'']]*Table2[[#This Row],[weight]]</f>
        <v>4.2262388501881805E-3</v>
      </c>
      <c r="T27">
        <f>0.9155*Table2[[#This Row],[J77'']]*Table2[[#This Row],[weight]]</f>
        <v>-5.4028533930611774E-3</v>
      </c>
    </row>
    <row r="28" spans="1:20" x14ac:dyDescent="0.25">
      <c r="A28" t="s">
        <v>115</v>
      </c>
      <c r="B28">
        <v>7.6619999999999999</v>
      </c>
      <c r="C28">
        <v>3.738</v>
      </c>
      <c r="D28">
        <v>2.0329999999999999</v>
      </c>
      <c r="E28">
        <v>5.18</v>
      </c>
      <c r="F28">
        <v>1.9219999999999999</v>
      </c>
      <c r="G28">
        <v>2.262</v>
      </c>
      <c r="H28">
        <v>-12.999000000000001</v>
      </c>
      <c r="I28">
        <v>11.896000000000001</v>
      </c>
      <c r="J28">
        <f>chloroform!J33</f>
        <v>4.7019755072369978E-3</v>
      </c>
      <c r="K28" t="str">
        <f>chloroform!F33</f>
        <v>12C5</v>
      </c>
      <c r="M28">
        <f>0.9155*Table2[[#This Row],[J1,2]]*Table2[[#This Row],[weight]]</f>
        <v>3.2982294016019861E-2</v>
      </c>
      <c r="N28">
        <f>0.9155*Table2[[#This Row],[J2,3]]*Table2[[#This Row],[weight]]</f>
        <v>1.6090813760360513E-2</v>
      </c>
      <c r="O28">
        <f>0.9155*Table2[[#This Row],[J34]]*Table2[[#This Row],[weight]]</f>
        <v>8.751370886787832E-3</v>
      </c>
      <c r="P28">
        <f>0.9155*Table2[[#This Row],[J45]]*Table2[[#This Row],[weight]]</f>
        <v>2.2298131428214941E-2</v>
      </c>
      <c r="Q28">
        <f>0.9155*Table2[[#This Row],[J56]]*Table2[[#This Row],[weight]]</f>
        <v>8.2735537847546566E-3</v>
      </c>
      <c r="R28">
        <f>0.9155*Table2[[#This Row],[J67]]*Table2[[#This Row],[weight]]</f>
        <v>9.7371377008923163E-3</v>
      </c>
      <c r="S28">
        <f>0.9155*Table2[[#This Row],[J67'']]*Table2[[#This Row],[weight]]</f>
        <v>5.1208218430510613E-2</v>
      </c>
      <c r="T28">
        <f>0.9155*Table2[[#This Row],[J77'']]*Table2[[#This Row],[weight]]</f>
        <v>-5.5956256840804255E-2</v>
      </c>
    </row>
    <row r="29" spans="1:20" x14ac:dyDescent="0.25">
      <c r="A29" t="s">
        <v>141</v>
      </c>
      <c r="B29">
        <v>8.0259999999999998</v>
      </c>
      <c r="C29">
        <v>2.2109999999999999</v>
      </c>
      <c r="D29">
        <v>1.679</v>
      </c>
      <c r="E29">
        <v>2.9359999999999999</v>
      </c>
      <c r="F29">
        <v>10.108000000000001</v>
      </c>
      <c r="G29">
        <v>11.25</v>
      </c>
      <c r="H29">
        <v>-11.33</v>
      </c>
      <c r="I29">
        <v>5.3440000000000003</v>
      </c>
      <c r="J29">
        <f>chloroform!J34</f>
        <v>5.8052011995787965E-3</v>
      </c>
      <c r="K29" t="str">
        <f>chloroform!F34</f>
        <v>4H6</v>
      </c>
      <c r="M29">
        <f>0.9155*Table2[[#This Row],[J1,2]]*Table2[[#This Row],[weight]]</f>
        <v>4.2655474789868676E-2</v>
      </c>
      <c r="N29">
        <f>0.9155*Table2[[#This Row],[J2,3]]*Table2[[#This Row],[weight]]</f>
        <v>1.1750717014752011E-2</v>
      </c>
      <c r="O29">
        <f>0.9155*Table2[[#This Row],[J34]]*Table2[[#This Row],[weight]]</f>
        <v>8.9233169913019578E-3</v>
      </c>
      <c r="P29">
        <f>0.9155*Table2[[#This Row],[J45]]*Table2[[#This Row],[weight]]</f>
        <v>1.5603846745957443E-2</v>
      </c>
      <c r="Q29">
        <f>0.9155*Table2[[#This Row],[J56]]*Table2[[#This Row],[weight]]</f>
        <v>5.3720600445551034E-2</v>
      </c>
      <c r="R29">
        <f>0.9155*Table2[[#This Row],[J67]]*Table2[[#This Row],[weight]]</f>
        <v>5.9789944104911862E-2</v>
      </c>
      <c r="S29">
        <f>0.9155*Table2[[#This Row],[J67'']]*Table2[[#This Row],[weight]]</f>
        <v>2.8401552115257692E-2</v>
      </c>
      <c r="T29">
        <f>0.9155*Table2[[#This Row],[J77'']]*Table2[[#This Row],[weight]]</f>
        <v>-6.0215117040769019E-2</v>
      </c>
    </row>
    <row r="30" spans="1:20" x14ac:dyDescent="0.25">
      <c r="A30" t="s">
        <v>142</v>
      </c>
      <c r="B30">
        <v>7.968</v>
      </c>
      <c r="C30">
        <v>8.7100000000000009</v>
      </c>
      <c r="D30">
        <v>2.157</v>
      </c>
      <c r="E30">
        <v>11.276999999999999</v>
      </c>
      <c r="F30">
        <v>1.427</v>
      </c>
      <c r="G30">
        <v>4.149</v>
      </c>
      <c r="H30">
        <v>-12.593999999999999</v>
      </c>
      <c r="I30">
        <v>12.997999999999999</v>
      </c>
      <c r="J30">
        <f>chloroform!J35</f>
        <v>1.9228221107118345E-4</v>
      </c>
      <c r="K30" t="str">
        <f>chloroform!F35</f>
        <v>6H4</v>
      </c>
      <c r="M30">
        <f>0.9155*Table2[[#This Row],[J1,2]]*Table2[[#This Row],[weight]]</f>
        <v>1.402641814229806E-3</v>
      </c>
      <c r="N30">
        <f>0.9155*Table2[[#This Row],[J2,3]]*Table2[[#This Row],[weight]]</f>
        <v>1.5332593124926723E-3</v>
      </c>
      <c r="O30">
        <f>0.9155*Table2[[#This Row],[J34]]*Table2[[#This Row],[weight]]</f>
        <v>3.7970612365633685E-4</v>
      </c>
      <c r="P30">
        <f>0.9155*Table2[[#This Row],[J45]]*Table2[[#This Row],[weight]]</f>
        <v>1.9851395254856328E-3</v>
      </c>
      <c r="Q30">
        <f>0.9155*Table2[[#This Row],[J56]]*Table2[[#This Row],[weight]]</f>
        <v>2.5120103776429885E-4</v>
      </c>
      <c r="R30">
        <f>0.9155*Table2[[#This Row],[J67]]*Table2[[#This Row],[weight]]</f>
        <v>7.3036657721378836E-4</v>
      </c>
      <c r="S30">
        <f>0.9155*Table2[[#This Row],[J67'']]*Table2[[#This Row],[weight]]</f>
        <v>2.2880946663352184E-3</v>
      </c>
      <c r="T30">
        <f>0.9155*Table2[[#This Row],[J77'']]*Table2[[#This Row],[weight]]</f>
        <v>-2.2169767831840084E-3</v>
      </c>
    </row>
    <row r="31" spans="1:20" x14ac:dyDescent="0.25">
      <c r="A31" t="s">
        <v>116</v>
      </c>
      <c r="B31">
        <v>8.4149999999999991</v>
      </c>
      <c r="C31">
        <v>2.0670000000000002</v>
      </c>
      <c r="D31">
        <v>2.39</v>
      </c>
      <c r="E31">
        <v>0.70399999999999996</v>
      </c>
      <c r="F31">
        <v>12.196999999999999</v>
      </c>
      <c r="G31">
        <v>0.93899999999999995</v>
      </c>
      <c r="H31">
        <v>-13.705</v>
      </c>
      <c r="I31">
        <v>3.3719999999999999</v>
      </c>
      <c r="J31">
        <f>chloroform!J36</f>
        <v>5.8008347764794958E-2</v>
      </c>
      <c r="K31" t="str">
        <f>chloroform!F36</f>
        <v>4H6</v>
      </c>
      <c r="M31">
        <f>0.9155*Table2[[#This Row],[J1,2]]*Table2[[#This Row],[weight]]</f>
        <v>0.44689239561650618</v>
      </c>
      <c r="N31">
        <f>0.9155*Table2[[#This Row],[J2,3]]*Table2[[#This Row],[weight]]</f>
        <v>0.10977142979671045</v>
      </c>
      <c r="O31">
        <f>0.9155*Table2[[#This Row],[J34]]*Table2[[#This Row],[weight]]</f>
        <v>0.12692487528502081</v>
      </c>
      <c r="P31">
        <f>0.9155*Table2[[#This Row],[J45]]*Table2[[#This Row],[weight]]</f>
        <v>3.7387076234583524E-2</v>
      </c>
      <c r="Q31">
        <f>0.9155*Table2[[#This Row],[J56]]*Table2[[#This Row],[weight]]</f>
        <v>0.64774171709263528</v>
      </c>
      <c r="R31">
        <f>0.9155*Table2[[#This Row],[J67]]*Table2[[#This Row],[weight]]</f>
        <v>4.9867137193570922E-2</v>
      </c>
      <c r="S31">
        <f>0.9155*Table2[[#This Row],[J67'']]*Table2[[#This Row],[weight]]</f>
        <v>0.17907559810087451</v>
      </c>
      <c r="T31">
        <f>0.9155*Table2[[#This Row],[J77'']]*Table2[[#This Row],[weight]]</f>
        <v>-0.72782653379966944</v>
      </c>
    </row>
    <row r="32" spans="1:20" x14ac:dyDescent="0.25">
      <c r="A32" t="s">
        <v>55</v>
      </c>
      <c r="B32">
        <v>8.07</v>
      </c>
      <c r="C32">
        <v>5.2679999999999998</v>
      </c>
      <c r="D32">
        <v>2.7320000000000002</v>
      </c>
      <c r="E32">
        <v>10.849</v>
      </c>
      <c r="F32">
        <v>9.7780000000000005</v>
      </c>
      <c r="G32">
        <v>1.8320000000000001</v>
      </c>
      <c r="H32">
        <v>-13.115</v>
      </c>
      <c r="I32">
        <v>1.946</v>
      </c>
      <c r="J32">
        <f>chloroform!J37</f>
        <v>6.4087646150004865E-4</v>
      </c>
      <c r="K32" t="str">
        <f>chloroform!F37</f>
        <v>56E</v>
      </c>
      <c r="M32">
        <f>0.9155*Table2[[#This Row],[J1,2]]*Table2[[#This Row],[weight]]</f>
        <v>4.7348497720615867E-3</v>
      </c>
      <c r="N32">
        <f>0.9155*Table2[[#This Row],[J2,3]]*Table2[[#This Row],[weight]]</f>
        <v>3.0908536058513554E-3</v>
      </c>
      <c r="O32">
        <f>0.9155*Table2[[#This Row],[J34]]*Table2[[#This Row],[weight]]</f>
        <v>1.6029255981750009E-3</v>
      </c>
      <c r="P32">
        <f>0.9155*Table2[[#This Row],[J45]]*Table2[[#This Row],[weight]]</f>
        <v>6.3653513230602426E-3</v>
      </c>
      <c r="Q32">
        <f>0.9155*Table2[[#This Row],[J56]]*Table2[[#This Row],[weight]]</f>
        <v>5.7369716321212143E-3</v>
      </c>
      <c r="R32">
        <f>0.9155*Table2[[#This Row],[J67]]*Table2[[#This Row],[weight]]</f>
        <v>1.0748754377220356E-3</v>
      </c>
      <c r="S32">
        <f>0.9155*Table2[[#This Row],[J67'']]*Table2[[#This Row],[weight]]</f>
        <v>1.1417617913794113E-3</v>
      </c>
      <c r="T32">
        <f>0.9155*Table2[[#This Row],[J77'']]*Table2[[#This Row],[weight]]</f>
        <v>-7.6948642826007076E-3</v>
      </c>
    </row>
    <row r="33" spans="1:32" x14ac:dyDescent="0.25">
      <c r="A33" t="s">
        <v>143</v>
      </c>
      <c r="B33">
        <v>8.5139999999999993</v>
      </c>
      <c r="C33">
        <v>2.3559999999999999</v>
      </c>
      <c r="D33">
        <v>1.6890000000000001</v>
      </c>
      <c r="E33">
        <v>1.05</v>
      </c>
      <c r="F33">
        <v>11.929</v>
      </c>
      <c r="G33">
        <v>0.81699999999999995</v>
      </c>
      <c r="H33">
        <v>-13.756</v>
      </c>
      <c r="I33">
        <v>3.702</v>
      </c>
      <c r="J33">
        <f>chloroform!J38</f>
        <v>0</v>
      </c>
      <c r="K33" t="str">
        <f>chloroform!F38</f>
        <v>4H6</v>
      </c>
      <c r="M33">
        <f>0.9155*Table2[[#This Row],[J1,2]]*Table2[[#This Row],[weight]]</f>
        <v>0</v>
      </c>
      <c r="N33">
        <f>0.9155*Table2[[#This Row],[J2,3]]*Table2[[#This Row],[weight]]</f>
        <v>0</v>
      </c>
      <c r="O33">
        <f>0.9155*Table2[[#This Row],[J34]]*Table2[[#This Row],[weight]]</f>
        <v>0</v>
      </c>
      <c r="P33">
        <f>0.9155*Table2[[#This Row],[J45]]*Table2[[#This Row],[weight]]</f>
        <v>0</v>
      </c>
      <c r="Q33">
        <f>0.9155*Table2[[#This Row],[J56]]*Table2[[#This Row],[weight]]</f>
        <v>0</v>
      </c>
      <c r="R33">
        <f>0.9155*Table2[[#This Row],[J67]]*Table2[[#This Row],[weight]]</f>
        <v>0</v>
      </c>
      <c r="S33">
        <f>0.9155*Table2[[#This Row],[J67'']]*Table2[[#This Row],[weight]]</f>
        <v>0</v>
      </c>
      <c r="T33">
        <f>0.9155*Table2[[#This Row],[J77'']]*Table2[[#This Row],[weight]]</f>
        <v>0</v>
      </c>
    </row>
    <row r="34" spans="1:32" x14ac:dyDescent="0.25">
      <c r="A34" t="s">
        <v>117</v>
      </c>
      <c r="B34">
        <v>8.1389999999999993</v>
      </c>
      <c r="C34">
        <v>2.7370000000000001</v>
      </c>
      <c r="D34">
        <v>2.6709999999999998</v>
      </c>
      <c r="E34">
        <v>4.6319999999999997</v>
      </c>
      <c r="F34">
        <v>7.0110000000000001</v>
      </c>
      <c r="G34">
        <v>8.1300000000000008</v>
      </c>
      <c r="H34">
        <v>-12.428000000000001</v>
      </c>
      <c r="I34">
        <v>0.51200000000000001</v>
      </c>
      <c r="J34">
        <f>chloroform!J39</f>
        <v>0</v>
      </c>
      <c r="K34" t="str">
        <f>chloroform!F39</f>
        <v>4H6</v>
      </c>
      <c r="M34">
        <f>0.9155*Table2[[#This Row],[J1,2]]*Table2[[#This Row],[weight]]</f>
        <v>0</v>
      </c>
      <c r="N34">
        <f>0.9155*Table2[[#This Row],[J2,3]]*Table2[[#This Row],[weight]]</f>
        <v>0</v>
      </c>
      <c r="O34">
        <f>0.9155*Table2[[#This Row],[J34]]*Table2[[#This Row],[weight]]</f>
        <v>0</v>
      </c>
      <c r="P34">
        <f>0.9155*Table2[[#This Row],[J45]]*Table2[[#This Row],[weight]]</f>
        <v>0</v>
      </c>
      <c r="Q34">
        <f>0.9155*Table2[[#This Row],[J56]]*Table2[[#This Row],[weight]]</f>
        <v>0</v>
      </c>
      <c r="R34">
        <f>0.9155*Table2[[#This Row],[J67]]*Table2[[#This Row],[weight]]</f>
        <v>0</v>
      </c>
      <c r="S34">
        <f>0.9155*Table2[[#This Row],[J67'']]*Table2[[#This Row],[weight]]</f>
        <v>0</v>
      </c>
      <c r="T34">
        <f>0.9155*Table2[[#This Row],[J77'']]*Table2[[#This Row],[weight]]</f>
        <v>0</v>
      </c>
    </row>
    <row r="35" spans="1:32" x14ac:dyDescent="0.25">
      <c r="A35" t="s">
        <v>118</v>
      </c>
      <c r="B35">
        <v>8.2240000000000002</v>
      </c>
      <c r="C35">
        <v>9.6440000000000001</v>
      </c>
      <c r="D35">
        <v>3.1720000000000002</v>
      </c>
      <c r="E35">
        <v>11.484</v>
      </c>
      <c r="F35">
        <v>10.521000000000001</v>
      </c>
      <c r="G35">
        <v>1.5589999999999999</v>
      </c>
      <c r="H35">
        <v>-13.209</v>
      </c>
      <c r="I35">
        <v>2.2610000000000001</v>
      </c>
      <c r="J35">
        <f>chloroform!J40</f>
        <v>0.18907564321684933</v>
      </c>
      <c r="K35" t="str">
        <f>chloroform!F40</f>
        <v>5C12</v>
      </c>
      <c r="M35">
        <f>0.9155*Table2[[#This Row],[J1,2]]*Table2[[#This Row],[weight]]</f>
        <v>1.4235641312259704</v>
      </c>
      <c r="N35">
        <f>0.9155*Table2[[#This Row],[J2,3]]*Table2[[#This Row],[weight]]</f>
        <v>1.6693643581643065</v>
      </c>
      <c r="O35">
        <f>0.9155*Table2[[#This Row],[J34]]*Table2[[#This Row],[weight]]</f>
        <v>0.54906923932986107</v>
      </c>
      <c r="P35">
        <f>0.9155*Table2[[#This Row],[J45]]*Table2[[#This Row],[weight]]</f>
        <v>1.9878660606759537</v>
      </c>
      <c r="Q35">
        <f>0.9155*Table2[[#This Row],[J56]]*Table2[[#This Row],[weight]]</f>
        <v>1.8211719631114343</v>
      </c>
      <c r="R35">
        <f>0.9155*Table2[[#This Row],[J67]]*Table2[[#This Row],[weight]]</f>
        <v>0.26986095337807486</v>
      </c>
      <c r="S35">
        <f>0.9155*Table2[[#This Row],[J67'']]*Table2[[#This Row],[weight]]</f>
        <v>0.39137627683632281</v>
      </c>
      <c r="T35">
        <f>0.9155*Table2[[#This Row],[J77'']]*Table2[[#This Row],[weight]]</f>
        <v>-2.2864614067806226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119</v>
      </c>
      <c r="B36">
        <v>8.2379999999999995</v>
      </c>
      <c r="C36">
        <v>3.2480000000000002</v>
      </c>
      <c r="D36">
        <v>2.8519999999999999</v>
      </c>
      <c r="E36">
        <v>5.3559999999999999</v>
      </c>
      <c r="F36">
        <v>2.3570000000000002</v>
      </c>
      <c r="G36">
        <v>12.42</v>
      </c>
      <c r="H36">
        <v>-10.585000000000001</v>
      </c>
      <c r="I36">
        <v>6.4630000000000001</v>
      </c>
      <c r="J36">
        <f>chloroform!J41</f>
        <v>8.8292954649198856E-4</v>
      </c>
      <c r="K36" t="str">
        <f>chloroform!F41</f>
        <v>12C5</v>
      </c>
      <c r="M36">
        <f>0.9155*Table2[[#This Row],[J1,2]]*Table2[[#This Row],[weight]]</f>
        <v>6.6589566344629168E-3</v>
      </c>
      <c r="N36">
        <f>0.9155*Table2[[#This Row],[J2,3]]*Table2[[#This Row],[weight]]</f>
        <v>2.6254298553939734E-3</v>
      </c>
      <c r="O36">
        <f>0.9155*Table2[[#This Row],[J34]]*Table2[[#This Row],[weight]]</f>
        <v>2.305334343467861E-3</v>
      </c>
      <c r="P36">
        <f>0.9155*Table2[[#This Row],[J45]]*Table2[[#This Row],[weight]]</f>
        <v>4.3293726310006534E-3</v>
      </c>
      <c r="Q36">
        <f>0.9155*Table2[[#This Row],[J56]]*Table2[[#This Row],[weight]]</f>
        <v>1.9052149535602205E-3</v>
      </c>
      <c r="R36">
        <f>0.9155*Table2[[#This Row],[J67]]*Table2[[#This Row],[weight]]</f>
        <v>1.003935923768262E-2</v>
      </c>
      <c r="S36">
        <f>0.9155*Table2[[#This Row],[J67'']]*Table2[[#This Row],[weight]]</f>
        <v>5.2241850847941041E-3</v>
      </c>
      <c r="T36">
        <f>0.9155*Table2[[#This Row],[J77'']]*Table2[[#This Row],[weight]]</f>
        <v>-8.5560883680250027E-3</v>
      </c>
    </row>
    <row r="37" spans="1:32" x14ac:dyDescent="0.25">
      <c r="A37" t="s">
        <v>120</v>
      </c>
      <c r="B37">
        <v>7.9349999999999996</v>
      </c>
      <c r="C37">
        <v>8.718</v>
      </c>
      <c r="D37">
        <v>2.1720000000000002</v>
      </c>
      <c r="E37">
        <v>11.255000000000001</v>
      </c>
      <c r="F37">
        <v>1.3779999999999999</v>
      </c>
      <c r="G37">
        <v>3.5640000000000001</v>
      </c>
      <c r="H37">
        <v>-14.17</v>
      </c>
      <c r="I37">
        <v>13.733000000000001</v>
      </c>
      <c r="J37">
        <f>chloroform!J42</f>
        <v>2.1365602937183532E-4</v>
      </c>
      <c r="K37" t="str">
        <f>chloroform!F42</f>
        <v>6H4</v>
      </c>
      <c r="M37">
        <f>0.9155*Table2[[#This Row],[J1,2]]*Table2[[#This Row],[weight]]</f>
        <v>1.5521026229514772E-3</v>
      </c>
      <c r="N37">
        <f>0.9155*Table2[[#This Row],[J2,3]]*Table2[[#This Row],[weight]]</f>
        <v>1.7052590632502809E-3</v>
      </c>
      <c r="O37">
        <f>0.9155*Table2[[#This Row],[J34]]*Table2[[#This Row],[weight]]</f>
        <v>4.248477501008959E-4</v>
      </c>
      <c r="P37">
        <f>0.9155*Table2[[#This Row],[J45]]*Table2[[#This Row],[weight]]</f>
        <v>2.2015015779859961E-3</v>
      </c>
      <c r="Q37">
        <f>0.9155*Table2[[#This Row],[J56]]*Table2[[#This Row],[weight]]</f>
        <v>2.6953968675830318E-4</v>
      </c>
      <c r="R37">
        <f>0.9155*Table2[[#This Row],[J67]]*Table2[[#This Row],[weight]]</f>
        <v>6.9712586618765789E-4</v>
      </c>
      <c r="S37">
        <f>0.9155*Table2[[#This Row],[J67'']]*Table2[[#This Row],[weight]]</f>
        <v>2.6862035691232059E-3</v>
      </c>
      <c r="T37">
        <f>0.9155*Table2[[#This Row],[J77'']]*Table2[[#This Row],[weight]]</f>
        <v>-2.7716816845900988E-3</v>
      </c>
    </row>
    <row r="38" spans="1:32" x14ac:dyDescent="0.25">
      <c r="A38" t="s">
        <v>121</v>
      </c>
      <c r="B38">
        <v>7.75</v>
      </c>
      <c r="C38">
        <v>9.6300000000000008</v>
      </c>
      <c r="D38">
        <v>3.0870000000000002</v>
      </c>
      <c r="E38">
        <v>11.297000000000001</v>
      </c>
      <c r="F38">
        <v>10.74</v>
      </c>
      <c r="G38">
        <v>2.391</v>
      </c>
      <c r="H38">
        <v>-12.073</v>
      </c>
      <c r="I38">
        <v>11.214</v>
      </c>
      <c r="J38">
        <f>chloroform!J43</f>
        <v>4.313003326766876E-2</v>
      </c>
      <c r="K38" t="str">
        <f>chloroform!F43</f>
        <v>5C12</v>
      </c>
      <c r="M38">
        <f>0.9155*Table2[[#This Row],[J1,2]]*Table2[[#This Row],[weight]]</f>
        <v>0.30601297728826832</v>
      </c>
      <c r="N38">
        <f>0.9155*Table2[[#This Row],[J2,3]]*Table2[[#This Row],[weight]]</f>
        <v>0.38024580274658376</v>
      </c>
      <c r="O38">
        <f>0.9155*Table2[[#This Row],[J34]]*Table2[[#This Row],[weight]]</f>
        <v>0.12189187882437216</v>
      </c>
      <c r="P38">
        <f>0.9155*Table2[[#This Row],[J45]]*Table2[[#This Row],[weight]]</f>
        <v>0.44606820702265382</v>
      </c>
      <c r="Q38">
        <f>0.9155*Table2[[#This Row],[J56]]*Table2[[#This Row],[weight]]</f>
        <v>0.42407475820335511</v>
      </c>
      <c r="R38">
        <f>0.9155*Table2[[#This Row],[J67]]*Table2[[#This Row],[weight]]</f>
        <v>9.4409939186612835E-2</v>
      </c>
      <c r="S38">
        <f>0.9155*Table2[[#This Row],[J67'']]*Table2[[#This Row],[weight]]</f>
        <v>0.44279090674976013</v>
      </c>
      <c r="T38">
        <f>0.9155*Table2[[#This Row],[J77'']]*Table2[[#This Row],[weight]]</f>
        <v>-0.4767089902969372</v>
      </c>
    </row>
    <row r="39" spans="1:32" x14ac:dyDescent="0.25">
      <c r="A39" t="s">
        <v>144</v>
      </c>
      <c r="B39">
        <v>8.3089999999999993</v>
      </c>
      <c r="C39">
        <v>2.3439999999999999</v>
      </c>
      <c r="D39">
        <v>1.5389999999999999</v>
      </c>
      <c r="E39">
        <v>1.83</v>
      </c>
      <c r="F39">
        <v>11.49</v>
      </c>
      <c r="G39">
        <v>2.629</v>
      </c>
      <c r="H39">
        <v>-12.88</v>
      </c>
      <c r="I39">
        <v>1.258</v>
      </c>
      <c r="J39">
        <f>chloroform!J44</f>
        <v>0</v>
      </c>
      <c r="K39" t="str">
        <f>chloroform!F44</f>
        <v>4H6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145</v>
      </c>
      <c r="B40">
        <v>8.59</v>
      </c>
      <c r="C40">
        <v>3.0419999999999998</v>
      </c>
      <c r="D40">
        <v>3.452</v>
      </c>
      <c r="E40">
        <v>4.9989999999999997</v>
      </c>
      <c r="F40">
        <v>2.226</v>
      </c>
      <c r="G40">
        <v>6.944</v>
      </c>
      <c r="H40">
        <v>-13.555</v>
      </c>
      <c r="I40">
        <v>0.35599999999999998</v>
      </c>
      <c r="J40">
        <f>chloroform!J45</f>
        <v>0</v>
      </c>
      <c r="K40" t="str">
        <f>chloroform!F45</f>
        <v>12C5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146</v>
      </c>
      <c r="B41">
        <v>7.548</v>
      </c>
      <c r="C41">
        <v>4.45</v>
      </c>
      <c r="D41">
        <v>1.5860000000000001</v>
      </c>
      <c r="E41">
        <v>5.0129999999999999</v>
      </c>
      <c r="F41">
        <v>2.0579999999999998</v>
      </c>
      <c r="G41">
        <v>13.246</v>
      </c>
      <c r="H41">
        <v>-11.454000000000001</v>
      </c>
      <c r="I41">
        <v>5.1180000000000003</v>
      </c>
      <c r="J41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122</v>
      </c>
      <c r="B42">
        <v>8.3629999999999995</v>
      </c>
      <c r="C42">
        <v>9.5879999999999992</v>
      </c>
      <c r="D42">
        <v>3.2959999999999998</v>
      </c>
      <c r="E42">
        <v>11.781000000000001</v>
      </c>
      <c r="F42">
        <v>9.2609999999999992</v>
      </c>
      <c r="G42">
        <v>1.2669999999999999</v>
      </c>
      <c r="H42">
        <v>-14.084</v>
      </c>
      <c r="I42">
        <v>2.7559999999999998</v>
      </c>
      <c r="J42">
        <f>chloroform!J47</f>
        <v>2.3109152196915048E-3</v>
      </c>
      <c r="K42" t="str">
        <f>chloroform!F47</f>
        <v>5C12</v>
      </c>
      <c r="M42">
        <f>0.9155*Table2[[#This Row],[J1,2]]*Table2[[#This Row],[weight]]</f>
        <v>1.7693121435777389E-2</v>
      </c>
      <c r="N42">
        <f>0.9155*Table2[[#This Row],[J2,3]]*Table2[[#This Row],[weight]]</f>
        <v>2.0284783968221164E-2</v>
      </c>
      <c r="O42">
        <f>0.9155*Table2[[#This Row],[J34]]*Table2[[#This Row],[weight]]</f>
        <v>6.9731589444364788E-3</v>
      </c>
      <c r="P42">
        <f>0.9155*Table2[[#This Row],[J45]]*Table2[[#This Row],[weight]]</f>
        <v>2.4924388812016435E-2</v>
      </c>
      <c r="Q42">
        <f>0.9155*Table2[[#This Row],[J56]]*Table2[[#This Row],[weight]]</f>
        <v>1.9592968745274948E-2</v>
      </c>
      <c r="R42">
        <f>0.9155*Table2[[#This Row],[J67]]*Table2[[#This Row],[weight]]</f>
        <v>2.6805195335561343E-3</v>
      </c>
      <c r="S42">
        <f>0.9155*Table2[[#This Row],[J67'']]*Table2[[#This Row],[weight]]</f>
        <v>5.8307117872775892E-3</v>
      </c>
      <c r="T42">
        <f>0.9155*Table2[[#This Row],[J77'']]*Table2[[#This Row],[weight]]</f>
        <v>-2.9796714373010728E-2</v>
      </c>
    </row>
    <row r="43" spans="1:32" x14ac:dyDescent="0.25">
      <c r="A43" t="s">
        <v>123</v>
      </c>
      <c r="B43">
        <v>8.01</v>
      </c>
      <c r="C43">
        <v>2.2090000000000001</v>
      </c>
      <c r="D43">
        <v>1.702</v>
      </c>
      <c r="E43">
        <v>2.9020000000000001</v>
      </c>
      <c r="F43">
        <v>10.210000000000001</v>
      </c>
      <c r="G43">
        <v>11.366</v>
      </c>
      <c r="H43">
        <v>-11.397</v>
      </c>
      <c r="I43">
        <v>5.4249999999999998</v>
      </c>
      <c r="J43">
        <f>chloroform!J48</f>
        <v>6.6793736103934352E-3</v>
      </c>
      <c r="K43" t="str">
        <f>chloroform!F48</f>
        <v>4H6</v>
      </c>
      <c r="M43">
        <f>0.9155*Table2[[#This Row],[J1,2]]*Table2[[#This Row],[weight]]</f>
        <v>4.898088198792467E-2</v>
      </c>
      <c r="N43">
        <f>0.9155*Table2[[#This Row],[J2,3]]*Table2[[#This Row],[weight]]</f>
        <v>1.3507961087556256E-2</v>
      </c>
      <c r="O43">
        <f>0.9155*Table2[[#This Row],[J34]]*Table2[[#This Row],[weight]]</f>
        <v>1.0407673051616453E-2</v>
      </c>
      <c r="P43">
        <f>0.9155*Table2[[#This Row],[J45]]*Table2[[#This Row],[weight]]</f>
        <v>1.774563289999468E-2</v>
      </c>
      <c r="Q43">
        <f>0.9155*Table2[[#This Row],[J56]]*Table2[[#This Row],[weight]]</f>
        <v>6.2433808376618091E-2</v>
      </c>
      <c r="R43">
        <f>0.9155*Table2[[#This Row],[J67]]*Table2[[#This Row],[weight]]</f>
        <v>6.9502709697222442E-2</v>
      </c>
      <c r="S43">
        <f>0.9155*Table2[[#This Row],[J67'']]*Table2[[#This Row],[weight]]</f>
        <v>3.3173693481209909E-2</v>
      </c>
      <c r="T43">
        <f>0.9155*Table2[[#This Row],[J77'']]*Table2[[#This Row],[weight]]</f>
        <v>-6.9692273659972215E-2</v>
      </c>
    </row>
    <row r="44" spans="1:32" x14ac:dyDescent="0.25">
      <c r="A44" t="s">
        <v>124</v>
      </c>
      <c r="B44">
        <v>8.3840000000000003</v>
      </c>
      <c r="C44">
        <v>9.5069999999999997</v>
      </c>
      <c r="D44">
        <v>3.206</v>
      </c>
      <c r="E44">
        <v>11.582000000000001</v>
      </c>
      <c r="F44">
        <v>10.241</v>
      </c>
      <c r="G44">
        <v>1.863</v>
      </c>
      <c r="H44">
        <v>-12.785</v>
      </c>
      <c r="I44">
        <v>1.8660000000000001</v>
      </c>
      <c r="J44">
        <f>chloroform!J49</f>
        <v>3.7341879838825615E-2</v>
      </c>
      <c r="K44" t="str">
        <f>chloroform!F49</f>
        <v>5C12</v>
      </c>
      <c r="M44">
        <f>0.9155*Table2[[#This Row],[J1,2]]*Table2[[#This Row],[weight]]</f>
        <v>0.28661954048065763</v>
      </c>
      <c r="N44">
        <f>0.9155*Table2[[#This Row],[J2,3]]*Table2[[#This Row],[weight]]</f>
        <v>0.32501096986517319</v>
      </c>
      <c r="O44">
        <f>0.9155*Table2[[#This Row],[J34]]*Table2[[#This Row],[weight]]</f>
        <v>0.10960189012177818</v>
      </c>
      <c r="P44">
        <f>0.9155*Table2[[#This Row],[J45]]*Table2[[#This Row],[weight]]</f>
        <v>0.39594793867449629</v>
      </c>
      <c r="Q44">
        <f>0.9155*Table2[[#This Row],[J56]]*Table2[[#This Row],[weight]]</f>
        <v>0.35010385425362767</v>
      </c>
      <c r="R44">
        <f>0.9155*Table2[[#This Row],[J67]]*Table2[[#This Row],[weight]]</f>
        <v>6.3689432718924757E-2</v>
      </c>
      <c r="S44">
        <f>0.9155*Table2[[#This Row],[J67'']]*Table2[[#This Row],[weight]]</f>
        <v>6.3791992191902097E-2</v>
      </c>
      <c r="T44">
        <f>0.9155*Table2[[#This Row],[J77'']]*Table2[[#This Row],[weight]]</f>
        <v>-0.43707428733840736</v>
      </c>
    </row>
    <row r="45" spans="1:32" x14ac:dyDescent="0.25">
      <c r="A45" t="s">
        <v>147</v>
      </c>
      <c r="B45">
        <v>7.3070000000000004</v>
      </c>
      <c r="C45">
        <v>4.6500000000000004</v>
      </c>
      <c r="D45">
        <v>1.4079999999999999</v>
      </c>
      <c r="E45">
        <v>4.5890000000000004</v>
      </c>
      <c r="F45">
        <v>1.534</v>
      </c>
      <c r="G45">
        <v>12.442</v>
      </c>
      <c r="H45">
        <v>-10.365</v>
      </c>
      <c r="I45">
        <v>5.4059999999999997</v>
      </c>
      <c r="J45">
        <f>chloroform!J50</f>
        <v>0</v>
      </c>
      <c r="K45" t="str">
        <f>chloroform!F50</f>
        <v>12C5</v>
      </c>
      <c r="M45">
        <f>0.9155*Table2[[#This Row],[J1,2]]*Table2[[#This Row],[weight]]</f>
        <v>0</v>
      </c>
      <c r="N45">
        <f>0.9155*Table2[[#This Row],[J2,3]]*Table2[[#This Row],[weight]]</f>
        <v>0</v>
      </c>
      <c r="O45">
        <f>0.9155*Table2[[#This Row],[J34]]*Table2[[#This Row],[weight]]</f>
        <v>0</v>
      </c>
      <c r="P45">
        <f>0.9155*Table2[[#This Row],[J45]]*Table2[[#This Row],[weight]]</f>
        <v>0</v>
      </c>
      <c r="Q45">
        <f>0.9155*Table2[[#This Row],[J56]]*Table2[[#This Row],[weight]]</f>
        <v>0</v>
      </c>
      <c r="R45">
        <f>0.9155*Table2[[#This Row],[J67]]*Table2[[#This Row],[weight]]</f>
        <v>0</v>
      </c>
      <c r="S45">
        <f>0.9155*Table2[[#This Row],[J67'']]*Table2[[#This Row],[weight]]</f>
        <v>0</v>
      </c>
      <c r="T45">
        <f>0.9155*Table2[[#This Row],[J77'']]*Table2[[#This Row],[weight]]</f>
        <v>0</v>
      </c>
    </row>
    <row r="46" spans="1:32" x14ac:dyDescent="0.25">
      <c r="A46" t="s">
        <v>148</v>
      </c>
      <c r="B46">
        <v>7.71</v>
      </c>
      <c r="C46">
        <v>4.306</v>
      </c>
      <c r="D46">
        <v>1.542</v>
      </c>
      <c r="E46">
        <v>5.258</v>
      </c>
      <c r="F46">
        <v>2.0510000000000002</v>
      </c>
      <c r="G46">
        <v>1.212</v>
      </c>
      <c r="H46">
        <v>-13.64</v>
      </c>
      <c r="I46">
        <v>10.287000000000001</v>
      </c>
      <c r="J46">
        <f>chloroform!J51</f>
        <v>0</v>
      </c>
      <c r="K46" t="str">
        <f>chloroform!F51</f>
        <v>12C5</v>
      </c>
      <c r="M46">
        <f>0.9155*Table2[[#This Row],[J1,2]]*Table2[[#This Row],[weight]]</f>
        <v>0</v>
      </c>
      <c r="N46">
        <f>0.9155*Table2[[#This Row],[J2,3]]*Table2[[#This Row],[weight]]</f>
        <v>0</v>
      </c>
      <c r="O46">
        <f>0.9155*Table2[[#This Row],[J34]]*Table2[[#This Row],[weight]]</f>
        <v>0</v>
      </c>
      <c r="P46">
        <f>0.9155*Table2[[#This Row],[J45]]*Table2[[#This Row],[weight]]</f>
        <v>0</v>
      </c>
      <c r="Q46">
        <f>0.9155*Table2[[#This Row],[J56]]*Table2[[#This Row],[weight]]</f>
        <v>0</v>
      </c>
      <c r="R46">
        <f>0.9155*Table2[[#This Row],[J67]]*Table2[[#This Row],[weight]]</f>
        <v>0</v>
      </c>
      <c r="S46">
        <f>0.9155*Table2[[#This Row],[J67'']]*Table2[[#This Row],[weight]]</f>
        <v>0</v>
      </c>
      <c r="T46">
        <f>0.9155*Table2[[#This Row],[J77'']]*Table2[[#This Row],[weight]]</f>
        <v>0</v>
      </c>
    </row>
    <row r="47" spans="1:32" x14ac:dyDescent="0.25">
      <c r="A47" t="s">
        <v>149</v>
      </c>
      <c r="B47">
        <v>7.9450000000000003</v>
      </c>
      <c r="C47">
        <v>9.6859999999999999</v>
      </c>
      <c r="D47">
        <v>2.5680000000000001</v>
      </c>
      <c r="E47">
        <v>11.843</v>
      </c>
      <c r="F47">
        <v>9.8919999999999995</v>
      </c>
      <c r="G47">
        <v>0.96199999999999997</v>
      </c>
      <c r="H47">
        <v>-14.106</v>
      </c>
      <c r="I47">
        <v>3.2130000000000001</v>
      </c>
      <c r="J47" s="4">
        <f>chloroform!J52</f>
        <v>0</v>
      </c>
      <c r="K47" t="str">
        <f>chloroform!F53</f>
        <v>5C12</v>
      </c>
      <c r="M47">
        <f>0.9155*Table2[[#This Row],[J1,2]]*Table2[[#This Row],[weight]]</f>
        <v>0</v>
      </c>
      <c r="N47">
        <f>0.9155*Table2[[#This Row],[J2,3]]*Table2[[#This Row],[weight]]</f>
        <v>0</v>
      </c>
      <c r="O47">
        <f>0.9155*Table2[[#This Row],[J34]]*Table2[[#This Row],[weight]]</f>
        <v>0</v>
      </c>
      <c r="P47">
        <f>0.9155*Table2[[#This Row],[J45]]*Table2[[#This Row],[weight]]</f>
        <v>0</v>
      </c>
      <c r="Q47">
        <f>0.9155*Table2[[#This Row],[J56]]*Table2[[#This Row],[weight]]</f>
        <v>0</v>
      </c>
      <c r="R47">
        <f>0.9155*Table2[[#This Row],[J67]]*Table2[[#This Row],[weight]]</f>
        <v>0</v>
      </c>
      <c r="S47">
        <f>0.9155*Table2[[#This Row],[J67'']]*Table2[[#This Row],[weight]]</f>
        <v>0</v>
      </c>
      <c r="T47">
        <f>0.9155*Table2[[#This Row],[J77'']]*Table2[[#This Row],[weight]]</f>
        <v>0</v>
      </c>
    </row>
    <row r="48" spans="1:32" x14ac:dyDescent="0.25">
      <c r="A48" t="s">
        <v>125</v>
      </c>
      <c r="B48">
        <v>7.7770000000000001</v>
      </c>
      <c r="C48">
        <v>9.6180000000000003</v>
      </c>
      <c r="D48">
        <v>3.2610000000000001</v>
      </c>
      <c r="E48">
        <v>11.61</v>
      </c>
      <c r="F48">
        <v>10.763</v>
      </c>
      <c r="G48">
        <v>10.298999999999999</v>
      </c>
      <c r="H48">
        <v>-11.920999999999999</v>
      </c>
      <c r="I48">
        <v>2.0219999999999998</v>
      </c>
      <c r="J48" s="4">
        <f>chloroform!J53</f>
        <v>7.4278740764077153E-3</v>
      </c>
      <c r="K48" t="str">
        <f>chloroform!F54</f>
        <v>5C12</v>
      </c>
      <c r="M48">
        <f>0.9155*Table2[[#This Row],[J1,2]]*Table2[[#This Row],[weight]]</f>
        <v>5.2885300961729977E-2</v>
      </c>
      <c r="N48">
        <f>0.9155*Table2[[#This Row],[J2,3]]*Table2[[#This Row],[weight]]</f>
        <v>6.5404503619637261E-2</v>
      </c>
      <c r="O48">
        <f>0.9155*Table2[[#This Row],[J34]]*Table2[[#This Row],[weight]]</f>
        <v>2.2175513235978071E-2</v>
      </c>
      <c r="P48">
        <f>0.9155*Table2[[#This Row],[J45]]*Table2[[#This Row],[weight]]</f>
        <v>7.8950539303804163E-2</v>
      </c>
      <c r="Q48">
        <f>0.9155*Table2[[#This Row],[J56]]*Table2[[#This Row],[weight]]</f>
        <v>7.3190754050546439E-2</v>
      </c>
      <c r="R48">
        <f>0.9155*Table2[[#This Row],[J67]]*Table2[[#This Row],[weight]]</f>
        <v>7.0035452565881048E-2</v>
      </c>
      <c r="S48">
        <f>0.9155*Table2[[#This Row],[J67'']]*Table2[[#This Row],[weight]]</f>
        <v>1.3750042245675453E-2</v>
      </c>
      <c r="T48">
        <f>0.9155*Table2[[#This Row],[J77'']]*Table2[[#This Row],[weight]]</f>
        <v>-8.1065407324776004E-2</v>
      </c>
    </row>
    <row r="49" spans="1:30" x14ac:dyDescent="0.25">
      <c r="A49" t="s">
        <v>64</v>
      </c>
      <c r="B49">
        <v>7.4260000000000002</v>
      </c>
      <c r="C49">
        <v>9.6319999999999997</v>
      </c>
      <c r="D49">
        <v>2.8889999999999998</v>
      </c>
      <c r="E49">
        <v>11.404</v>
      </c>
      <c r="F49">
        <v>11.605</v>
      </c>
      <c r="G49">
        <v>0.218</v>
      </c>
      <c r="H49">
        <v>-13.374000000000001</v>
      </c>
      <c r="I49">
        <v>7.2910000000000004</v>
      </c>
      <c r="J49" s="4">
        <f>chloroform!J54</f>
        <v>2.0554877615625841E-4</v>
      </c>
      <c r="K49" t="str">
        <f>chloroform!F55</f>
        <v>5C12</v>
      </c>
      <c r="M49">
        <f>0.9155*Table2[[#This Row],[J1,2]]*Table2[[#This Row],[weight]]</f>
        <v>1.3974239713446513E-3</v>
      </c>
      <c r="N49">
        <f>0.9155*Table2[[#This Row],[J2,3]]*Table2[[#This Row],[weight]]</f>
        <v>1.8125488408283973E-3</v>
      </c>
      <c r="O49">
        <f>0.9155*Table2[[#This Row],[J34]]*Table2[[#This Row],[weight]]</f>
        <v>5.4365174430577655E-4</v>
      </c>
      <c r="P49">
        <f>0.9155*Table2[[#This Row],[J45]]*Table2[[#This Row],[weight]]</f>
        <v>2.1460036317283064E-3</v>
      </c>
      <c r="Q49">
        <f>0.9155*Table2[[#This Row],[J56]]*Table2[[#This Row],[weight]]</f>
        <v>2.1838277925470885E-3</v>
      </c>
      <c r="R49">
        <f>0.9155*Table2[[#This Row],[J67]]*Table2[[#This Row],[weight]]</f>
        <v>4.1023219196489901E-5</v>
      </c>
      <c r="S49">
        <f>0.9155*Table2[[#This Row],[J67'']]*Table2[[#This Row],[weight]]</f>
        <v>1.3720196842275589E-3</v>
      </c>
      <c r="T49">
        <f>0.9155*Table2[[#This Row],[J77'']]*Table2[[#This Row],[weight]]</f>
        <v>-2.5167180437332842E-3</v>
      </c>
    </row>
    <row r="50" spans="1:30" x14ac:dyDescent="0.25">
      <c r="A50" t="s">
        <v>126</v>
      </c>
      <c r="B50">
        <v>7.851</v>
      </c>
      <c r="C50">
        <v>9.6039999999999992</v>
      </c>
      <c r="D50">
        <v>3.1070000000000002</v>
      </c>
      <c r="E50">
        <v>11.244</v>
      </c>
      <c r="F50">
        <v>10.811</v>
      </c>
      <c r="G50">
        <v>1.841</v>
      </c>
      <c r="H50">
        <v>-13.474</v>
      </c>
      <c r="I50">
        <v>11.539</v>
      </c>
      <c r="J50" s="4">
        <f>chloroform!J55</f>
        <v>5.746398993000093E-2</v>
      </c>
      <c r="K50" t="str">
        <f>chloroform!F56</f>
        <v>5C12</v>
      </c>
      <c r="M50">
        <f>0.9155*Table2[[#This Row],[J1,2]]*Table2[[#This Row],[weight]]</f>
        <v>0.41302762811297034</v>
      </c>
      <c r="N50">
        <f>0.9155*Table2[[#This Row],[J2,3]]*Table2[[#This Row],[weight]]</f>
        <v>0.50524994782791577</v>
      </c>
      <c r="O50">
        <f>0.9155*Table2[[#This Row],[J34]]*Table2[[#This Row],[weight]]</f>
        <v>0.16345393460030555</v>
      </c>
      <c r="P50">
        <f>0.9155*Table2[[#This Row],[J45]]*Table2[[#This Row],[weight]]</f>
        <v>0.59152753158861782</v>
      </c>
      <c r="Q50">
        <f>0.9155*Table2[[#This Row],[J56]]*Table2[[#This Row],[weight]]</f>
        <v>0.56874814514448124</v>
      </c>
      <c r="R50">
        <f>0.9155*Table2[[#This Row],[J67]]*Table2[[#This Row],[weight]]</f>
        <v>9.6851848599666071E-2</v>
      </c>
      <c r="S50">
        <f>0.9155*Table2[[#This Row],[J67'']]*Table2[[#This Row],[weight]]</f>
        <v>0.60704697500898797</v>
      </c>
      <c r="T50">
        <f>0.9155*Table2[[#This Row],[J77'']]*Table2[[#This Row],[weight]]</f>
        <v>-0.70884400219006016</v>
      </c>
    </row>
    <row r="51" spans="1:30" x14ac:dyDescent="0.25">
      <c r="A51" t="s">
        <v>127</v>
      </c>
      <c r="B51">
        <v>8.0009999999999994</v>
      </c>
      <c r="C51">
        <v>9.673</v>
      </c>
      <c r="D51">
        <v>3.1280000000000001</v>
      </c>
      <c r="E51">
        <v>11.555999999999999</v>
      </c>
      <c r="F51">
        <v>9.9169999999999998</v>
      </c>
      <c r="G51">
        <v>10.257999999999999</v>
      </c>
      <c r="H51">
        <v>-11.692</v>
      </c>
      <c r="I51">
        <v>1.8280000000000001</v>
      </c>
      <c r="J51" s="4">
        <f>chloroform!J56</f>
        <v>3.6380577224733019E-4</v>
      </c>
      <c r="K51" t="str">
        <f>chloroform!F57</f>
        <v>5C12</v>
      </c>
      <c r="M51">
        <f>0.9155*Table2[[#This Row],[J1,2]]*Table2[[#This Row],[weight]]</f>
        <v>2.6648465401239384E-3</v>
      </c>
      <c r="N51">
        <f>0.9155*Table2[[#This Row],[J2,3]]*Table2[[#This Row],[weight]]</f>
        <v>3.221729856595283E-3</v>
      </c>
      <c r="O51">
        <f>0.9155*Table2[[#This Row],[J34]]*Table2[[#This Row],[weight]]</f>
        <v>1.0418247690923235E-3</v>
      </c>
      <c r="P51">
        <f>0.9155*Table2[[#This Row],[J45]]*Table2[[#This Row],[weight]]</f>
        <v>3.8488897159945296E-3</v>
      </c>
      <c r="Q51">
        <f>0.9155*Table2[[#This Row],[J56]]*Table2[[#This Row],[weight]]</f>
        <v>3.3029975176114361E-3</v>
      </c>
      <c r="R51">
        <f>0.9155*Table2[[#This Row],[J67]]*Table2[[#This Row],[weight]]</f>
        <v>3.4165724045233546E-3</v>
      </c>
      <c r="S51">
        <f>0.9155*Table2[[#This Row],[J67'']]*Table2[[#This Row],[weight]]</f>
        <v>6.0884132925216356E-4</v>
      </c>
      <c r="T51">
        <f>0.9155*Table2[[#This Row],[J77'']]*Table2[[#This Row],[weight]]</f>
        <v>-3.894186445085501E-3</v>
      </c>
      <c r="AA51" s="5"/>
      <c r="AB51" s="5"/>
      <c r="AC51" s="5"/>
      <c r="AD51" s="5"/>
    </row>
    <row r="52" spans="1:30" x14ac:dyDescent="0.25">
      <c r="A52" t="s">
        <v>128</v>
      </c>
      <c r="B52">
        <v>7.7320000000000002</v>
      </c>
      <c r="C52">
        <v>9.64</v>
      </c>
      <c r="D52">
        <v>3.1120000000000001</v>
      </c>
      <c r="E52">
        <v>11.586</v>
      </c>
      <c r="F52">
        <v>10.097</v>
      </c>
      <c r="G52">
        <v>1.615</v>
      </c>
      <c r="H52">
        <v>-13.877000000000001</v>
      </c>
      <c r="I52">
        <v>11.313000000000001</v>
      </c>
      <c r="J52" s="4">
        <f>chloroform!J57</f>
        <v>1.1675832920704419E-3</v>
      </c>
      <c r="K52" t="str">
        <f>chloroform!F58</f>
        <v>56E</v>
      </c>
      <c r="M52">
        <f>0.9155*Table2[[#This Row],[J1,2]]*Table2[[#This Row],[weight]]</f>
        <v>8.2649088000812648E-3</v>
      </c>
      <c r="N52">
        <f>0.9155*Table2[[#This Row],[J2,3]]*Table2[[#This Row],[weight]]</f>
        <v>1.030441293750432E-2</v>
      </c>
      <c r="O52">
        <f>0.9155*Table2[[#This Row],[J34]]*Table2[[#This Row],[weight]]</f>
        <v>3.3264868321072035E-3</v>
      </c>
      <c r="P52">
        <f>0.9155*Table2[[#This Row],[J45]]*Table2[[#This Row],[weight]]</f>
        <v>1.2384536130075211E-2</v>
      </c>
      <c r="Q52">
        <f>0.9155*Table2[[#This Row],[J56]]*Table2[[#This Row],[weight]]</f>
        <v>1.0792910521782271E-2</v>
      </c>
      <c r="R52">
        <f>0.9155*Table2[[#This Row],[J67]]*Table2[[#This Row],[weight]]</f>
        <v>1.7263098437831407E-3</v>
      </c>
      <c r="S52">
        <f>0.9155*Table2[[#This Row],[J67'']]*Table2[[#This Row],[weight]]</f>
        <v>1.209272028651311E-2</v>
      </c>
      <c r="T52">
        <f>0.9155*Table2[[#This Row],[J77'']]*Table2[[#This Row],[weight]]</f>
        <v>-1.4833437586488323E-2</v>
      </c>
    </row>
    <row r="53" spans="1:30" x14ac:dyDescent="0.25">
      <c r="A53" t="s">
        <v>129</v>
      </c>
      <c r="B53">
        <v>8.2629999999999999</v>
      </c>
      <c r="C53">
        <v>5.1920000000000002</v>
      </c>
      <c r="D53">
        <v>3.12</v>
      </c>
      <c r="E53">
        <v>10.851000000000001</v>
      </c>
      <c r="F53">
        <v>10.433</v>
      </c>
      <c r="G53">
        <v>2.4660000000000002</v>
      </c>
      <c r="H53">
        <v>-13.84</v>
      </c>
      <c r="I53">
        <v>1.4510000000000001</v>
      </c>
      <c r="J53" s="4">
        <f>chloroform!J58</f>
        <v>7.7114185750270451E-5</v>
      </c>
      <c r="K53" t="str">
        <f>chloroform!F59</f>
        <v>4H6</v>
      </c>
      <c r="M53">
        <f>0.9155*Table2[[#This Row],[J1,2]]*Table2[[#This Row],[weight]]</f>
        <v>5.8335158018028074E-4</v>
      </c>
      <c r="N53">
        <f>0.9155*Table2[[#This Row],[J2,3]]*Table2[[#This Row],[weight]]</f>
        <v>3.6654500838630252E-4</v>
      </c>
      <c r="O53">
        <f>0.9155*Table2[[#This Row],[J34]]*Table2[[#This Row],[weight]]</f>
        <v>2.202658756096425E-4</v>
      </c>
      <c r="P53">
        <f>0.9155*Table2[[#This Row],[J45]]*Table2[[#This Row],[weight]]</f>
        <v>7.6605930007699703E-4</v>
      </c>
      <c r="Q53">
        <f>0.9155*Table2[[#This Row],[J56]]*Table2[[#This Row],[weight]]</f>
        <v>7.3654932058826934E-4</v>
      </c>
      <c r="R53">
        <f>0.9155*Table2[[#This Row],[J67]]*Table2[[#This Row],[weight]]</f>
        <v>1.7409475937608284E-4</v>
      </c>
      <c r="S53">
        <f>0.9155*Table2[[#This Row],[J67'']]*Table2[[#This Row],[weight]]</f>
        <v>1.0243775176589465E-4</v>
      </c>
      <c r="T53">
        <f>0.9155*Table2[[#This Row],[J77'']]*Table2[[#This Row],[weight]]</f>
        <v>-9.7707683283251683E-4</v>
      </c>
    </row>
    <row r="54" spans="1:30" x14ac:dyDescent="0.25">
      <c r="A54" t="s">
        <v>130</v>
      </c>
      <c r="B54">
        <v>8.1359999999999992</v>
      </c>
      <c r="C54">
        <v>2.2959999999999998</v>
      </c>
      <c r="D54">
        <v>2.145</v>
      </c>
      <c r="E54">
        <v>3.1349999999999998</v>
      </c>
      <c r="F54">
        <v>9.2989999999999995</v>
      </c>
      <c r="G54">
        <v>12.37</v>
      </c>
      <c r="H54">
        <v>-12.305999999999999</v>
      </c>
      <c r="I54">
        <v>5.3520000000000003</v>
      </c>
      <c r="J54" s="4">
        <f>chloroform!J59</f>
        <v>9.8977456276155371E-3</v>
      </c>
      <c r="K54" t="str">
        <f>chloroform!F60</f>
        <v>5C12</v>
      </c>
      <c r="M54">
        <f>0.9155*Table2[[#This Row],[J1,2]]*Table2[[#This Row],[weight]]</f>
        <v>7.3723437489259344E-2</v>
      </c>
      <c r="N54">
        <f>0.9155*Table2[[#This Row],[J2,3]]*Table2[[#This Row],[weight]]</f>
        <v>2.0804942536300327E-2</v>
      </c>
      <c r="O54">
        <f>0.9155*Table2[[#This Row],[J34]]*Table2[[#This Row],[weight]]</f>
        <v>1.9436673231865941E-2</v>
      </c>
      <c r="P54">
        <f>0.9155*Table2[[#This Row],[J45]]*Table2[[#This Row],[weight]]</f>
        <v>2.8407445492727144E-2</v>
      </c>
      <c r="Q54">
        <f>0.9155*Table2[[#This Row],[J56]]*Table2[[#This Row],[weight]]</f>
        <v>8.4261829549240733E-2</v>
      </c>
      <c r="R54">
        <f>0.9155*Table2[[#This Row],[J67]]*Table2[[#This Row],[weight]]</f>
        <v>0.11208934633015463</v>
      </c>
      <c r="S54">
        <f>0.9155*Table2[[#This Row],[J67'']]*Table2[[#This Row],[weight]]</f>
        <v>4.8496538525382993E-2</v>
      </c>
      <c r="T54">
        <f>0.9155*Table2[[#This Row],[J77'']]*Table2[[#This Row],[weight]]</f>
        <v>-0.11150941761834139</v>
      </c>
      <c r="W54" s="6">
        <v>6.8525</v>
      </c>
    </row>
    <row r="55" spans="1:30" x14ac:dyDescent="0.25">
      <c r="A55" t="s">
        <v>131</v>
      </c>
      <c r="B55">
        <v>7.8230000000000004</v>
      </c>
      <c r="C55">
        <v>9.6460000000000008</v>
      </c>
      <c r="D55">
        <v>3.19</v>
      </c>
      <c r="E55">
        <v>11.573</v>
      </c>
      <c r="F55">
        <v>10.56</v>
      </c>
      <c r="G55">
        <v>10.345000000000001</v>
      </c>
      <c r="H55">
        <v>-13.125999999999999</v>
      </c>
      <c r="I55">
        <v>1.67</v>
      </c>
      <c r="J55" s="4">
        <f>chloroform!J60</f>
        <v>1.0478465697295488E-3</v>
      </c>
      <c r="K55" t="str">
        <f>chloroform!F61</f>
        <v>4H6</v>
      </c>
      <c r="M55">
        <f>0.9155*Table2[[#This Row],[J1,2]]*Table2[[#This Row],[weight]]</f>
        <v>7.5046315510772458E-3</v>
      </c>
      <c r="N55">
        <f>0.9155*Table2[[#This Row],[J2,3]]*Table2[[#This Row],[weight]]</f>
        <v>9.2534418946300795E-3</v>
      </c>
      <c r="O55">
        <f>0.9155*Table2[[#This Row],[J34]]*Table2[[#This Row],[weight]]</f>
        <v>3.0601782753338119E-3</v>
      </c>
      <c r="P55">
        <f>0.9155*Table2[[#This Row],[J45]]*Table2[[#This Row],[weight]]</f>
        <v>1.1102019805780003E-2</v>
      </c>
      <c r="Q55">
        <f>0.9155*Table2[[#This Row],[J56]]*Table2[[#This Row],[weight]]</f>
        <v>1.0130245325242964E-2</v>
      </c>
      <c r="R55">
        <f>0.9155*Table2[[#This Row],[J67]]*Table2[[#This Row],[weight]]</f>
        <v>9.923995065306673E-3</v>
      </c>
      <c r="S55">
        <f>0.9155*Table2[[#This Row],[J67'']]*Table2[[#This Row],[weight]]</f>
        <v>1.6020369027609611E-3</v>
      </c>
      <c r="T55">
        <f>0.9155*Table2[[#This Row],[J77'']]*Table2[[#This Row],[weight]]</f>
        <v>-1.2591818194994237E-2</v>
      </c>
      <c r="W55" s="13">
        <v>3.49</v>
      </c>
    </row>
    <row r="56" spans="1:30" x14ac:dyDescent="0.25">
      <c r="A56" t="s">
        <v>132</v>
      </c>
      <c r="B56">
        <v>8.3130000000000006</v>
      </c>
      <c r="C56">
        <v>2.1040000000000001</v>
      </c>
      <c r="D56">
        <v>2.2330000000000001</v>
      </c>
      <c r="E56">
        <v>0.77</v>
      </c>
      <c r="F56">
        <v>12.39</v>
      </c>
      <c r="G56">
        <v>7.7210000000000001</v>
      </c>
      <c r="H56">
        <v>-12.673999999999999</v>
      </c>
      <c r="I56">
        <v>0.45300000000000001</v>
      </c>
      <c r="J56" s="4">
        <f>chloroform!J61</f>
        <v>2.1440701140665644E-3</v>
      </c>
      <c r="K56" t="str">
        <f>chloroform!F62</f>
        <v>4H6</v>
      </c>
      <c r="M56">
        <f>0.9155*Table2[[#This Row],[J1,2]]*Table2[[#This Row],[weight]]</f>
        <v>1.6317556022714463E-2</v>
      </c>
      <c r="N56">
        <f>0.9155*Table2[[#This Row],[J2,3]]*Table2[[#This Row],[weight]]</f>
        <v>4.1299335825563856E-3</v>
      </c>
      <c r="O56">
        <f>0.9155*Table2[[#This Row],[J34]]*Table2[[#This Row],[weight]]</f>
        <v>4.3831471909925894E-3</v>
      </c>
      <c r="P56">
        <f>0.9155*Table2[[#This Row],[J45]]*Table2[[#This Row],[weight]]</f>
        <v>1.5114300658595136E-3</v>
      </c>
      <c r="Q56">
        <f>0.9155*Table2[[#This Row],[J56]]*Table2[[#This Row],[weight]]</f>
        <v>2.4320283787012172E-2</v>
      </c>
      <c r="R56">
        <f>0.9155*Table2[[#This Row],[J67]]*Table2[[#This Row],[weight]]</f>
        <v>1.5155521478573122E-2</v>
      </c>
      <c r="S56">
        <f>0.9155*Table2[[#This Row],[J67'']]*Table2[[#This Row],[weight]]</f>
        <v>8.8919197381085672E-4</v>
      </c>
      <c r="T56">
        <f>0.9155*Table2[[#This Row],[J77'']]*Table2[[#This Row],[weight]]</f>
        <v>-2.4877746304809708E-2</v>
      </c>
      <c r="W56" s="13">
        <v>1.76</v>
      </c>
    </row>
    <row r="57" spans="1:30" x14ac:dyDescent="0.25">
      <c r="A57" t="s">
        <v>150</v>
      </c>
      <c r="B57">
        <v>8.359</v>
      </c>
      <c r="C57">
        <v>2.3479999999999999</v>
      </c>
      <c r="D57">
        <v>1.512</v>
      </c>
      <c r="E57">
        <v>2.5659999999999998</v>
      </c>
      <c r="F57">
        <v>10.856</v>
      </c>
      <c r="G57">
        <v>0.33100000000000002</v>
      </c>
      <c r="H57">
        <v>-13.724</v>
      </c>
      <c r="I57">
        <v>8.1159999999999997</v>
      </c>
      <c r="J57" s="4">
        <f>chloroform!J62</f>
        <v>0</v>
      </c>
      <c r="K57" t="str">
        <f>chloroform!F63</f>
        <v>4H6</v>
      </c>
      <c r="M57">
        <f>0.9155*Table2[[#This Row],[J1,2]]*Table2[[#This Row],[weight]]</f>
        <v>0</v>
      </c>
      <c r="N57">
        <f>0.9155*Table2[[#This Row],[J2,3]]*Table2[[#This Row],[weight]]</f>
        <v>0</v>
      </c>
      <c r="O57">
        <f>0.9155*Table2[[#This Row],[J34]]*Table2[[#This Row],[weight]]</f>
        <v>0</v>
      </c>
      <c r="P57">
        <f>0.9155*Table2[[#This Row],[J45]]*Table2[[#This Row],[weight]]</f>
        <v>0</v>
      </c>
      <c r="Q57">
        <f>0.9155*Table2[[#This Row],[J56]]*Table2[[#This Row],[weight]]</f>
        <v>0</v>
      </c>
      <c r="R57">
        <f>0.9155*Table2[[#This Row],[J67]]*Table2[[#This Row],[weight]]</f>
        <v>0</v>
      </c>
      <c r="S57">
        <f>0.9155*Table2[[#This Row],[J67'']]*Table2[[#This Row],[weight]]</f>
        <v>0</v>
      </c>
      <c r="T57">
        <f>0.9155*Table2[[#This Row],[J77'']]*Table2[[#This Row],[weight]]</f>
        <v>0</v>
      </c>
      <c r="W57" s="13">
        <v>4.0964499999999999</v>
      </c>
    </row>
    <row r="58" spans="1:30" x14ac:dyDescent="0.25">
      <c r="A58" t="s">
        <v>151</v>
      </c>
      <c r="B58">
        <v>8.3309999999999995</v>
      </c>
      <c r="C58">
        <v>2.343</v>
      </c>
      <c r="D58">
        <v>1.524</v>
      </c>
      <c r="E58">
        <v>2.16</v>
      </c>
      <c r="F58">
        <v>11.792999999999999</v>
      </c>
      <c r="G58">
        <v>1.845</v>
      </c>
      <c r="H58">
        <v>-12.763999999999999</v>
      </c>
      <c r="I58">
        <v>10.965</v>
      </c>
      <c r="J58" s="4">
        <f>chloroform!J63</f>
        <v>0</v>
      </c>
      <c r="K58" t="str">
        <f>chloroform!F64</f>
        <v>5C12</v>
      </c>
      <c r="M58">
        <f>0.9155*Table2[[#This Row],[J1,2]]*Table2[[#This Row],[weight]]</f>
        <v>0</v>
      </c>
      <c r="N58">
        <f>0.9155*Table2[[#This Row],[J2,3]]*Table2[[#This Row],[weight]]</f>
        <v>0</v>
      </c>
      <c r="O58">
        <f>0.9155*Table2[[#This Row],[J34]]*Table2[[#This Row],[weight]]</f>
        <v>0</v>
      </c>
      <c r="P58">
        <f>0.9155*Table2[[#This Row],[J45]]*Table2[[#This Row],[weight]]</f>
        <v>0</v>
      </c>
      <c r="Q58">
        <f>0.9155*Table2[[#This Row],[J56]]*Table2[[#This Row],[weight]]</f>
        <v>0</v>
      </c>
      <c r="R58">
        <f>0.9155*Table2[[#This Row],[J67]]*Table2[[#This Row],[weight]]</f>
        <v>0</v>
      </c>
      <c r="S58">
        <f>0.9155*Table2[[#This Row],[J67'']]*Table2[[#This Row],[weight]]</f>
        <v>0</v>
      </c>
      <c r="T58">
        <f>0.9155*Table2[[#This Row],[J77'']]*Table2[[#This Row],[weight]]</f>
        <v>0</v>
      </c>
      <c r="W58" s="13">
        <v>8.5831</v>
      </c>
    </row>
    <row r="59" spans="1:30" x14ac:dyDescent="0.25">
      <c r="A59" t="s">
        <v>133</v>
      </c>
      <c r="B59">
        <v>7.8869999999999996</v>
      </c>
      <c r="C59">
        <v>9.7390000000000008</v>
      </c>
      <c r="D59">
        <v>2.9470000000000001</v>
      </c>
      <c r="E59">
        <v>11.532</v>
      </c>
      <c r="F59">
        <v>10.148999999999999</v>
      </c>
      <c r="G59">
        <v>10.340999999999999</v>
      </c>
      <c r="H59">
        <v>-12.941000000000001</v>
      </c>
      <c r="I59">
        <v>1.391</v>
      </c>
      <c r="J59" s="4">
        <f>chloroform!J64</f>
        <v>1.7215238021476797E-4</v>
      </c>
      <c r="K59" t="str">
        <f>chloroform!F65</f>
        <v>E45</v>
      </c>
      <c r="M59">
        <f>0.9155*Table2[[#This Row],[J1,2]]*Table2[[#This Row],[weight]]</f>
        <v>1.2430346107311725E-3</v>
      </c>
      <c r="N59">
        <f>0.9155*Table2[[#This Row],[J2,3]]*Table2[[#This Row],[weight]]</f>
        <v>1.5349200042995932E-3</v>
      </c>
      <c r="O59">
        <f>0.9155*Table2[[#This Row],[J34]]*Table2[[#This Row],[weight]]</f>
        <v>4.644634205432694E-4</v>
      </c>
      <c r="P59">
        <f>0.9155*Table2[[#This Row],[J45]]*Table2[[#This Row],[weight]]</f>
        <v>1.8175066731269027E-3</v>
      </c>
      <c r="Q59">
        <f>0.9155*Table2[[#This Row],[J56]]*Table2[[#This Row],[weight]]</f>
        <v>1.5995382609751069E-3</v>
      </c>
      <c r="R59">
        <f>0.9155*Table2[[#This Row],[J67]]*Table2[[#This Row],[weight]]</f>
        <v>1.6297985177597381E-3</v>
      </c>
      <c r="S59">
        <f>0.9155*Table2[[#This Row],[J67'']]*Table2[[#This Row],[weight]]</f>
        <v>2.1922925618448851E-4</v>
      </c>
      <c r="T59">
        <f>0.9155*Table2[[#This Row],[J77'']]*Table2[[#This Row],[weight]]</f>
        <v>-2.0395728283849508E-3</v>
      </c>
      <c r="W59" s="6">
        <v>1.05</v>
      </c>
    </row>
    <row r="60" spans="1:30" x14ac:dyDescent="0.25">
      <c r="A60" t="s">
        <v>152</v>
      </c>
      <c r="B60">
        <v>9.173</v>
      </c>
      <c r="C60">
        <v>9.6219999999999999</v>
      </c>
      <c r="D60">
        <v>7.2910000000000004</v>
      </c>
      <c r="E60">
        <v>0.496</v>
      </c>
      <c r="F60">
        <v>4.1260000000000003</v>
      </c>
      <c r="G60">
        <v>13.627000000000001</v>
      </c>
      <c r="H60">
        <v>-12.285</v>
      </c>
      <c r="I60">
        <v>5.569</v>
      </c>
      <c r="J60" s="4">
        <f>chloroform!J65</f>
        <v>0</v>
      </c>
      <c r="K60" t="str">
        <f>chloroform!F66</f>
        <v>E45</v>
      </c>
      <c r="M60">
        <f>0.9155*Table2[[#This Row],[J1,2]]*Table2[[#This Row],[weight]]</f>
        <v>0</v>
      </c>
      <c r="N60">
        <f>0.9155*Table2[[#This Row],[J2,3]]*Table2[[#This Row],[weight]]</f>
        <v>0</v>
      </c>
      <c r="O60">
        <f>0.9155*Table2[[#This Row],[J34]]*Table2[[#This Row],[weight]]</f>
        <v>0</v>
      </c>
      <c r="P60">
        <f>0.9155*Table2[[#This Row],[J45]]*Table2[[#This Row],[weight]]</f>
        <v>0</v>
      </c>
      <c r="Q60">
        <f>0.9155*Table2[[#This Row],[J56]]*Table2[[#This Row],[weight]]</f>
        <v>0</v>
      </c>
      <c r="R60">
        <f>0.9155*Table2[[#This Row],[J67]]*Table2[[#This Row],[weight]]</f>
        <v>0</v>
      </c>
      <c r="S60">
        <f>0.9155*Table2[[#This Row],[J67'']]*Table2[[#This Row],[weight]]</f>
        <v>0</v>
      </c>
      <c r="T60">
        <f>0.9155*Table2[[#This Row],[J77'']]*Table2[[#This Row],[weight]]</f>
        <v>0</v>
      </c>
      <c r="W60" s="6">
        <v>5.8320999999999996</v>
      </c>
    </row>
    <row r="61" spans="1:30" x14ac:dyDescent="0.25">
      <c r="A61" t="s">
        <v>153</v>
      </c>
      <c r="B61">
        <v>9.3719999999999999</v>
      </c>
      <c r="C61">
        <v>9.0079999999999991</v>
      </c>
      <c r="D61">
        <v>7.9119999999999999</v>
      </c>
      <c r="E61">
        <v>0.67600000000000005</v>
      </c>
      <c r="F61">
        <v>4.32</v>
      </c>
      <c r="G61">
        <v>1.917</v>
      </c>
      <c r="H61">
        <v>-13.887</v>
      </c>
      <c r="I61">
        <v>11.785</v>
      </c>
      <c r="J61" s="4">
        <f>chloroform!J66</f>
        <v>0</v>
      </c>
      <c r="K61" t="str">
        <f>chloroform!F67</f>
        <v>5C12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134</v>
      </c>
      <c r="B62">
        <v>8.7739999999999991</v>
      </c>
      <c r="C62">
        <v>7.9809999999999999</v>
      </c>
      <c r="D62">
        <v>7.3209999999999997</v>
      </c>
      <c r="E62">
        <v>11.122999999999999</v>
      </c>
      <c r="F62">
        <v>10.435</v>
      </c>
      <c r="G62">
        <v>1.6779999999999999</v>
      </c>
      <c r="H62">
        <v>-13.105</v>
      </c>
      <c r="I62">
        <v>2.274</v>
      </c>
      <c r="J62" s="4">
        <f>chloroform!J67</f>
        <v>7.3726047585450519E-5</v>
      </c>
      <c r="K62" t="str">
        <f>chloroform!F68</f>
        <v>4H6</v>
      </c>
      <c r="M62">
        <f>0.9155*Table2[[#This Row],[J1,2]]*Table2[[#This Row],[weight]]</f>
        <v>5.9221162865674703E-4</v>
      </c>
      <c r="N62">
        <f>0.9155*Table2[[#This Row],[J2,3]]*Table2[[#This Row],[weight]]</f>
        <v>5.3868714478111444E-4</v>
      </c>
      <c r="O62">
        <f>0.9155*Table2[[#This Row],[J34]]*Table2[[#This Row],[weight]]</f>
        <v>4.9413965504855771E-4</v>
      </c>
      <c r="P62">
        <f>0.9155*Table2[[#This Row],[J45]]*Table2[[#This Row],[weight]]</f>
        <v>7.5076019438671045E-4</v>
      </c>
      <c r="Q62">
        <f>0.9155*Table2[[#This Row],[J56]]*Table2[[#This Row],[weight]]</f>
        <v>7.0432281115034823E-4</v>
      </c>
      <c r="R62">
        <f>0.9155*Table2[[#This Row],[J67]]*Table2[[#This Row],[weight]]</f>
        <v>1.1325861783519736E-4</v>
      </c>
      <c r="S62">
        <f>0.9155*Table2[[#This Row],[J67'']]*Table2[[#This Row],[weight]]</f>
        <v>1.5348635098762738E-4</v>
      </c>
      <c r="T62">
        <f>0.9155*Table2[[#This Row],[J77'']]*Table2[[#This Row],[weight]]</f>
        <v>-8.8453765597750974E-4</v>
      </c>
    </row>
    <row r="63" spans="1:30" x14ac:dyDescent="0.25">
      <c r="A63" t="s">
        <v>154</v>
      </c>
      <c r="B63">
        <v>8.2750000000000004</v>
      </c>
      <c r="C63">
        <v>2.3479999999999999</v>
      </c>
      <c r="D63">
        <v>1.5189999999999999</v>
      </c>
      <c r="E63">
        <v>2.0790000000000002</v>
      </c>
      <c r="F63">
        <v>11.973000000000001</v>
      </c>
      <c r="G63">
        <v>1.36</v>
      </c>
      <c r="H63">
        <v>-13.59</v>
      </c>
      <c r="I63">
        <v>10.737</v>
      </c>
      <c r="J63" s="4">
        <f>chloroform!J68</f>
        <v>7.7908661889759012E-5</v>
      </c>
      <c r="K63" t="str">
        <f>chloroform!F69</f>
        <v>12C5</v>
      </c>
      <c r="M63">
        <f>0.9155*Table2[[#This Row],[J1,2]]*Table2[[#This Row],[weight]]</f>
        <v>5.9021751916961548E-4</v>
      </c>
      <c r="N63">
        <f>0.9155*Table2[[#This Row],[J2,3]]*Table2[[#This Row],[weight]]</f>
        <v>1.6747199214625462E-4</v>
      </c>
      <c r="O63">
        <f>0.9155*Table2[[#This Row],[J34]]*Table2[[#This Row],[weight]]</f>
        <v>1.0834325215935296E-4</v>
      </c>
      <c r="P63">
        <f>0.9155*Table2[[#This Row],[J45]]*Table2[[#This Row],[weight]]</f>
        <v>1.4828546493699465E-4</v>
      </c>
      <c r="Q63">
        <f>0.9155*Table2[[#This Row],[J56]]*Table2[[#This Row],[weight]]</f>
        <v>8.5397877426197054E-4</v>
      </c>
      <c r="R63">
        <f>0.9155*Table2[[#This Row],[J67]]*Table2[[#This Row],[weight]]</f>
        <v>9.7002516745701151E-5</v>
      </c>
      <c r="S63">
        <f>0.9155*Table2[[#This Row],[J67'']]*Table2[[#This Row],[weight]]</f>
        <v>7.658206046313186E-4</v>
      </c>
      <c r="T63">
        <f>0.9155*Table2[[#This Row],[J77'']]*Table2[[#This Row],[weight]]</f>
        <v>-9.6931191365741073E-4</v>
      </c>
    </row>
    <row r="64" spans="1:30" x14ac:dyDescent="0.25">
      <c r="A64" t="s">
        <v>135</v>
      </c>
      <c r="B64">
        <v>8.5269999999999992</v>
      </c>
      <c r="C64">
        <v>2.964</v>
      </c>
      <c r="D64">
        <v>2.8570000000000002</v>
      </c>
      <c r="E64">
        <v>5.57</v>
      </c>
      <c r="F64">
        <v>2.597</v>
      </c>
      <c r="G64">
        <v>1.349</v>
      </c>
      <c r="H64">
        <v>-13.481999999999999</v>
      </c>
      <c r="I64">
        <v>10.587</v>
      </c>
      <c r="J64" s="4">
        <f>chloroform!J69</f>
        <v>9.3439795915565872E-3</v>
      </c>
      <c r="K64">
        <f>chloroform!F70</f>
        <v>0</v>
      </c>
      <c r="M64">
        <f>0.9155*Table2[[#This Row],[J1,2]]*Table2[[#This Row],[weight]]</f>
        <v>7.2943482346129351E-2</v>
      </c>
      <c r="N64">
        <f>0.9155*Table2[[#This Row],[J2,3]]*Table2[[#This Row],[weight]]</f>
        <v>2.5355281068831642E-2</v>
      </c>
      <c r="O64">
        <f>0.9155*Table2[[#This Row],[J34]]*Table2[[#This Row],[weight]]</f>
        <v>2.443995884401215E-2</v>
      </c>
      <c r="P64">
        <f>0.9155*Table2[[#This Row],[J45]]*Table2[[#This Row],[weight]]</f>
        <v>4.7648082170510211E-2</v>
      </c>
      <c r="Q64">
        <f>0.9155*Table2[[#This Row],[J56]]*Table2[[#This Row],[weight]]</f>
        <v>2.2215811381833935E-2</v>
      </c>
      <c r="R64">
        <f>0.9155*Table2[[#This Row],[J67]]*Table2[[#This Row],[weight]]</f>
        <v>1.1539903563378504E-2</v>
      </c>
      <c r="S64">
        <f>0.9155*Table2[[#This Row],[J67'']]*Table2[[#This Row],[weight]]</f>
        <v>9.0565573777233677E-2</v>
      </c>
      <c r="T64">
        <f>0.9155*Table2[[#This Row],[J77'']]*Table2[[#This Row],[weight]]</f>
        <v>-0.11533060032725648</v>
      </c>
    </row>
    <row r="65" spans="10:20" x14ac:dyDescent="0.25">
      <c r="M65">
        <f t="shared" ref="M65:T65" si="1">SUM(M2:M64)</f>
        <v>7.5031762200366012</v>
      </c>
      <c r="N65">
        <f t="shared" si="1"/>
        <v>4.4898269996643094</v>
      </c>
      <c r="O65">
        <f t="shared" si="1"/>
        <v>2.2378190958854844</v>
      </c>
      <c r="P65">
        <f t="shared" si="1"/>
        <v>4.8718569604964523</v>
      </c>
      <c r="Q65">
        <f t="shared" si="1"/>
        <v>9.8774832622447537</v>
      </c>
      <c r="R65">
        <f t="shared" si="1"/>
        <v>2.0263089889034132</v>
      </c>
      <c r="S65">
        <f t="shared" si="1"/>
        <v>4.7469935456772916</v>
      </c>
      <c r="T65">
        <f t="shared" si="1"/>
        <v>-12.196663074515962</v>
      </c>
    </row>
    <row r="66" spans="10:20" x14ac:dyDescent="0.25">
      <c r="M66">
        <v>6.8525</v>
      </c>
      <c r="N66" s="5">
        <v>3.49</v>
      </c>
      <c r="O66" s="5">
        <v>1.76</v>
      </c>
      <c r="P66" s="5">
        <v>4.0964499999999999</v>
      </c>
      <c r="Q66" s="5">
        <v>8.5831</v>
      </c>
      <c r="R66">
        <v>1.05</v>
      </c>
      <c r="S66">
        <v>5.8320999999999996</v>
      </c>
      <c r="T66">
        <v>-12.36</v>
      </c>
    </row>
    <row r="67" spans="10:20" x14ac:dyDescent="0.25">
      <c r="R67" t="s">
        <v>92</v>
      </c>
      <c r="S67">
        <f>SQRT(SUMXMY2(M65:S65,M66:S66)/7)</f>
        <v>0.93033510889999804</v>
      </c>
    </row>
    <row r="68" spans="10:20" x14ac:dyDescent="0.25">
      <c r="J68" s="4"/>
      <c r="S68">
        <f>SQRT(SUMXMY2(M65:Q65,M66:Q66)/5)</f>
        <v>0.88634402406034118</v>
      </c>
    </row>
    <row r="72" spans="10:20" x14ac:dyDescent="0.25">
      <c r="M72">
        <v>7.5031762200366012</v>
      </c>
      <c r="N72">
        <v>4.4898269996643094</v>
      </c>
      <c r="O72">
        <v>2.2378190958854844</v>
      </c>
      <c r="P72">
        <v>4.8718569604964523</v>
      </c>
      <c r="Q72">
        <v>9.8774832622447537</v>
      </c>
      <c r="R72">
        <v>2.0263089889034132</v>
      </c>
      <c r="S72">
        <v>4.7469935456772916</v>
      </c>
    </row>
    <row r="73" spans="10:20" x14ac:dyDescent="0.25">
      <c r="M73">
        <v>6.8525</v>
      </c>
      <c r="N73">
        <v>3.49</v>
      </c>
      <c r="O73">
        <v>1.76</v>
      </c>
      <c r="P73">
        <v>4.0964499999999999</v>
      </c>
      <c r="Q73">
        <v>8.5831</v>
      </c>
      <c r="R73">
        <v>1.05</v>
      </c>
      <c r="S73">
        <v>5.8320999999999996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46"/>
  <sheetViews>
    <sheetView tabSelected="1" zoomScaleNormal="100" workbookViewId="0">
      <selection activeCell="I24" sqref="I24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82</v>
      </c>
      <c r="B1">
        <f>SUMIF(Table1[Classification],E1,Table1[weight])</f>
        <v>0.33978099838744763</v>
      </c>
      <c r="D1" t="s">
        <v>11</v>
      </c>
      <c r="E1" t="s">
        <v>20</v>
      </c>
      <c r="G1">
        <f>COUNTIF(Table3[classification],E1)</f>
        <v>12</v>
      </c>
      <c r="K1" t="s">
        <v>81</v>
      </c>
      <c r="L1" t="s">
        <v>72</v>
      </c>
      <c r="M1" t="s">
        <v>73</v>
      </c>
      <c r="N1" t="s">
        <v>74</v>
      </c>
      <c r="O1" t="s">
        <v>75</v>
      </c>
      <c r="P1" t="s">
        <v>76</v>
      </c>
      <c r="Q1" t="s">
        <v>77</v>
      </c>
      <c r="R1" t="s">
        <v>79</v>
      </c>
      <c r="S1" t="s">
        <v>15</v>
      </c>
      <c r="T1" t="s">
        <v>80</v>
      </c>
    </row>
    <row r="2" spans="1:20" x14ac:dyDescent="0.25">
      <c r="K2">
        <f>chloroform!E7</f>
        <v>1</v>
      </c>
      <c r="L2">
        <f>Table3[[#This Row],[weight]]*(0.9155*Table2[[#This Row],[J1,2]]-A$9)^2</f>
        <v>6.9828841672080198E-6</v>
      </c>
      <c r="M2">
        <f>Table3[[#This Row],[weight]]*(0.9155*Table2[[#This Row],[J2,3]]-B$9)^2</f>
        <v>4.6888423903101517E-3</v>
      </c>
      <c r="N2">
        <f>Table3[[#This Row],[weight]]*(0.9155*Table2[[#This Row],[J34]]-C$9)^2</f>
        <v>4.9008149990677841E-3</v>
      </c>
      <c r="O2">
        <f>Table3[[#This Row],[weight]]*(0.9155*Table2[[#This Row],[J45]]-D$9)^2</f>
        <v>1.2930819265128868E-2</v>
      </c>
      <c r="P2">
        <f>Table3[[#This Row],[weight]]*(0.9155*Table2[[#This Row],[J56]]-E$9)^2</f>
        <v>0.69874260462166937</v>
      </c>
      <c r="Q2">
        <f>Table3[[#This Row],[weight]]*(0.9155*Table2[[#This Row],[J67]]-F$9)^2</f>
        <v>0.52944796996069332</v>
      </c>
      <c r="R2">
        <f>Table3[[#This Row],[weight]]*(0.9155*Table2[[#This Row],[J67'']]-G$9)^2</f>
        <v>4.682826053051465E-2</v>
      </c>
      <c r="S2">
        <f>chloroform!J7</f>
        <v>7.7401899837233985E-3</v>
      </c>
      <c r="T2" t="s">
        <v>18</v>
      </c>
    </row>
    <row r="3" spans="1:20" x14ac:dyDescent="0.25">
      <c r="K3" t="s">
        <v>25</v>
      </c>
      <c r="L3">
        <f>Table3[[#This Row],[weight]]*(0.9155*Table2[[#This Row],[J1,2]]-A$9)^2</f>
        <v>7.5001382933231539E-4</v>
      </c>
      <c r="M3">
        <f>Table3[[#This Row],[weight]]*(0.9155*Table2[[#This Row],[J2,3]]-B$9)^2</f>
        <v>4.6645066302935829</v>
      </c>
      <c r="N3">
        <f>Table3[[#This Row],[weight]]*(0.9155*Table2[[#This Row],[J34]]-C$9)^2</f>
        <v>7.2044051749645566E-2</v>
      </c>
      <c r="O3">
        <f>Table3[[#This Row],[weight]]*(0.9155*Table2[[#This Row],[J45]]-D$9)^2</f>
        <v>7.0109526720578002</v>
      </c>
      <c r="P3">
        <f>Table3[[#This Row],[weight]]*(0.9155*Table2[[#This Row],[J56]]-E$9)^2</f>
        <v>2.8707584974688838E-2</v>
      </c>
      <c r="Q3">
        <f>Table3[[#This Row],[weight]]*(0.9155*Table2[[#This Row],[J67]]-F$9)^2</f>
        <v>0.22849457409586335</v>
      </c>
      <c r="R3">
        <f>Table3[[#This Row],[weight]]*(0.9155*Table2[[#This Row],[J67'']]-G$9)^2</f>
        <v>0.86960435627355981</v>
      </c>
      <c r="S3">
        <v>0.1008618611997463</v>
      </c>
      <c r="T3" t="s">
        <v>17</v>
      </c>
    </row>
    <row r="4" spans="1:20" x14ac:dyDescent="0.25">
      <c r="A4" t="s">
        <v>72</v>
      </c>
      <c r="B4" t="s">
        <v>73</v>
      </c>
      <c r="C4" t="s">
        <v>74</v>
      </c>
      <c r="D4" t="s">
        <v>75</v>
      </c>
      <c r="E4" t="s">
        <v>76</v>
      </c>
      <c r="F4" t="s">
        <v>77</v>
      </c>
      <c r="G4" t="s">
        <v>79</v>
      </c>
      <c r="K4" t="s">
        <v>26</v>
      </c>
      <c r="L4">
        <f>Table3[[#This Row],[weight]]*(0.9155*Table2[[#This Row],[J1,2]]-A$9)^2</f>
        <v>2.520365570059202E-4</v>
      </c>
      <c r="M4">
        <f>Table3[[#This Row],[weight]]*(0.9155*Table2[[#This Row],[J2,3]]-B$9)^2</f>
        <v>0.52288056253582749</v>
      </c>
      <c r="N4">
        <f>Table3[[#This Row],[weight]]*(0.9155*Table2[[#This Row],[J34]]-C$9)^2</f>
        <v>1.4527576270459612E-2</v>
      </c>
      <c r="O4">
        <f>Table3[[#This Row],[weight]]*(0.9155*Table2[[#This Row],[J45]]-D$9)^2</f>
        <v>0.86988479696390253</v>
      </c>
      <c r="P4">
        <f>Table3[[#This Row],[weight]]*(0.9155*Table2[[#This Row],[J56]]-E$9)^2</f>
        <v>1.1642520844728704E-2</v>
      </c>
      <c r="Q4">
        <f>Table3[[#This Row],[weight]]*(0.9155*Table2[[#This Row],[J67]]-F$9)^2</f>
        <v>8.8448964135709225E-6</v>
      </c>
      <c r="R4">
        <f>Table3[[#This Row],[weight]]*(0.9155*Table2[[#This Row],[J67'']]-G$9)^2</f>
        <v>7.7820222761029526E-2</v>
      </c>
      <c r="S4">
        <v>1.1019711131414861E-2</v>
      </c>
      <c r="T4" t="s">
        <v>18</v>
      </c>
    </row>
    <row r="5" spans="1:20" x14ac:dyDescent="0.25">
      <c r="A5">
        <f>SUMIF(Table1[Classification],E1,Table2[J1,23])/$B$1</f>
        <v>7.420867466320737</v>
      </c>
      <c r="B5">
        <f>SUMIF(Table1[Classification],E1,Table2[J2,34])/$B$1</f>
        <v>8.8063373792859423</v>
      </c>
      <c r="C5">
        <f>SUMIF(Table1[Classification],E1,Table2[J345])/$B$1</f>
        <v>2.8903804639283903</v>
      </c>
      <c r="D5">
        <f>SUMIF(Table1[Classification],E1,Table2[J456])/$B$1</f>
        <v>10.469491817115253</v>
      </c>
      <c r="E5">
        <f>SUMIF(Table1[Classification],E1,Table2[J567])/$B$1</f>
        <v>9.6697469880040448</v>
      </c>
      <c r="F5">
        <f>SUMIF(Table1[Classification],E1,Table2[J678])/$B$1</f>
        <v>1.8081620413350845</v>
      </c>
      <c r="G5">
        <f>SUMIF(Table1[Classification],E1,Table2[J67''9])/$B$1</f>
        <v>4.5342006938042081</v>
      </c>
      <c r="K5" t="s">
        <v>27</v>
      </c>
      <c r="L5">
        <f>Table3[[#This Row],[weight]]*(0.9155*Table2[[#This Row],[J1,2]]-A$9)^2</f>
        <v>6.4220529459411486E-5</v>
      </c>
      <c r="M5">
        <f>Table3[[#This Row],[weight]]*(0.9155*Table2[[#This Row],[J2,3]]-B$9)^2</f>
        <v>4.5435947254712864E-4</v>
      </c>
      <c r="N5">
        <f>Table3[[#This Row],[weight]]*(0.9155*Table2[[#This Row],[J34]]-C$9)^2</f>
        <v>2.1635955547856006E-3</v>
      </c>
      <c r="O5">
        <f>Table3[[#This Row],[weight]]*(0.9155*Table2[[#This Row],[J45]]-D$9)^2</f>
        <v>1.2714835958755821E-4</v>
      </c>
      <c r="P5">
        <f>Table3[[#This Row],[weight]]*(0.9155*Table2[[#This Row],[J56]]-E$9)^2</f>
        <v>8.0309732020898361E-2</v>
      </c>
      <c r="Q5">
        <f>Table3[[#This Row],[weight]]*(0.9155*Table2[[#This Row],[J67]]-F$9)^2</f>
        <v>8.2413850885153891E-2</v>
      </c>
      <c r="R5">
        <f>Table3[[#This Row],[weight]]*(0.9155*Table2[[#This Row],[J67'']]-G$9)^2</f>
        <v>1.5791903128731257E-4</v>
      </c>
      <c r="S5">
        <v>8.8161277690853895E-4</v>
      </c>
      <c r="T5" t="s">
        <v>17</v>
      </c>
    </row>
    <row r="6" spans="1:20" x14ac:dyDescent="0.25">
      <c r="K6" t="s">
        <v>28</v>
      </c>
      <c r="L6">
        <f>Table3[[#This Row],[weight]]*(0.9155*Table2[[#This Row],[J1,2]]-A$9)^2</f>
        <v>2.134543273377091E-3</v>
      </c>
      <c r="M6">
        <f>Table3[[#This Row],[weight]]*(0.9155*Table2[[#This Row],[J2,3]]-B$9)^2</f>
        <v>2.2687931852937465E-2</v>
      </c>
      <c r="N6">
        <f>Table3[[#This Row],[weight]]*(0.9155*Table2[[#This Row],[J34]]-C$9)^2</f>
        <v>5.4020821782968451E-2</v>
      </c>
      <c r="O6">
        <f>Table3[[#This Row],[weight]]*(0.9155*Table2[[#This Row],[J45]]-D$9)^2</f>
        <v>4.499008925446045E-3</v>
      </c>
      <c r="P6">
        <f>Table3[[#This Row],[weight]]*(0.9155*Table2[[#This Row],[J56]]-E$9)^2</f>
        <v>1.1606432615566942</v>
      </c>
      <c r="Q6">
        <f>Table3[[#This Row],[weight]]*(0.9155*Table2[[#This Row],[J67]]-F$9)^2</f>
        <v>2.1686053835044588E-3</v>
      </c>
      <c r="R6">
        <f>Table3[[#This Row],[weight]]*(0.9155*Table2[[#This Row],[J67'']]-G$9)^2</f>
        <v>0.66857595168544859</v>
      </c>
      <c r="S6">
        <v>1.6338635931515633E-2</v>
      </c>
      <c r="T6" t="s">
        <v>18</v>
      </c>
    </row>
    <row r="7" spans="1:20" x14ac:dyDescent="0.25">
      <c r="A7" t="s">
        <v>97</v>
      </c>
      <c r="K7" t="s">
        <v>29</v>
      </c>
      <c r="L7">
        <f>Table3[[#This Row],[weight]]*(0.9155*Table2[[#This Row],[J1,2]]-A$9)^2</f>
        <v>1.6689470828141782E-2</v>
      </c>
      <c r="M7">
        <f>Table3[[#This Row],[weight]]*(0.9155*Table2[[#This Row],[J2,3]]-B$9)^2</f>
        <v>3.648922174828328</v>
      </c>
      <c r="N7">
        <f>Table3[[#This Row],[weight]]*(0.9155*Table2[[#This Row],[J34]]-C$9)^2</f>
        <v>5.5092463326503981E-6</v>
      </c>
      <c r="O7">
        <f>Table3[[#This Row],[weight]]*(0.9155*Table2[[#This Row],[J45]]-D$9)^2</f>
        <v>7.6206221731681278</v>
      </c>
      <c r="P7">
        <f>Table3[[#This Row],[weight]]*(0.9155*Table2[[#This Row],[J56]]-E$9)^2</f>
        <v>2.6451232267942309E-2</v>
      </c>
      <c r="Q7">
        <f>Table3[[#This Row],[weight]]*(0.9155*Table2[[#This Row],[J67]]-F$9)^2</f>
        <v>7.7723457639597565E-2</v>
      </c>
      <c r="R7">
        <f>Table3[[#This Row],[weight]]*(0.9155*Table2[[#This Row],[J67'']]-G$9)^2</f>
        <v>0.13121038731249401</v>
      </c>
      <c r="S7">
        <v>7.8331135926085579E-2</v>
      </c>
      <c r="T7" t="s">
        <v>17</v>
      </c>
    </row>
    <row r="8" spans="1:20" x14ac:dyDescent="0.25">
      <c r="A8" t="s">
        <v>72</v>
      </c>
      <c r="B8" t="s">
        <v>73</v>
      </c>
      <c r="C8" t="s">
        <v>74</v>
      </c>
      <c r="D8" t="s">
        <v>75</v>
      </c>
      <c r="E8" t="s">
        <v>76</v>
      </c>
      <c r="F8" t="s">
        <v>77</v>
      </c>
      <c r="G8" t="s">
        <v>79</v>
      </c>
      <c r="K8" t="s">
        <v>30</v>
      </c>
      <c r="L8">
        <f>Table3[[#This Row],[weight]]*(0.9155*Table2[[#This Row],[J1,2]]-A$9)^2</f>
        <v>2.4315947080320896E-5</v>
      </c>
      <c r="M8">
        <f>Table3[[#This Row],[weight]]*(0.9155*Table2[[#This Row],[J2,3]]-B$9)^2</f>
        <v>5.3848420462184973E-4</v>
      </c>
      <c r="N8">
        <f>Table3[[#This Row],[weight]]*(0.9155*Table2[[#This Row],[J34]]-C$9)^2</f>
        <v>3.6504576428240178E-4</v>
      </c>
      <c r="O8">
        <f>Table3[[#This Row],[weight]]*(0.9155*Table2[[#This Row],[J45]]-D$9)^2</f>
        <v>2.1148455522986489E-4</v>
      </c>
      <c r="P8">
        <f>Table3[[#This Row],[weight]]*(0.9155*Table2[[#This Row],[J56]]-E$9)^2</f>
        <v>3.8763774435076268E-2</v>
      </c>
      <c r="Q8">
        <f>Table3[[#This Row],[weight]]*(0.9155*Table2[[#This Row],[J67]]-F$9)^2</f>
        <v>2.44705064617599E-3</v>
      </c>
      <c r="R8">
        <f>Table3[[#This Row],[weight]]*(0.9155*Table2[[#This Row],[J67'']]-G$9)^2</f>
        <v>2.7306449656910238E-2</v>
      </c>
      <c r="S8">
        <v>4.7243592982260904E-4</v>
      </c>
      <c r="T8" t="s">
        <v>17</v>
      </c>
    </row>
    <row r="9" spans="1:20" x14ac:dyDescent="0.25">
      <c r="A9">
        <f>A5</f>
        <v>7.420867466320737</v>
      </c>
      <c r="B9">
        <f t="shared" ref="B9:G9" si="0">B5</f>
        <v>8.8063373792859423</v>
      </c>
      <c r="C9">
        <f t="shared" si="0"/>
        <v>2.8903804639283903</v>
      </c>
      <c r="D9">
        <f t="shared" si="0"/>
        <v>10.469491817115253</v>
      </c>
      <c r="E9">
        <f t="shared" si="0"/>
        <v>9.6697469880040448</v>
      </c>
      <c r="F9">
        <f t="shared" si="0"/>
        <v>1.8081620413350845</v>
      </c>
      <c r="G9">
        <f t="shared" si="0"/>
        <v>4.5342006938042081</v>
      </c>
      <c r="K9" t="s">
        <v>31</v>
      </c>
      <c r="L9">
        <f>Table3[[#This Row],[weight]]*(0.9155*Table2[[#This Row],[J1,2]]-A$9)^2</f>
        <v>1.2005764255422215E-5</v>
      </c>
      <c r="M9">
        <f>Table3[[#This Row],[weight]]*(0.9155*Table2[[#This Row],[J2,3]]-B$9)^2</f>
        <v>8.1681601341320777E-3</v>
      </c>
      <c r="N9">
        <f>Table3[[#This Row],[weight]]*(0.9155*Table2[[#This Row],[J34]]-C$9)^2</f>
        <v>8.8498309366953867E-5</v>
      </c>
      <c r="O9">
        <f>Table3[[#This Row],[weight]]*(0.9155*Table2[[#This Row],[J45]]-D$9)^2</f>
        <v>1.647500477162386E-2</v>
      </c>
      <c r="P9">
        <f>Table3[[#This Row],[weight]]*(0.9155*Table2[[#This Row],[J56]]-E$9)^2</f>
        <v>3.6784161600888853E-4</v>
      </c>
      <c r="Q9">
        <f>Table3[[#This Row],[weight]]*(0.9155*Table2[[#This Row],[J67]]-F$9)^2</f>
        <v>1.6131476819537864E-4</v>
      </c>
      <c r="R9">
        <f>Table3[[#This Row],[weight]]*(0.9155*Table2[[#This Row],[J67'']]-G$9)^2</f>
        <v>3.501189461012593E-4</v>
      </c>
      <c r="S9">
        <v>1.7127791180958571E-4</v>
      </c>
      <c r="T9" t="s">
        <v>17</v>
      </c>
    </row>
    <row r="10" spans="1:20" x14ac:dyDescent="0.25">
      <c r="K10" t="s">
        <v>32</v>
      </c>
      <c r="L10">
        <f>Table3[[#This Row],[weight]]*(0.9155*Table2[[#This Row],[J1,2]]-A$9)^2</f>
        <v>9.8077844093099015E-4</v>
      </c>
      <c r="M10">
        <f>Table3[[#This Row],[weight]]*(0.9155*Table2[[#This Row],[J2,3]]-B$9)^2</f>
        <v>0.50083678309903301</v>
      </c>
      <c r="N10">
        <f>Table3[[#This Row],[weight]]*(0.9155*Table2[[#This Row],[J34]]-C$9)^2</f>
        <v>7.1320767883245205E-4</v>
      </c>
      <c r="O10">
        <f>Table3[[#This Row],[weight]]*(0.9155*Table2[[#This Row],[J45]]-D$9)^2</f>
        <v>1.0821022098865576</v>
      </c>
      <c r="P10">
        <f>Table3[[#This Row],[weight]]*(0.9155*Table2[[#This Row],[J56]]-E$9)^2</f>
        <v>3.9908147412891115E-2</v>
      </c>
      <c r="Q10">
        <f>Table3[[#This Row],[weight]]*(0.9155*Table2[[#This Row],[J67]]-F$9)^2</f>
        <v>2.7366725657448035E-2</v>
      </c>
      <c r="R10">
        <f>Table3[[#This Row],[weight]]*(0.9155*Table2[[#This Row],[J67'']]-G$9)^2</f>
        <v>7.0741993187305147E-2</v>
      </c>
      <c r="S10">
        <v>1.0997863045467019E-2</v>
      </c>
      <c r="T10" t="s">
        <v>17</v>
      </c>
    </row>
    <row r="11" spans="1:20" x14ac:dyDescent="0.25">
      <c r="A11" t="s">
        <v>98</v>
      </c>
      <c r="K11" t="s">
        <v>33</v>
      </c>
      <c r="L11">
        <f>Table3[[#This Row],[weight]]*(0.9155*Table2[[#This Row],[J1,2]]-A$9)^2</f>
        <v>8.5228498559610335E-4</v>
      </c>
      <c r="M11">
        <f>Table3[[#This Row],[weight]]*(0.9155*Table2[[#This Row],[J2,3]]-B$9)^2</f>
        <v>0.46166663093177868</v>
      </c>
      <c r="N11">
        <f>Table3[[#This Row],[weight]]*(0.9155*Table2[[#This Row],[J34]]-C$9)^2</f>
        <v>1.0088268310264501E-4</v>
      </c>
      <c r="O11">
        <f>Table3[[#This Row],[weight]]*(0.9155*Table2[[#This Row],[J45]]-D$9)^2</f>
        <v>0.98258241437447524</v>
      </c>
      <c r="P11">
        <f>Table3[[#This Row],[weight]]*(0.9155*Table2[[#This Row],[J56]]-E$9)^2</f>
        <v>7.9309375942845806E-3</v>
      </c>
      <c r="Q11">
        <f>Table3[[#This Row],[weight]]*(0.9155*Table2[[#This Row],[J67]]-F$9)^2</f>
        <v>0.54609077619242419</v>
      </c>
      <c r="R11">
        <f>Table3[[#This Row],[weight]]*(0.9155*Table2[[#This Row],[J67'']]-G$9)^2</f>
        <v>8.5163927403136497E-2</v>
      </c>
      <c r="S11">
        <v>9.9185435535881321E-3</v>
      </c>
      <c r="T11" t="s">
        <v>18</v>
      </c>
    </row>
    <row r="12" spans="1:20" x14ac:dyDescent="0.2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  <c r="G12" t="s">
        <v>79</v>
      </c>
      <c r="K12" t="s">
        <v>34</v>
      </c>
      <c r="L12">
        <f>Table3[[#This Row],[weight]]*(0.9155*Table2[[#This Row],[J1,2]]-A$9)^2</f>
        <v>5.9421907589472288E-9</v>
      </c>
      <c r="M12">
        <f>Table3[[#This Row],[weight]]*(0.9155*Table2[[#This Row],[J2,3]]-B$9)^2</f>
        <v>3.1350017109833865E-2</v>
      </c>
      <c r="N12">
        <f>Table3[[#This Row],[weight]]*(0.9155*Table2[[#This Row],[J34]]-C$9)^2</f>
        <v>6.4451190173339505E-4</v>
      </c>
      <c r="O12">
        <f>Table3[[#This Row],[weight]]*(0.9155*Table2[[#This Row],[J45]]-D$9)^2</f>
        <v>3.9699189289615987E-2</v>
      </c>
      <c r="P12">
        <f>Table3[[#This Row],[weight]]*(0.9155*Table2[[#This Row],[J56]]-E$9)^2</f>
        <v>1.0446538260353742E-3</v>
      </c>
      <c r="Q12">
        <f>Table3[[#This Row],[weight]]*(0.9155*Table2[[#This Row],[J67]]-F$9)^2</f>
        <v>6.3125601747143198E-2</v>
      </c>
      <c r="R12">
        <f>Table3[[#This Row],[weight]]*(0.9155*Table2[[#This Row],[J67'']]-G$9)^2</f>
        <v>1.0951202607561258E-4</v>
      </c>
      <c r="S12">
        <v>6.9594698069863647E-4</v>
      </c>
      <c r="T12" t="s">
        <v>17</v>
      </c>
    </row>
    <row r="13" spans="1:20" x14ac:dyDescent="0.25">
      <c r="A13">
        <f>SQRT(SUMIF($T$2:$T$46,$E$1,L$2:L$46)/(($G$1-1)*$B$1/$G$1))</f>
        <v>0.1946541138006164</v>
      </c>
      <c r="B13">
        <f>SQRT(SUMIF($T$2:$T$46,$E$1,M$2:M$46)/(($G$1-1)*$B$1/$G$1))</f>
        <v>6.017635917195526</v>
      </c>
      <c r="C13">
        <f>SQRT(SUMIF($T$2:$T$46,$E$1,N$2:N$46)/(($G$1-1)*$B$1/$G$1))</f>
        <v>0.5896602392315744</v>
      </c>
      <c r="D13">
        <f t="shared" ref="D13:F13" si="1">SQRT(SUMIF($T$2:$T$46,$E$1,O$2:O$46)/(($G$1-1)*$B$1/$G$1))</f>
        <v>8.7037627662823223</v>
      </c>
      <c r="E13">
        <f t="shared" si="1"/>
        <v>4.0427763684246125</v>
      </c>
      <c r="F13">
        <f t="shared" si="1"/>
        <v>1.2381895253204716</v>
      </c>
      <c r="G13">
        <f>SQRT(SUMIF($T$2:$T$46,$E$1,R$2:R$46)/(($G$1-1)*$B$1/$G$1))</f>
        <v>5.6903459045720473</v>
      </c>
      <c r="K13" t="s">
        <v>35</v>
      </c>
      <c r="L13">
        <f>Table3[[#This Row],[weight]]*(0.9155*Table2[[#This Row],[J1,2]]-A$9)^2</f>
        <v>7.6719638537497699E-7</v>
      </c>
      <c r="M13">
        <f>Table3[[#This Row],[weight]]*(0.9155*Table2[[#This Row],[J2,3]]-B$9)^2</f>
        <v>4.5683446774091108E-5</v>
      </c>
      <c r="N13">
        <f>Table3[[#This Row],[weight]]*(0.9155*Table2[[#This Row],[J34]]-C$9)^2</f>
        <v>3.5208637710795661E-5</v>
      </c>
      <c r="O13">
        <f>Table3[[#This Row],[weight]]*(0.9155*Table2[[#This Row],[J45]]-D$9)^2</f>
        <v>8.6958896562695765E-4</v>
      </c>
      <c r="P13">
        <f>Table3[[#This Row],[weight]]*(0.9155*Table2[[#This Row],[J56]]-E$9)^2</f>
        <v>7.001735850073674E-3</v>
      </c>
      <c r="Q13">
        <f>Table3[[#This Row],[weight]]*(0.9155*Table2[[#This Row],[J67]]-F$9)^2</f>
        <v>2.803247336016244E-5</v>
      </c>
      <c r="R13">
        <f>Table3[[#This Row],[weight]]*(0.9155*Table2[[#This Row],[J67'']]-G$9)^2</f>
        <v>5.0379421225697548E-3</v>
      </c>
      <c r="S13">
        <v>7.9664942551216738E-5</v>
      </c>
      <c r="T13" t="s">
        <v>19</v>
      </c>
    </row>
    <row r="14" spans="1:20" x14ac:dyDescent="0.25">
      <c r="K14" t="s">
        <v>36</v>
      </c>
      <c r="L14">
        <f>Table3[[#This Row],[weight]]*(0.9155*Table2[[#This Row],[J1,2]]-A$9)^2</f>
        <v>1.4049345146407247E-5</v>
      </c>
      <c r="M14">
        <f>Table3[[#This Row],[weight]]*(0.9155*Table2[[#This Row],[J2,3]]-B$9)^2</f>
        <v>0.10998445477812052</v>
      </c>
      <c r="N14">
        <f>Table3[[#This Row],[weight]]*(0.9155*Table2[[#This Row],[J34]]-C$9)^2</f>
        <v>4.2335321503276813E-4</v>
      </c>
      <c r="O14">
        <f>Table3[[#This Row],[weight]]*(0.9155*Table2[[#This Row],[J45]]-D$9)^2</f>
        <v>0.23617274094002064</v>
      </c>
      <c r="P14">
        <f>Table3[[#This Row],[weight]]*(0.9155*Table2[[#This Row],[J56]]-E$9)^2</f>
        <v>7.2667093794494264E-3</v>
      </c>
      <c r="Q14">
        <f>Table3[[#This Row],[weight]]*(0.9155*Table2[[#This Row],[J67]]-F$9)^2</f>
        <v>1.1359808425369592E-3</v>
      </c>
      <c r="R14">
        <f>Table3[[#This Row],[weight]]*(0.9155*Table2[[#This Row],[J67'']]-G$9)^2</f>
        <v>6.6270121894830891E-2</v>
      </c>
      <c r="S14">
        <v>2.364832920209373E-3</v>
      </c>
      <c r="T14" t="s">
        <v>17</v>
      </c>
    </row>
    <row r="15" spans="1:20" x14ac:dyDescent="0.25">
      <c r="K15" t="s">
        <v>37</v>
      </c>
      <c r="L15">
        <f>Table3[[#This Row],[weight]]*(0.9155*Table2[[#This Row],[J1,2]]-A$9)^2</f>
        <v>3.6825504128370221E-8</v>
      </c>
      <c r="M15">
        <f>Table3[[#This Row],[weight]]*(0.9155*Table2[[#This Row],[J2,3]]-B$9)^2</f>
        <v>4.6842243810437219E-4</v>
      </c>
      <c r="N15">
        <f>Table3[[#This Row],[weight]]*(0.9155*Table2[[#This Row],[J34]]-C$9)^2</f>
        <v>6.3461147507074461E-5</v>
      </c>
      <c r="O15">
        <f>Table3[[#This Row],[weight]]*(0.9155*Table2[[#This Row],[J45]]-D$9)^2</f>
        <v>1.6254864278517885E-5</v>
      </c>
      <c r="P15">
        <f>Table3[[#This Row],[weight]]*(0.9155*Table2[[#This Row],[J56]]-E$9)^2</f>
        <v>9.7729346355349793E-3</v>
      </c>
      <c r="Q15">
        <f>Table3[[#This Row],[weight]]*(0.9155*Table2[[#This Row],[J67]]-F$9)^2</f>
        <v>8.7926084505220051E-4</v>
      </c>
      <c r="R15">
        <f>Table3[[#This Row],[weight]]*(0.9155*Table2[[#This Row],[J67'']]-G$9)^2</f>
        <v>2.1945755653011855E-3</v>
      </c>
      <c r="S15">
        <v>1.6758888519449996E-4</v>
      </c>
      <c r="T15" t="s">
        <v>17</v>
      </c>
    </row>
    <row r="16" spans="1:20" x14ac:dyDescent="0.25">
      <c r="K16" t="s">
        <v>38</v>
      </c>
      <c r="L16">
        <f>Table3[[#This Row],[weight]]*(0.9155*Table2[[#This Row],[J1,2]]-A$9)^2</f>
        <v>1.5626602964342118E-3</v>
      </c>
      <c r="M16">
        <f>Table3[[#This Row],[weight]]*(0.9155*Table2[[#This Row],[J2,3]]-B$9)^2</f>
        <v>3.6272667975462709</v>
      </c>
      <c r="N16">
        <f>Table3[[#This Row],[weight]]*(0.9155*Table2[[#This Row],[J34]]-C$9)^2</f>
        <v>5.6377107691169492E-2</v>
      </c>
      <c r="O16">
        <f>Table3[[#This Row],[weight]]*(0.9155*Table2[[#This Row],[J45]]-D$9)^2</f>
        <v>7.2745078112099586</v>
      </c>
      <c r="P16">
        <f>Table3[[#This Row],[weight]]*(0.9155*Table2[[#This Row],[J56]]-E$9)^2</f>
        <v>0.20197997967335271</v>
      </c>
      <c r="Q16">
        <f>Table3[[#This Row],[weight]]*(0.9155*Table2[[#This Row],[J67]]-F$9)^2</f>
        <v>2.1547473785175795</v>
      </c>
      <c r="R16">
        <f>Table3[[#This Row],[weight]]*(0.9155*Table2[[#This Row],[J67'']]-G$9)^2</f>
        <v>1.2837051274420626</v>
      </c>
      <c r="S16">
        <v>7.642435473490862E-2</v>
      </c>
      <c r="T16" t="s">
        <v>17</v>
      </c>
    </row>
    <row r="17" spans="11:20" x14ac:dyDescent="0.25">
      <c r="K17" t="s">
        <v>39</v>
      </c>
      <c r="L17">
        <f>Table3[[#This Row],[weight]]*(0.9155*Table2[[#This Row],[J1,2]]-A$9)^2</f>
        <v>1.846056273751114E-6</v>
      </c>
      <c r="M17">
        <f>Table3[[#This Row],[weight]]*(0.9155*Table2[[#This Row],[J2,3]]-B$9)^2</f>
        <v>2.3332951632341211E-3</v>
      </c>
      <c r="N17">
        <f>Table3[[#This Row],[weight]]*(0.9155*Table2[[#This Row],[J34]]-C$9)^2</f>
        <v>7.0358425970654713E-8</v>
      </c>
      <c r="O17">
        <f>Table3[[#This Row],[weight]]*(0.9155*Table2[[#This Row],[J45]]-D$9)^2</f>
        <v>5.1088324207349354E-3</v>
      </c>
      <c r="P17">
        <f>Table3[[#This Row],[weight]]*(0.9155*Table2[[#This Row],[J56]]-E$9)^2</f>
        <v>1.8316558505906475E-4</v>
      </c>
      <c r="Q17">
        <f>Table3[[#This Row],[weight]]*(0.9155*Table2[[#This Row],[J67]]-F$9)^2</f>
        <v>1.2495249778288054E-4</v>
      </c>
      <c r="R17">
        <f>Table3[[#This Row],[weight]]*(0.9155*Table2[[#This Row],[J67'']]-G$9)^2</f>
        <v>3.1262702453485971E-4</v>
      </c>
      <c r="S17">
        <v>5.033142114618626E-5</v>
      </c>
      <c r="T17" t="s">
        <v>18</v>
      </c>
    </row>
    <row r="18" spans="11:20" x14ac:dyDescent="0.25">
      <c r="K18" t="s">
        <v>40</v>
      </c>
      <c r="L18">
        <f>Table3[[#This Row],[weight]]*(0.9155*Table2[[#This Row],[J1,2]]-A$9)^2</f>
        <v>1.5618211890528808E-4</v>
      </c>
      <c r="M18">
        <f>Table3[[#This Row],[weight]]*(0.9155*Table2[[#This Row],[J2,3]]-B$9)^2</f>
        <v>8.7094825929582721E-3</v>
      </c>
      <c r="N18">
        <f>Table3[[#This Row],[weight]]*(0.9155*Table2[[#This Row],[J34]]-C$9)^2</f>
        <v>8.5152460990106885E-2</v>
      </c>
      <c r="O18">
        <f>Table3[[#This Row],[weight]]*(0.9155*Table2[[#This Row],[J45]]-D$9)^2</f>
        <v>0.28266118382649941</v>
      </c>
      <c r="P18">
        <f>Table3[[#This Row],[weight]]*(0.9155*Table2[[#This Row],[J56]]-E$9)^2</f>
        <v>4.6454080685788313</v>
      </c>
      <c r="Q18">
        <f>Table3[[#This Row],[weight]]*(0.9155*Table2[[#This Row],[J67]]-F$9)^2</f>
        <v>3.9857505544791934E-4</v>
      </c>
      <c r="R18">
        <f>Table3[[#This Row],[weight]]*(0.9155*Table2[[#This Row],[J67'']]-G$9)^2</f>
        <v>2.8136581973381198</v>
      </c>
      <c r="S18">
        <v>5.3881277539018529E-2</v>
      </c>
      <c r="T18" t="s">
        <v>17</v>
      </c>
    </row>
    <row r="19" spans="11:20" x14ac:dyDescent="0.25">
      <c r="K19" t="s">
        <v>41</v>
      </c>
      <c r="L19">
        <f>Table3[[#This Row],[weight]]*(0.9155*Table2[[#This Row],[J1,2]]-A$9)^2</f>
        <v>4.9784107374050094E-3</v>
      </c>
      <c r="M19">
        <f>Table3[[#This Row],[weight]]*(0.9155*Table2[[#This Row],[J2,3]]-B$9)^2</f>
        <v>3.6606446664960597</v>
      </c>
      <c r="N19">
        <f>Table3[[#This Row],[weight]]*(0.9155*Table2[[#This Row],[J34]]-C$9)^2</f>
        <v>8.9005928103016857E-3</v>
      </c>
      <c r="O19">
        <f>Table3[[#This Row],[weight]]*(0.9155*Table2[[#This Row],[J45]]-D$9)^2</f>
        <v>3.1416593047533228</v>
      </c>
      <c r="P19">
        <f>Table3[[#This Row],[weight]]*(0.9155*Table2[[#This Row],[J56]]-E$9)^2</f>
        <v>5.5854032306091623</v>
      </c>
      <c r="Q19">
        <f>Table3[[#This Row],[weight]]*(0.9155*Table2[[#This Row],[J67]]-F$9)^2</f>
        <v>11.040085944914276</v>
      </c>
      <c r="R19">
        <f>Table3[[#This Row],[weight]]*(0.9155*Table2[[#This Row],[J67'']]-G$9)^2</f>
        <v>8.1486911596726393E-3</v>
      </c>
      <c r="S19">
        <v>0.10295748084841913</v>
      </c>
      <c r="T19" t="s">
        <v>17</v>
      </c>
    </row>
    <row r="20" spans="11:20" x14ac:dyDescent="0.25">
      <c r="K20" t="s">
        <v>42</v>
      </c>
      <c r="L20">
        <f>Table3[[#This Row],[weight]]*(0.9155*Table2[[#This Row],[J1,2]]-A$9)^2</f>
        <v>8.5989574429482679E-5</v>
      </c>
      <c r="M20">
        <f>Table3[[#This Row],[weight]]*(0.9155*Table2[[#This Row],[J2,3]]-B$9)^2</f>
        <v>5.2777734767205292E-2</v>
      </c>
      <c r="N20">
        <f>Table3[[#This Row],[weight]]*(0.9155*Table2[[#This Row],[J34]]-C$9)^2</f>
        <v>5.3698432559248278E-4</v>
      </c>
      <c r="O20">
        <f>Table3[[#This Row],[weight]]*(0.9155*Table2[[#This Row],[J45]]-D$9)^2</f>
        <v>0.10672907075172271</v>
      </c>
      <c r="P20">
        <f>Table3[[#This Row],[weight]]*(0.9155*Table2[[#This Row],[J56]]-E$9)^2</f>
        <v>2.4955844456057107E-3</v>
      </c>
      <c r="Q20">
        <f>Table3[[#This Row],[weight]]*(0.9155*Table2[[#This Row],[J67]]-F$9)^2</f>
        <v>1.0363902634910928E-3</v>
      </c>
      <c r="R20">
        <f>Table3[[#This Row],[weight]]*(0.9155*Table2[[#This Row],[J67'']]-G$9)^2</f>
        <v>2.1973365471495646E-3</v>
      </c>
      <c r="S20">
        <v>1.1087516561357972E-3</v>
      </c>
      <c r="T20" t="s">
        <v>21</v>
      </c>
    </row>
    <row r="21" spans="11:20" x14ac:dyDescent="0.25">
      <c r="K21" t="s">
        <v>43</v>
      </c>
      <c r="L21">
        <f>Table3[[#This Row],[weight]]*(0.9155*Table2[[#This Row],[J1,2]]-A$9)^2</f>
        <v>9.4871211711460944E-8</v>
      </c>
      <c r="M21">
        <f>Table3[[#This Row],[weight]]*(0.9155*Table2[[#This Row],[J2,3]]-B$9)^2</f>
        <v>7.8610624780222263E-5</v>
      </c>
      <c r="N21">
        <f>Table3[[#This Row],[weight]]*(0.9155*Table2[[#This Row],[J34]]-C$9)^2</f>
        <v>1.6517958384797628E-4</v>
      </c>
      <c r="O21">
        <f>Table3[[#This Row],[weight]]*(0.9155*Table2[[#This Row],[J45]]-D$9)^2</f>
        <v>3.6602445070728847E-5</v>
      </c>
      <c r="P21">
        <f>Table3[[#This Row],[weight]]*(0.9155*Table2[[#This Row],[J56]]-E$9)^2</f>
        <v>1.4496023733026909E-2</v>
      </c>
      <c r="Q21">
        <f>Table3[[#This Row],[weight]]*(0.9155*Table2[[#This Row],[J67]]-F$9)^2</f>
        <v>1.3961344938601695E-2</v>
      </c>
      <c r="R21">
        <f>Table3[[#This Row],[weight]]*(0.9155*Table2[[#This Row],[J67'']]-G$9)^2</f>
        <v>6.8634538776066612E-4</v>
      </c>
      <c r="S21">
        <v>1.7836169098333962E-4</v>
      </c>
      <c r="T21" t="s">
        <v>17</v>
      </c>
    </row>
    <row r="22" spans="11:20" x14ac:dyDescent="0.25">
      <c r="K22" t="s">
        <v>44</v>
      </c>
      <c r="L22">
        <f>Table3[[#This Row],[weight]]*(0.9155*Table2[[#This Row],[J1,2]]-A$9)^2</f>
        <v>3.2495362169870321E-4</v>
      </c>
      <c r="M22">
        <f>Table3[[#This Row],[weight]]*(0.9155*Table2[[#This Row],[J2,3]]-B$9)^2</f>
        <v>6.1152441904924124E-3</v>
      </c>
      <c r="N22">
        <f>Table3[[#This Row],[weight]]*(0.9155*Table2[[#This Row],[J34]]-C$9)^2</f>
        <v>4.302081554316042E-3</v>
      </c>
      <c r="O22">
        <f>Table3[[#This Row],[weight]]*(0.9155*Table2[[#This Row],[J45]]-D$9)^2</f>
        <v>7.5042984984493503E-4</v>
      </c>
      <c r="P22">
        <f>Table3[[#This Row],[weight]]*(0.9155*Table2[[#This Row],[J56]]-E$9)^2</f>
        <v>1.1855730541389128E-4</v>
      </c>
      <c r="Q22">
        <f>Table3[[#This Row],[weight]]*(0.9155*Table2[[#This Row],[J67]]-F$9)^2</f>
        <v>2.8337735959557445E-6</v>
      </c>
      <c r="R22">
        <f>Table3[[#This Row],[weight]]*(0.9155*Table2[[#This Row],[J67'']]-G$9)^2</f>
        <v>1.488641476863015E-3</v>
      </c>
      <c r="S22">
        <v>1.776768908998072E-4</v>
      </c>
      <c r="T22" t="s">
        <v>17</v>
      </c>
    </row>
    <row r="23" spans="11:20" x14ac:dyDescent="0.25">
      <c r="K23" t="s">
        <v>45</v>
      </c>
      <c r="L23">
        <f>Table3[[#This Row],[weight]]*(0.9155*Table2[[#This Row],[J1,2]]-A$9)^2</f>
        <v>1.0199349594623446E-5</v>
      </c>
      <c r="M23">
        <f>Table3[[#This Row],[weight]]*(0.9155*Table2[[#This Row],[J2,3]]-B$9)^2</f>
        <v>0.19614731599305379</v>
      </c>
      <c r="N23">
        <f>Table3[[#This Row],[weight]]*(0.9155*Table2[[#This Row],[J34]]-C$9)^2</f>
        <v>5.8437793822602507E-3</v>
      </c>
      <c r="O23">
        <f>Table3[[#This Row],[weight]]*(0.9155*Table2[[#This Row],[J45]]-D$9)^2</f>
        <v>0.32099494811572538</v>
      </c>
      <c r="P23">
        <f>Table3[[#This Row],[weight]]*(0.9155*Table2[[#This Row],[J56]]-E$9)^2</f>
        <v>3.534001807064124E-3</v>
      </c>
      <c r="Q23">
        <f>Table3[[#This Row],[weight]]*(0.9155*Table2[[#This Row],[J67]]-F$9)^2</f>
        <v>1.5681043531852118E-3</v>
      </c>
      <c r="R23">
        <f>Table3[[#This Row],[weight]]*(0.9155*Table2[[#This Row],[J67'']]-G$9)^2</f>
        <v>4.8234325202251689E-2</v>
      </c>
      <c r="S23">
        <v>4.1437129680671368E-3</v>
      </c>
      <c r="T23" t="s">
        <v>21</v>
      </c>
    </row>
    <row r="24" spans="11:20" x14ac:dyDescent="0.25">
      <c r="K24" t="s">
        <v>46</v>
      </c>
      <c r="L24">
        <f>Table3[[#This Row],[weight]]*(0.9155*Table2[[#This Row],[J1,2]]-A$9)^2</f>
        <v>1.8615842454510072E-4</v>
      </c>
      <c r="M24">
        <f>Table3[[#This Row],[weight]]*(0.9155*Table2[[#This Row],[J2,3]]-B$9)^2</f>
        <v>3.5696060909957028</v>
      </c>
      <c r="N24">
        <f>Table3[[#This Row],[weight]]*(0.9155*Table2[[#This Row],[J34]]-C$9)^2</f>
        <v>0.11504169660811785</v>
      </c>
      <c r="O24">
        <f>Table3[[#This Row],[weight]]*(0.9155*Table2[[#This Row],[J45]]-D$9)^2</f>
        <v>5.5830090582365459</v>
      </c>
      <c r="P24">
        <f>Table3[[#This Row],[weight]]*(0.9155*Table2[[#This Row],[J56]]-E$9)^2</f>
        <v>0.13304507982741967</v>
      </c>
      <c r="Q24">
        <f>Table3[[#This Row],[weight]]*(0.9155*Table2[[#This Row],[J67]]-F$9)^2</f>
        <v>2.695155685998377E-2</v>
      </c>
      <c r="R24">
        <f>Table3[[#This Row],[weight]]*(0.9155*Table2[[#This Row],[J67'']]-G$9)^2</f>
        <v>2.1077078503380968</v>
      </c>
      <c r="S24">
        <v>7.5631006736852677E-2</v>
      </c>
      <c r="T24" t="s">
        <v>17</v>
      </c>
    </row>
    <row r="25" spans="11:20" x14ac:dyDescent="0.25">
      <c r="K25" t="s">
        <v>47</v>
      </c>
      <c r="L25">
        <f>Table3[[#This Row],[weight]]*(0.9155*Table2[[#This Row],[J1,2]]-A$9)^2</f>
        <v>3.3876712711984199E-6</v>
      </c>
      <c r="M25">
        <f>Table3[[#This Row],[weight]]*(0.9155*Table2[[#This Row],[J2,3]]-B$9)^2</f>
        <v>2.7542158442909019E-2</v>
      </c>
      <c r="N25">
        <f>Table3[[#This Row],[weight]]*(0.9155*Table2[[#This Row],[J34]]-C$9)^2</f>
        <v>1.5474694701480738E-4</v>
      </c>
      <c r="O25">
        <f>Table3[[#This Row],[weight]]*(0.9155*Table2[[#This Row],[J45]]-D$9)^2</f>
        <v>2.6780865889434187E-2</v>
      </c>
      <c r="P25">
        <f>Table3[[#This Row],[weight]]*(0.9155*Table2[[#This Row],[J56]]-E$9)^2</f>
        <v>4.798913700349839E-2</v>
      </c>
      <c r="Q25">
        <f>Table3[[#This Row],[weight]]*(0.9155*Table2[[#This Row],[J67]]-F$9)^2</f>
        <v>7.3382821397061024E-2</v>
      </c>
      <c r="R25">
        <f>Table3[[#This Row],[weight]]*(0.9155*Table2[[#This Row],[J67'']]-G$9)^2</f>
        <v>3.6335038488534898E-4</v>
      </c>
      <c r="S25">
        <v>7.9749029328249788E-4</v>
      </c>
      <c r="T25" t="s">
        <v>19</v>
      </c>
    </row>
    <row r="26" spans="11:20" x14ac:dyDescent="0.25">
      <c r="K26" t="s">
        <v>48</v>
      </c>
      <c r="L26">
        <f>Table3[[#This Row],[weight]]*(0.9155*Table2[[#This Row],[J1,2]]-A$9)^2</f>
        <v>8.3078121203695003E-3</v>
      </c>
      <c r="M26">
        <f>Table3[[#This Row],[weight]]*(0.9155*Table2[[#This Row],[J2,3]]-B$9)^2</f>
        <v>4.7073832657544932</v>
      </c>
      <c r="N26">
        <f>Table3[[#This Row],[weight]]*(0.9155*Table2[[#This Row],[J34]]-C$9)^2</f>
        <v>1.326785930542528E-3</v>
      </c>
      <c r="O26">
        <f>Table3[[#This Row],[weight]]*(0.9155*Table2[[#This Row],[J45]]-D$9)^2</f>
        <v>10.016364335984919</v>
      </c>
      <c r="P26">
        <f>Table3[[#This Row],[weight]]*(0.9155*Table2[[#This Row],[J56]]-E$9)^2</f>
        <v>8.0637356840307109E-2</v>
      </c>
      <c r="Q26">
        <f>Table3[[#This Row],[weight]]*(0.9155*Table2[[#This Row],[J67]]-F$9)^2</f>
        <v>5.5472706200873585</v>
      </c>
      <c r="R26">
        <f>Table3[[#This Row],[weight]]*(0.9155*Table2[[#This Row],[J67'']]-G$9)^2</f>
        <v>0.86388405611688646</v>
      </c>
      <c r="S26">
        <v>0.10105303998799146</v>
      </c>
      <c r="T26" t="s">
        <v>17</v>
      </c>
    </row>
    <row r="27" spans="11:20" x14ac:dyDescent="0.25">
      <c r="K27" t="s">
        <v>49</v>
      </c>
      <c r="L27">
        <f>Table3[[#This Row],[weight]]*(0.9155*Table2[[#This Row],[J1,2]]-A$9)^2</f>
        <v>6.1204615883069602E-3</v>
      </c>
      <c r="M27">
        <f>Table3[[#This Row],[weight]]*(0.9155*Table2[[#This Row],[J2,3]]-B$9)^2</f>
        <v>9.6470255115565138</v>
      </c>
      <c r="N27">
        <f>Table3[[#This Row],[weight]]*(0.9155*Table2[[#This Row],[J34]]-C$9)^2</f>
        <v>1.2307667734564145E-3</v>
      </c>
      <c r="O27">
        <f>Table3[[#This Row],[weight]]*(0.9155*Table2[[#This Row],[J45]]-D$9)^2</f>
        <v>20.576842705349197</v>
      </c>
      <c r="P27">
        <f>Table3[[#This Row],[weight]]*(0.9155*Table2[[#This Row],[J56]]-E$9)^2</f>
        <v>0.504540276685429</v>
      </c>
      <c r="Q27">
        <f>Table3[[#This Row],[weight]]*(0.9155*Table2[[#This Row],[J67]]-F$9)^2</f>
        <v>6.7448762314572017E-2</v>
      </c>
      <c r="R27">
        <f>Table3[[#This Row],[weight]]*(0.9155*Table2[[#This Row],[J67'']]-G$9)^2</f>
        <v>6.1461207229948149</v>
      </c>
      <c r="S27">
        <v>0.20401549718084913</v>
      </c>
      <c r="T27" t="s">
        <v>20</v>
      </c>
    </row>
    <row r="28" spans="11:20" x14ac:dyDescent="0.25">
      <c r="K28" t="s">
        <v>50</v>
      </c>
      <c r="L28">
        <f>Table3[[#This Row],[weight]]*(0.9155*Table2[[#This Row],[J1,2]]-A$9)^2</f>
        <v>1.2641291084876415E-4</v>
      </c>
      <c r="M28">
        <f>Table3[[#This Row],[weight]]*(0.9155*Table2[[#This Row],[J2,3]]-B$9)^2</f>
        <v>2.2198624727389722E-2</v>
      </c>
      <c r="N28">
        <f>Table3[[#This Row],[weight]]*(0.9155*Table2[[#This Row],[J34]]-C$9)^2</f>
        <v>8.1106810902316232E-4</v>
      </c>
      <c r="O28">
        <f>Table3[[#This Row],[weight]]*(0.9155*Table2[[#This Row],[J45]]-D$9)^2</f>
        <v>2.5117067798358969E-2</v>
      </c>
      <c r="P28">
        <f>Table3[[#This Row],[weight]]*(0.9155*Table2[[#This Row],[J56]]-E$9)^2</f>
        <v>4.7913076651066588E-2</v>
      </c>
      <c r="Q28">
        <f>Table3[[#This Row],[weight]]*(0.9155*Table2[[#This Row],[J67]]-F$9)^2</f>
        <v>5.2844606213273208E-5</v>
      </c>
      <c r="R28">
        <f>Table3[[#This Row],[weight]]*(0.9155*Table2[[#This Row],[J67'']]-G$9)^2</f>
        <v>3.0940832595364183E-2</v>
      </c>
      <c r="S28">
        <v>7.6574463634426066E-4</v>
      </c>
      <c r="T28" t="s">
        <v>21</v>
      </c>
    </row>
    <row r="29" spans="11:20" x14ac:dyDescent="0.25">
      <c r="K29" t="s">
        <v>51</v>
      </c>
      <c r="L29">
        <f>Table3[[#This Row],[weight]]*(0.9155*Table2[[#This Row],[J1,2]]-A$9)^2</f>
        <v>4.1640814535825688E-7</v>
      </c>
      <c r="M29">
        <f>Table3[[#This Row],[weight]]*(0.9155*Table2[[#This Row],[J2,3]]-B$9)^2</f>
        <v>3.5879280594802586E-3</v>
      </c>
      <c r="N29">
        <f>Table3[[#This Row],[weight]]*(0.9155*Table2[[#This Row],[J34]]-C$9)^2</f>
        <v>1.428455392036774E-4</v>
      </c>
      <c r="O29">
        <f>Table3[[#This Row],[weight]]*(0.9155*Table2[[#This Row],[J45]]-D$9)^2</f>
        <v>4.7232701133997227E-3</v>
      </c>
      <c r="P29">
        <f>Table3[[#This Row],[weight]]*(0.9155*Table2[[#This Row],[J56]]-E$9)^2</f>
        <v>1.3490505047508781E-5</v>
      </c>
      <c r="Q29">
        <f>Table3[[#This Row],[weight]]*(0.9155*Table2[[#This Row],[J67]]-F$9)^2</f>
        <v>5.6240121388595153E-3</v>
      </c>
      <c r="R29">
        <f>Table3[[#This Row],[weight]]*(0.9155*Table2[[#This Row],[J67'']]-G$9)^2</f>
        <v>1.0009994905644704E-5</v>
      </c>
      <c r="S29">
        <v>7.8002187678231181E-5</v>
      </c>
      <c r="T29" t="s">
        <v>18</v>
      </c>
    </row>
    <row r="30" spans="11:20" x14ac:dyDescent="0.25">
      <c r="K30" t="s">
        <v>52</v>
      </c>
      <c r="L30">
        <f>Table3[[#This Row],[weight]]*(0.9155*Table2[[#This Row],[J1,2]]-A$9)^2</f>
        <v>4.8662697344953337E-4</v>
      </c>
      <c r="M30">
        <f>Table3[[#This Row],[weight]]*(0.9155*Table2[[#This Row],[J2,3]]-B$9)^2</f>
        <v>2.1179833042219761E-2</v>
      </c>
      <c r="N30">
        <f>Table3[[#This Row],[weight]]*(0.9155*Table2[[#This Row],[J34]]-C$9)^2</f>
        <v>2.5632152135267351E-2</v>
      </c>
      <c r="O30">
        <f>Table3[[#This Row],[weight]]*(0.9155*Table2[[#This Row],[J45]]-D$9)^2</f>
        <v>6.4632017457814158E-4</v>
      </c>
      <c r="P30">
        <f>Table3[[#This Row],[weight]]*(0.9155*Table2[[#This Row],[J56]]-E$9)^2</f>
        <v>2.1383917125041565</v>
      </c>
      <c r="Q30">
        <f>Table3[[#This Row],[weight]]*(0.9155*Table2[[#This Row],[J67]]-F$9)^2</f>
        <v>0.12109971156111672</v>
      </c>
      <c r="R30">
        <f>Table3[[#This Row],[weight]]*(0.9155*Table2[[#This Row],[J67'']]-G$9)^2</f>
        <v>1.6585542548505501</v>
      </c>
      <c r="S30">
        <v>3.0572359136435131E-2</v>
      </c>
      <c r="T30" t="s">
        <v>20</v>
      </c>
    </row>
    <row r="31" spans="11:20" x14ac:dyDescent="0.25">
      <c r="K31" t="s">
        <v>53</v>
      </c>
      <c r="L31">
        <f>Table3[[#This Row],[weight]]*(0.9155*Table2[[#This Row],[J1,2]]-A$9)^2</f>
        <v>1.7260661693993743E-4</v>
      </c>
      <c r="M31">
        <f>Table3[[#This Row],[weight]]*(0.9155*Table2[[#This Row],[J2,3]]-B$9)^2</f>
        <v>0.10297779763959487</v>
      </c>
      <c r="N31">
        <f>Table3[[#This Row],[weight]]*(0.9155*Table2[[#This Row],[J34]]-C$9)^2</f>
        <v>1.0626107044092669E-3</v>
      </c>
      <c r="O31">
        <f>Table3[[#This Row],[weight]]*(0.9155*Table2[[#This Row],[J45]]-D$9)^2</f>
        <v>0.20794492402887405</v>
      </c>
      <c r="P31">
        <f>Table3[[#This Row],[weight]]*(0.9155*Table2[[#This Row],[J56]]-E$9)^2</f>
        <v>4.8250325890761281E-3</v>
      </c>
      <c r="Q31">
        <f>Table3[[#This Row],[weight]]*(0.9155*Table2[[#This Row],[J67]]-F$9)^2</f>
        <v>1.9380570907193086E-3</v>
      </c>
      <c r="R31">
        <f>Table3[[#This Row],[weight]]*(0.9155*Table2[[#This Row],[J67'']]-G$9)^2</f>
        <v>4.5113123850671006E-3</v>
      </c>
      <c r="S31">
        <v>2.1541948823814595E-3</v>
      </c>
      <c r="T31" t="s">
        <v>20</v>
      </c>
    </row>
    <row r="32" spans="11:20" x14ac:dyDescent="0.25">
      <c r="K32" t="s">
        <v>54</v>
      </c>
      <c r="L32">
        <f>Table3[[#This Row],[weight]]*(0.9155*Table2[[#This Row],[J1,2]]-A$9)^2</f>
        <v>8.7478549098439289E-6</v>
      </c>
      <c r="M32">
        <f>Table3[[#This Row],[weight]]*(0.9155*Table2[[#This Row],[J2,3]]-B$9)^2</f>
        <v>0.12916484966026048</v>
      </c>
      <c r="N32">
        <f>Table3[[#This Row],[weight]]*(0.9155*Table2[[#This Row],[J34]]-C$9)^2</f>
        <v>1.2332209610857866E-3</v>
      </c>
      <c r="O32">
        <f>Table3[[#This Row],[weight]]*(0.9155*Table2[[#This Row],[J45]]-D$9)^2</f>
        <v>2.3493222037080153E-3</v>
      </c>
      <c r="P32">
        <f>Table3[[#This Row],[weight]]*(0.9155*Table2[[#This Row],[J56]]-E$9)^2</f>
        <v>4.1961661972824884E-3</v>
      </c>
      <c r="Q32">
        <f>Table3[[#This Row],[weight]]*(0.9155*Table2[[#This Row],[J67]]-F$9)^2</f>
        <v>1.3961617150015361E-4</v>
      </c>
      <c r="R32">
        <f>Table3[[#This Row],[weight]]*(0.9155*Table2[[#This Row],[J67'']]-G$9)^2</f>
        <v>6.1676032590341601E-2</v>
      </c>
      <c r="S32">
        <v>8.1398860244008431E-3</v>
      </c>
      <c r="T32" t="s">
        <v>17</v>
      </c>
    </row>
    <row r="33" spans="11:20" x14ac:dyDescent="0.25">
      <c r="K33" t="s">
        <v>55</v>
      </c>
      <c r="L33">
        <f>Table3[[#This Row],[weight]]*(0.9155*Table2[[#This Row],[J1,2]]-A$9)^2</f>
        <v>3.9588429200298585E-3</v>
      </c>
      <c r="M33">
        <f>Table3[[#This Row],[weight]]*(0.9155*Table2[[#This Row],[J2,3]]-B$9)^2</f>
        <v>1.2534026477941074</v>
      </c>
      <c r="N33">
        <f>Table3[[#This Row],[weight]]*(0.9155*Table2[[#This Row],[J34]]-C$9)^2</f>
        <v>5.1213793181318516E-2</v>
      </c>
      <c r="O33">
        <f>Table3[[#This Row],[weight]]*(0.9155*Table2[[#This Row],[J45]]-D$9)^2</f>
        <v>2.5628389224370527</v>
      </c>
      <c r="P33">
        <f>Table3[[#This Row],[weight]]*(0.9155*Table2[[#This Row],[J56]]-E$9)^2</f>
        <v>4.4382635020961618E-2</v>
      </c>
      <c r="Q33">
        <f>Table3[[#This Row],[weight]]*(0.9155*Table2[[#This Row],[J67]]-F$9)^2</f>
        <v>3.1863799669116843E-2</v>
      </c>
      <c r="R33">
        <f>Table3[[#This Row],[weight]]*(0.9155*Table2[[#This Row],[J67'']]-G$9)^2</f>
        <v>3.7166277997520987E-2</v>
      </c>
      <c r="S33">
        <v>2.8348047919187599E-2</v>
      </c>
      <c r="T33" t="s">
        <v>20</v>
      </c>
    </row>
    <row r="34" spans="11:20" x14ac:dyDescent="0.25">
      <c r="K34" t="s">
        <v>56</v>
      </c>
      <c r="L34">
        <f>Table3[[#This Row],[weight]]*(0.9155*Table2[[#This Row],[J1,2]]-A$9)^2</f>
        <v>4.6271939051420438E-6</v>
      </c>
      <c r="M34">
        <f>Table3[[#This Row],[weight]]*(0.9155*Table2[[#This Row],[J2,3]]-B$9)^2</f>
        <v>0.19893299262093164</v>
      </c>
      <c r="N34">
        <f>Table3[[#This Row],[weight]]*(0.9155*Table2[[#This Row],[J34]]-C$9)^2</f>
        <v>9.9269806008790902E-4</v>
      </c>
      <c r="O34">
        <f>Table3[[#This Row],[weight]]*(0.9155*Table2[[#This Row],[J45]]-D$9)^2</f>
        <v>0.19442997436403889</v>
      </c>
      <c r="P34">
        <f>Table3[[#This Row],[weight]]*(0.9155*Table2[[#This Row],[J56]]-E$9)^2</f>
        <v>5.2969049019311445E-2</v>
      </c>
      <c r="Q34">
        <f>Table3[[#This Row],[weight]]*(0.9155*Table2[[#This Row],[J67]]-F$9)^2</f>
        <v>0.15911321830416678</v>
      </c>
      <c r="R34">
        <f>Table3[[#This Row],[weight]]*(0.9155*Table2[[#This Row],[J67'']]-G$9)^2</f>
        <v>8.2825005325170675E-2</v>
      </c>
      <c r="S34">
        <v>5.0111924858890515E-3</v>
      </c>
      <c r="T34" t="s">
        <v>20</v>
      </c>
    </row>
    <row r="35" spans="11:20" x14ac:dyDescent="0.25">
      <c r="K35" t="s">
        <v>57</v>
      </c>
      <c r="L35">
        <f>Table3[[#This Row],[weight]]*(0.9155*Table2[[#This Row],[J1,2]]-A$9)^2</f>
        <v>2.5035601705838847E-5</v>
      </c>
      <c r="M35">
        <f>Table3[[#This Row],[weight]]*(0.9155*Table2[[#This Row],[J2,3]]-B$9)^2</f>
        <v>1.10617672492589E-6</v>
      </c>
      <c r="N35">
        <f>Table3[[#This Row],[weight]]*(0.9155*Table2[[#This Row],[J34]]-C$9)^2</f>
        <v>3.9465778861581295E-7</v>
      </c>
      <c r="O35">
        <f>Table3[[#This Row],[weight]]*(0.9155*Table2[[#This Row],[J45]]-D$9)^2</f>
        <v>4.1604933775084512E-6</v>
      </c>
      <c r="P35">
        <f>Table3[[#This Row],[weight]]*(0.9155*Table2[[#This Row],[J56]]-E$9)^2</f>
        <v>3.0506705288386542E-6</v>
      </c>
      <c r="Q35">
        <f>Table3[[#This Row],[weight]]*(0.9155*Table2[[#This Row],[J67]]-F$9)^2</f>
        <v>3.1022976002814207E-4</v>
      </c>
      <c r="R35">
        <f>Table3[[#This Row],[weight]]*(0.9155*Table2[[#This Row],[J67'']]-G$9)^2</f>
        <v>1.2984896113748635E-2</v>
      </c>
      <c r="S35">
        <v>2.1382925273879245E-3</v>
      </c>
      <c r="T35" t="s">
        <v>19</v>
      </c>
    </row>
    <row r="36" spans="11:20" x14ac:dyDescent="0.25">
      <c r="K36" t="s">
        <v>58</v>
      </c>
      <c r="L36">
        <f>Table3[[#This Row],[weight]]*(0.9155*Table2[[#This Row],[J1,2]]-A$9)^2</f>
        <v>3.1759228730596301E-6</v>
      </c>
      <c r="M36">
        <f>Table3[[#This Row],[weight]]*(0.9155*Table2[[#This Row],[J2,3]]-B$9)^2</f>
        <v>7.3773064957257054E-3</v>
      </c>
      <c r="N36">
        <f>Table3[[#This Row],[weight]]*(0.9155*Table2[[#This Row],[J34]]-C$9)^2</f>
        <v>1.6924586103587446E-5</v>
      </c>
      <c r="O36">
        <f>Table3[[#This Row],[weight]]*(0.9155*Table2[[#This Row],[J45]]-D$9)^2</f>
        <v>6.7180396954320733E-3</v>
      </c>
      <c r="P36">
        <f>Table3[[#This Row],[weight]]*(0.9155*Table2[[#This Row],[J56]]-E$9)^2</f>
        <v>1.2236178329254175E-2</v>
      </c>
      <c r="Q36">
        <f>Table3[[#This Row],[weight]]*(0.9155*Table2[[#This Row],[J67]]-F$9)^2</f>
        <v>1.9827763414934706E-2</v>
      </c>
      <c r="R36">
        <f>Table3[[#This Row],[weight]]*(0.9155*Table2[[#This Row],[J67'']]-G$9)^2</f>
        <v>4.1455806622033497E-4</v>
      </c>
      <c r="S36">
        <v>2.1684261819666077E-4</v>
      </c>
      <c r="T36" t="s">
        <v>20</v>
      </c>
    </row>
    <row r="37" spans="11:20" x14ac:dyDescent="0.25">
      <c r="K37" t="s">
        <v>59</v>
      </c>
      <c r="L37">
        <f>Table3[[#This Row],[weight]]*(0.9155*Table2[[#This Row],[J1,2]]-A$9)^2</f>
        <v>8.0417780543166504E-4</v>
      </c>
      <c r="M37">
        <f>Table3[[#This Row],[weight]]*(0.9155*Table2[[#This Row],[J2,3]]-B$9)^2</f>
        <v>2.2383827151874938E-2</v>
      </c>
      <c r="N37">
        <f>Table3[[#This Row],[weight]]*(0.9155*Table2[[#This Row],[J34]]-C$9)^2</f>
        <v>2.6751511659838453E-2</v>
      </c>
      <c r="O37">
        <f>Table3[[#This Row],[weight]]*(0.9155*Table2[[#This Row],[J45]]-D$9)^2</f>
        <v>9.0119742697739578E-4</v>
      </c>
      <c r="P37">
        <f>Table3[[#This Row],[weight]]*(0.9155*Table2[[#This Row],[J56]]-E$9)^2</f>
        <v>2.324997286751036</v>
      </c>
      <c r="Q37">
        <f>Table3[[#This Row],[weight]]*(0.9155*Table2[[#This Row],[J67]]-F$9)^2</f>
        <v>6.9590913205007349E-2</v>
      </c>
      <c r="R37">
        <f>Table3[[#This Row],[weight]]*(0.9155*Table2[[#This Row],[J67'']]-G$9)^2</f>
        <v>2.1249690851275251</v>
      </c>
      <c r="S37">
        <v>3.2886497655404245E-2</v>
      </c>
      <c r="T37" t="s">
        <v>20</v>
      </c>
    </row>
    <row r="38" spans="11:20" x14ac:dyDescent="0.25">
      <c r="K38" t="s">
        <v>60</v>
      </c>
      <c r="L38">
        <f>Table3[[#This Row],[weight]]*(0.9155*Table2[[#This Row],[J1,2]]-A$9)^2</f>
        <v>3.9723070330653694E-5</v>
      </c>
      <c r="M38">
        <f>Table3[[#This Row],[weight]]*(0.9155*Table2[[#This Row],[J2,3]]-B$9)^2</f>
        <v>3.6896434650661263E-8</v>
      </c>
      <c r="N38">
        <f>Table3[[#This Row],[weight]]*(0.9155*Table2[[#This Row],[J34]]-C$9)^2</f>
        <v>1.5445303646438376E-6</v>
      </c>
      <c r="O38">
        <f>Table3[[#This Row],[weight]]*(0.9155*Table2[[#This Row],[J45]]-D$9)^2</f>
        <v>6.0465173925032333E-6</v>
      </c>
      <c r="P38">
        <f>Table3[[#This Row],[weight]]*(0.9155*Table2[[#This Row],[J56]]-E$9)^2</f>
        <v>9.9127007929529302E-6</v>
      </c>
      <c r="Q38">
        <f>Table3[[#This Row],[weight]]*(0.9155*Table2[[#This Row],[J67]]-F$9)^2</f>
        <v>5.4285571261736916E-5</v>
      </c>
      <c r="R38">
        <f>Table3[[#This Row],[weight]]*(0.9155*Table2[[#This Row],[J67'']]-G$9)^2</f>
        <v>1.2300965178915005E-2</v>
      </c>
      <c r="S38">
        <v>3.7436397389513392E-4</v>
      </c>
      <c r="T38" t="s">
        <v>20</v>
      </c>
    </row>
    <row r="39" spans="11:20" x14ac:dyDescent="0.25">
      <c r="K39" t="s">
        <v>61</v>
      </c>
      <c r="L39">
        <f>Table3[[#This Row],[weight]]*(0.9155*Table2[[#This Row],[J1,2]]-A$9)^2</f>
        <v>1.8979606825720934E-5</v>
      </c>
      <c r="M39">
        <f>Table3[[#This Row],[weight]]*(0.9155*Table2[[#This Row],[J2,3]]-B$9)^2</f>
        <v>2.4330988942376394E-2</v>
      </c>
      <c r="N39">
        <f>Table3[[#This Row],[weight]]*(0.9155*Table2[[#This Row],[J34]]-C$9)^2</f>
        <v>1.2037002188307962E-3</v>
      </c>
      <c r="O39">
        <f>Table3[[#This Row],[weight]]*(0.9155*Table2[[#This Row],[J45]]-D$9)^2</f>
        <v>4.2417384293472096E-2</v>
      </c>
      <c r="P39">
        <f>Table3[[#This Row],[weight]]*(0.9155*Table2[[#This Row],[J56]]-E$9)^2</f>
        <v>3.9566695868813401E-4</v>
      </c>
      <c r="Q39">
        <f>Table3[[#This Row],[weight]]*(0.9155*Table2[[#This Row],[J67]]-F$9)^2</f>
        <v>1.9658879325224547E-4</v>
      </c>
      <c r="R39">
        <f>Table3[[#This Row],[weight]]*(0.9155*Table2[[#This Row],[J67'']]-G$9)^2</f>
        <v>6.2752998310653639E-3</v>
      </c>
      <c r="S39">
        <v>5.4847701907227502E-4</v>
      </c>
      <c r="T39" t="s">
        <v>20</v>
      </c>
    </row>
    <row r="40" spans="11:20" x14ac:dyDescent="0.25">
      <c r="K40" t="s">
        <v>62</v>
      </c>
      <c r="L40">
        <f>Table3[[#This Row],[weight]]*(0.9155*Table2[[#This Row],[J1,2]]-A$9)^2</f>
        <v>8.6464356918056062E-6</v>
      </c>
      <c r="M40">
        <f>Table3[[#This Row],[weight]]*(0.9155*Table2[[#This Row],[J2,3]]-B$9)^2</f>
        <v>1.5954333490099724E-3</v>
      </c>
      <c r="N40">
        <f>Table3[[#This Row],[weight]]*(0.9155*Table2[[#This Row],[J34]]-C$9)^2</f>
        <v>3.2060745687822715E-6</v>
      </c>
      <c r="O40">
        <f>Table3[[#This Row],[weight]]*(0.9155*Table2[[#This Row],[J45]]-D$9)^2</f>
        <v>1.5280757910448488E-3</v>
      </c>
      <c r="P40">
        <f>Table3[[#This Row],[weight]]*(0.9155*Table2[[#This Row],[J56]]-E$9)^2</f>
        <v>2.5629766040468215E-3</v>
      </c>
      <c r="Q40">
        <f>Table3[[#This Row],[weight]]*(0.9155*Table2[[#This Row],[J67]]-F$9)^2</f>
        <v>9.1060683463240909E-4</v>
      </c>
      <c r="R40">
        <f>Table3[[#This Row],[weight]]*(0.9155*Table2[[#This Row],[J67'']]-G$9)^2</f>
        <v>7.7928350974193125E-4</v>
      </c>
      <c r="S40">
        <v>4.4003343239521588E-5</v>
      </c>
      <c r="T40" t="s">
        <v>19</v>
      </c>
    </row>
    <row r="41" spans="11:20" x14ac:dyDescent="0.25">
      <c r="K41" t="s">
        <v>63</v>
      </c>
      <c r="L41">
        <f>Table3[[#This Row],[weight]]*(0.9155*Table2[[#This Row],[J1,2]]-A$9)^2</f>
        <v>2.8972973460319397E-3</v>
      </c>
      <c r="M41">
        <f>Table3[[#This Row],[weight]]*(0.9155*Table2[[#This Row],[J2,3]]-B$9)^2</f>
        <v>0.24880692764534248</v>
      </c>
      <c r="N41">
        <f>Table3[[#This Row],[weight]]*(0.9155*Table2[[#This Row],[J34]]-C$9)^2</f>
        <v>2.2986047476988045E-2</v>
      </c>
      <c r="O41">
        <f>Table3[[#This Row],[weight]]*(0.9155*Table2[[#This Row],[J45]]-D$9)^2</f>
        <v>0.38412668263738409</v>
      </c>
      <c r="P41">
        <f>Table3[[#This Row],[weight]]*(0.9155*Table2[[#This Row],[J56]]-E$9)^2</f>
        <v>0.67343550596096113</v>
      </c>
      <c r="Q41">
        <f>Table3[[#This Row],[weight]]*(0.9155*Table2[[#This Row],[J67]]-F$9)^2</f>
        <v>1.1828887696774033</v>
      </c>
      <c r="R41">
        <f>Table3[[#This Row],[weight]]*(0.9155*Table2[[#This Row],[J67'']]-G$9)^2</f>
        <v>2.5441740828312232E-4</v>
      </c>
      <c r="S41">
        <v>1.110980617151363E-2</v>
      </c>
      <c r="T41" t="s">
        <v>17</v>
      </c>
    </row>
    <row r="42" spans="11:20" x14ac:dyDescent="0.25">
      <c r="K42" t="s">
        <v>64</v>
      </c>
      <c r="L42">
        <f>Table3[[#This Row],[weight]]*(0.9155*Table2[[#This Row],[J1,2]]-A$9)^2</f>
        <v>1.5581971060339789E-4</v>
      </c>
      <c r="M42">
        <f>Table3[[#This Row],[weight]]*(0.9155*Table2[[#This Row],[J2,3]]-B$9)^2</f>
        <v>2.2866180774964385E-6</v>
      </c>
      <c r="N42">
        <f>Table3[[#This Row],[weight]]*(0.9155*Table2[[#This Row],[J34]]-C$9)^2</f>
        <v>4.5408199211001376E-5</v>
      </c>
      <c r="O42">
        <f>Table3[[#This Row],[weight]]*(0.9155*Table2[[#This Row],[J45]]-D$9)^2</f>
        <v>2.8067482031150022E-4</v>
      </c>
      <c r="P42">
        <f>Table3[[#This Row],[weight]]*(0.9155*Table2[[#This Row],[J56]]-E$9)^2</f>
        <v>3.9887337436539912E-3</v>
      </c>
      <c r="Q42">
        <f>Table3[[#This Row],[weight]]*(0.9155*Table2[[#This Row],[J67]]-F$9)^2</f>
        <v>1.1809765576538849E-3</v>
      </c>
      <c r="R42">
        <f>Table3[[#This Row],[weight]]*(0.9155*Table2[[#This Row],[J67'']]-G$9)^2</f>
        <v>1.1367148567113104E-2</v>
      </c>
      <c r="S42">
        <v>2.8105523483831223E-3</v>
      </c>
      <c r="T42" t="s">
        <v>20</v>
      </c>
    </row>
    <row r="43" spans="11:20" x14ac:dyDescent="0.25">
      <c r="K43" t="s">
        <v>65</v>
      </c>
      <c r="L43">
        <f>Table3[[#This Row],[weight]]*(0.9155*Table2[[#This Row],[J1,2]]-A$9)^2</f>
        <v>1.8248939557788937E-5</v>
      </c>
      <c r="M43">
        <f>Table3[[#This Row],[weight]]*(0.9155*Table2[[#This Row],[J2,3]]-B$9)^2</f>
        <v>0.10916574782030097</v>
      </c>
      <c r="N43">
        <f>Table3[[#This Row],[weight]]*(0.9155*Table2[[#This Row],[J34]]-C$9)^2</f>
        <v>4.2097227688312807E-3</v>
      </c>
      <c r="O43">
        <f>Table3[[#This Row],[weight]]*(0.9155*Table2[[#This Row],[J45]]-D$9)^2</f>
        <v>0.14478330498917197</v>
      </c>
      <c r="P43">
        <f>Table3[[#This Row],[weight]]*(0.9155*Table2[[#This Row],[J56]]-E$9)^2</f>
        <v>2.4669073911263789E-4</v>
      </c>
      <c r="Q43">
        <f>Table3[[#This Row],[weight]]*(0.9155*Table2[[#This Row],[J67]]-F$9)^2</f>
        <v>0.17532762928102497</v>
      </c>
      <c r="R43">
        <f>Table3[[#This Row],[weight]]*(0.9155*Table2[[#This Row],[J67'']]-G$9)^2</f>
        <v>4.4346551550621328E-4</v>
      </c>
      <c r="S43">
        <v>2.3720016522276789E-3</v>
      </c>
      <c r="T43" t="s">
        <v>17</v>
      </c>
    </row>
    <row r="44" spans="11:20" x14ac:dyDescent="0.25">
      <c r="K44" t="s">
        <v>66</v>
      </c>
      <c r="L44">
        <f>Table3[[#This Row],[weight]]*(0.9155*Table2[[#This Row],[J1,2]]-A$9)^2</f>
        <v>6.2002581583905328E-6</v>
      </c>
      <c r="M44">
        <f>Table3[[#This Row],[weight]]*(0.9155*Table2[[#This Row],[J2,3]]-B$9)^2</f>
        <v>1.0077826277658055E-6</v>
      </c>
      <c r="N44">
        <f>Table3[[#This Row],[weight]]*(0.9155*Table2[[#This Row],[J34]]-C$9)^2</f>
        <v>1.9110112120670431E-7</v>
      </c>
      <c r="O44">
        <f>Table3[[#This Row],[weight]]*(0.9155*Table2[[#This Row],[J45]]-D$9)^2</f>
        <v>1.7120099353202187E-6</v>
      </c>
      <c r="P44">
        <f>Table3[[#This Row],[weight]]*(0.9155*Table2[[#This Row],[J56]]-E$9)^2</f>
        <v>8.2685356811969977E-6</v>
      </c>
      <c r="Q44">
        <f>Table3[[#This Row],[weight]]*(0.9155*Table2[[#This Row],[J67]]-F$9)^2</f>
        <v>1.0059512557741986E-6</v>
      </c>
      <c r="R44">
        <f>Table3[[#This Row],[weight]]*(0.9155*Table2[[#This Row],[J67'']]-G$9)^2</f>
        <v>7.633282767438085E-4</v>
      </c>
      <c r="S44">
        <v>9.5588275820023471E-5</v>
      </c>
      <c r="T44" t="s">
        <v>20</v>
      </c>
    </row>
    <row r="45" spans="11:20" x14ac:dyDescent="0.25">
      <c r="K45" t="s">
        <v>67</v>
      </c>
      <c r="L45">
        <f>Table3[[#This Row],[weight]]*(0.9155*Table2[[#This Row],[J1,2]]-A$9)^2</f>
        <v>3.0271634077326681E-5</v>
      </c>
      <c r="M45">
        <f>Table3[[#This Row],[weight]]*(0.9155*Table2[[#This Row],[J2,3]]-B$9)^2</f>
        <v>1.171429184667838E-3</v>
      </c>
      <c r="N45">
        <f>Table3[[#This Row],[weight]]*(0.9155*Table2[[#This Row],[J34]]-C$9)^2</f>
        <v>1.4514768146888689E-4</v>
      </c>
      <c r="O45">
        <f>Table3[[#This Row],[weight]]*(0.9155*Table2[[#This Row],[J45]]-D$9)^2</f>
        <v>2.2239672834719311E-3</v>
      </c>
      <c r="P45">
        <f>Table3[[#This Row],[weight]]*(0.9155*Table2[[#This Row],[J56]]-E$9)^2</f>
        <v>3.8668619395419604E-3</v>
      </c>
      <c r="Q45">
        <f>Table3[[#This Row],[weight]]*(0.9155*Table2[[#This Row],[J67]]-F$9)^2</f>
        <v>5.1974548301269973E-3</v>
      </c>
      <c r="R45">
        <f>Table3[[#This Row],[weight]]*(0.9155*Table2[[#This Row],[J67'']]-G$9)^2</f>
        <v>9.7479694376630528E-6</v>
      </c>
      <c r="S45">
        <v>5.66022986704927E-5</v>
      </c>
      <c r="T45" t="s">
        <v>20</v>
      </c>
    </row>
    <row r="46" spans="11:20" x14ac:dyDescent="0.25">
      <c r="K46" t="s">
        <v>68</v>
      </c>
      <c r="L46">
        <f>Table3[[#This Row],[weight]]*(0.9155*Table2[[#This Row],[J1,2]]-A$9)^2</f>
        <v>9.7542976503907938E-4</v>
      </c>
      <c r="M46">
        <f>Table3[[#This Row],[weight]]*(0.9155*Table2[[#This Row],[J2,3]]-B$9)^2</f>
        <v>0.17576460932533294</v>
      </c>
      <c r="N46">
        <f>Table3[[#This Row],[weight]]*(0.9155*Table2[[#This Row],[J34]]-C$9)^2</f>
        <v>1.6242679422173213E-2</v>
      </c>
      <c r="O46">
        <f>Table3[[#This Row],[weight]]*(0.9155*Table2[[#This Row],[J45]]-D$9)^2</f>
        <v>0.23762743167230307</v>
      </c>
      <c r="P46">
        <f>Table3[[#This Row],[weight]]*(0.9155*Table2[[#This Row],[J56]]-E$9)^2</f>
        <v>0.45103866657210218</v>
      </c>
      <c r="Q46">
        <f>Table3[[#This Row],[weight]]*(0.9155*Table2[[#This Row],[J67]]-F$9)^2</f>
        <v>3.6252416730578538E-3</v>
      </c>
      <c r="R46">
        <f>Table3[[#This Row],[weight]]*(0.9155*Table2[[#This Row],[J67'']]-G$9)^2</f>
        <v>0.17716603961837146</v>
      </c>
      <c r="S46">
        <v>7.4286447481338421E-3</v>
      </c>
      <c r="T46" t="s">
        <v>21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50"/>
  <sheetViews>
    <sheetView workbookViewId="0">
      <selection activeCell="C5" sqref="C5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82</v>
      </c>
      <c r="B1">
        <f>SUMIF(Table1[Classification],E1,Table1[weight])</f>
        <v>0.60666356527028376</v>
      </c>
      <c r="D1" t="s">
        <v>11</v>
      </c>
      <c r="E1" t="s">
        <v>17</v>
      </c>
      <c r="G1">
        <f>COUNTIF(Table3[classification],E1)</f>
        <v>19</v>
      </c>
      <c r="K1" t="s">
        <v>81</v>
      </c>
      <c r="L1" t="s">
        <v>72</v>
      </c>
      <c r="M1" t="s">
        <v>73</v>
      </c>
      <c r="N1" t="s">
        <v>74</v>
      </c>
      <c r="O1" t="s">
        <v>75</v>
      </c>
      <c r="P1" t="s">
        <v>76</v>
      </c>
      <c r="Q1" t="s">
        <v>77</v>
      </c>
      <c r="R1" t="s">
        <v>79</v>
      </c>
      <c r="S1" t="s">
        <v>15</v>
      </c>
      <c r="T1" t="s">
        <v>80</v>
      </c>
    </row>
    <row r="2" spans="1:20" x14ac:dyDescent="0.25">
      <c r="K2" t="s">
        <v>24</v>
      </c>
      <c r="L2">
        <f>Table3[[#This Row],[weight]]*(0.9155*Table2[[#This Row],[J1,2]]-A$9)^2</f>
        <v>2.2313647836483727E-4</v>
      </c>
      <c r="M2">
        <f>Table3[[#This Row],[weight]]*(0.9155*Table2[[#This Row],[J2,3]]-B$9)^2</f>
        <v>0.28765499443391734</v>
      </c>
      <c r="N2">
        <f>Table3[[#This Row],[weight]]*(0.9155*Table2[[#This Row],[J34]]-C$9)^2</f>
        <v>3.6717872521315761E-4</v>
      </c>
      <c r="O2">
        <f>Table3[[#This Row],[weight]]*(0.9155*Table2[[#This Row],[J45]]-D$9)^2</f>
        <v>0.45906521541555173</v>
      </c>
      <c r="P2">
        <f>Table3[[#This Row],[weight]]*(0.9155*Table2[[#This Row],[J56]]-E$9)^2</f>
        <v>0.86840950354963364</v>
      </c>
      <c r="Q2">
        <f>Table3[[#This Row],[weight]]*(0.9155*Table2[[#This Row],[J67]]-F$9)^2</f>
        <v>0.51732761594062826</v>
      </c>
      <c r="R2">
        <f>Table3[[#This Row],[weight]]*(0.9155*Table2[[#This Row],[J67'']]-G$9)^2</f>
        <v>4.3879374264436062E-2</v>
      </c>
      <c r="S2">
        <v>1.21288070121721E-2</v>
      </c>
      <c r="T2" t="s">
        <v>18</v>
      </c>
    </row>
    <row r="3" spans="1:20" x14ac:dyDescent="0.25">
      <c r="A3" t="s">
        <v>96</v>
      </c>
      <c r="K3" t="s">
        <v>25</v>
      </c>
      <c r="L3">
        <f>Table3[[#This Row],[weight]]*(0.9155*Table2[[#This Row],[J1,2]]-A$9)^2</f>
        <v>2.8891283482728136E-4</v>
      </c>
      <c r="M3">
        <f>Table3[[#This Row],[weight]]*(0.9155*Table2[[#This Row],[J2,3]]-B$9)^2</f>
        <v>5.5312937664111551E-4</v>
      </c>
      <c r="N3">
        <f>Table3[[#This Row],[weight]]*(0.9155*Table2[[#This Row],[J34]]-C$9)^2</f>
        <v>2.8591267212252284E-3</v>
      </c>
      <c r="O3">
        <f>Table3[[#This Row],[weight]]*(0.9155*Table2[[#This Row],[J45]]-D$9)^2</f>
        <v>4.3468079096310772E-2</v>
      </c>
      <c r="P3">
        <f>Table3[[#This Row],[weight]]*(0.9155*Table2[[#This Row],[J56]]-E$9)^2</f>
        <v>3.1338583299114535E-2</v>
      </c>
      <c r="Q3">
        <f>Table3[[#This Row],[weight]]*(0.9155*Table2[[#This Row],[J67]]-F$9)^2</f>
        <v>0.25831819824532531</v>
      </c>
      <c r="R3">
        <f>Table3[[#This Row],[weight]]*(0.9155*Table2[[#This Row],[J67'']]-G$9)^2</f>
        <v>0.91684750785793634</v>
      </c>
      <c r="S3">
        <v>0.1008618611997463</v>
      </c>
      <c r="T3" t="s">
        <v>17</v>
      </c>
    </row>
    <row r="4" spans="1:20" x14ac:dyDescent="0.25">
      <c r="A4" t="s">
        <v>72</v>
      </c>
      <c r="B4" t="s">
        <v>73</v>
      </c>
      <c r="C4" t="s">
        <v>74</v>
      </c>
      <c r="D4" t="s">
        <v>75</v>
      </c>
      <c r="E4" t="s">
        <v>76</v>
      </c>
      <c r="F4" t="s">
        <v>77</v>
      </c>
      <c r="G4" t="s">
        <v>79</v>
      </c>
      <c r="K4" t="s">
        <v>26</v>
      </c>
      <c r="L4">
        <f>Table3[[#This Row],[weight]]*(0.9155*Table2[[#This Row],[J1,2]]-A$9)^2</f>
        <v>1.4522994091158982E-6</v>
      </c>
      <c r="M4">
        <f>Table3[[#This Row],[weight]]*(0.9155*Table2[[#This Row],[J2,3]]-B$9)^2</f>
        <v>2.1088771608219383E-6</v>
      </c>
      <c r="N4">
        <f>Table3[[#This Row],[weight]]*(0.9155*Table2[[#This Row],[J34]]-C$9)^2</f>
        <v>1.9983861395051565E-4</v>
      </c>
      <c r="O4">
        <f>Table3[[#This Row],[weight]]*(0.9155*Table2[[#This Row],[J45]]-D$9)^2</f>
        <v>1.3095247070281089E-4</v>
      </c>
      <c r="P4">
        <f>Table3[[#This Row],[weight]]*(0.9155*Table2[[#This Row],[J56]]-E$9)^2</f>
        <v>4.3795349733614536E-5</v>
      </c>
      <c r="Q4">
        <f>Table3[[#This Row],[weight]]*(0.9155*Table2[[#This Row],[J67]]-F$9)^2</f>
        <v>4.9296276469568922E-5</v>
      </c>
      <c r="R4">
        <f>Table3[[#This Row],[weight]]*(0.9155*Table2[[#This Row],[J67'']]-G$9)^2</f>
        <v>7.3278875885369008E-2</v>
      </c>
      <c r="S4">
        <v>1.1019711131414861E-2</v>
      </c>
      <c r="T4" t="s">
        <v>18</v>
      </c>
    </row>
    <row r="5" spans="1:20" x14ac:dyDescent="0.25">
      <c r="A5">
        <f>SUMIF(Table1[Classification],E1,Table2[J1,23])/$B$1</f>
        <v>7.5606204712614549</v>
      </c>
      <c r="B5">
        <f>SUMIF(Table1[Classification],E1,Table2[J2,34])/$B$1</f>
        <v>1.9318062695478184</v>
      </c>
      <c r="C5">
        <f>SUMIF(Table1[Classification],E1,Table2[J345])/$B$1</f>
        <v>1.8768614578041214</v>
      </c>
      <c r="D5">
        <f>SUMIF(Table1[Classification],E1,Table2[J456])/$B$1</f>
        <v>1.4757191436485613</v>
      </c>
      <c r="E5">
        <f>SUMIF(Table1[Classification],E1,Table2[J567])/$B$1</f>
        <v>10.760659342021116</v>
      </c>
      <c r="F5">
        <f>SUMIF(Table1[Classification],E1,Table2[J678])/$B$1</f>
        <v>1.9033769561146117</v>
      </c>
      <c r="G5">
        <f>SUMIF(Table1[Classification],E1,Table2[J67''9])/$B$1</f>
        <v>4.4554956271583039</v>
      </c>
      <c r="K5" t="s">
        <v>27</v>
      </c>
      <c r="L5">
        <f>Table3[[#This Row],[weight]]*(0.9155*Table2[[#This Row],[J1,2]]-A$9)^2</f>
        <v>1.4794617217091396E-4</v>
      </c>
      <c r="M5">
        <f>Table3[[#This Row],[weight]]*(0.9155*Table2[[#This Row],[J2,3]]-B$9)^2</f>
        <v>3.3416800282810244E-2</v>
      </c>
      <c r="N5">
        <f>Table3[[#This Row],[weight]]*(0.9155*Table2[[#This Row],[J34]]-C$9)^2</f>
        <v>2.6965237321108557E-4</v>
      </c>
      <c r="O5">
        <f>Table3[[#This Row],[weight]]*(0.9155*Table2[[#This Row],[J45]]-D$9)^2</f>
        <v>6.5416642675941605E-2</v>
      </c>
      <c r="P5">
        <f>Table3[[#This Row],[weight]]*(0.9155*Table2[[#This Row],[J56]]-E$9)^2</f>
        <v>9.9717670805481537E-2</v>
      </c>
      <c r="Q5">
        <f>Table3[[#This Row],[weight]]*(0.9155*Table2[[#This Row],[J67]]-F$9)^2</f>
        <v>8.0798636057002132E-2</v>
      </c>
      <c r="R5">
        <f>Table3[[#This Row],[weight]]*(0.9155*Table2[[#This Row],[J67'']]-G$9)^2</f>
        <v>2.2211407342115228E-4</v>
      </c>
      <c r="S5">
        <v>8.8161277690853895E-4</v>
      </c>
      <c r="T5" t="s">
        <v>17</v>
      </c>
    </row>
    <row r="6" spans="1:20" x14ac:dyDescent="0.25">
      <c r="K6" t="s">
        <v>28</v>
      </c>
      <c r="L6">
        <f>Table3[[#This Row],[weight]]*(0.9155*Table2[[#This Row],[J1,2]]-A$9)^2</f>
        <v>4.1042884029569406E-3</v>
      </c>
      <c r="M6">
        <f>Table3[[#This Row],[weight]]*(0.9155*Table2[[#This Row],[J2,3]]-B$9)^2</f>
        <v>0.53012350934645502</v>
      </c>
      <c r="N6">
        <f>Table3[[#This Row],[weight]]*(0.9155*Table2[[#This Row],[J34]]-C$9)^2</f>
        <v>1.0582872339914673E-2</v>
      </c>
      <c r="O6">
        <f>Table3[[#This Row],[weight]]*(0.9155*Table2[[#This Row],[J45]]-D$9)^2</f>
        <v>1.4803168468654333</v>
      </c>
      <c r="P6">
        <f>Table3[[#This Row],[weight]]*(0.9155*Table2[[#This Row],[J56]]-E$9)^2</f>
        <v>1.4805411102203136</v>
      </c>
      <c r="Q6">
        <f>Table3[[#This Row],[weight]]*(0.9155*Table2[[#This Row],[J67]]-F$9)^2</f>
        <v>1.1831991734237192E-3</v>
      </c>
      <c r="R6">
        <f>Table3[[#This Row],[weight]]*(0.9155*Table2[[#This Row],[J67'']]-G$9)^2</f>
        <v>0.68512905733673912</v>
      </c>
      <c r="S6">
        <v>1.6338635931515633E-2</v>
      </c>
      <c r="T6" t="s">
        <v>18</v>
      </c>
    </row>
    <row r="7" spans="1:20" x14ac:dyDescent="0.25">
      <c r="A7" t="s">
        <v>97</v>
      </c>
      <c r="K7" t="s">
        <v>29</v>
      </c>
      <c r="L7">
        <f>Table3[[#This Row],[weight]]*(0.9155*Table2[[#This Row],[J1,2]]-A$9)^2</f>
        <v>8.1133404027184265E-3</v>
      </c>
      <c r="M7">
        <f>Table3[[#This Row],[weight]]*(0.9155*Table2[[#This Row],[J2,3]]-B$9)^2</f>
        <v>1.906591049206139E-4</v>
      </c>
      <c r="N7">
        <f>Table3[[#This Row],[weight]]*(0.9155*Table2[[#This Row],[J34]]-C$9)^2</f>
        <v>7.9137275123151885E-2</v>
      </c>
      <c r="O7">
        <f>Table3[[#This Row],[weight]]*(0.9155*Table2[[#This Row],[J45]]-D$9)^2</f>
        <v>5.9242252223065055E-2</v>
      </c>
      <c r="P7">
        <f>Table3[[#This Row],[weight]]*(0.9155*Table2[[#This Row],[J56]]-E$9)^2</f>
        <v>2.035841861991302E-2</v>
      </c>
      <c r="Q7">
        <f>Table3[[#This Row],[weight]]*(0.9155*Table2[[#This Row],[J67]]-F$9)^2</f>
        <v>9.3292210490968475E-2</v>
      </c>
      <c r="R7">
        <f>Table3[[#This Row],[weight]]*(0.9155*Table2[[#This Row],[J67'']]-G$9)^2</f>
        <v>0.11573740473442601</v>
      </c>
      <c r="S7">
        <v>7.8331135926085579E-2</v>
      </c>
      <c r="T7" t="s">
        <v>17</v>
      </c>
    </row>
    <row r="8" spans="1:20" x14ac:dyDescent="0.25">
      <c r="A8" t="s">
        <v>72</v>
      </c>
      <c r="B8" t="s">
        <v>73</v>
      </c>
      <c r="C8" t="s">
        <v>74</v>
      </c>
      <c r="D8" t="s">
        <v>75</v>
      </c>
      <c r="E8" t="s">
        <v>76</v>
      </c>
      <c r="F8" t="s">
        <v>77</v>
      </c>
      <c r="G8" t="s">
        <v>79</v>
      </c>
      <c r="K8" t="s">
        <v>30</v>
      </c>
      <c r="L8">
        <f>Table3[[#This Row],[weight]]*(0.9155*Table2[[#This Row],[J1,2]]-A$9)^2</f>
        <v>6.3500729001195603E-5</v>
      </c>
      <c r="M8">
        <f>Table3[[#This Row],[weight]]*(0.9155*Table2[[#This Row],[J2,3]]-B$9)^2</f>
        <v>1.5930664509925391E-2</v>
      </c>
      <c r="N8">
        <f>Table3[[#This Row],[weight]]*(0.9155*Table2[[#This Row],[J34]]-C$9)^2</f>
        <v>8.5454727897446513E-6</v>
      </c>
      <c r="O8">
        <f>Table3[[#This Row],[weight]]*(0.9155*Table2[[#This Row],[J45]]-D$9)^2</f>
        <v>3.274017334307313E-2</v>
      </c>
      <c r="P8">
        <f>Table3[[#This Row],[weight]]*(0.9155*Table2[[#This Row],[J56]]-E$9)^2</f>
        <v>4.8662950786238765E-2</v>
      </c>
      <c r="Q8">
        <f>Table3[[#This Row],[weight]]*(0.9155*Table2[[#This Row],[J67]]-F$9)^2</f>
        <v>2.2465818045478902E-3</v>
      </c>
      <c r="R8">
        <f>Table3[[#This Row],[weight]]*(0.9155*Table2[[#This Row],[J67'']]-G$9)^2</f>
        <v>2.787475136927621E-2</v>
      </c>
      <c r="S8">
        <v>4.7243592982260904E-4</v>
      </c>
      <c r="T8" t="s">
        <v>17</v>
      </c>
    </row>
    <row r="9" spans="1:20" x14ac:dyDescent="0.25">
      <c r="A9">
        <f>A5</f>
        <v>7.5606204712614549</v>
      </c>
      <c r="B9">
        <f t="shared" ref="B9:G9" si="0">B5</f>
        <v>1.9318062695478184</v>
      </c>
      <c r="C9">
        <f>C5</f>
        <v>1.8768614578041214</v>
      </c>
      <c r="D9">
        <f t="shared" si="0"/>
        <v>1.4757191436485613</v>
      </c>
      <c r="E9">
        <f t="shared" si="0"/>
        <v>10.760659342021116</v>
      </c>
      <c r="F9">
        <f t="shared" si="0"/>
        <v>1.9033769561146117</v>
      </c>
      <c r="G9">
        <f t="shared" si="0"/>
        <v>4.4554956271583039</v>
      </c>
      <c r="K9" t="s">
        <v>31</v>
      </c>
      <c r="L9">
        <f>Table3[[#This Row],[weight]]*(0.9155*Table2[[#This Row],[J1,2]]-A$9)^2</f>
        <v>2.6763042422550866E-6</v>
      </c>
      <c r="M9">
        <f>Table3[[#This Row],[weight]]*(0.9155*Table2[[#This Row],[J2,3]]-B$9)^2</f>
        <v>1.6703104497660615E-7</v>
      </c>
      <c r="N9">
        <f>Table3[[#This Row],[weight]]*(0.9155*Table2[[#This Row],[J34]]-C$9)^2</f>
        <v>1.4875618043514804E-5</v>
      </c>
      <c r="O9">
        <f>Table3[[#This Row],[weight]]*(0.9155*Table2[[#This Row],[J45]]-D$9)^2</f>
        <v>1.1343582273809868E-4</v>
      </c>
      <c r="P9">
        <f>Table3[[#This Row],[weight]]*(0.9155*Table2[[#This Row],[J56]]-E$9)^2</f>
        <v>2.4030386229379058E-5</v>
      </c>
      <c r="Q9">
        <f>Table3[[#This Row],[weight]]*(0.9155*Table2[[#This Row],[J67]]-F$9)^2</f>
        <v>1.9452112495972333E-4</v>
      </c>
      <c r="R9">
        <f>Table3[[#This Row],[weight]]*(0.9155*Table2[[#This Row],[J67'']]-G$9)^2</f>
        <v>3.1263287272419269E-4</v>
      </c>
      <c r="S9">
        <v>1.7127791180958571E-4</v>
      </c>
      <c r="T9" t="s">
        <v>17</v>
      </c>
    </row>
    <row r="10" spans="1:20" x14ac:dyDescent="0.25">
      <c r="K10" t="s">
        <v>32</v>
      </c>
      <c r="L10">
        <f>Table3[[#This Row],[weight]]*(0.9155*Table2[[#This Row],[J1,2]]-A$9)^2</f>
        <v>2.776018301554576E-4</v>
      </c>
      <c r="M10">
        <f>Table3[[#This Row],[weight]]*(0.9155*Table2[[#This Row],[J2,3]]-B$9)^2</f>
        <v>1.7526155605512733E-4</v>
      </c>
      <c r="N10">
        <f>Table3[[#This Row],[weight]]*(0.9155*Table2[[#This Row],[J34]]-C$9)^2</f>
        <v>6.3333736702512284E-3</v>
      </c>
      <c r="O10">
        <f>Table3[[#This Row],[weight]]*(0.9155*Table2[[#This Row],[J45]]-D$9)^2</f>
        <v>9.4202965151224411E-3</v>
      </c>
      <c r="P10">
        <f>Table3[[#This Row],[weight]]*(0.9155*Table2[[#This Row],[J56]]-E$9)^2</f>
        <v>7.2872682232212986E-3</v>
      </c>
      <c r="Q10">
        <f>Table3[[#This Row],[weight]]*(0.9155*Table2[[#This Row],[J67]]-F$9)^2</f>
        <v>3.0770130570223646E-2</v>
      </c>
      <c r="R10">
        <f>Table3[[#This Row],[weight]]*(0.9155*Table2[[#This Row],[J67'']]-G$9)^2</f>
        <v>7.5200735622144035E-2</v>
      </c>
      <c r="S10">
        <v>1.0997863045467019E-2</v>
      </c>
      <c r="T10" t="s">
        <v>17</v>
      </c>
    </row>
    <row r="11" spans="1:20" x14ac:dyDescent="0.25">
      <c r="A11" t="s">
        <v>98</v>
      </c>
      <c r="K11" t="s">
        <v>33</v>
      </c>
      <c r="L11">
        <f>Table3[[#This Row],[weight]]*(0.9155*Table2[[#This Row],[J1,2]]-A$9)^2</f>
        <v>2.3334564056277468E-4</v>
      </c>
      <c r="M11">
        <f>Table3[[#This Row],[weight]]*(0.9155*Table2[[#This Row],[J2,3]]-B$9)^2</f>
        <v>2.6904631894003633E-5</v>
      </c>
      <c r="N11">
        <f>Table3[[#This Row],[weight]]*(0.9155*Table2[[#This Row],[J34]]-C$9)^2</f>
        <v>8.2617612454640131E-3</v>
      </c>
      <c r="O11">
        <f>Table3[[#This Row],[weight]]*(0.9155*Table2[[#This Row],[J45]]-D$9)^2</f>
        <v>9.1290721574153397E-3</v>
      </c>
      <c r="P11">
        <f>Table3[[#This Row],[weight]]*(0.9155*Table2[[#This Row],[J56]]-E$9)^2</f>
        <v>3.8377617117329912E-4</v>
      </c>
      <c r="Q11">
        <f>Table3[[#This Row],[weight]]*(0.9155*Table2[[#This Row],[J67]]-F$9)^2</f>
        <v>0.53216575300753421</v>
      </c>
      <c r="R11">
        <f>Table3[[#This Row],[weight]]*(0.9155*Table2[[#This Row],[J67'']]-G$9)^2</f>
        <v>8.0650437421896648E-2</v>
      </c>
      <c r="S11">
        <v>9.9185435535881321E-3</v>
      </c>
      <c r="T11" t="s">
        <v>18</v>
      </c>
    </row>
    <row r="12" spans="1:20" x14ac:dyDescent="0.2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  <c r="G12" t="s">
        <v>79</v>
      </c>
      <c r="K12" t="s">
        <v>34</v>
      </c>
      <c r="L12">
        <f>Table3[[#This Row],[weight]]*(0.9155*Table2[[#This Row],[J1,2]]-A$9)^2</f>
        <v>1.3030016763408953E-5</v>
      </c>
      <c r="M12">
        <f>Table3[[#This Row],[weight]]*(0.9155*Table2[[#This Row],[J2,3]]-B$9)^2</f>
        <v>1.8458351484289999E-5</v>
      </c>
      <c r="N12">
        <f>Table3[[#This Row],[weight]]*(0.9155*Table2[[#This Row],[J34]]-C$9)^2</f>
        <v>1.8230680953130004E-6</v>
      </c>
      <c r="O12">
        <f>Table3[[#This Row],[weight]]*(0.9155*Table2[[#This Row],[J45]]-D$9)^2</f>
        <v>1.4452487631759204E-3</v>
      </c>
      <c r="P12">
        <f>Table3[[#This Row],[weight]]*(0.9155*Table2[[#This Row],[J56]]-E$9)^2</f>
        <v>3.7332409514577568E-3</v>
      </c>
      <c r="Q12">
        <f>Table3[[#This Row],[weight]]*(0.9155*Table2[[#This Row],[J67]]-F$9)^2</f>
        <v>6.1869717960660396E-2</v>
      </c>
      <c r="R12">
        <f>Table3[[#This Row],[weight]]*(0.9155*Table2[[#This Row],[J67'']]-G$9)^2</f>
        <v>1.5727925336394964E-4</v>
      </c>
      <c r="S12">
        <v>6.9594698069863647E-4</v>
      </c>
      <c r="T12" t="s">
        <v>17</v>
      </c>
    </row>
    <row r="13" spans="1:20" x14ac:dyDescent="0.25">
      <c r="A13">
        <f>SQRT(SUMIF($T$2:$T$46,$E$1,L$2:L$46)/(($G$1-1)*$B$1/$G$1))</f>
        <v>0.18526444989595595</v>
      </c>
      <c r="B13">
        <f>SQRT(SUMIF($T$2:$T$46,$E$1,M$2:M$46)/(($G$1-1)*$B$1/$G$1))</f>
        <v>2.0956238887261796</v>
      </c>
      <c r="C13">
        <f>SQRT(SUMIF($T$2:$T$46,$E$1,N$2:N$46)/(($G$1-1)*$B$1/$G$1))</f>
        <v>0.65262275906946587</v>
      </c>
      <c r="D13">
        <f t="shared" ref="D13:F13" si="1">SQRT(SUMIF($T$2:$T$46,$E$1,O$2:O$46)/(($G$1-1)*$B$1/$G$1))</f>
        <v>2.8761499757319462</v>
      </c>
      <c r="E13">
        <f t="shared" si="1"/>
        <v>4.9957792111771857</v>
      </c>
      <c r="F13">
        <f t="shared" si="1"/>
        <v>5.9335224736969785</v>
      </c>
      <c r="G13">
        <f>SQRT(SUMIF($T$2:$T$46,$E$1,R$2:R$46)/(($G$1-1)*$B$1/$G$1))</f>
        <v>3.8186187811831935</v>
      </c>
      <c r="K13" t="s">
        <v>35</v>
      </c>
      <c r="L13">
        <f>Table3[[#This Row],[weight]]*(0.9155*Table2[[#This Row],[J1,2]]-A$9)^2</f>
        <v>1.3799073551211765E-7</v>
      </c>
      <c r="M13">
        <f>Table3[[#This Row],[weight]]*(0.9155*Table2[[#This Row],[J2,3]]-B$9)^2</f>
        <v>2.9811409353182748E-3</v>
      </c>
      <c r="N13">
        <f>Table3[[#This Row],[weight]]*(0.9155*Table2[[#This Row],[J34]]-C$9)^2</f>
        <v>9.6876529800626336E-6</v>
      </c>
      <c r="O13">
        <f>Table3[[#This Row],[weight]]*(0.9155*Table2[[#This Row],[J45]]-D$9)^2</f>
        <v>2.5791489051113147E-3</v>
      </c>
      <c r="P13">
        <f>Table3[[#This Row],[weight]]*(0.9155*Table2[[#This Row],[J56]]-E$9)^2</f>
        <v>8.7260516955324774E-3</v>
      </c>
      <c r="Q13">
        <f>Table3[[#This Row],[weight]]*(0.9155*Table2[[#This Row],[J67]]-F$9)^2</f>
        <v>1.9755601329153409E-5</v>
      </c>
      <c r="R13">
        <f>Table3[[#This Row],[weight]]*(0.9155*Table2[[#This Row],[J67'']]-G$9)^2</f>
        <v>5.1381580462950965E-3</v>
      </c>
      <c r="S13">
        <v>7.9664942551216738E-5</v>
      </c>
      <c r="T13" t="s">
        <v>19</v>
      </c>
    </row>
    <row r="14" spans="1:20" x14ac:dyDescent="0.25">
      <c r="K14" t="s">
        <v>36</v>
      </c>
      <c r="L14">
        <f>Table3[[#This Row],[weight]]*(0.9155*Table2[[#This Row],[J1,2]]-A$9)^2</f>
        <v>9.2895714351153538E-6</v>
      </c>
      <c r="M14">
        <f>Table3[[#This Row],[weight]]*(0.9155*Table2[[#This Row],[J2,3]]-B$9)^2</f>
        <v>7.1091363267473923E-6</v>
      </c>
      <c r="N14">
        <f>Table3[[#This Row],[weight]]*(0.9155*Table2[[#This Row],[J34]]-C$9)^2</f>
        <v>8.2434575349421535E-4</v>
      </c>
      <c r="O14">
        <f>Table3[[#This Row],[weight]]*(0.9155*Table2[[#This Row],[J45]]-D$9)^2</f>
        <v>2.3632210583209908E-3</v>
      </c>
      <c r="P14">
        <f>Table3[[#This Row],[weight]]*(0.9155*Table2[[#This Row],[J56]]-E$9)^2</f>
        <v>1.0364807910001946E-3</v>
      </c>
      <c r="Q14">
        <f>Table3[[#This Row],[weight]]*(0.9155*Table2[[#This Row],[J67]]-F$9)^2</f>
        <v>1.4695394982427541E-3</v>
      </c>
      <c r="R14">
        <f>Table3[[#This Row],[weight]]*(0.9155*Table2[[#This Row],[J67'']]-G$9)^2</f>
        <v>6.8255340531578571E-2</v>
      </c>
      <c r="S14">
        <v>2.364832920209373E-3</v>
      </c>
      <c r="T14" t="s">
        <v>17</v>
      </c>
    </row>
    <row r="15" spans="1:20" x14ac:dyDescent="0.25">
      <c r="K15" t="s">
        <v>37</v>
      </c>
      <c r="L15">
        <f>Table3[[#This Row],[weight]]*(0.9155*Table2[[#This Row],[J1,2]]-A$9)^2</f>
        <v>2.6156222066352373E-6</v>
      </c>
      <c r="M15">
        <f>Table3[[#This Row],[weight]]*(0.9155*Table2[[#This Row],[J2,3]]-B$9)^2</f>
        <v>4.5362848177435671E-3</v>
      </c>
      <c r="N15">
        <f>Table3[[#This Row],[weight]]*(0.9155*Table2[[#This Row],[J34]]-C$9)^2</f>
        <v>2.656756999736914E-5</v>
      </c>
      <c r="O15">
        <f>Table3[[#This Row],[weight]]*(0.9155*Table2[[#This Row],[J45]]-D$9)^2</f>
        <v>1.4511004031105662E-2</v>
      </c>
      <c r="P15">
        <f>Table3[[#This Row],[weight]]*(0.9155*Table2[[#This Row],[J56]]-E$9)^2</f>
        <v>1.2764634689706114E-2</v>
      </c>
      <c r="Q15">
        <f>Table3[[#This Row],[weight]]*(0.9155*Table2[[#This Row],[J67]]-F$9)^2</f>
        <v>8.0768034153149023E-4</v>
      </c>
      <c r="R15">
        <f>Table3[[#This Row],[weight]]*(0.9155*Table2[[#This Row],[J67'']]-G$9)^2</f>
        <v>2.1001516852017727E-3</v>
      </c>
      <c r="S15">
        <v>1.6758888519449996E-4</v>
      </c>
      <c r="T15" t="s">
        <v>17</v>
      </c>
    </row>
    <row r="16" spans="1:20" x14ac:dyDescent="0.25">
      <c r="K16" t="s">
        <v>38</v>
      </c>
      <c r="L16">
        <f>Table3[[#This Row],[weight]]*(0.9155*Table2[[#This Row],[J1,2]]-A$9)^2</f>
        <v>8.0253417472462898E-7</v>
      </c>
      <c r="M16">
        <f>Table3[[#This Row],[weight]]*(0.9155*Table2[[#This Row],[J2,3]]-B$9)^2</f>
        <v>1.6625426899860108E-5</v>
      </c>
      <c r="N16">
        <f>Table3[[#This Row],[weight]]*(0.9155*Table2[[#This Row],[J34]]-C$9)^2</f>
        <v>1.8274116145068082E-3</v>
      </c>
      <c r="O16">
        <f>Table3[[#This Row],[weight]]*(0.9155*Table2[[#This Row],[J45]]-D$9)^2</f>
        <v>4.4438800737013243E-2</v>
      </c>
      <c r="P16">
        <f>Table3[[#This Row],[weight]]*(0.9155*Table2[[#This Row],[J56]]-E$9)^2</f>
        <v>2.1856546382888135E-2</v>
      </c>
      <c r="Q16">
        <f>Table3[[#This Row],[weight]]*(0.9155*Table2[[#This Row],[J67]]-F$9)^2</f>
        <v>2.0781634468387629</v>
      </c>
      <c r="R16">
        <f>Table3[[#This Row],[weight]]*(0.9155*Table2[[#This Row],[J67'']]-G$9)^2</f>
        <v>1.2348746438474099</v>
      </c>
      <c r="S16">
        <v>7.642435473490862E-2</v>
      </c>
      <c r="T16" t="s">
        <v>17</v>
      </c>
    </row>
    <row r="17" spans="7:20" x14ac:dyDescent="0.25">
      <c r="K17" t="s">
        <v>39</v>
      </c>
      <c r="L17">
        <f>Table3[[#This Row],[weight]]*(0.9155*Table2[[#This Row],[J1,2]]-A$9)^2</f>
        <v>1.3485336015861074E-7</v>
      </c>
      <c r="M17">
        <f>Table3[[#This Row],[weight]]*(0.9155*Table2[[#This Row],[J2,3]]-B$9)^2</f>
        <v>2.1801451401696098E-7</v>
      </c>
      <c r="N17">
        <f>Table3[[#This Row],[weight]]*(0.9155*Table2[[#This Row],[J34]]-C$9)^2</f>
        <v>5.5586356834065842E-5</v>
      </c>
      <c r="O17">
        <f>Table3[[#This Row],[weight]]*(0.9155*Table2[[#This Row],[J45]]-D$9)^2</f>
        <v>5.8830423514574319E-5</v>
      </c>
      <c r="P17">
        <f>Table3[[#This Row],[weight]]*(0.9155*Table2[[#This Row],[J56]]-E$9)^2</f>
        <v>3.357541347606475E-5</v>
      </c>
      <c r="Q17">
        <f>Table3[[#This Row],[weight]]*(0.9155*Table2[[#This Row],[J67]]-F$9)^2</f>
        <v>1.4051053840246803E-4</v>
      </c>
      <c r="R17">
        <f>Table3[[#This Row],[weight]]*(0.9155*Table2[[#This Row],[J67'']]-G$9)^2</f>
        <v>3.3268418397316469E-4</v>
      </c>
      <c r="S17">
        <v>5.033142114618626E-5</v>
      </c>
      <c r="T17" t="s">
        <v>18</v>
      </c>
    </row>
    <row r="18" spans="7:20" x14ac:dyDescent="0.25">
      <c r="G18" t="s">
        <v>72</v>
      </c>
      <c r="K18" t="s">
        <v>40</v>
      </c>
      <c r="L18">
        <f>Table3[[#This Row],[weight]]*(0.9155*Table2[[#This Row],[J1,2]]-A$9)^2</f>
        <v>2.0193545094493687E-3</v>
      </c>
      <c r="M18">
        <f>Table3[[#This Row],[weight]]*(0.9155*Table2[[#This Row],[J2,3]]-B$9)^2</f>
        <v>2.257250819135777</v>
      </c>
      <c r="N18">
        <f>Table3[[#This Row],[weight]]*(0.9155*Table2[[#This Row],[J34]]-C$9)^2</f>
        <v>3.1976150164341891E-3</v>
      </c>
      <c r="O18">
        <f>Table3[[#This Row],[weight]]*(0.9155*Table2[[#This Row],[J45]]-D$9)^2</f>
        <v>2.4211555591547906</v>
      </c>
      <c r="P18">
        <f>Table3[[#This Row],[weight]]*(0.9155*Table2[[#This Row],[J56]]-E$9)^2</f>
        <v>5.8010994676157477</v>
      </c>
      <c r="Q18">
        <f>Table3[[#This Row],[weight]]*(0.9155*Table2[[#This Row],[J67]]-F$9)^2</f>
        <v>4.5679064340051772E-6</v>
      </c>
      <c r="R18">
        <f>Table3[[#This Row],[weight]]*(0.9155*Table2[[#This Row],[J67'']]-G$9)^2</f>
        <v>2.875281636358769</v>
      </c>
      <c r="S18">
        <v>5.3881277539018529E-2</v>
      </c>
      <c r="T18" t="s">
        <v>17</v>
      </c>
    </row>
    <row r="19" spans="7:20" x14ac:dyDescent="0.25">
      <c r="G19" t="s">
        <v>73</v>
      </c>
      <c r="K19" t="s">
        <v>41</v>
      </c>
      <c r="L19">
        <f>Table3[[#This Row],[weight]]*(0.9155*Table2[[#This Row],[J1,2]]-A$9)^2</f>
        <v>6.6127787293263822E-4</v>
      </c>
      <c r="M19">
        <f>Table3[[#This Row],[weight]]*(0.9155*Table2[[#This Row],[J2,3]]-B$9)^2</f>
        <v>8.5584833528222784E-2</v>
      </c>
      <c r="N19">
        <f>Table3[[#This Row],[weight]]*(0.9155*Table2[[#This Row],[J34]]-C$9)^2</f>
        <v>5.3298542132423313E-2</v>
      </c>
      <c r="O19">
        <f>Table3[[#This Row],[weight]]*(0.9155*Table2[[#This Row],[J45]]-D$9)^2</f>
        <v>1.2395663014673333</v>
      </c>
      <c r="P19">
        <f>Table3[[#This Row],[weight]]*(0.9155*Table2[[#This Row],[J56]]-E$9)^2</f>
        <v>7.362467319598462</v>
      </c>
      <c r="Q19">
        <f>Table3[[#This Row],[weight]]*(0.9155*Table2[[#This Row],[J67]]-F$9)^2</f>
        <v>10.837994045623779</v>
      </c>
      <c r="R19">
        <f>Table3[[#This Row],[weight]]*(0.9155*Table2[[#This Row],[J67'']]-G$9)^2</f>
        <v>1.3345837677255825E-2</v>
      </c>
      <c r="S19">
        <v>0.10295748084841913</v>
      </c>
      <c r="T19" t="s">
        <v>17</v>
      </c>
    </row>
    <row r="20" spans="7:20" x14ac:dyDescent="0.25">
      <c r="G20" t="s">
        <v>74</v>
      </c>
      <c r="K20" t="s">
        <v>42</v>
      </c>
      <c r="L20">
        <f>Table3[[#This Row],[weight]]*(0.9155*Table2[[#This Row],[J1,2]]-A$9)^2</f>
        <v>2.1340441894641378E-5</v>
      </c>
      <c r="M20">
        <f>Table3[[#This Row],[weight]]*(0.9155*Table2[[#This Row],[J2,3]]-B$9)^2</f>
        <v>6.8301426006541246E-7</v>
      </c>
      <c r="N20">
        <f>Table3[[#This Row],[weight]]*(0.9155*Table2[[#This Row],[J34]]-C$9)^2</f>
        <v>1.1183390900949136E-4</v>
      </c>
      <c r="O20">
        <f>Table3[[#This Row],[weight]]*(0.9155*Table2[[#This Row],[J45]]-D$9)^2</f>
        <v>7.4093969598524516E-4</v>
      </c>
      <c r="P20">
        <f>Table3[[#This Row],[weight]]*(0.9155*Table2[[#This Row],[J56]]-E$9)^2</f>
        <v>1.8579624706617102E-4</v>
      </c>
      <c r="Q20">
        <f>Table3[[#This Row],[weight]]*(0.9155*Table2[[#This Row],[J67]]-F$9)^2</f>
        <v>1.2505753378080178E-3</v>
      </c>
      <c r="R20">
        <f>Table3[[#This Row],[weight]]*(0.9155*Table2[[#This Row],[J67'']]-G$9)^2</f>
        <v>1.9585086779465842E-3</v>
      </c>
      <c r="S20">
        <v>1.1087516561357972E-3</v>
      </c>
      <c r="T20" t="s">
        <v>21</v>
      </c>
    </row>
    <row r="21" spans="7:20" x14ac:dyDescent="0.25">
      <c r="G21" t="s">
        <v>75</v>
      </c>
      <c r="K21" t="s">
        <v>43</v>
      </c>
      <c r="L21">
        <f>Table3[[#This Row],[weight]]*(0.9155*Table2[[#This Row],[J1,2]]-A$9)^2</f>
        <v>2.4286707750934787E-6</v>
      </c>
      <c r="M21">
        <f>Table3[[#This Row],[weight]]*(0.9155*Table2[[#This Row],[J2,3]]-B$9)^2</f>
        <v>6.8797996948449999E-3</v>
      </c>
      <c r="N21">
        <f>Table3[[#This Row],[weight]]*(0.9155*Table2[[#This Row],[J34]]-C$9)^2</f>
        <v>4.6722741426563962E-7</v>
      </c>
      <c r="O21">
        <f>Table3[[#This Row],[weight]]*(0.9155*Table2[[#This Row],[J45]]-D$9)^2</f>
        <v>1.3010538248412452E-2</v>
      </c>
      <c r="P21">
        <f>Table3[[#This Row],[weight]]*(0.9155*Table2[[#This Row],[J56]]-E$9)^2</f>
        <v>1.8216576975290836E-2</v>
      </c>
      <c r="Q21">
        <f>Table3[[#This Row],[weight]]*(0.9155*Table2[[#This Row],[J67]]-F$9)^2</f>
        <v>1.3662458538944149E-2</v>
      </c>
      <c r="R21">
        <f>Table3[[#This Row],[weight]]*(0.9155*Table2[[#This Row],[J67'']]-G$9)^2</f>
        <v>6.3237520503066564E-4</v>
      </c>
      <c r="S21">
        <v>1.7836169098333962E-4</v>
      </c>
      <c r="T21" t="s">
        <v>17</v>
      </c>
    </row>
    <row r="22" spans="7:20" x14ac:dyDescent="0.25">
      <c r="G22" t="s">
        <v>76</v>
      </c>
      <c r="K22" t="s">
        <v>44</v>
      </c>
      <c r="L22">
        <f>Table3[[#This Row],[weight]]*(0.9155*Table2[[#This Row],[J1,2]]-A$9)^2</f>
        <v>2.6126278692080983E-4</v>
      </c>
      <c r="M22">
        <f>Table3[[#This Row],[weight]]*(0.9155*Table2[[#This Row],[J2,3]]-B$9)^2</f>
        <v>1.804824635583568E-4</v>
      </c>
      <c r="N22">
        <f>Table3[[#This Row],[weight]]*(0.9155*Table2[[#This Row],[J34]]-C$9)^2</f>
        <v>6.2568110798587101E-3</v>
      </c>
      <c r="O22">
        <f>Table3[[#This Row],[weight]]*(0.9155*Table2[[#This Row],[J45]]-D$9)^2</f>
        <v>8.5542084043570381E-3</v>
      </c>
      <c r="P22">
        <f>Table3[[#This Row],[weight]]*(0.9155*Table2[[#This Row],[J56]]-E$9)^2</f>
        <v>6.4667333450216333E-4</v>
      </c>
      <c r="Q22">
        <f>Table3[[#This Row],[weight]]*(0.9155*Table2[[#This Row],[J67]]-F$9)^2</f>
        <v>1.7156965246710228E-7</v>
      </c>
      <c r="R22">
        <f>Table3[[#This Row],[weight]]*(0.9155*Table2[[#This Row],[J67'']]-G$9)^2</f>
        <v>1.4087871798561017E-3</v>
      </c>
      <c r="S22">
        <v>1.776768908998072E-4</v>
      </c>
      <c r="T22" t="s">
        <v>17</v>
      </c>
    </row>
    <row r="23" spans="7:20" x14ac:dyDescent="0.25">
      <c r="G23" t="s">
        <v>77</v>
      </c>
      <c r="K23" t="s">
        <v>45</v>
      </c>
      <c r="L23">
        <f>Table3[[#This Row],[weight]]*(0.9155*Table2[[#This Row],[J1,2]]-A$9)^2</f>
        <v>3.366892987160592E-5</v>
      </c>
      <c r="M23">
        <f>Table3[[#This Row],[weight]]*(0.9155*Table2[[#This Row],[J2,3]]-B$9)^2</f>
        <v>1.2968102684117269E-7</v>
      </c>
      <c r="N23">
        <f>Table3[[#This Row],[weight]]*(0.9155*Table2[[#This Row],[J34]]-C$9)^2</f>
        <v>1.2550042045637958E-4</v>
      </c>
      <c r="O23">
        <f>Table3[[#This Row],[weight]]*(0.9155*Table2[[#This Row],[J45]]-D$9)^2</f>
        <v>1.5326639735784207E-4</v>
      </c>
      <c r="P23">
        <f>Table3[[#This Row],[weight]]*(0.9155*Table2[[#This Row],[J56]]-E$9)^2</f>
        <v>1.1613054100641783E-4</v>
      </c>
      <c r="Q23">
        <f>Table3[[#This Row],[weight]]*(0.9155*Table2[[#This Row],[J67]]-F$9)^2</f>
        <v>1.120251176535052E-3</v>
      </c>
      <c r="R23">
        <f>Table3[[#This Row],[weight]]*(0.9155*Table2[[#This Row],[J67'']]-G$9)^2</f>
        <v>4.6034605992170706E-2</v>
      </c>
      <c r="S23">
        <v>4.1437129680671368E-3</v>
      </c>
      <c r="T23" t="s">
        <v>21</v>
      </c>
    </row>
    <row r="24" spans="7:20" x14ac:dyDescent="0.25">
      <c r="G24" t="s">
        <v>79</v>
      </c>
      <c r="K24" t="s">
        <v>46</v>
      </c>
      <c r="L24">
        <f>Table3[[#This Row],[weight]]*(0.9155*Table2[[#This Row],[J1,2]]-A$9)^2</f>
        <v>6.1452496385864305E-4</v>
      </c>
      <c r="M24">
        <f>Table3[[#This Row],[weight]]*(0.9155*Table2[[#This Row],[J2,3]]-B$9)^2</f>
        <v>1.5153911838093144E-6</v>
      </c>
      <c r="N24">
        <f>Table3[[#This Row],[weight]]*(0.9155*Table2[[#This Row],[J34]]-C$9)^2</f>
        <v>3.6541029310009493E-3</v>
      </c>
      <c r="O24">
        <f>Table3[[#This Row],[weight]]*(0.9155*Table2[[#This Row],[J45]]-D$9)^2</f>
        <v>1.2220531530980705E-2</v>
      </c>
      <c r="P24">
        <f>Table3[[#This Row],[weight]]*(0.9155*Table2[[#This Row],[J56]]-E$9)^2</f>
        <v>4.191350389710467E-3</v>
      </c>
      <c r="Q24">
        <f>Table3[[#This Row],[weight]]*(0.9155*Table2[[#This Row],[J67]]-F$9)^2</f>
        <v>3.6234810813809547E-2</v>
      </c>
      <c r="R24">
        <f>Table3[[#This Row],[weight]]*(0.9155*Table2[[#This Row],[J67'']]-G$9)^2</f>
        <v>2.1710238206704564</v>
      </c>
      <c r="S24">
        <v>7.5631006736852677E-2</v>
      </c>
      <c r="T24" t="s">
        <v>17</v>
      </c>
    </row>
    <row r="25" spans="7:20" x14ac:dyDescent="0.25">
      <c r="K25" t="s">
        <v>47</v>
      </c>
      <c r="L25">
        <f>Table3[[#This Row],[weight]]*(0.9155*Table2[[#This Row],[J1,2]]-A$9)^2</f>
        <v>4.4354214163293295E-6</v>
      </c>
      <c r="M25">
        <f>Table3[[#This Row],[weight]]*(0.9155*Table2[[#This Row],[J2,3]]-B$9)^2</f>
        <v>7.9397521806894044E-4</v>
      </c>
      <c r="N25">
        <f>Table3[[#This Row],[weight]]*(0.9155*Table2[[#This Row],[J34]]-C$9)^2</f>
        <v>2.6185430902915448E-4</v>
      </c>
      <c r="O25">
        <f>Table3[[#This Row],[weight]]*(0.9155*Table2[[#This Row],[J45]]-D$9)^2</f>
        <v>8.1602987422754771E-3</v>
      </c>
      <c r="P25">
        <f>Table3[[#This Row],[weight]]*(0.9155*Table2[[#This Row],[J56]]-E$9)^2</f>
        <v>6.2435743555412808E-2</v>
      </c>
      <c r="Q25">
        <f>Table3[[#This Row],[weight]]*(0.9155*Table2[[#This Row],[J67]]-F$9)^2</f>
        <v>7.1933268283168941E-2</v>
      </c>
      <c r="R25">
        <f>Table3[[#This Row],[weight]]*(0.9155*Table2[[#This Row],[J67'']]-G$9)^2</f>
        <v>4.5302452481143265E-4</v>
      </c>
      <c r="S25">
        <v>7.9749029328249788E-4</v>
      </c>
      <c r="T25" t="s">
        <v>19</v>
      </c>
    </row>
    <row r="26" spans="7:20" x14ac:dyDescent="0.25">
      <c r="K26" t="s">
        <v>48</v>
      </c>
      <c r="L26">
        <f>Table3[[#This Row],[weight]]*(0.9155*Table2[[#This Row],[J1,2]]-A$9)^2</f>
        <v>2.1828836136342619E-3</v>
      </c>
      <c r="M26">
        <f>Table3[[#This Row],[weight]]*(0.9155*Table2[[#This Row],[J2,3]]-B$9)^2</f>
        <v>2.4596454431348707E-4</v>
      </c>
      <c r="N26">
        <f>Table3[[#This Row],[weight]]*(0.9155*Table2[[#This Row],[J34]]-C$9)^2</f>
        <v>8.1659275155563982E-2</v>
      </c>
      <c r="O26">
        <f>Table3[[#This Row],[weight]]*(0.9155*Table2[[#This Row],[J45]]-D$9)^2</f>
        <v>9.3542970629586469E-2</v>
      </c>
      <c r="P26">
        <f>Table3[[#This Row],[weight]]*(0.9155*Table2[[#This Row],[J56]]-E$9)^2</f>
        <v>3.9465051706956021E-3</v>
      </c>
      <c r="Q26">
        <f>Table3[[#This Row],[weight]]*(0.9155*Table2[[#This Row],[J67]]-F$9)^2</f>
        <v>5.4056097960528584</v>
      </c>
      <c r="R26">
        <f>Table3[[#This Row],[weight]]*(0.9155*Table2[[#This Row],[J67'']]-G$9)^2</f>
        <v>0.81800123076680042</v>
      </c>
      <c r="S26">
        <v>0.10105303998799146</v>
      </c>
      <c r="T26" t="s">
        <v>17</v>
      </c>
    </row>
    <row r="27" spans="7:20" x14ac:dyDescent="0.25">
      <c r="K27" t="s">
        <v>49</v>
      </c>
      <c r="L27">
        <f>Table3[[#This Row],[weight]]*(0.9155*Table2[[#This Row],[J1,2]]-A$9)^2</f>
        <v>2.2830114018955531E-4</v>
      </c>
      <c r="M27">
        <f>Table3[[#This Row],[weight]]*(0.9155*Table2[[#This Row],[J2,3]]-B$9)^2</f>
        <v>7.6172564479803453E-7</v>
      </c>
      <c r="N27">
        <f>Table3[[#This Row],[weight]]*(0.9155*Table2[[#This Row],[J34]]-C$9)^2</f>
        <v>0.24292015427733651</v>
      </c>
      <c r="O27">
        <f>Table3[[#This Row],[weight]]*(0.9155*Table2[[#This Row],[J45]]-D$9)^2</f>
        <v>0.22454001083750316</v>
      </c>
      <c r="P27">
        <f>Table3[[#This Row],[weight]]*(0.9155*Table2[[#This Row],[J56]]-E$9)^2</f>
        <v>4.733491187716115E-2</v>
      </c>
      <c r="Q27">
        <f>Table3[[#This Row],[weight]]*(0.9155*Table2[[#This Row],[J67]]-F$9)^2</f>
        <v>9.1636818804272796E-2</v>
      </c>
      <c r="R27">
        <f>Table3[[#This Row],[weight]]*(0.9155*Table2[[#This Row],[J67'']]-G$9)^2</f>
        <v>6.3236489764015182</v>
      </c>
      <c r="S27">
        <v>0.20401549718084913</v>
      </c>
      <c r="T27" t="s">
        <v>20</v>
      </c>
    </row>
    <row r="28" spans="7:20" x14ac:dyDescent="0.25">
      <c r="K28" t="s">
        <v>50</v>
      </c>
      <c r="L28">
        <f>Table3[[#This Row],[weight]]*(0.9155*Table2[[#This Row],[J1,2]]-A$9)^2</f>
        <v>2.2833046017774273E-4</v>
      </c>
      <c r="M28">
        <f>Table3[[#This Row],[weight]]*(0.9155*Table2[[#This Row],[J2,3]]-B$9)^2</f>
        <v>1.7007890158692773E-3</v>
      </c>
      <c r="N28">
        <f>Table3[[#This Row],[weight]]*(0.9155*Table2[[#This Row],[J34]]-C$9)^2</f>
        <v>1.8754707935371582E-7</v>
      </c>
      <c r="O28">
        <f>Table3[[#This Row],[weight]]*(0.9155*Table2[[#This Row],[J45]]-D$9)^2</f>
        <v>8.1708667781276011E-3</v>
      </c>
      <c r="P28">
        <f>Table3[[#This Row],[weight]]*(0.9155*Table2[[#This Row],[J56]]-E$9)^2</f>
        <v>6.2040041806975435E-2</v>
      </c>
      <c r="Q28">
        <f>Table3[[#This Row],[weight]]*(0.9155*Table2[[#This Row],[J67]]-F$9)^2</f>
        <v>2.1479830014814802E-5</v>
      </c>
      <c r="R28">
        <f>Table3[[#This Row],[weight]]*(0.9155*Table2[[#This Row],[J67'']]-G$9)^2</f>
        <v>3.171177337775781E-2</v>
      </c>
      <c r="S28">
        <v>7.6574463634426066E-4</v>
      </c>
      <c r="T28" t="s">
        <v>21</v>
      </c>
    </row>
    <row r="29" spans="7:20" x14ac:dyDescent="0.25">
      <c r="K29" t="s">
        <v>51</v>
      </c>
      <c r="L29">
        <f>Table3[[#This Row],[weight]]*(0.9155*Table2[[#This Row],[J1,2]]-A$9)^2</f>
        <v>3.5328186165201075E-6</v>
      </c>
      <c r="M29">
        <f>Table3[[#This Row],[weight]]*(0.9155*Table2[[#This Row],[J2,3]]-B$9)^2</f>
        <v>6.6544844664132347E-7</v>
      </c>
      <c r="N29">
        <f>Table3[[#This Row],[weight]]*(0.9155*Table2[[#This Row],[J34]]-C$9)^2</f>
        <v>9.0031061432916963E-6</v>
      </c>
      <c r="O29">
        <f>Table3[[#This Row],[weight]]*(0.9155*Table2[[#This Row],[J45]]-D$9)^2</f>
        <v>1.1461655680846549E-4</v>
      </c>
      <c r="P29">
        <f>Table3[[#This Row],[weight]]*(0.9155*Table2[[#This Row],[J56]]-E$9)^2</f>
        <v>1.7709632812969381E-4</v>
      </c>
      <c r="Q29">
        <f>Table3[[#This Row],[weight]]*(0.9155*Table2[[#This Row],[J67]]-F$9)^2</f>
        <v>5.4985913014554853E-3</v>
      </c>
      <c r="R29">
        <f>Table3[[#This Row],[weight]]*(0.9155*Table2[[#This Row],[J67'']]-G$9)^2</f>
        <v>1.4891662382216421E-5</v>
      </c>
      <c r="S29">
        <v>7.8002187678231181E-5</v>
      </c>
      <c r="T29" t="s">
        <v>18</v>
      </c>
    </row>
    <row r="30" spans="7:20" x14ac:dyDescent="0.25">
      <c r="K30" t="s">
        <v>52</v>
      </c>
      <c r="L30">
        <f>Table3[[#This Row],[weight]]*(0.9155*Table2[[#This Row],[J1,2]]-A$9)^2</f>
        <v>2.1618195036070126E-3</v>
      </c>
      <c r="M30">
        <f>Table3[[#This Row],[weight]]*(0.9155*Table2[[#This Row],[J2,3]]-B$9)^2</f>
        <v>1.116140747025764</v>
      </c>
      <c r="N30">
        <f>Table3[[#This Row],[weight]]*(0.9155*Table2[[#This Row],[J34]]-C$9)^2</f>
        <v>2.9285069121304789E-4</v>
      </c>
      <c r="O30">
        <f>Table3[[#This Row],[weight]]*(0.9155*Table2[[#This Row],[J45]]-D$9)^2</f>
        <v>2.3936239934798462</v>
      </c>
      <c r="P30">
        <f>Table3[[#This Row],[weight]]*(0.9155*Table2[[#This Row],[J56]]-E$9)^2</f>
        <v>2.7326390847238282</v>
      </c>
      <c r="Q30">
        <f>Table3[[#This Row],[weight]]*(0.9155*Table2[[#This Row],[J67]]-F$9)^2</f>
        <v>0.10978987683559957</v>
      </c>
      <c r="R30">
        <f>Table3[[#This Row],[weight]]*(0.9155*Table2[[#This Row],[J67'']]-G$9)^2</f>
        <v>1.6941892081921035</v>
      </c>
      <c r="S30">
        <v>3.0572359136435131E-2</v>
      </c>
      <c r="T30" t="s">
        <v>20</v>
      </c>
    </row>
    <row r="31" spans="7:20" x14ac:dyDescent="0.25">
      <c r="K31" t="s">
        <v>53</v>
      </c>
      <c r="L31">
        <f>Table3[[#This Row],[weight]]*(0.9155*Table2[[#This Row],[J1,2]]-A$9)^2</f>
        <v>4.4243581709951696E-5</v>
      </c>
      <c r="M31">
        <f>Table3[[#This Row],[weight]]*(0.9155*Table2[[#This Row],[J2,3]]-B$9)^2</f>
        <v>3.3555997796811371E-6</v>
      </c>
      <c r="N31">
        <f>Table3[[#This Row],[weight]]*(0.9155*Table2[[#This Row],[J34]]-C$9)^2</f>
        <v>2.0860188566870658E-4</v>
      </c>
      <c r="O31">
        <f>Table3[[#This Row],[weight]]*(0.9155*Table2[[#This Row],[J45]]-D$9)^2</f>
        <v>1.4883446951885469E-3</v>
      </c>
      <c r="P31">
        <f>Table3[[#This Row],[weight]]*(0.9155*Table2[[#This Row],[J56]]-E$9)^2</f>
        <v>3.5455408836103673E-4</v>
      </c>
      <c r="Q31">
        <f>Table3[[#This Row],[weight]]*(0.9155*Table2[[#This Row],[J67]]-F$9)^2</f>
        <v>2.3466863382688376E-3</v>
      </c>
      <c r="R31">
        <f>Table3[[#This Row],[weight]]*(0.9155*Table2[[#This Row],[J67'']]-G$9)^2</f>
        <v>4.0339445708980999E-3</v>
      </c>
      <c r="S31">
        <v>2.1541948823814595E-3</v>
      </c>
      <c r="T31" t="s">
        <v>20</v>
      </c>
    </row>
    <row r="32" spans="7:20" x14ac:dyDescent="0.25">
      <c r="K32" t="s">
        <v>54</v>
      </c>
      <c r="L32">
        <f>Table3[[#This Row],[weight]]*(0.9155*Table2[[#This Row],[J1,2]]-A$9)^2</f>
        <v>2.423121063040237E-4</v>
      </c>
      <c r="M32">
        <f>Table3[[#This Row],[weight]]*(0.9155*Table2[[#This Row],[J2,3]]-B$9)^2</f>
        <v>6.8034445189237416E-2</v>
      </c>
      <c r="N32">
        <f>Table3[[#This Row],[weight]]*(0.9155*Table2[[#This Row],[J34]]-C$9)^2</f>
        <v>3.1723674636993581E-3</v>
      </c>
      <c r="O32">
        <f>Table3[[#This Row],[weight]]*(0.9155*Table2[[#This Row],[J45]]-D$9)^2</f>
        <v>0.58210827811506061</v>
      </c>
      <c r="P32">
        <f>Table3[[#This Row],[weight]]*(0.9155*Table2[[#This Row],[J56]]-E$9)^2</f>
        <v>2.6634687499655328E-2</v>
      </c>
      <c r="Q32">
        <f>Table3[[#This Row],[weight]]*(0.9155*Table2[[#This Row],[J67]]-F$9)^2</f>
        <v>4.1641886401486182E-4</v>
      </c>
      <c r="R32">
        <f>Table3[[#This Row],[weight]]*(0.9155*Table2[[#This Row],[J67'']]-G$9)^2</f>
        <v>5.819949883796989E-2</v>
      </c>
      <c r="S32">
        <v>8.1398860244008431E-3</v>
      </c>
      <c r="T32" t="s">
        <v>17</v>
      </c>
    </row>
    <row r="33" spans="11:20" x14ac:dyDescent="0.25">
      <c r="K33" t="s">
        <v>55</v>
      </c>
      <c r="L33">
        <f>Table3[[#This Row],[weight]]*(0.9155*Table2[[#This Row],[J1,2]]-A$9)^2</f>
        <v>1.5515163957622881E-3</v>
      </c>
      <c r="M33">
        <f>Table3[[#This Row],[weight]]*(0.9155*Table2[[#This Row],[J2,3]]-B$9)^2</f>
        <v>1.4365455828928364E-3</v>
      </c>
      <c r="N33">
        <f>Table3[[#This Row],[weight]]*(0.9155*Table2[[#This Row],[J34]]-C$9)^2</f>
        <v>3.0980002818654178E-3</v>
      </c>
      <c r="O33">
        <f>Table3[[#This Row],[weight]]*(0.9155*Table2[[#This Row],[J45]]-D$9)^2</f>
        <v>7.5023896024796468E-3</v>
      </c>
      <c r="P33">
        <f>Table3[[#This Row],[weight]]*(0.9155*Table2[[#This Row],[J56]]-E$9)^2</f>
        <v>7.2879900751092312E-4</v>
      </c>
      <c r="Q33">
        <f>Table3[[#This Row],[weight]]*(0.9155*Table2[[#This Row],[J67]]-F$9)^2</f>
        <v>3.7844084227739792E-2</v>
      </c>
      <c r="R33">
        <f>Table3[[#This Row],[weight]]*(0.9155*Table2[[#This Row],[J67'']]-G$9)^2</f>
        <v>3.2232492595637582E-2</v>
      </c>
      <c r="S33">
        <v>2.8348047919187599E-2</v>
      </c>
      <c r="T33" t="s">
        <v>20</v>
      </c>
    </row>
    <row r="34" spans="11:20" x14ac:dyDescent="0.25">
      <c r="K34" t="s">
        <v>56</v>
      </c>
      <c r="L34">
        <f>Table3[[#This Row],[weight]]*(0.9155*Table2[[#This Row],[J1,2]]-A$9)^2</f>
        <v>5.9938450729663887E-5</v>
      </c>
      <c r="M34">
        <f>Table3[[#This Row],[weight]]*(0.9155*Table2[[#This Row],[J2,3]]-B$9)^2</f>
        <v>1.650591529103221E-3</v>
      </c>
      <c r="N34">
        <f>Table3[[#This Row],[weight]]*(0.9155*Table2[[#This Row],[J34]]-C$9)^2</f>
        <v>1.6192312724617377E-3</v>
      </c>
      <c r="O34">
        <f>Table3[[#This Row],[weight]]*(0.9155*Table2[[#This Row],[J45]]-D$9)^2</f>
        <v>3.8308281605131896E-2</v>
      </c>
      <c r="P34">
        <f>Table3[[#This Row],[weight]]*(0.9155*Table2[[#This Row],[J56]]-E$9)^2</f>
        <v>9.4479697728695369E-2</v>
      </c>
      <c r="Q34">
        <f>Table3[[#This Row],[weight]]*(0.9155*Table2[[#This Row],[J67]]-F$9)^2</f>
        <v>0.15378141870051965</v>
      </c>
      <c r="R34">
        <f>Table3[[#This Row],[weight]]*(0.9155*Table2[[#This Row],[J67'']]-G$9)^2</f>
        <v>7.9649157818558775E-2</v>
      </c>
      <c r="S34">
        <v>5.0111924858890515E-3</v>
      </c>
      <c r="T34" t="s">
        <v>20</v>
      </c>
    </row>
    <row r="35" spans="11:20" x14ac:dyDescent="0.25">
      <c r="K35" t="s">
        <v>57</v>
      </c>
      <c r="L35">
        <f>Table3[[#This Row],[weight]]*(0.9155*Table2[[#This Row],[J1,2]]-A$9)^2</f>
        <v>2.1282554655184229E-6</v>
      </c>
      <c r="M35">
        <f>Table3[[#This Row],[weight]]*(0.9155*Table2[[#This Row],[J2,3]]-B$9)^2</f>
        <v>0.10172373416259588</v>
      </c>
      <c r="N35">
        <f>Table3[[#This Row],[weight]]*(0.9155*Table2[[#This Row],[J34]]-C$9)^2</f>
        <v>2.2557783173383738E-3</v>
      </c>
      <c r="O35">
        <f>Table3[[#This Row],[weight]]*(0.9155*Table2[[#This Row],[J45]]-D$9)^2</f>
        <v>0.17466284672087601</v>
      </c>
      <c r="P35">
        <f>Table3[[#This Row],[weight]]*(0.9155*Table2[[#This Row],[J56]]-E$9)^2</f>
        <v>2.7240290447828265E-3</v>
      </c>
      <c r="Q35">
        <f>Table3[[#This Row],[weight]]*(0.9155*Table2[[#This Row],[J67]]-F$9)^2</f>
        <v>4.8471471652129707E-4</v>
      </c>
      <c r="R35">
        <f>Table3[[#This Row],[weight]]*(0.9155*Table2[[#This Row],[J67'']]-G$9)^2</f>
        <v>1.2168700766150268E-2</v>
      </c>
      <c r="S35">
        <v>2.1382925273879245E-3</v>
      </c>
      <c r="T35" t="s">
        <v>19</v>
      </c>
    </row>
    <row r="36" spans="11:20" x14ac:dyDescent="0.25">
      <c r="K36" t="s">
        <v>58</v>
      </c>
      <c r="L36">
        <f>Table3[[#This Row],[weight]]*(0.9155*Table2[[#This Row],[J1,2]]-A$9)^2</f>
        <v>7.6083139148232733E-8</v>
      </c>
      <c r="M36">
        <f>Table3[[#This Row],[weight]]*(0.9155*Table2[[#This Row],[J2,3]]-B$9)^2</f>
        <v>2.3532140380632722E-4</v>
      </c>
      <c r="N36">
        <f>Table3[[#This Row],[weight]]*(0.9155*Table2[[#This Row],[J34]]-C$9)^2</f>
        <v>1.1687127752876195E-4</v>
      </c>
      <c r="O36">
        <f>Table3[[#This Row],[weight]]*(0.9155*Table2[[#This Row],[J45]]-D$9)^2</f>
        <v>2.5477098230070887E-3</v>
      </c>
      <c r="P36">
        <f>Table3[[#This Row],[weight]]*(0.9155*Table2[[#This Row],[J56]]-E$9)^2</f>
        <v>1.6048221296694878E-2</v>
      </c>
      <c r="Q36">
        <f>Table3[[#This Row],[weight]]*(0.9155*Table2[[#This Row],[J67]]-F$9)^2</f>
        <v>1.9434868354120644E-2</v>
      </c>
      <c r="R36">
        <f>Table3[[#This Row],[weight]]*(0.9155*Table2[[#This Row],[J67'']]-G$9)^2</f>
        <v>4.6309648010621149E-4</v>
      </c>
      <c r="S36">
        <v>2.1684261819666077E-4</v>
      </c>
      <c r="T36" t="s">
        <v>20</v>
      </c>
    </row>
    <row r="37" spans="11:20" x14ac:dyDescent="0.25">
      <c r="K37" t="s">
        <v>59</v>
      </c>
      <c r="L37">
        <f>Table3[[#This Row],[weight]]*(0.9155*Table2[[#This Row],[J1,2]]-A$9)^2</f>
        <v>2.8838753648875262E-3</v>
      </c>
      <c r="M37">
        <f>Table3[[#This Row],[weight]]*(0.9155*Table2[[#This Row],[J2,3]]-B$9)^2</f>
        <v>1.2035381196642543</v>
      </c>
      <c r="N37">
        <f>Table3[[#This Row],[weight]]*(0.9155*Table2[[#This Row],[J34]]-C$9)^2</f>
        <v>4.09620199844821E-4</v>
      </c>
      <c r="O37">
        <f>Table3[[#This Row],[weight]]*(0.9155*Table2[[#This Row],[J45]]-D$9)^2</f>
        <v>2.5630981262500234</v>
      </c>
      <c r="P37">
        <f>Table3[[#This Row],[weight]]*(0.9155*Table2[[#This Row],[J56]]-E$9)^2</f>
        <v>2.9674442946178026</v>
      </c>
      <c r="Q37">
        <f>Table3[[#This Row],[weight]]*(0.9155*Table2[[#This Row],[J67]]-F$9)^2</f>
        <v>6.077902296904502E-2</v>
      </c>
      <c r="R37">
        <f>Table3[[#This Row],[weight]]*(0.9155*Table2[[#This Row],[J67'']]-G$9)^2</f>
        <v>2.1667847251192898</v>
      </c>
      <c r="S37">
        <v>3.2886497655404245E-2</v>
      </c>
      <c r="T37" t="s">
        <v>20</v>
      </c>
    </row>
    <row r="38" spans="11:20" x14ac:dyDescent="0.25">
      <c r="K38" t="s">
        <v>60</v>
      </c>
      <c r="L38">
        <f>Table3[[#This Row],[weight]]*(0.9155*Table2[[#This Row],[J1,2]]-A$9)^2</f>
        <v>8.1119444687812283E-5</v>
      </c>
      <c r="M38">
        <f>Table3[[#This Row],[weight]]*(0.9155*Table2[[#This Row],[J2,3]]-B$9)^2</f>
        <v>1.7743269555977763E-2</v>
      </c>
      <c r="N38">
        <f>Table3[[#This Row],[weight]]*(0.9155*Table2[[#This Row],[J34]]-C$9)^2</f>
        <v>3.3735655587100827E-4</v>
      </c>
      <c r="O38">
        <f>Table3[[#This Row],[weight]]*(0.9155*Table2[[#This Row],[J45]]-D$9)^2</f>
        <v>2.9431781144694788E-2</v>
      </c>
      <c r="P38">
        <f>Table3[[#This Row],[weight]]*(0.9155*Table2[[#This Row],[J56]]-E$9)^2</f>
        <v>3.2252783645117679E-4</v>
      </c>
      <c r="Q38">
        <f>Table3[[#This Row],[weight]]*(0.9155*Table2[[#This Row],[J67]]-F$9)^2</f>
        <v>3.0532362209839648E-5</v>
      </c>
      <c r="R38">
        <f>Table3[[#This Row],[weight]]*(0.9155*Table2[[#This Row],[J67'']]-G$9)^2</f>
        <v>1.2641076129647624E-2</v>
      </c>
      <c r="S38">
        <v>3.7436397389513392E-4</v>
      </c>
      <c r="T38" t="s">
        <v>20</v>
      </c>
    </row>
    <row r="39" spans="11:20" x14ac:dyDescent="0.25">
      <c r="K39" t="s">
        <v>61</v>
      </c>
      <c r="L39">
        <f>Table3[[#This Row],[weight]]*(0.9155*Table2[[#This Row],[J1,2]]-A$9)^2</f>
        <v>1.1741922285948275E-6</v>
      </c>
      <c r="M39">
        <f>Table3[[#This Row],[weight]]*(0.9155*Table2[[#This Row],[J2,3]]-B$9)^2</f>
        <v>2.5147577228667969E-5</v>
      </c>
      <c r="N39">
        <f>Table3[[#This Row],[weight]]*(0.9155*Table2[[#This Row],[J34]]-C$9)^2</f>
        <v>1.2008186988352557E-4</v>
      </c>
      <c r="O39">
        <f>Table3[[#This Row],[weight]]*(0.9155*Table2[[#This Row],[J45]]-D$9)^2</f>
        <v>2.1861453690555789E-5</v>
      </c>
      <c r="P39">
        <f>Table3[[#This Row],[weight]]*(0.9155*Table2[[#This Row],[J56]]-E$9)^2</f>
        <v>3.2005461224157942E-5</v>
      </c>
      <c r="Q39">
        <f>Table3[[#This Row],[weight]]*(0.9155*Table2[[#This Row],[J67]]-F$9)^2</f>
        <v>1.3903047913053541E-4</v>
      </c>
      <c r="R39">
        <f>Table3[[#This Row],[weight]]*(0.9155*Table2[[#This Row],[J67'']]-G$9)^2</f>
        <v>5.986666237777714E-3</v>
      </c>
      <c r="S39">
        <v>5.4847701907227502E-4</v>
      </c>
      <c r="T39" t="s">
        <v>20</v>
      </c>
    </row>
    <row r="40" spans="11:20" x14ac:dyDescent="0.25">
      <c r="K40" t="s">
        <v>62</v>
      </c>
      <c r="L40">
        <f>Table3[[#This Row],[weight]]*(0.9155*Table2[[#This Row],[J1,2]]-A$9)^2</f>
        <v>4.0539021431159936E-6</v>
      </c>
      <c r="M40">
        <f>Table3[[#This Row],[weight]]*(0.9155*Table2[[#This Row],[J2,3]]-B$9)^2</f>
        <v>3.2028094365041191E-5</v>
      </c>
      <c r="N40">
        <f>Table3[[#This Row],[weight]]*(0.9155*Table2[[#This Row],[J34]]-C$9)^2</f>
        <v>7.2483622371344135E-5</v>
      </c>
      <c r="O40">
        <f>Table3[[#This Row],[weight]]*(0.9155*Table2[[#This Row],[J45]]-D$9)^2</f>
        <v>4.2310824863318934E-4</v>
      </c>
      <c r="P40">
        <f>Table3[[#This Row],[weight]]*(0.9155*Table2[[#This Row],[J56]]-E$9)^2</f>
        <v>3.3480594162208469E-3</v>
      </c>
      <c r="Q40">
        <f>Table3[[#This Row],[weight]]*(0.9155*Table2[[#This Row],[J67]]-F$9)^2</f>
        <v>8.7288660834199941E-4</v>
      </c>
      <c r="R40">
        <f>Table3[[#This Row],[weight]]*(0.9155*Table2[[#This Row],[J67'']]-G$9)^2</f>
        <v>7.5040711430286126E-4</v>
      </c>
      <c r="S40">
        <v>4.4003343239521588E-5</v>
      </c>
      <c r="T40" t="s">
        <v>19</v>
      </c>
    </row>
    <row r="41" spans="11:20" x14ac:dyDescent="0.25">
      <c r="K41" t="s">
        <v>63</v>
      </c>
      <c r="L41">
        <f>Table3[[#This Row],[weight]]*(0.9155*Table2[[#This Row],[J1,2]]-A$9)^2</f>
        <v>4.7000545450591458E-3</v>
      </c>
      <c r="M41">
        <f>Table3[[#This Row],[weight]]*(0.9155*Table2[[#This Row],[J2,3]]-B$9)^2</f>
        <v>5.0981643665672115E-2</v>
      </c>
      <c r="N41">
        <f>Table3[[#This Row],[weight]]*(0.9155*Table2[[#This Row],[J34]]-C$9)^2</f>
        <v>2.0055611401471299E-3</v>
      </c>
      <c r="O41">
        <f>Table3[[#This Row],[weight]]*(0.9155*Table2[[#This Row],[J45]]-D$9)^2</f>
        <v>0.10770976876795604</v>
      </c>
      <c r="P41">
        <f>Table3[[#This Row],[weight]]*(0.9155*Table2[[#This Row],[J56]]-E$9)^2</f>
        <v>0.87537855175594093</v>
      </c>
      <c r="Q41">
        <f>Table3[[#This Row],[weight]]*(0.9155*Table2[[#This Row],[J67]]-F$9)^2</f>
        <v>1.1611591662191978</v>
      </c>
      <c r="R41">
        <f>Table3[[#This Row],[weight]]*(0.9155*Table2[[#This Row],[J67'']]-G$9)^2</f>
        <v>5.8787931111579114E-4</v>
      </c>
      <c r="S41">
        <v>1.110980617151363E-2</v>
      </c>
      <c r="T41" t="s">
        <v>17</v>
      </c>
    </row>
    <row r="42" spans="11:20" x14ac:dyDescent="0.25">
      <c r="K42" t="s">
        <v>64</v>
      </c>
      <c r="L42">
        <f>Table3[[#This Row],[weight]]*(0.9155*Table2[[#This Row],[J1,2]]-A$9)^2</f>
        <v>2.5743658777216372E-5</v>
      </c>
      <c r="M42">
        <f>Table3[[#This Row],[weight]]*(0.9155*Table2[[#This Row],[J2,3]]-B$9)^2</f>
        <v>0.13172446675122174</v>
      </c>
      <c r="N42">
        <f>Table3[[#This Row],[weight]]*(0.9155*Table2[[#This Row],[J34]]-C$9)^2</f>
        <v>3.6566098548345993E-3</v>
      </c>
      <c r="O42">
        <f>Table3[[#This Row],[weight]]*(0.9155*Table2[[#This Row],[J45]]-D$9)^2</f>
        <v>0.24359653602899883</v>
      </c>
      <c r="P42">
        <f>Table3[[#This Row],[weight]]*(0.9155*Table2[[#This Row],[J56]]-E$9)^2</f>
        <v>1.4638761964767859E-2</v>
      </c>
      <c r="Q42">
        <f>Table3[[#This Row],[weight]]*(0.9155*Table2[[#This Row],[J67]]-F$9)^2</f>
        <v>1.5533943572235188E-3</v>
      </c>
      <c r="R42">
        <f>Table3[[#This Row],[weight]]*(0.9155*Table2[[#This Row],[J67'']]-G$9)^2</f>
        <v>1.0494836570846754E-2</v>
      </c>
      <c r="S42">
        <v>2.8105523483831223E-3</v>
      </c>
      <c r="T42" t="s">
        <v>20</v>
      </c>
    </row>
    <row r="43" spans="11:20" x14ac:dyDescent="0.25">
      <c r="K43" t="s">
        <v>65</v>
      </c>
      <c r="L43">
        <f>Table3[[#This Row],[weight]]*(0.9155*Table2[[#This Row],[J1,2]]-A$9)^2</f>
        <v>1.2272864782877002E-4</v>
      </c>
      <c r="M43">
        <f>Table3[[#This Row],[weight]]*(0.9155*Table2[[#This Row],[J2,3]]-B$9)^2</f>
        <v>1.9441556057905066E-5</v>
      </c>
      <c r="N43">
        <f>Table3[[#This Row],[weight]]*(0.9155*Table2[[#This Row],[J34]]-C$9)^2</f>
        <v>2.4089392728544493E-4</v>
      </c>
      <c r="O43">
        <f>Table3[[#This Row],[weight]]*(0.9155*Table2[[#This Row],[J45]]-D$9)^2</f>
        <v>3.3087219661332777E-3</v>
      </c>
      <c r="P43">
        <f>Table3[[#This Row],[weight]]*(0.9155*Table2[[#This Row],[J56]]-E$9)^2</f>
        <v>4.7385757710274911E-3</v>
      </c>
      <c r="Q43">
        <f>Table3[[#This Row],[weight]]*(0.9155*Table2[[#This Row],[J67]]-F$9)^2</f>
        <v>0.17146568414800228</v>
      </c>
      <c r="R43">
        <f>Table3[[#This Row],[weight]]*(0.9155*Table2[[#This Row],[J67'']]-G$9)^2</f>
        <v>6.1960218028051493E-4</v>
      </c>
      <c r="S43">
        <v>2.3720016522276789E-3</v>
      </c>
      <c r="T43" t="s">
        <v>17</v>
      </c>
    </row>
    <row r="44" spans="11:20" x14ac:dyDescent="0.25">
      <c r="K44" t="s">
        <v>66</v>
      </c>
      <c r="L44">
        <f>Table3[[#This Row],[weight]]*(0.9155*Table2[[#This Row],[J1,2]]-A$9)^2</f>
        <v>1.2626500344077125E-6</v>
      </c>
      <c r="M44">
        <f>Table3[[#This Row],[weight]]*(0.9155*Table2[[#This Row],[J2,3]]-B$9)^2</f>
        <v>4.3834854922895376E-3</v>
      </c>
      <c r="N44">
        <f>Table3[[#This Row],[weight]]*(0.9155*Table2[[#This Row],[J34]]-C$9)^2</f>
        <v>1.0704491273366725E-4</v>
      </c>
      <c r="O44">
        <f>Table3[[#This Row],[weight]]*(0.9155*Table2[[#This Row],[J45]]-D$9)^2</f>
        <v>7.9637570779932526E-3</v>
      </c>
      <c r="P44">
        <f>Table3[[#This Row],[weight]]*(0.9155*Table2[[#This Row],[J56]]-E$9)^2</f>
        <v>1.8336613331820377E-4</v>
      </c>
      <c r="Q44">
        <f>Table3[[#This Row],[weight]]*(0.9155*Table2[[#This Row],[J67]]-F$9)^2</f>
        <v>3.7398932452013727E-6</v>
      </c>
      <c r="R44">
        <f>Table3[[#This Row],[weight]]*(0.9155*Table2[[#This Row],[J67'']]-G$9)^2</f>
        <v>7.2140064970244936E-4</v>
      </c>
      <c r="S44">
        <v>9.5588275820023471E-5</v>
      </c>
      <c r="T44" t="s">
        <v>20</v>
      </c>
    </row>
    <row r="45" spans="11:20" x14ac:dyDescent="0.25">
      <c r="K45" t="s">
        <v>67</v>
      </c>
      <c r="L45">
        <f>Table3[[#This Row],[weight]]*(0.9155*Table2[[#This Row],[J1,2]]-A$9)^2</f>
        <v>4.2946935124069235E-5</v>
      </c>
      <c r="M45">
        <f>Table3[[#This Row],[weight]]*(0.9155*Table2[[#This Row],[J2,3]]-B$9)^2</f>
        <v>3.0604153487839744E-4</v>
      </c>
      <c r="N45">
        <f>Table3[[#This Row],[weight]]*(0.9155*Table2[[#This Row],[J34]]-C$9)^2</f>
        <v>1.9559087138946416E-5</v>
      </c>
      <c r="O45">
        <f>Table3[[#This Row],[weight]]*(0.9155*Table2[[#This Row],[J45]]-D$9)^2</f>
        <v>4.2046489482526342E-4</v>
      </c>
      <c r="P45">
        <f>Table3[[#This Row],[weight]]*(0.9155*Table2[[#This Row],[J56]]-E$9)^2</f>
        <v>4.9549663159798845E-3</v>
      </c>
      <c r="Q45">
        <f>Table3[[#This Row],[weight]]*(0.9155*Table2[[#This Row],[J67]]-F$9)^2</f>
        <v>5.094680572743448E-3</v>
      </c>
      <c r="R45">
        <f>Table3[[#This Row],[weight]]*(0.9155*Table2[[#This Row],[J67'']]-G$9)^2</f>
        <v>1.3796079902085263E-5</v>
      </c>
      <c r="S45">
        <v>5.66022986704927E-5</v>
      </c>
      <c r="T45" t="s">
        <v>20</v>
      </c>
    </row>
    <row r="46" spans="11:20" x14ac:dyDescent="0.25">
      <c r="K46" t="s">
        <v>68</v>
      </c>
      <c r="L46">
        <f>Table3[[#This Row],[weight]]*(0.9155*Table2[[#This Row],[J1,2]]-A$9)^2</f>
        <v>1.8729095163192743E-3</v>
      </c>
      <c r="M46">
        <f>Table3[[#This Row],[weight]]*(0.9155*Table2[[#This Row],[J2,3]]-B$9)^2</f>
        <v>3.0022524321888885E-2</v>
      </c>
      <c r="N46">
        <f>Table3[[#This Row],[weight]]*(0.9155*Table2[[#This Row],[J34]]-C$9)^2</f>
        <v>1.6073674470705899E-3</v>
      </c>
      <c r="O46">
        <f>Table3[[#This Row],[weight]]*(0.9155*Table2[[#This Row],[J45]]-D$9)^2</f>
        <v>8.2770773379339385E-2</v>
      </c>
      <c r="P46">
        <f>Table3[[#This Row],[weight]]*(0.9155*Table2[[#This Row],[J56]]-E$9)^2</f>
        <v>0.58617307733843294</v>
      </c>
      <c r="Q46">
        <f>Table3[[#This Row],[weight]]*(0.9155*Table2[[#This Row],[J67]]-F$9)^2</f>
        <v>4.680819379596449E-3</v>
      </c>
      <c r="R46">
        <f>Table3[[#This Row],[weight]]*(0.9155*Table2[[#This Row],[J67'']]-G$9)^2</f>
        <v>0.18292260339597732</v>
      </c>
      <c r="S46">
        <v>7.4286447481338421E-3</v>
      </c>
      <c r="T46" t="s">
        <v>21</v>
      </c>
    </row>
    <row r="47" spans="11:20" x14ac:dyDescent="0.25">
      <c r="K47" t="s">
        <v>69</v>
      </c>
      <c r="L47" t="e">
        <f>Table3[[#This Row],[weight]]*(0.9155*Table2[[#This Row],[J1,2]]-A$9)^2</f>
        <v>#VALUE!</v>
      </c>
      <c r="M47" t="e">
        <f>Table3[[#This Row],[weight]]*(0.9155*Table2[[#This Row],[J2,3]]-B$9)^2</f>
        <v>#VALUE!</v>
      </c>
      <c r="N47" t="e">
        <f>Table3[[#This Row],[weight]]*(0.9155*Table2[[#This Row],[J34]]-C$9)^2</f>
        <v>#VALUE!</v>
      </c>
      <c r="O47" t="e">
        <f>Table3[[#This Row],[weight]]*(0.9155*Table2[[#This Row],[J45]]-D$9)^2</f>
        <v>#VALUE!</v>
      </c>
      <c r="P47" t="e">
        <f>Table3[[#This Row],[weight]]*(0.9155*Table2[[#This Row],[J56]]-E$9)^2</f>
        <v>#VALUE!</v>
      </c>
      <c r="Q47" t="e">
        <f>Table3[[#This Row],[weight]]*(0.9155*Table2[[#This Row],[J67]]-F$9)^2</f>
        <v>#VALUE!</v>
      </c>
      <c r="R47" t="e">
        <f>Table3[[#This Row],[weight]]*(0.9155*Table2[[#This Row],[J67'']]-G$9)^2</f>
        <v>#VALUE!</v>
      </c>
      <c r="S47">
        <f>chloroform!J70</f>
        <v>0</v>
      </c>
      <c r="T47">
        <f>chloroform!F70</f>
        <v>0</v>
      </c>
    </row>
    <row r="48" spans="11:20" x14ac:dyDescent="0.25">
      <c r="K48" t="s">
        <v>70</v>
      </c>
      <c r="L48" t="e">
        <f>Table3[[#This Row],[weight]]*(0.9155*Table2[[#This Row],[J1,2]]-A$9)^2</f>
        <v>#VALUE!</v>
      </c>
      <c r="M48" t="e">
        <f>Table3[[#This Row],[weight]]*(0.9155*Table2[[#This Row],[J2,3]]-B$9)^2</f>
        <v>#VALUE!</v>
      </c>
      <c r="N48" t="e">
        <f>Table3[[#This Row],[weight]]*(0.9155*Table2[[#This Row],[J34]]-C$9)^2</f>
        <v>#VALUE!</v>
      </c>
      <c r="O48" t="e">
        <f>Table3[[#This Row],[weight]]*(0.9155*Table2[[#This Row],[J45]]-D$9)^2</f>
        <v>#VALUE!</v>
      </c>
      <c r="P48" t="e">
        <f>Table3[[#This Row],[weight]]*(0.9155*Table2[[#This Row],[J56]]-E$9)^2</f>
        <v>#VALUE!</v>
      </c>
      <c r="Q48" t="e">
        <f>Table3[[#This Row],[weight]]*(0.9155*Table2[[#This Row],[J67]]-F$9)^2</f>
        <v>#VALUE!</v>
      </c>
      <c r="R48" t="e">
        <f>Table3[[#This Row],[weight]]*(0.9155*Table2[[#This Row],[J67'']]-G$9)^2</f>
        <v>#VALUE!</v>
      </c>
      <c r="S48">
        <f>chloroform!J71</f>
        <v>0</v>
      </c>
      <c r="T48">
        <f>chloroform!F71</f>
        <v>0</v>
      </c>
    </row>
    <row r="49" spans="11:20" x14ac:dyDescent="0.25">
      <c r="K49" t="s">
        <v>71</v>
      </c>
      <c r="L49" t="e">
        <f>Table3[[#This Row],[weight]]*(0.9155*Table2[[#This Row],[J1,2]]-A$9)^2</f>
        <v>#VALUE!</v>
      </c>
      <c r="M49" t="e">
        <f>Table3[[#This Row],[weight]]*(0.9155*Table2[[#This Row],[J2,3]]-B$9)^2</f>
        <v>#VALUE!</v>
      </c>
      <c r="N49" t="e">
        <f>Table3[[#This Row],[weight]]*(0.9155*Table2[[#This Row],[J34]]-C$9)^2</f>
        <v>#VALUE!</v>
      </c>
      <c r="O49" t="e">
        <f>Table3[[#This Row],[weight]]*(0.9155*Table2[[#This Row],[J45]]-D$9)^2</f>
        <v>#VALUE!</v>
      </c>
      <c r="P49" t="e">
        <f>Table3[[#This Row],[weight]]*(0.9155*Table2[[#This Row],[J56]]-E$9)^2</f>
        <v>#VALUE!</v>
      </c>
      <c r="Q49" t="e">
        <f>Table3[[#This Row],[weight]]*(0.9155*Table2[[#This Row],[J67]]-F$9)^2</f>
        <v>#VALUE!</v>
      </c>
      <c r="R49" t="e">
        <f>Table3[[#This Row],[weight]]*(0.9155*Table2[[#This Row],[J67'']]-G$9)^2</f>
        <v>#VALUE!</v>
      </c>
      <c r="S49">
        <f>chloroform!J72</f>
        <v>0</v>
      </c>
      <c r="T49">
        <f>chloroform!F72</f>
        <v>0</v>
      </c>
    </row>
    <row r="50" spans="11:20" x14ac:dyDescent="0.25">
      <c r="L50" t="e">
        <f>Table3[[#This Row],[weight]]*(0.9155*Table2[[#This Row],[J1,2]]-A$9)^2</f>
        <v>#VALUE!</v>
      </c>
      <c r="M50" t="e">
        <f>Table3[[#This Row],[weight]]*(0.9155*Table2[[#This Row],[J2,3]]-B$9)^2</f>
        <v>#VALUE!</v>
      </c>
      <c r="N50" t="e">
        <f>Table3[[#This Row],[weight]]*(0.9155*Table2[[#This Row],[J34]]-C$9)^2</f>
        <v>#VALUE!</v>
      </c>
      <c r="O50" t="e">
        <f>Table3[[#This Row],[weight]]*(0.9155*Table2[[#This Row],[J45]]-D$9)^2</f>
        <v>#VALUE!</v>
      </c>
      <c r="P50" t="e">
        <f>Table3[[#This Row],[weight]]*(0.9155*Table2[[#This Row],[J56]]-E$9)^2</f>
        <v>#VALUE!</v>
      </c>
      <c r="Q50" t="e">
        <f>Table3[[#This Row],[weight]]*(0.9155*Table2[[#This Row],[J67]]-F$9)^2</f>
        <v>#VALUE!</v>
      </c>
      <c r="R50" t="e">
        <f>Table3[[#This Row],[weight]]*(0.9155*Table2[[#This Row],[J67'']]-G$9)^2</f>
        <v>#VALUE!</v>
      </c>
      <c r="S50">
        <f>chloroform!J73</f>
        <v>0</v>
      </c>
      <c r="T50">
        <f>chloroform!F73</f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46"/>
  <sheetViews>
    <sheetView workbookViewId="0">
      <selection activeCell="F16" sqref="F16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82</v>
      </c>
      <c r="B1">
        <f>SUMIF(Table1[Classification],E1,Table1[weight])</f>
        <v>3.4059552825182797E-2</v>
      </c>
      <c r="D1" t="s">
        <v>11</v>
      </c>
      <c r="E1" t="s">
        <v>18</v>
      </c>
      <c r="G1">
        <f>COUNTIF(Table3[classification],E1)</f>
        <v>6</v>
      </c>
      <c r="K1" t="s">
        <v>81</v>
      </c>
      <c r="L1" t="s">
        <v>72</v>
      </c>
      <c r="M1" t="s">
        <v>73</v>
      </c>
      <c r="N1" t="s">
        <v>74</v>
      </c>
      <c r="O1" t="s">
        <v>75</v>
      </c>
      <c r="P1" t="s">
        <v>76</v>
      </c>
      <c r="Q1" t="s">
        <v>77</v>
      </c>
      <c r="R1" t="s">
        <v>79</v>
      </c>
      <c r="S1" t="s">
        <v>15</v>
      </c>
      <c r="T1" t="s">
        <v>80</v>
      </c>
    </row>
    <row r="2" spans="1:20" x14ac:dyDescent="0.25">
      <c r="K2" t="s">
        <v>24</v>
      </c>
      <c r="L2">
        <f>Table3[[#This Row],[weight]]*(0.9155*Table2[[#This Row],[J1,2]]-A$9)^2</f>
        <v>1.0072730539616747E-4</v>
      </c>
      <c r="M2">
        <f>Table3[[#This Row],[weight]]*(0.9155*Table2[[#This Row],[J2,3]]-B$9)^2</f>
        <v>2.7093841130461903E-4</v>
      </c>
      <c r="N2">
        <f>Table3[[#This Row],[weight]]*(0.9155*Table2[[#This Row],[J34]]-C$9)^2</f>
        <v>1.2454620333132934E-5</v>
      </c>
      <c r="O2">
        <f>Table3[[#This Row],[weight]]*(0.9155*Table2[[#This Row],[J45]]-D$9)^2</f>
        <v>2.9108956709090469E-4</v>
      </c>
      <c r="P2">
        <f>Table3[[#This Row],[weight]]*(0.9155*Table2[[#This Row],[J56]]-E$9)^2</f>
        <v>7.8161272536528357E-4</v>
      </c>
      <c r="Q2">
        <f>Table3[[#This Row],[weight]]*(0.9155*Table2[[#This Row],[J67]]-F$9)^2</f>
        <v>0.18043121264915915</v>
      </c>
      <c r="R2">
        <f>Table3[[#This Row],[weight]]*(0.9155*Table2[[#This Row],[J67'']]-G$9)^2</f>
        <v>0.47005894422081412</v>
      </c>
      <c r="S2">
        <v>1.21288070121721E-2</v>
      </c>
      <c r="T2" t="s">
        <v>18</v>
      </c>
    </row>
    <row r="3" spans="1:20" x14ac:dyDescent="0.25">
      <c r="K3" t="s">
        <v>25</v>
      </c>
      <c r="L3">
        <f>Table3[[#This Row],[weight]]*(0.9155*Table2[[#This Row],[J1,2]]-A$9)^2</f>
        <v>5.3516308866404256E-3</v>
      </c>
      <c r="M3">
        <f>Table3[[#This Row],[weight]]*(0.9155*Table2[[#This Row],[J2,3]]-B$9)^2</f>
        <v>3.4341431843183243</v>
      </c>
      <c r="N3">
        <f>Table3[[#This Row],[weight]]*(0.9155*Table2[[#This Row],[J34]]-C$9)^2</f>
        <v>8.7678794759262345E-6</v>
      </c>
      <c r="O3">
        <f>Table3[[#This Row],[weight]]*(0.9155*Table2[[#This Row],[J45]]-D$9)^2</f>
        <v>5.2850370106947526</v>
      </c>
      <c r="P3">
        <f>Table3[[#This Row],[weight]]*(0.9155*Table2[[#This Row],[J56]]-E$9)^2</f>
        <v>9.5234257026846816</v>
      </c>
      <c r="Q3">
        <f>Table3[[#This Row],[weight]]*(0.9155*Table2[[#This Row],[J67]]-F$9)^2</f>
        <v>2.468939043025594</v>
      </c>
      <c r="R3">
        <f>Table3[[#This Row],[weight]]*(0.9155*Table2[[#This Row],[J67'']]-G$9)^2</f>
        <v>0.57949607374758816</v>
      </c>
      <c r="S3">
        <v>0.1008618611997463</v>
      </c>
      <c r="T3" t="s">
        <v>17</v>
      </c>
    </row>
    <row r="4" spans="1:20" x14ac:dyDescent="0.25">
      <c r="A4" t="s">
        <v>72</v>
      </c>
      <c r="B4" t="s">
        <v>73</v>
      </c>
      <c r="C4" t="s">
        <v>74</v>
      </c>
      <c r="D4" t="s">
        <v>75</v>
      </c>
      <c r="E4" t="s">
        <v>76</v>
      </c>
      <c r="F4" t="s">
        <v>77</v>
      </c>
      <c r="G4" t="s">
        <v>79</v>
      </c>
      <c r="K4" t="s">
        <v>26</v>
      </c>
      <c r="L4">
        <f>Table3[[#This Row],[weight]]*(0.9155*Table2[[#This Row],[J1,2]]-A$9)^2</f>
        <v>9.6124074188269929E-4</v>
      </c>
      <c r="M4">
        <f>Table3[[#This Row],[weight]]*(0.9155*Table2[[#This Row],[J2,3]]-B$9)^2</f>
        <v>0.38658660957808882</v>
      </c>
      <c r="N4">
        <f>Table3[[#This Row],[weight]]*(0.9155*Table2[[#This Row],[J34]]-C$9)^2</f>
        <v>1.0751390640082153E-3</v>
      </c>
      <c r="O4">
        <f>Table3[[#This Row],[weight]]*(0.9155*Table2[[#This Row],[J45]]-D$9)^2</f>
        <v>0.66806353597461043</v>
      </c>
      <c r="P4">
        <f>Table3[[#This Row],[weight]]*(0.9155*Table2[[#This Row],[J56]]-E$9)^2</f>
        <v>1.1490527392869876</v>
      </c>
      <c r="Q4">
        <f>Table3[[#This Row],[weight]]*(0.9155*Table2[[#This Row],[J67]]-F$9)^2</f>
        <v>0.12844696915963572</v>
      </c>
      <c r="R4">
        <f>Table3[[#This Row],[weight]]*(0.9155*Table2[[#This Row],[J67'']]-G$9)^2</f>
        <v>0.70361751466244848</v>
      </c>
      <c r="S4">
        <v>1.1019711131414861E-2</v>
      </c>
      <c r="T4" t="s">
        <v>18</v>
      </c>
    </row>
    <row r="5" spans="1:20" x14ac:dyDescent="0.25">
      <c r="A5">
        <f>SUMIF(Table1[Classification],E1,Table2[J1,23])/$B$1</f>
        <v>7.2767545771816184</v>
      </c>
      <c r="B5">
        <f>SUMIF(Table1[Classification],E1,Table2[J2,34])/$B$1</f>
        <v>7.8409256639160505</v>
      </c>
      <c r="C5">
        <f>SUMIF(Table1[Classification],E1,Table2[J345])/$B$1</f>
        <v>2.0545506035103016</v>
      </c>
      <c r="D5">
        <f>SUMIF(Table1[Classification],E1,Table2[J456])/$B$1</f>
        <v>9.3708986564883627</v>
      </c>
      <c r="E5">
        <f>SUMIF(Table1[Classification],E1,Table2[J567])/$B$1</f>
        <v>0.48622719978349133</v>
      </c>
      <c r="F5">
        <f>SUMIF(Table1[Classification],E1,Table2[J678])/$B$1</f>
        <v>5.250597621558347</v>
      </c>
      <c r="G5">
        <f>SUMIF(Table1[Classification],E1,Table2[J67''9])/$B$1</f>
        <v>9.8674453717900974</v>
      </c>
      <c r="K5" t="s">
        <v>27</v>
      </c>
      <c r="L5">
        <f>Table3[[#This Row],[weight]]*(0.9155*Table2[[#This Row],[J1,2]]-A$9)^2</f>
        <v>1.3948554749827026E-5</v>
      </c>
      <c r="M5">
        <f>Table3[[#This Row],[weight]]*(0.9155*Table2[[#This Row],[J2,3]]-B$9)^2</f>
        <v>5.401164015422847E-5</v>
      </c>
      <c r="N5">
        <f>Table3[[#This Row],[weight]]*(0.9155*Table2[[#This Row],[J34]]-C$9)^2</f>
        <v>4.7076133825517483E-4</v>
      </c>
      <c r="O5">
        <f>Table3[[#This Row],[weight]]*(0.9155*Table2[[#This Row],[J45]]-D$9)^2</f>
        <v>4.555399284704407E-4</v>
      </c>
      <c r="P5">
        <f>Table3[[#This Row],[weight]]*(0.9155*Table2[[#This Row],[J56]]-E$9)^2</f>
        <v>1.1476774278893968E-4</v>
      </c>
      <c r="Q5">
        <f>Table3[[#This Row],[weight]]*(0.9155*Table2[[#This Row],[J67]]-F$9)^2</f>
        <v>3.4175234801743337E-2</v>
      </c>
      <c r="R5">
        <f>Table3[[#This Row],[weight]]*(0.9155*Table2[[#This Row],[J67'']]-G$9)^2</f>
        <v>2.1254120423852697E-2</v>
      </c>
      <c r="S5">
        <v>8.8161277690853895E-4</v>
      </c>
      <c r="T5" t="s">
        <v>17</v>
      </c>
    </row>
    <row r="6" spans="1:20" x14ac:dyDescent="0.25">
      <c r="K6" t="s">
        <v>28</v>
      </c>
      <c r="L6">
        <f>Table3[[#This Row],[weight]]*(0.9155*Table2[[#This Row],[J1,2]]-A$9)^2</f>
        <v>7.7174078149695898E-4</v>
      </c>
      <c r="M6">
        <f>Table3[[#This Row],[weight]]*(0.9155*Table2[[#This Row],[J2,3]]-B$9)^2</f>
        <v>7.4112603592443535E-4</v>
      </c>
      <c r="N6">
        <f>Table3[[#This Row],[weight]]*(0.9155*Table2[[#This Row],[J34]]-C$9)^2</f>
        <v>1.5771790704408453E-2</v>
      </c>
      <c r="O6">
        <f>Table3[[#This Row],[weight]]*(0.9155*Table2[[#This Row],[J45]]-D$9)^2</f>
        <v>4.3056153333755134E-2</v>
      </c>
      <c r="P6">
        <f>Table3[[#This Row],[weight]]*(0.9155*Table2[[#This Row],[J56]]-E$9)^2</f>
        <v>9.3181388387282276E-3</v>
      </c>
      <c r="Q6">
        <f>Table3[[#This Row],[weight]]*(0.9155*Table2[[#This Row],[J67]]-F$9)^2</f>
        <v>0.15480528906189189</v>
      </c>
      <c r="R6">
        <f>Table3[[#This Row],[weight]]*(0.9155*Table2[[#This Row],[J67'']]-G$9)^2</f>
        <v>1.8483855527603021E-2</v>
      </c>
      <c r="S6">
        <v>1.6338635931515633E-2</v>
      </c>
      <c r="T6" t="s">
        <v>18</v>
      </c>
    </row>
    <row r="7" spans="1:20" x14ac:dyDescent="0.25">
      <c r="A7" t="s">
        <v>97</v>
      </c>
      <c r="K7" t="s">
        <v>29</v>
      </c>
      <c r="L7">
        <f>Table3[[#This Row],[weight]]*(0.9155*Table2[[#This Row],[J1,2]]-A$9)^2</f>
        <v>2.8737579003124573E-2</v>
      </c>
      <c r="M7">
        <f>Table3[[#This Row],[weight]]*(0.9155*Table2[[#This Row],[J2,3]]-B$9)^2</f>
        <v>2.6896612735373715</v>
      </c>
      <c r="N7">
        <f>Table3[[#This Row],[weight]]*(0.9155*Table2[[#This Row],[J34]]-C$9)^2</f>
        <v>5.3630397178392089E-2</v>
      </c>
      <c r="O7">
        <f>Table3[[#This Row],[weight]]*(0.9155*Table2[[#This Row],[J45]]-D$9)^2</f>
        <v>6.0175842229406635</v>
      </c>
      <c r="P7">
        <f>Table3[[#This Row],[weight]]*(0.9155*Table2[[#This Row],[J56]]-E$9)^2</f>
        <v>7.468711413100225</v>
      </c>
      <c r="Q7">
        <f>Table3[[#This Row],[weight]]*(0.9155*Table2[[#This Row],[J67]]-F$9)^2</f>
        <v>1.5431796433502447</v>
      </c>
      <c r="R7">
        <f>Table3[[#This Row],[weight]]*(0.9155*Table2[[#This Row],[J67'']]-G$9)^2</f>
        <v>3.4405882435789921</v>
      </c>
      <c r="S7">
        <v>7.8331135926085579E-2</v>
      </c>
      <c r="T7" t="s">
        <v>17</v>
      </c>
    </row>
    <row r="8" spans="1:20" x14ac:dyDescent="0.25">
      <c r="A8" t="s">
        <v>72</v>
      </c>
      <c r="B8" t="s">
        <v>73</v>
      </c>
      <c r="C8" t="s">
        <v>74</v>
      </c>
      <c r="D8" t="s">
        <v>75</v>
      </c>
      <c r="E8" t="s">
        <v>76</v>
      </c>
      <c r="F8" t="s">
        <v>77</v>
      </c>
      <c r="G8" t="s">
        <v>79</v>
      </c>
      <c r="K8" t="s">
        <v>30</v>
      </c>
      <c r="L8">
        <f>Table3[[#This Row],[weight]]*(0.9155*Table2[[#This Row],[J1,2]]-A$9)^2</f>
        <v>3.2354706408938446E-6</v>
      </c>
      <c r="M8">
        <f>Table3[[#This Row],[weight]]*(0.9155*Table2[[#This Row],[J2,3]]-B$9)^2</f>
        <v>4.934919797757436E-6</v>
      </c>
      <c r="N8">
        <f>Table3[[#This Row],[weight]]*(0.9155*Table2[[#This Row],[J34]]-C$9)^2</f>
        <v>8.8156060337427239E-7</v>
      </c>
      <c r="O8">
        <f>Table3[[#This Row],[weight]]*(0.9155*Table2[[#This Row],[J45]]-D$9)^2</f>
        <v>8.7162079821356098E-5</v>
      </c>
      <c r="P8">
        <f>Table3[[#This Row],[weight]]*(0.9155*Table2[[#This Row],[J56]]-E$9)^2</f>
        <v>7.4204598999090695E-6</v>
      </c>
      <c r="Q8">
        <f>Table3[[#This Row],[weight]]*(0.9155*Table2[[#This Row],[J67]]-F$9)^2</f>
        <v>6.4291153071053316E-4</v>
      </c>
      <c r="R8">
        <f>Table3[[#This Row],[weight]]*(0.9155*Table2[[#This Row],[J67'']]-G$9)^2</f>
        <v>2.4329956879987611E-3</v>
      </c>
      <c r="S8">
        <v>4.7243592982260904E-4</v>
      </c>
      <c r="T8" t="s">
        <v>17</v>
      </c>
    </row>
    <row r="9" spans="1:20" x14ac:dyDescent="0.25">
      <c r="A9">
        <f t="shared" ref="A9:G9" si="0">A5</f>
        <v>7.2767545771816184</v>
      </c>
      <c r="B9">
        <f t="shared" si="0"/>
        <v>7.8409256639160505</v>
      </c>
      <c r="C9">
        <f t="shared" si="0"/>
        <v>2.0545506035103016</v>
      </c>
      <c r="D9">
        <f t="shared" si="0"/>
        <v>9.3708986564883627</v>
      </c>
      <c r="E9">
        <f t="shared" si="0"/>
        <v>0.48622719978349133</v>
      </c>
      <c r="F9">
        <f t="shared" si="0"/>
        <v>5.250597621558347</v>
      </c>
      <c r="G9">
        <f t="shared" si="0"/>
        <v>9.8674453717900974</v>
      </c>
      <c r="K9" t="s">
        <v>31</v>
      </c>
      <c r="L9">
        <f>Table3[[#This Row],[weight]]*(0.9155*Table2[[#This Row],[J1,2]]-A$9)^2</f>
        <v>2.8633038635894673E-5</v>
      </c>
      <c r="M9">
        <f>Table3[[#This Row],[weight]]*(0.9155*Table2[[#This Row],[J2,3]]-B$9)^2</f>
        <v>6.0440087699637785E-3</v>
      </c>
      <c r="N9">
        <f>Table3[[#This Row],[weight]]*(0.9155*Table2[[#This Row],[J34]]-C$9)^2</f>
        <v>2.3452404517566764E-6</v>
      </c>
      <c r="O9">
        <f>Table3[[#This Row],[weight]]*(0.9155*Table2[[#This Row],[J45]]-D$9)^2</f>
        <v>1.2990837739683627E-2</v>
      </c>
      <c r="P9">
        <f>Table3[[#This Row],[weight]]*(0.9155*Table2[[#This Row],[J56]]-E$9)^2</f>
        <v>1.9423118351255108E-2</v>
      </c>
      <c r="Q9">
        <f>Table3[[#This Row],[weight]]*(0.9155*Table2[[#This Row],[J67]]-F$9)^2</f>
        <v>3.3354352023030331E-3</v>
      </c>
      <c r="R9">
        <f>Table3[[#This Row],[weight]]*(0.9155*Table2[[#This Row],[J67'']]-G$9)^2</f>
        <v>7.8339030287530725E-3</v>
      </c>
      <c r="S9">
        <v>1.7127791180958571E-4</v>
      </c>
      <c r="T9" t="s">
        <v>17</v>
      </c>
    </row>
    <row r="10" spans="1:20" x14ac:dyDescent="0.25">
      <c r="K10" t="s">
        <v>32</v>
      </c>
      <c r="L10">
        <f>Table3[[#This Row],[weight]]*(0.9155*Table2[[#This Row],[J1,2]]-A$9)^2</f>
        <v>2.155800756513638E-3</v>
      </c>
      <c r="M10">
        <f>Table3[[#This Row],[weight]]*(0.9155*Table2[[#This Row],[J2,3]]-B$9)^2</f>
        <v>0.36778746029155235</v>
      </c>
      <c r="N10">
        <f>Table3[[#This Row],[weight]]*(0.9155*Table2[[#This Row],[J34]]-C$9)^2</f>
        <v>3.7146722931879414E-3</v>
      </c>
      <c r="O10">
        <f>Table3[[#This Row],[weight]]*(0.9155*Table2[[#This Row],[J45]]-D$9)^2</f>
        <v>0.85568270024374005</v>
      </c>
      <c r="P10">
        <f>Table3[[#This Row],[weight]]*(0.9155*Table2[[#This Row],[J56]]-E$9)^2</f>
        <v>1.3522256012509477</v>
      </c>
      <c r="Q10">
        <f>Table3[[#This Row],[weight]]*(0.9155*Table2[[#This Row],[J67]]-F$9)^2</f>
        <v>0.27713858103033262</v>
      </c>
      <c r="R10">
        <f>Table3[[#This Row],[weight]]*(0.9155*Table2[[#This Row],[J67'']]-G$9)^2</f>
        <v>8.604097264673663E-2</v>
      </c>
      <c r="S10">
        <v>1.0997863045467019E-2</v>
      </c>
      <c r="T10" t="s">
        <v>17</v>
      </c>
    </row>
    <row r="11" spans="1:20" x14ac:dyDescent="0.25">
      <c r="A11" t="s">
        <v>98</v>
      </c>
      <c r="K11" t="s">
        <v>33</v>
      </c>
      <c r="L11">
        <f>Table3[[#This Row],[weight]]*(0.9155*Table2[[#This Row],[J1,2]]-A$9)^2</f>
        <v>1.8962884854804448E-3</v>
      </c>
      <c r="M11">
        <f>Table3[[#This Row],[weight]]*(0.9155*Table2[[#This Row],[J2,3]]-B$9)^2</f>
        <v>0.34025448942207243</v>
      </c>
      <c r="N11">
        <f>Table3[[#This Row],[weight]]*(0.9155*Table2[[#This Row],[J34]]-C$9)^2</f>
        <v>5.3579229211774757E-3</v>
      </c>
      <c r="O11">
        <f>Table3[[#This Row],[weight]]*(0.9155*Table2[[#This Row],[J45]]-D$9)^2</f>
        <v>0.77764529192214282</v>
      </c>
      <c r="P11">
        <f>Table3[[#This Row],[weight]]*(0.9155*Table2[[#This Row],[J56]]-E$9)^2</f>
        <v>1.0073331108189827</v>
      </c>
      <c r="Q11">
        <f>Table3[[#This Row],[weight]]*(0.9155*Table2[[#This Row],[J67]]-F$9)^2</f>
        <v>0.15692761442729533</v>
      </c>
      <c r="R11">
        <f>Table3[[#This Row],[weight]]*(0.9155*Table2[[#This Row],[J67'']]-G$9)^2</f>
        <v>0.67729029163210874</v>
      </c>
      <c r="S11">
        <v>9.9185435535881321E-3</v>
      </c>
      <c r="T11" t="s">
        <v>18</v>
      </c>
    </row>
    <row r="12" spans="1:20" x14ac:dyDescent="0.25">
      <c r="A12" t="s">
        <v>72</v>
      </c>
      <c r="B12" t="s">
        <v>73</v>
      </c>
      <c r="C12" t="s">
        <v>74</v>
      </c>
      <c r="D12" t="s">
        <v>75</v>
      </c>
      <c r="E12" t="s">
        <v>76</v>
      </c>
      <c r="F12" t="s">
        <v>77</v>
      </c>
      <c r="G12" t="s">
        <v>79</v>
      </c>
      <c r="K12" t="s">
        <v>34</v>
      </c>
      <c r="L12">
        <f>Table3[[#This Row],[weight]]*(0.9155*Table2[[#This Row],[J1,2]]-A$9)^2</f>
        <v>1.5045864657118971E-5</v>
      </c>
      <c r="M12">
        <f>Table3[[#This Row],[weight]]*(0.9155*Table2[[#This Row],[J2,3]]-B$9)^2</f>
        <v>2.2979837412646458E-2</v>
      </c>
      <c r="N12">
        <f>Table3[[#This Row],[weight]]*(0.9155*Table2[[#This Row],[J34]]-C$9)^2</f>
        <v>1.1138056397049193E-5</v>
      </c>
      <c r="O12">
        <f>Table3[[#This Row],[weight]]*(0.9155*Table2[[#This Row],[J45]]-D$9)^2</f>
        <v>2.8990095248218297E-2</v>
      </c>
      <c r="P12">
        <f>Table3[[#This Row],[weight]]*(0.9155*Table2[[#This Row],[J56]]-E$9)^2</f>
        <v>4.4077977372746116E-2</v>
      </c>
      <c r="Q12">
        <f>Table3[[#This Row],[weight]]*(0.9155*Table2[[#This Row],[J67]]-F$9)^2</f>
        <v>2.5739023183256972E-2</v>
      </c>
      <c r="R12">
        <f>Table3[[#This Row],[weight]]*(0.9155*Table2[[#This Row],[J67'']]-G$9)^2</f>
        <v>1.6959982981485301E-2</v>
      </c>
      <c r="S12">
        <v>6.9594698069863647E-4</v>
      </c>
      <c r="T12" t="s">
        <v>17</v>
      </c>
    </row>
    <row r="13" spans="1:20" x14ac:dyDescent="0.25">
      <c r="A13">
        <f>SQRT(SUMIF($T$2:$T$46,$E$1,L$2:L$46)/(($G$1-1)*$B$1/$G$1))</f>
        <v>0.3628090518363446</v>
      </c>
      <c r="B13">
        <f>SQRT(SUMIF($T$2:$T$46,$E$1,M$2:M$46)/(($G$1-1)*$B$1/$G$1))</f>
        <v>5.0791289265883277</v>
      </c>
      <c r="C13">
        <f>SQRT(SUMIF($T$2:$T$46,$E$1,N$2:N$46)/(($G$1-1)*$B$1/$G$1))</f>
        <v>0.88592162710410649</v>
      </c>
      <c r="D13">
        <f t="shared" ref="D13:F13" si="1">SQRT(SUMIF($T$2:$T$46,$E$1,O$2:O$46)/(($G$1-1)*$B$1/$G$1))</f>
        <v>7.2614497041275525</v>
      </c>
      <c r="E13">
        <f t="shared" si="1"/>
        <v>8.761272784077244</v>
      </c>
      <c r="F13">
        <f t="shared" si="1"/>
        <v>4.6883181718762765</v>
      </c>
      <c r="G13">
        <f>SQRT(SUMIF($T$2:$T$46,$E$1,R$2:R$46)/(($G$1-1)*$B$1/$G$1))</f>
        <v>8.1208112817291429</v>
      </c>
      <c r="K13" t="s">
        <v>35</v>
      </c>
      <c r="L13">
        <f>Table3[[#This Row],[weight]]*(0.9155*Table2[[#This Row],[J1,2]]-A$9)^2</f>
        <v>4.6750233614071514E-6</v>
      </c>
      <c r="M13">
        <f>Table3[[#This Row],[weight]]*(0.9155*Table2[[#This Row],[J2,3]]-B$9)^2</f>
        <v>3.4516081054826048E-6</v>
      </c>
      <c r="N13">
        <f>Table3[[#This Row],[weight]]*(0.9155*Table2[[#This Row],[J34]]-C$9)^2</f>
        <v>2.3302971984745931E-6</v>
      </c>
      <c r="O13">
        <f>Table3[[#This Row],[weight]]*(0.9155*Table2[[#This Row],[J45]]-D$9)^2</f>
        <v>3.8743137380922325E-4</v>
      </c>
      <c r="P13">
        <f>Table3[[#This Row],[weight]]*(0.9155*Table2[[#This Row],[J56]]-E$9)^2</f>
        <v>2.919546362404169E-6</v>
      </c>
      <c r="Q13">
        <f>Table3[[#This Row],[weight]]*(0.9155*Table2[[#This Row],[J67]]-F$9)^2</f>
        <v>6.4673394250850996E-4</v>
      </c>
      <c r="R13">
        <f>Table3[[#This Row],[weight]]*(0.9155*Table2[[#This Row],[J67'']]-G$9)^2</f>
        <v>5.4645934060630727E-4</v>
      </c>
      <c r="S13">
        <v>7.9664942551216738E-5</v>
      </c>
      <c r="T13" t="s">
        <v>19</v>
      </c>
    </row>
    <row r="14" spans="1:20" x14ac:dyDescent="0.25">
      <c r="K14" t="s">
        <v>36</v>
      </c>
      <c r="L14">
        <f>Table3[[#This Row],[weight]]*(0.9155*Table2[[#This Row],[J1,2]]-A$9)^2</f>
        <v>1.1569993102894998E-4</v>
      </c>
      <c r="M14">
        <f>Table3[[#This Row],[weight]]*(0.9155*Table2[[#This Row],[J2,3]]-B$9)^2</f>
        <v>8.1049254576314192E-2</v>
      </c>
      <c r="N14">
        <f>Table3[[#This Row],[weight]]*(0.9155*Table2[[#This Row],[J34]]-C$9)^2</f>
        <v>4.0282413522120975E-4</v>
      </c>
      <c r="O14">
        <f>Table3[[#This Row],[weight]]*(0.9155*Table2[[#This Row],[J45]]-D$9)^2</f>
        <v>0.18710121687980344</v>
      </c>
      <c r="P14">
        <f>Table3[[#This Row],[weight]]*(0.9155*Table2[[#This Row],[J56]]-E$9)^2</f>
        <v>0.28284890420135034</v>
      </c>
      <c r="Q14">
        <f>Table3[[#This Row],[weight]]*(0.9155*Table2[[#This Row],[J67]]-F$9)^2</f>
        <v>4.0444588762286786E-2</v>
      </c>
      <c r="R14">
        <f>Table3[[#This Row],[weight]]*(0.9155*Table2[[#This Row],[J67'']]-G$9)^2</f>
        <v>3.699614777504776E-6</v>
      </c>
      <c r="S14">
        <v>2.364832920209373E-3</v>
      </c>
      <c r="T14" t="s">
        <v>17</v>
      </c>
    </row>
    <row r="15" spans="1:20" x14ac:dyDescent="0.25">
      <c r="K15" t="s">
        <v>37</v>
      </c>
      <c r="L15">
        <f>Table3[[#This Row],[weight]]*(0.9155*Table2[[#This Row],[J1,2]]-A$9)^2</f>
        <v>4.2334270483869033E-6</v>
      </c>
      <c r="M15">
        <f>Table3[[#This Row],[weight]]*(0.9155*Table2[[#This Row],[J2,3]]-B$9)^2</f>
        <v>8.3635103768942503E-5</v>
      </c>
      <c r="N15">
        <f>Table3[[#This Row],[weight]]*(0.9155*Table2[[#This Row],[J34]]-C$9)^2</f>
        <v>8.1457671078779948E-6</v>
      </c>
      <c r="O15">
        <f>Table3[[#This Row],[weight]]*(0.9155*Table2[[#This Row],[J45]]-D$9)^2</f>
        <v>3.331973305623425E-4</v>
      </c>
      <c r="P15">
        <f>Table3[[#This Row],[weight]]*(0.9155*Table2[[#This Row],[J56]]-E$9)^2</f>
        <v>4.011262005961692E-4</v>
      </c>
      <c r="Q15">
        <f>Table3[[#This Row],[weight]]*(0.9155*Table2[[#This Row],[J67]]-F$9)^2</f>
        <v>2.2237086039446027E-4</v>
      </c>
      <c r="R15">
        <f>Table3[[#This Row],[weight]]*(0.9155*Table2[[#This Row],[J67'']]-G$9)^2</f>
        <v>1.3430125116671462E-2</v>
      </c>
      <c r="S15">
        <v>1.6758888519449996E-4</v>
      </c>
      <c r="T15" t="s">
        <v>17</v>
      </c>
    </row>
    <row r="16" spans="1:20" x14ac:dyDescent="0.25">
      <c r="K16" t="s">
        <v>38</v>
      </c>
      <c r="L16">
        <f>Table3[[#This Row],[weight]]*(0.9155*Table2[[#This Row],[J1,2]]-A$9)^2</f>
        <v>6.2996670521864029E-3</v>
      </c>
      <c r="M16">
        <f>Table3[[#This Row],[weight]]*(0.9155*Table2[[#This Row],[J2,3]]-B$9)^2</f>
        <v>2.6819002656899191</v>
      </c>
      <c r="N16">
        <f>Table3[[#This Row],[weight]]*(0.9155*Table2[[#This Row],[J34]]-C$9)^2</f>
        <v>4.0625957238726847E-5</v>
      </c>
      <c r="O16">
        <f>Table3[[#This Row],[weight]]*(0.9155*Table2[[#This Row],[J45]]-D$9)^2</f>
        <v>5.7284782684139639</v>
      </c>
      <c r="P16">
        <f>Table3[[#This Row],[weight]]*(0.9155*Table2[[#This Row],[J56]]-E$9)^2</f>
        <v>8.9293497486111875</v>
      </c>
      <c r="Q16">
        <f>Table3[[#This Row],[weight]]*(0.9155*Table2[[#This Row],[J67]]-F$9)^2</f>
        <v>0.26650993904145648</v>
      </c>
      <c r="R16">
        <f>Table3[[#This Row],[weight]]*(0.9155*Table2[[#This Row],[J67'']]-G$9)^2</f>
        <v>6.7984316033920411</v>
      </c>
      <c r="S16">
        <v>7.642435473490862E-2</v>
      </c>
      <c r="T16" t="s">
        <v>17</v>
      </c>
    </row>
    <row r="17" spans="11:20" x14ac:dyDescent="0.25">
      <c r="K17" t="s">
        <v>39</v>
      </c>
      <c r="L17">
        <f>Table3[[#This Row],[weight]]*(0.9155*Table2[[#This Row],[J1,2]]-A$9)^2</f>
        <v>5.6696384291979866E-6</v>
      </c>
      <c r="M17">
        <f>Table3[[#This Row],[weight]]*(0.9155*Table2[[#This Row],[J2,3]]-B$9)^2</f>
        <v>1.7185265827805818E-3</v>
      </c>
      <c r="N17">
        <f>Table3[[#This Row],[weight]]*(0.9155*Table2[[#This Row],[J34]]-C$9)^2</f>
        <v>3.8378230458532883E-5</v>
      </c>
      <c r="O17">
        <f>Table3[[#This Row],[weight]]*(0.9155*Table2[[#This Row],[J45]]-D$9)^2</f>
        <v>4.0554184050900777E-3</v>
      </c>
      <c r="P17">
        <f>Table3[[#This Row],[weight]]*(0.9155*Table2[[#This Row],[J56]]-E$9)^2</f>
        <v>6.1914896970052457E-3</v>
      </c>
      <c r="Q17">
        <f>Table3[[#This Row],[weight]]*(0.9155*Table2[[#This Row],[J67]]-F$9)^2</f>
        <v>1.2673921135603159E-3</v>
      </c>
      <c r="R17">
        <f>Table3[[#This Row],[weight]]*(0.9155*Table2[[#This Row],[J67'']]-G$9)^2</f>
        <v>4.0623414483581327E-4</v>
      </c>
      <c r="S17">
        <v>5.033142114618626E-5</v>
      </c>
      <c r="T17" t="s">
        <v>18</v>
      </c>
    </row>
    <row r="18" spans="11:20" x14ac:dyDescent="0.25">
      <c r="K18" t="s">
        <v>40</v>
      </c>
      <c r="L18">
        <f>Table3[[#This Row],[weight]]*(0.9155*Table2[[#This Row],[J1,2]]-A$9)^2</f>
        <v>4.3909906703049398E-4</v>
      </c>
      <c r="M18">
        <f>Table3[[#This Row],[weight]]*(0.9155*Table2[[#This Row],[J2,3]]-B$9)^2</f>
        <v>1.7100806198765573E-2</v>
      </c>
      <c r="N18">
        <f>Table3[[#This Row],[weight]]*(0.9155*Table2[[#This Row],[J34]]-C$9)^2</f>
        <v>9.5635233712783353E-3</v>
      </c>
      <c r="O18">
        <f>Table3[[#This Row],[weight]]*(0.9155*Table2[[#This Row],[J45]]-D$9)^2</f>
        <v>7.6535060489995213E-2</v>
      </c>
      <c r="P18">
        <f>Table3[[#This Row],[weight]]*(0.9155*Table2[[#This Row],[J56]]-E$9)^2</f>
        <v>5.5747664278440394E-4</v>
      </c>
      <c r="Q18">
        <f>Table3[[#This Row],[weight]]*(0.9155*Table2[[#This Row],[J67]]-F$9)^2</f>
        <v>0.60700544478791729</v>
      </c>
      <c r="R18">
        <f>Table3[[#This Row],[weight]]*(0.9155*Table2[[#This Row],[J67'']]-G$9)^2</f>
        <v>0.19309460614634696</v>
      </c>
      <c r="S18">
        <v>5.3881277539018529E-2</v>
      </c>
      <c r="T18" t="s">
        <v>17</v>
      </c>
    </row>
    <row r="19" spans="11:20" x14ac:dyDescent="0.25">
      <c r="K19" t="s">
        <v>41</v>
      </c>
      <c r="L19">
        <f>Table3[[#This Row],[weight]]*(0.9155*Table2[[#This Row],[J1,2]]-A$9)^2</f>
        <v>1.3642085705690414E-2</v>
      </c>
      <c r="M19">
        <f>Table3[[#This Row],[weight]]*(0.9155*Table2[[#This Row],[J2,3]]-B$9)^2</f>
        <v>2.5712429832179948</v>
      </c>
      <c r="N19">
        <f>Table3[[#This Row],[weight]]*(0.9155*Table2[[#This Row],[J34]]-C$9)^2</f>
        <v>3.0223709533387287E-2</v>
      </c>
      <c r="O19">
        <f>Table3[[#This Row],[weight]]*(0.9155*Table2[[#This Row],[J45]]-D$9)^2</f>
        <v>2.0163068362793282</v>
      </c>
      <c r="P19">
        <f>Table3[[#This Row],[weight]]*(0.9155*Table2[[#This Row],[J56]]-E$9)^2</f>
        <v>0.34031954847795182</v>
      </c>
      <c r="Q19">
        <f>Table3[[#This Row],[weight]]*(0.9155*Table2[[#This Row],[J67]]-F$9)^2</f>
        <v>4.9199169561047098</v>
      </c>
      <c r="R19">
        <f>Table3[[#This Row],[weight]]*(0.9155*Table2[[#This Row],[J67'']]-G$9)^2</f>
        <v>2.6276652717810833</v>
      </c>
      <c r="S19">
        <v>0.10295748084841913</v>
      </c>
      <c r="T19" t="s">
        <v>17</v>
      </c>
    </row>
    <row r="20" spans="11:20" x14ac:dyDescent="0.25">
      <c r="K20" t="s">
        <v>42</v>
      </c>
      <c r="L20">
        <f>Table3[[#This Row],[weight]]*(0.9155*Table2[[#This Row],[J1,2]]-A$9)^2</f>
        <v>1.9801319715099955E-4</v>
      </c>
      <c r="M20">
        <f>Table3[[#This Row],[weight]]*(0.9155*Table2[[#This Row],[J2,3]]-B$9)^2</f>
        <v>3.9040957513919179E-2</v>
      </c>
      <c r="N20">
        <f>Table3[[#This Row],[weight]]*(0.9155*Table2[[#This Row],[J34]]-C$9)^2</f>
        <v>2.1701397084980844E-5</v>
      </c>
      <c r="O20">
        <f>Table3[[#This Row],[weight]]*(0.9155*Table2[[#This Row],[J45]]-D$9)^2</f>
        <v>8.4165717909909357E-2</v>
      </c>
      <c r="P20">
        <f>Table3[[#This Row],[weight]]*(0.9155*Table2[[#This Row],[J56]]-E$9)^2</f>
        <v>0.12655660888397</v>
      </c>
      <c r="Q20">
        <f>Table3[[#This Row],[weight]]*(0.9155*Table2[[#This Row],[J67]]-F$9)^2</f>
        <v>2.1555809836292267E-2</v>
      </c>
      <c r="R20">
        <f>Table3[[#This Row],[weight]]*(0.9155*Table2[[#This Row],[J67'']]-G$9)^2</f>
        <v>5.0383066225496417E-2</v>
      </c>
      <c r="S20">
        <v>1.1087516561357972E-3</v>
      </c>
      <c r="T20" t="s">
        <v>21</v>
      </c>
    </row>
    <row r="21" spans="11:20" x14ac:dyDescent="0.25">
      <c r="K21" t="s">
        <v>43</v>
      </c>
      <c r="L21">
        <f>Table3[[#This Row],[weight]]*(0.9155*Table2[[#This Row],[J1,2]]-A$9)^2</f>
        <v>4.9848149356387456E-6</v>
      </c>
      <c r="M21">
        <f>Table3[[#This Row],[weight]]*(0.9155*Table2[[#This Row],[J2,3]]-B$9)^2</f>
        <v>1.6216849460956588E-5</v>
      </c>
      <c r="N21">
        <f>Table3[[#This Row],[weight]]*(0.9155*Table2[[#This Row],[J34]]-C$9)^2</f>
        <v>2.854531492113404E-6</v>
      </c>
      <c r="O21">
        <f>Table3[[#This Row],[weight]]*(0.9155*Table2[[#This Row],[J45]]-D$9)^2</f>
        <v>7.4338008733880486E-5</v>
      </c>
      <c r="P21">
        <f>Table3[[#This Row],[weight]]*(0.9155*Table2[[#This Row],[J56]]-E$9)^2</f>
        <v>5.0553958567146215E-6</v>
      </c>
      <c r="Q21">
        <f>Table3[[#This Row],[weight]]*(0.9155*Table2[[#This Row],[J67]]-F$9)^2</f>
        <v>5.2104833542420273E-3</v>
      </c>
      <c r="R21">
        <f>Table3[[#This Row],[weight]]*(0.9155*Table2[[#This Row],[J67'']]-G$9)^2</f>
        <v>9.4915932850766944E-3</v>
      </c>
      <c r="S21">
        <v>1.7836169098333962E-4</v>
      </c>
      <c r="T21" t="s">
        <v>17</v>
      </c>
    </row>
    <row r="22" spans="11:20" x14ac:dyDescent="0.25">
      <c r="K22" t="s">
        <v>44</v>
      </c>
      <c r="L22">
        <f>Table3[[#This Row],[weight]]*(0.9155*Table2[[#This Row],[J1,2]]-A$9)^2</f>
        <v>3.9789996056109687E-4</v>
      </c>
      <c r="M22">
        <f>Table3[[#This Row],[weight]]*(0.9155*Table2[[#This Row],[J2,3]]-B$9)^2</f>
        <v>4.2682079639203242E-3</v>
      </c>
      <c r="N22">
        <f>Table3[[#This Row],[weight]]*(0.9155*Table2[[#This Row],[J34]]-C$9)^2</f>
        <v>5.8877216429087838E-3</v>
      </c>
      <c r="O22">
        <f>Table3[[#This Row],[weight]]*(0.9155*Table2[[#This Row],[J45]]-D$9)^2</f>
        <v>1.6256817998067054E-4</v>
      </c>
      <c r="P22">
        <f>Table3[[#This Row],[weight]]*(0.9155*Table2[[#This Row],[J56]]-E$9)^2</f>
        <v>1.2437553420688967E-2</v>
      </c>
      <c r="Q22">
        <f>Table3[[#This Row],[weight]]*(0.9155*Table2[[#This Row],[J67]]-F$9)^2</f>
        <v>1.9538816934528257E-3</v>
      </c>
      <c r="R22">
        <f>Table3[[#This Row],[weight]]*(0.9155*Table2[[#This Row],[J67'']]-G$9)^2</f>
        <v>1.2028093676495885E-2</v>
      </c>
      <c r="S22">
        <v>1.776768908998072E-4</v>
      </c>
      <c r="T22" t="s">
        <v>17</v>
      </c>
    </row>
    <row r="23" spans="11:20" x14ac:dyDescent="0.25">
      <c r="K23" t="s">
        <v>45</v>
      </c>
      <c r="L23">
        <f>Table3[[#This Row],[weight]]*(0.9155*Table2[[#This Row],[J1,2]]-A$9)^2</f>
        <v>1.5551163928864364E-4</v>
      </c>
      <c r="M23">
        <f>Table3[[#This Row],[weight]]*(0.9155*Table2[[#This Row],[J2,3]]-B$9)^2</f>
        <v>0.14496298205846</v>
      </c>
      <c r="N23">
        <f>Table3[[#This Row],[weight]]*(0.9155*Table2[[#This Row],[J34]]-C$9)^2</f>
        <v>5.1260788690781574E-4</v>
      </c>
      <c r="O23">
        <f>Table3[[#This Row],[weight]]*(0.9155*Table2[[#This Row],[J45]]-D$9)^2</f>
        <v>0.24586313186212816</v>
      </c>
      <c r="P23">
        <f>Table3[[#This Row],[weight]]*(0.9155*Table2[[#This Row],[J56]]-E$9)^2</f>
        <v>0.4232882355801581</v>
      </c>
      <c r="Q23">
        <f>Table3[[#This Row],[weight]]*(0.9155*Table2[[#This Row],[J67]]-F$9)^2</f>
        <v>3.3122565266011955E-2</v>
      </c>
      <c r="R23">
        <f>Table3[[#This Row],[weight]]*(0.9155*Table2[[#This Row],[J67'']]-G$9)^2</f>
        <v>0.31689362366681451</v>
      </c>
      <c r="S23">
        <v>4.1437129680671368E-3</v>
      </c>
      <c r="T23" t="s">
        <v>21</v>
      </c>
    </row>
    <row r="24" spans="11:20" x14ac:dyDescent="0.25">
      <c r="K24" t="s">
        <v>46</v>
      </c>
      <c r="L24">
        <f>Table3[[#This Row],[weight]]*(0.9155*Table2[[#This Row],[J1,2]]-A$9)^2</f>
        <v>2.8383968506835657E-3</v>
      </c>
      <c r="M24">
        <f>Table3[[#This Row],[weight]]*(0.9155*Table2[[#This Row],[J2,3]]-B$9)^2</f>
        <v>2.6368607475412325</v>
      </c>
      <c r="N24">
        <f>Table3[[#This Row],[weight]]*(0.9155*Table2[[#This Row],[J34]]-C$9)^2</f>
        <v>1.1949907413477824E-2</v>
      </c>
      <c r="O24">
        <f>Table3[[#This Row],[weight]]*(0.9155*Table2[[#This Row],[J45]]-D$9)^2</f>
        <v>4.2465425083053674</v>
      </c>
      <c r="P24">
        <f>Table3[[#This Row],[weight]]*(0.9155*Table2[[#This Row],[J56]]-E$9)^2</f>
        <v>8.3539594534732782</v>
      </c>
      <c r="Q24">
        <f>Table3[[#This Row],[weight]]*(0.9155*Table2[[#This Row],[J67]]-F$9)^2</f>
        <v>1.2340469828717793</v>
      </c>
      <c r="R24">
        <f>Table3[[#This Row],[weight]]*(0.9155*Table2[[#This Row],[J67'']]-G$9)^2</f>
        <v>2.2218381797285111E-4</v>
      </c>
      <c r="S24">
        <v>7.5631006736852677E-2</v>
      </c>
      <c r="T24" t="s">
        <v>17</v>
      </c>
    </row>
    <row r="25" spans="11:20" x14ac:dyDescent="0.25">
      <c r="K25" t="s">
        <v>47</v>
      </c>
      <c r="L25">
        <f>Table3[[#This Row],[weight]]*(0.9155*Table2[[#This Row],[J1,2]]-A$9)^2</f>
        <v>3.4931552766331088E-5</v>
      </c>
      <c r="M25">
        <f>Table3[[#This Row],[weight]]*(0.9155*Table2[[#This Row],[J2,3]]-B$9)^2</f>
        <v>1.9236358885294239E-2</v>
      </c>
      <c r="N25">
        <f>Table3[[#This Row],[weight]]*(0.9155*Table2[[#This Row],[J34]]-C$9)^2</f>
        <v>1.2463477395400479E-4</v>
      </c>
      <c r="O25">
        <f>Table3[[#This Row],[weight]]*(0.9155*Table2[[#This Row],[J45]]-D$9)^2</f>
        <v>1.758925168165644E-2</v>
      </c>
      <c r="P25">
        <f>Table3[[#This Row],[weight]]*(0.9155*Table2[[#This Row],[J56]]-E$9)^2</f>
        <v>1.6222512646763582E-3</v>
      </c>
      <c r="Q25">
        <f>Table3[[#This Row],[weight]]*(0.9155*Table2[[#This Row],[J67]]-F$9)^2</f>
        <v>3.0164291769729068E-2</v>
      </c>
      <c r="R25">
        <f>Table3[[#This Row],[weight]]*(0.9155*Table2[[#This Row],[J67'']]-G$9)^2</f>
        <v>1.7304978350768978E-2</v>
      </c>
      <c r="S25">
        <v>7.9749029328249788E-4</v>
      </c>
      <c r="T25" t="s">
        <v>19</v>
      </c>
    </row>
    <row r="26" spans="11:20" x14ac:dyDescent="0.25">
      <c r="K26" t="s">
        <v>48</v>
      </c>
      <c r="L26">
        <f>Table3[[#This Row],[weight]]*(0.9155*Table2[[#This Row],[J1,2]]-A$9)^2</f>
        <v>1.8757772392273532E-2</v>
      </c>
      <c r="M26">
        <f>Table3[[#This Row],[weight]]*(0.9155*Table2[[#This Row],[J2,3]]-B$9)^2</f>
        <v>3.4698647608710425</v>
      </c>
      <c r="N26">
        <f>Table3[[#This Row],[weight]]*(0.9155*Table2[[#This Row],[J34]]-C$9)^2</f>
        <v>5.2567278250129676E-2</v>
      </c>
      <c r="O26">
        <f>Table3[[#This Row],[weight]]*(0.9155*Table2[[#This Row],[J45]]-D$9)^2</f>
        <v>7.9277948233484032</v>
      </c>
      <c r="P26">
        <f>Table3[[#This Row],[weight]]*(0.9155*Table2[[#This Row],[J56]]-E$9)^2</f>
        <v>10.261141535432341</v>
      </c>
      <c r="Q26">
        <f>Table3[[#This Row],[weight]]*(0.9155*Table2[[#This Row],[J67]]-F$9)^2</f>
        <v>1.5900051957030878</v>
      </c>
      <c r="R26">
        <f>Table3[[#This Row],[weight]]*(0.9155*Table2[[#This Row],[J67'']]-G$9)^2</f>
        <v>6.8897340705878545</v>
      </c>
      <c r="S26">
        <v>0.10105303998799146</v>
      </c>
      <c r="T26" t="s">
        <v>17</v>
      </c>
    </row>
    <row r="27" spans="11:20" x14ac:dyDescent="0.25">
      <c r="K27" t="s">
        <v>49</v>
      </c>
      <c r="L27">
        <f>Table3[[#This Row],[weight]]*(0.9155*Table2[[#This Row],[J1,2]]-A$9)^2</f>
        <v>2.0542455906353497E-2</v>
      </c>
      <c r="M27">
        <f>Table3[[#This Row],[weight]]*(0.9155*Table2[[#This Row],[J2,3]]-B$9)^2</f>
        <v>7.128409961530739</v>
      </c>
      <c r="N27">
        <f>Table3[[#This Row],[weight]]*(0.9155*Table2[[#This Row],[J34]]-C$9)^2</f>
        <v>0.17024745890848417</v>
      </c>
      <c r="O27">
        <f>Table3[[#This Row],[weight]]*(0.9155*Table2[[#This Row],[J45]]-D$9)^2</f>
        <v>16.321253447433609</v>
      </c>
      <c r="P27">
        <f>Table3[[#This Row],[weight]]*(0.9155*Table2[[#This Row],[J56]]-E$9)^2</f>
        <v>23.603361294741322</v>
      </c>
      <c r="Q27">
        <f>Table3[[#This Row],[weight]]*(0.9155*Table2[[#This Row],[J67]]-F$9)^2</f>
        <v>3.2927400244196248</v>
      </c>
      <c r="R27">
        <f>Table3[[#This Row],[weight]]*(0.9155*Table2[[#This Row],[J67'']]-G$9)^2</f>
        <v>4.9298867846729738E-3</v>
      </c>
      <c r="S27">
        <v>0.20401549718084913</v>
      </c>
      <c r="T27" t="s">
        <v>20</v>
      </c>
    </row>
    <row r="28" spans="11:20" x14ac:dyDescent="0.25">
      <c r="K28" t="s">
        <v>50</v>
      </c>
      <c r="L28">
        <f>Table3[[#This Row],[weight]]*(0.9155*Table2[[#This Row],[J1,2]]-A$9)^2</f>
        <v>5.2641476392091011E-5</v>
      </c>
      <c r="M28">
        <f>Table3[[#This Row],[weight]]*(0.9155*Table2[[#This Row],[J2,3]]-B$9)^2</f>
        <v>1.4951681347303793E-2</v>
      </c>
      <c r="N28">
        <f>Table3[[#This Row],[weight]]*(0.9155*Table2[[#This Row],[J34]]-C$9)^2</f>
        <v>2.8623541357028013E-5</v>
      </c>
      <c r="O28">
        <f>Table3[[#This Row],[weight]]*(0.9155*Table2[[#This Row],[J45]]-D$9)^2</f>
        <v>1.6405326945126617E-2</v>
      </c>
      <c r="P28">
        <f>Table3[[#This Row],[weight]]*(0.9155*Table2[[#This Row],[J56]]-E$9)^2</f>
        <v>1.241620750889286E-3</v>
      </c>
      <c r="Q28">
        <f>Table3[[#This Row],[weight]]*(0.9155*Table2[[#This Row],[J67]]-F$9)^2</f>
        <v>7.742233424885437E-3</v>
      </c>
      <c r="R28">
        <f>Table3[[#This Row],[weight]]*(0.9155*Table2[[#This Row],[J67'']]-G$9)^2</f>
        <v>8.0191085867344872E-4</v>
      </c>
      <c r="S28">
        <v>7.6574463634426066E-4</v>
      </c>
      <c r="T28" t="s">
        <v>21</v>
      </c>
    </row>
    <row r="29" spans="11:20" x14ac:dyDescent="0.25">
      <c r="K29" t="s">
        <v>51</v>
      </c>
      <c r="L29">
        <f>Table3[[#This Row],[weight]]*(0.9155*Table2[[#This Row],[J1,2]]-A$9)^2</f>
        <v>3.9374555716205754E-7</v>
      </c>
      <c r="M29">
        <f>Table3[[#This Row],[weight]]*(0.9155*Table2[[#This Row],[J2,3]]-B$9)^2</f>
        <v>2.6391759889884169E-3</v>
      </c>
      <c r="N29">
        <f>Table3[[#This Row],[weight]]*(0.9155*Table2[[#This Row],[J34]]-C$9)^2</f>
        <v>2.0883507968915903E-5</v>
      </c>
      <c r="O29">
        <f>Table3[[#This Row],[weight]]*(0.9155*Table2[[#This Row],[J45]]-D$9)^2</f>
        <v>3.4837621078291658E-3</v>
      </c>
      <c r="P29">
        <f>Table3[[#This Row],[weight]]*(0.9155*Table2[[#This Row],[J56]]-E$9)^2</f>
        <v>5.9961553426335001E-3</v>
      </c>
      <c r="Q29">
        <f>Table3[[#This Row],[weight]]*(0.9155*Table2[[#This Row],[J67]]-F$9)^2</f>
        <v>1.98828769958387E-3</v>
      </c>
      <c r="R29">
        <f>Table3[[#This Row],[weight]]*(0.9155*Table2[[#This Row],[J67'']]-G$9)^2</f>
        <v>1.930613274554831E-3</v>
      </c>
      <c r="S29">
        <v>7.8002187678231181E-5</v>
      </c>
      <c r="T29" t="s">
        <v>18</v>
      </c>
    </row>
    <row r="30" spans="11:20" x14ac:dyDescent="0.25">
      <c r="K30" t="s">
        <v>52</v>
      </c>
      <c r="L30">
        <f>Table3[[#This Row],[weight]]*(0.9155*Table2[[#This Row],[J1,2]]-A$9)^2</f>
        <v>9.8498570704876638E-6</v>
      </c>
      <c r="M30">
        <f>Table3[[#This Row],[weight]]*(0.9155*Table2[[#This Row],[J2,3]]-B$9)^2</f>
        <v>5.4143983386614725E-4</v>
      </c>
      <c r="N30">
        <f>Table3[[#This Row],[weight]]*(0.9155*Table2[[#This Row],[J34]]-C$9)^2</f>
        <v>1.947694688061647E-4</v>
      </c>
      <c r="O30">
        <f>Table3[[#This Row],[weight]]*(0.9155*Table2[[#This Row],[J45]]-D$9)^2</f>
        <v>2.777744658959129E-2</v>
      </c>
      <c r="P30">
        <f>Table3[[#This Row],[weight]]*(0.9155*Table2[[#This Row],[J56]]-E$9)^2</f>
        <v>2.0566446940390139E-2</v>
      </c>
      <c r="Q30">
        <f>Table3[[#This Row],[weight]]*(0.9155*Table2[[#This Row],[J67]]-F$9)^2</f>
        <v>6.4472529971554324E-2</v>
      </c>
      <c r="R30">
        <f>Table3[[#This Row],[weight]]*(0.9155*Table2[[#This Row],[J67'']]-G$9)^2</f>
        <v>0.12626179106553986</v>
      </c>
      <c r="S30">
        <v>3.0572359136435131E-2</v>
      </c>
      <c r="T30" t="s">
        <v>20</v>
      </c>
    </row>
    <row r="31" spans="11:20" x14ac:dyDescent="0.25">
      <c r="K31" t="s">
        <v>53</v>
      </c>
      <c r="L31">
        <f>Table3[[#This Row],[weight]]*(0.9155*Table2[[#This Row],[J1,2]]-A$9)^2</f>
        <v>3.930995883868534E-4</v>
      </c>
      <c r="M31">
        <f>Table3[[#This Row],[weight]]*(0.9155*Table2[[#This Row],[J2,3]]-B$9)^2</f>
        <v>7.6227670684796425E-2</v>
      </c>
      <c r="N31">
        <f>Table3[[#This Row],[weight]]*(0.9155*Table2[[#This Row],[J34]]-C$9)^2</f>
        <v>3.8389376838954939E-5</v>
      </c>
      <c r="O31">
        <f>Table3[[#This Row],[weight]]*(0.9155*Table2[[#This Row],[J45]]-D$9)^2</f>
        <v>0.16404156132423528</v>
      </c>
      <c r="P31">
        <f>Table3[[#This Row],[weight]]*(0.9155*Table2[[#This Row],[J56]]-E$9)^2</f>
        <v>0.24571844991449196</v>
      </c>
      <c r="Q31">
        <f>Table3[[#This Row],[weight]]*(0.9155*Table2[[#This Row],[J67]]-F$9)^2</f>
        <v>4.1533699150683792E-2</v>
      </c>
      <c r="R31">
        <f>Table3[[#This Row],[weight]]*(0.9155*Table2[[#This Row],[J67'']]-G$9)^2</f>
        <v>9.9035974126126192E-2</v>
      </c>
      <c r="S31">
        <v>2.1541948823814595E-3</v>
      </c>
      <c r="T31" t="s">
        <v>20</v>
      </c>
    </row>
    <row r="32" spans="11:20" x14ac:dyDescent="0.25">
      <c r="K32" t="s">
        <v>54</v>
      </c>
      <c r="L32">
        <f>Table3[[#This Row],[weight]]*(0.9155*Table2[[#This Row],[J1,2]]-A$9)^2</f>
        <v>1.008895165192943E-4</v>
      </c>
      <c r="M32">
        <f>Table3[[#This Row],[weight]]*(0.9155*Table2[[#This Row],[J2,3]]-B$9)^2</f>
        <v>7.4144240291871152E-2</v>
      </c>
      <c r="N32">
        <f>Table3[[#This Row],[weight]]*(0.9155*Table2[[#This Row],[J34]]-C$9)^2</f>
        <v>1.6234794959271352E-3</v>
      </c>
      <c r="O32">
        <f>Table3[[#This Row],[weight]]*(0.9155*Table2[[#This Row],[J45]]-D$9)^2</f>
        <v>2.5650896958784391E-3</v>
      </c>
      <c r="P32">
        <f>Table3[[#This Row],[weight]]*(0.9155*Table2[[#This Row],[J56]]-E$9)^2</f>
        <v>0.58334679320890737</v>
      </c>
      <c r="Q32">
        <f>Table3[[#This Row],[weight]]*(0.9155*Table2[[#This Row],[J67]]-F$9)^2</f>
        <v>0.10393982569537662</v>
      </c>
      <c r="R32">
        <f>Table3[[#This Row],[weight]]*(0.9155*Table2[[#This Row],[J67'']]-G$9)^2</f>
        <v>0.53219790707074466</v>
      </c>
      <c r="S32">
        <v>8.1398860244008431E-3</v>
      </c>
      <c r="T32" t="s">
        <v>17</v>
      </c>
    </row>
    <row r="33" spans="11:20" x14ac:dyDescent="0.25">
      <c r="K33" t="s">
        <v>55</v>
      </c>
      <c r="L33">
        <f>Table3[[#This Row],[weight]]*(0.9155*Table2[[#This Row],[J1,2]]-A$9)^2</f>
        <v>7.6009537322771136E-3</v>
      </c>
      <c r="M33">
        <f>Table3[[#This Row],[weight]]*(0.9155*Table2[[#This Row],[J2,3]]-B$9)^2</f>
        <v>0.91586711983412938</v>
      </c>
      <c r="N33">
        <f>Table3[[#This Row],[weight]]*(0.9155*Table2[[#This Row],[J34]]-C$9)^2</f>
        <v>7.3234209411028239E-3</v>
      </c>
      <c r="O33">
        <f>Table3[[#This Row],[weight]]*(0.9155*Table2[[#This Row],[J45]]-D$9)^2</f>
        <v>2.0048241261305209</v>
      </c>
      <c r="P33">
        <f>Table3[[#This Row],[weight]]*(0.9155*Table2[[#This Row],[J56]]-E$9)^2</f>
        <v>3.0866622570508908</v>
      </c>
      <c r="Q33">
        <f>Table3[[#This Row],[weight]]*(0.9155*Table2[[#This Row],[J67]]-F$9)^2</f>
        <v>0.57472021689666053</v>
      </c>
      <c r="R33">
        <f>Table3[[#This Row],[weight]]*(0.9155*Table2[[#This Row],[J67'']]-G$9)^2</f>
        <v>1.189708303076896</v>
      </c>
      <c r="S33">
        <v>2.8348047919187599E-2</v>
      </c>
      <c r="T33" t="s">
        <v>20</v>
      </c>
    </row>
    <row r="34" spans="11:20" x14ac:dyDescent="0.25">
      <c r="K34" t="s">
        <v>56</v>
      </c>
      <c r="L34">
        <f>Table3[[#This Row],[weight]]*(0.9155*Table2[[#This Row],[J1,2]]-A$9)^2</f>
        <v>1.5259192901006231E-4</v>
      </c>
      <c r="M34">
        <f>Table3[[#This Row],[weight]]*(0.9155*Table2[[#This Row],[J2,3]]-B$9)^2</f>
        <v>0.1426404978446015</v>
      </c>
      <c r="N34">
        <f>Table3[[#This Row],[weight]]*(0.9155*Table2[[#This Row],[J34]]-C$9)^2</f>
        <v>7.6513633813189491E-4</v>
      </c>
      <c r="O34">
        <f>Table3[[#This Row],[weight]]*(0.9155*Table2[[#This Row],[J45]]-D$9)^2</f>
        <v>0.13189461302430575</v>
      </c>
      <c r="P34">
        <f>Table3[[#This Row],[weight]]*(0.9155*Table2[[#This Row],[J56]]-E$9)^2</f>
        <v>0.17635737892304262</v>
      </c>
      <c r="Q34">
        <f>Table3[[#This Row],[weight]]*(0.9155*Table2[[#This Row],[J67]]-F$9)^2</f>
        <v>2.4087268660799632E-2</v>
      </c>
      <c r="R34">
        <f>Table3[[#This Row],[weight]]*(0.9155*Table2[[#This Row],[J67'']]-G$9)^2</f>
        <v>0.44266738577632031</v>
      </c>
      <c r="S34">
        <v>5.0111924858890515E-3</v>
      </c>
      <c r="T34" t="s">
        <v>20</v>
      </c>
    </row>
    <row r="35" spans="11:20" x14ac:dyDescent="0.25">
      <c r="K35" t="s">
        <v>57</v>
      </c>
      <c r="L35">
        <f>Table3[[#This Row],[weight]]*(0.9155*Table2[[#This Row],[J1,2]]-A$9)^2</f>
        <v>1.3613243049935452E-4</v>
      </c>
      <c r="M35">
        <f>Table3[[#This Row],[weight]]*(0.9155*Table2[[#This Row],[J2,3]]-B$9)^2</f>
        <v>2.0879420346619215E-3</v>
      </c>
      <c r="N35">
        <f>Table3[[#This Row],[weight]]*(0.9155*Table2[[#This Row],[J34]]-C$9)^2</f>
        <v>1.5427919911834766E-3</v>
      </c>
      <c r="O35">
        <f>Table3[[#This Row],[weight]]*(0.9155*Table2[[#This Row],[J45]]-D$9)^2</f>
        <v>2.7921202248207349E-3</v>
      </c>
      <c r="P35">
        <f>Table3[[#This Row],[weight]]*(0.9155*Table2[[#This Row],[J56]]-E$9)^2</f>
        <v>0.17885686256291897</v>
      </c>
      <c r="Q35">
        <f>Table3[[#This Row],[weight]]*(0.9155*Table2[[#This Row],[J67]]-F$9)^2</f>
        <v>3.125729535579972E-2</v>
      </c>
      <c r="R35">
        <f>Table3[[#This Row],[weight]]*(0.9155*Table2[[#This Row],[J67'']]-G$9)^2</f>
        <v>0.13001033304666795</v>
      </c>
      <c r="S35">
        <v>2.1382925273879245E-3</v>
      </c>
      <c r="T35" t="s">
        <v>19</v>
      </c>
    </row>
    <row r="36" spans="11:20" x14ac:dyDescent="0.25">
      <c r="K36" t="s">
        <v>58</v>
      </c>
      <c r="L36">
        <f>Table3[[#This Row],[weight]]*(0.9155*Table2[[#This Row],[J1,2]]-A$9)^2</f>
        <v>1.5243225536914956E-5</v>
      </c>
      <c r="M36">
        <f>Table3[[#This Row],[weight]]*(0.9155*Table2[[#This Row],[J2,3]]-B$9)^2</f>
        <v>5.1373061289766543E-3</v>
      </c>
      <c r="N36">
        <f>Table3[[#This Row],[weight]]*(0.9155*Table2[[#This Row],[J34]]-C$9)^2</f>
        <v>6.7143713885221883E-5</v>
      </c>
      <c r="O36">
        <f>Table3[[#This Row],[weight]]*(0.9155*Table2[[#This Row],[J45]]-D$9)^2</f>
        <v>4.3278281149194391E-3</v>
      </c>
      <c r="P36">
        <f>Table3[[#This Row],[weight]]*(0.9155*Table2[[#This Row],[J56]]-E$9)^2</f>
        <v>6.0591630729689688E-4</v>
      </c>
      <c r="Q36">
        <f>Table3[[#This Row],[weight]]*(0.9155*Table2[[#This Row],[J67]]-F$9)^2</f>
        <v>8.1214775995712089E-3</v>
      </c>
      <c r="R36">
        <f>Table3[[#This Row],[weight]]*(0.9155*Table2[[#This Row],[J67'']]-G$9)^2</f>
        <v>3.3842615302091738E-3</v>
      </c>
      <c r="S36">
        <v>2.1684261819666077E-4</v>
      </c>
      <c r="T36" t="s">
        <v>20</v>
      </c>
    </row>
    <row r="37" spans="11:20" x14ac:dyDescent="0.25">
      <c r="K37" t="s">
        <v>59</v>
      </c>
      <c r="L37">
        <f>Table3[[#This Row],[weight]]*(0.9155*Table2[[#This Row],[J1,2]]-A$9)^2</f>
        <v>4.9447656682057655E-6</v>
      </c>
      <c r="M37">
        <f>Table3[[#This Row],[weight]]*(0.9155*Table2[[#This Row],[J2,3]]-B$9)^2</f>
        <v>6.4829471115140816E-4</v>
      </c>
      <c r="N37">
        <f>Table3[[#This Row],[weight]]*(0.9155*Table2[[#This Row],[J34]]-C$9)^2</f>
        <v>1.4362108451529811E-4</v>
      </c>
      <c r="O37">
        <f>Table3[[#This Row],[weight]]*(0.9155*Table2[[#This Row],[J45]]-D$9)^2</f>
        <v>2.8630638724850145E-2</v>
      </c>
      <c r="P37">
        <f>Table3[[#This Row],[weight]]*(0.9155*Table2[[#This Row],[J56]]-E$9)^2</f>
        <v>1.9769369482712729E-2</v>
      </c>
      <c r="Q37">
        <f>Table3[[#This Row],[weight]]*(0.9155*Table2[[#This Row],[J67]]-F$9)^2</f>
        <v>0.12994022223165999</v>
      </c>
      <c r="R37">
        <f>Table3[[#This Row],[weight]]*(0.9155*Table2[[#This Row],[J67'']]-G$9)^2</f>
        <v>0.24065198701158938</v>
      </c>
      <c r="S37">
        <v>3.2886497655404245E-2</v>
      </c>
      <c r="T37" t="s">
        <v>20</v>
      </c>
    </row>
    <row r="38" spans="11:20" x14ac:dyDescent="0.25">
      <c r="K38" t="s">
        <v>60</v>
      </c>
      <c r="L38">
        <f>Table3[[#This Row],[weight]]*(0.9155*Table2[[#This Row],[J1,2]]-A$9)^2</f>
        <v>1.2350006682105426E-5</v>
      </c>
      <c r="M38">
        <f>Table3[[#This Row],[weight]]*(0.9155*Table2[[#This Row],[J2,3]]-B$9)^2</f>
        <v>3.5612751444119464E-4</v>
      </c>
      <c r="N38">
        <f>Table3[[#This Row],[weight]]*(0.9155*Table2[[#This Row],[J34]]-C$9)^2</f>
        <v>2.2288257609074852E-4</v>
      </c>
      <c r="O38">
        <f>Table3[[#This Row],[weight]]*(0.9155*Table2[[#This Row],[J45]]-D$9)^2</f>
        <v>3.5333282764775099E-4</v>
      </c>
      <c r="P38">
        <f>Table3[[#This Row],[weight]]*(0.9155*Table2[[#This Row],[J56]]-E$9)^2</f>
        <v>3.2701537116056043E-2</v>
      </c>
      <c r="Q38">
        <f>Table3[[#This Row],[weight]]*(0.9155*Table2[[#This Row],[J67]]-F$9)^2</f>
        <v>3.5091463308363166E-3</v>
      </c>
      <c r="R38">
        <f>Table3[[#This Row],[weight]]*(0.9155*Table2[[#This Row],[J67'']]-G$9)^2</f>
        <v>5.9590643451309105E-5</v>
      </c>
      <c r="S38">
        <v>3.7436397389513392E-4</v>
      </c>
      <c r="T38" t="s">
        <v>20</v>
      </c>
    </row>
    <row r="39" spans="11:20" x14ac:dyDescent="0.25">
      <c r="K39" t="s">
        <v>61</v>
      </c>
      <c r="L39">
        <f>Table3[[#This Row],[weight]]*(0.9155*Table2[[#This Row],[J1,2]]-A$9)^2</f>
        <v>5.9777998724590036E-5</v>
      </c>
      <c r="M39">
        <f>Table3[[#This Row],[weight]]*(0.9155*Table2[[#This Row],[J2,3]]-B$9)^2</f>
        <v>1.7788729289031174E-2</v>
      </c>
      <c r="N39">
        <f>Table3[[#This Row],[weight]]*(0.9155*Table2[[#This Row],[J34]]-C$9)^2</f>
        <v>2.2860211106357691E-4</v>
      </c>
      <c r="O39">
        <f>Table3[[#This Row],[weight]]*(0.9155*Table2[[#This Row],[J45]]-D$9)^2</f>
        <v>3.2481488225596419E-2</v>
      </c>
      <c r="P39">
        <f>Table3[[#This Row],[weight]]*(0.9155*Table2[[#This Row],[J56]]-E$9)^2</f>
        <v>5.520883908444732E-2</v>
      </c>
      <c r="Q39">
        <f>Table3[[#This Row],[weight]]*(0.9155*Table2[[#This Row],[J67]]-F$9)^2</f>
        <v>4.4354806587662771E-3</v>
      </c>
      <c r="R39">
        <f>Table3[[#This Row],[weight]]*(0.9155*Table2[[#This Row],[J67'']]-G$9)^2</f>
        <v>4.1664637068738644E-2</v>
      </c>
      <c r="S39">
        <v>5.4847701907227502E-4</v>
      </c>
      <c r="T39" t="s">
        <v>20</v>
      </c>
    </row>
    <row r="40" spans="11:20" x14ac:dyDescent="0.25">
      <c r="K40" t="s">
        <v>62</v>
      </c>
      <c r="L40">
        <f>Table3[[#This Row],[weight]]*(0.9155*Table2[[#This Row],[J1,2]]-A$9)^2</f>
        <v>1.5182363897628813E-5</v>
      </c>
      <c r="M40">
        <f>Table3[[#This Row],[weight]]*(0.9155*Table2[[#This Row],[J2,3]]-B$9)^2</f>
        <v>1.1248521741251249E-3</v>
      </c>
      <c r="N40">
        <f>Table3[[#This Row],[weight]]*(0.9155*Table2[[#This Row],[J34]]-C$9)^2</f>
        <v>5.3802667624344315E-5</v>
      </c>
      <c r="O40">
        <f>Table3[[#This Row],[weight]]*(0.9155*Table2[[#This Row],[J45]]-D$9)^2</f>
        <v>1.0114365680275559E-3</v>
      </c>
      <c r="P40">
        <f>Table3[[#This Row],[weight]]*(0.9155*Table2[[#This Row],[J56]]-E$9)^2</f>
        <v>1.0594675222541602E-4</v>
      </c>
      <c r="Q40">
        <f>Table3[[#This Row],[weight]]*(0.9155*Table2[[#This Row],[J67]]-F$9)^2</f>
        <v>5.3888238755822889E-5</v>
      </c>
      <c r="R40">
        <f>Table3[[#This Row],[weight]]*(0.9155*Table2[[#This Row],[J67'']]-G$9)^2</f>
        <v>4.0060971328266413E-3</v>
      </c>
      <c r="S40">
        <v>4.4003343239521588E-5</v>
      </c>
      <c r="T40" t="s">
        <v>19</v>
      </c>
    </row>
    <row r="41" spans="11:20" x14ac:dyDescent="0.25">
      <c r="K41" t="s">
        <v>63</v>
      </c>
      <c r="L41">
        <f>Table3[[#This Row],[weight]]*(0.9155*Table2[[#This Row],[J1,2]]-A$9)^2</f>
        <v>1.4927875123370499E-3</v>
      </c>
      <c r="M41">
        <f>Table3[[#This Row],[weight]]*(0.9155*Table2[[#This Row],[J2,3]]-B$9)^2</f>
        <v>0.15764723084144203</v>
      </c>
      <c r="N41">
        <f>Table3[[#This Row],[weight]]*(0.9155*Table2[[#This Row],[J34]]-C$9)^2</f>
        <v>4.0338341569070776E-3</v>
      </c>
      <c r="O41">
        <f>Table3[[#This Row],[weight]]*(0.9155*Table2[[#This Row],[J45]]-D$9)^2</f>
        <v>0.25400033284344103</v>
      </c>
      <c r="P41">
        <f>Table3[[#This Row],[weight]]*(0.9155*Table2[[#This Row],[J56]]-E$9)^2</f>
        <v>2.1709067531233323E-2</v>
      </c>
      <c r="Q41">
        <f>Table3[[#This Row],[weight]]*(0.9155*Table2[[#This Row],[J67]]-F$9)^2</f>
        <v>0.52528233117336665</v>
      </c>
      <c r="R41">
        <f>Table3[[#This Row],[weight]]*(0.9155*Table2[[#This Row],[J67'']]-G$9)^2</f>
        <v>0.2983233736953686</v>
      </c>
      <c r="S41">
        <v>1.110980617151363E-2</v>
      </c>
      <c r="T41" t="s">
        <v>17</v>
      </c>
    </row>
    <row r="42" spans="11:20" x14ac:dyDescent="0.25">
      <c r="K42" t="s">
        <v>64</v>
      </c>
      <c r="L42">
        <f>Table3[[#This Row],[weight]]*(0.9155*Table2[[#This Row],[J1,2]]-A$9)^2</f>
        <v>4.0492989281110011E-4</v>
      </c>
      <c r="M42">
        <f>Table3[[#This Row],[weight]]*(0.9155*Table2[[#This Row],[J2,3]]-B$9)^2</f>
        <v>2.4669897387363743E-3</v>
      </c>
      <c r="N42">
        <f>Table3[[#This Row],[weight]]*(0.9155*Table2[[#This Row],[J34]]-C$9)^2</f>
        <v>2.6060802512298054E-3</v>
      </c>
      <c r="O42">
        <f>Table3[[#This Row],[weight]]*(0.9155*Table2[[#This Row],[J45]]-D$9)^2</f>
        <v>5.624231497270803E-3</v>
      </c>
      <c r="P42">
        <f>Table3[[#This Row],[weight]]*(0.9155*Table2[[#This Row],[J56]]-E$9)^2</f>
        <v>0.17952558649548547</v>
      </c>
      <c r="Q42">
        <f>Table3[[#This Row],[weight]]*(0.9155*Table2[[#This Row],[J67]]-F$9)^2</f>
        <v>4.7030355374372841E-2</v>
      </c>
      <c r="R42">
        <f>Table3[[#This Row],[weight]]*(0.9155*Table2[[#This Row],[J67'']]-G$9)^2</f>
        <v>0.15159878936798682</v>
      </c>
      <c r="S42">
        <v>2.8105523483831223E-3</v>
      </c>
      <c r="T42" t="s">
        <v>20</v>
      </c>
    </row>
    <row r="43" spans="11:20" x14ac:dyDescent="0.25">
      <c r="K43" t="s">
        <v>65</v>
      </c>
      <c r="L43">
        <f>Table3[[#This Row],[weight]]*(0.9155*Table2[[#This Row],[J1,2]]-A$9)^2</f>
        <v>7.5453555061355972E-6</v>
      </c>
      <c r="M43">
        <f>Table3[[#This Row],[weight]]*(0.9155*Table2[[#This Row],[J2,3]]-B$9)^2</f>
        <v>8.0306357351812435E-2</v>
      </c>
      <c r="N43">
        <f>Table3[[#This Row],[weight]]*(0.9155*Table2[[#This Row],[J34]]-C$9)^2</f>
        <v>5.8442036904190044E-4</v>
      </c>
      <c r="O43">
        <f>Table3[[#This Row],[weight]]*(0.9155*Table2[[#This Row],[J45]]-D$9)^2</f>
        <v>0.10692835412845295</v>
      </c>
      <c r="P43">
        <f>Table3[[#This Row],[weight]]*(0.9155*Table2[[#This Row],[J56]]-E$9)^2</f>
        <v>0.18624438376927477</v>
      </c>
      <c r="Q43">
        <f>Table3[[#This Row],[weight]]*(0.9155*Table2[[#This Row],[J67]]-F$9)^2</f>
        <v>6.3033029079269873E-2</v>
      </c>
      <c r="R43">
        <f>Table3[[#This Row],[weight]]*(0.9155*Table2[[#This Row],[J67'']]-G$9)^2</f>
        <v>5.6971703174021372E-2</v>
      </c>
      <c r="S43">
        <v>2.3720016522276789E-3</v>
      </c>
      <c r="T43" t="s">
        <v>17</v>
      </c>
    </row>
    <row r="44" spans="11:20" x14ac:dyDescent="0.25">
      <c r="K44" t="s">
        <v>66</v>
      </c>
      <c r="L44">
        <f>Table3[[#This Row],[weight]]*(0.9155*Table2[[#This Row],[J1,2]]-A$9)^2</f>
        <v>1.5202300546726703E-5</v>
      </c>
      <c r="M44">
        <f>Table3[[#This Row],[weight]]*(0.9155*Table2[[#This Row],[J2,3]]-B$9)^2</f>
        <v>7.1147113281010374E-5</v>
      </c>
      <c r="N44">
        <f>Table3[[#This Row],[weight]]*(0.9155*Table2[[#This Row],[J34]]-C$9)^2</f>
        <v>7.41148391881783E-5</v>
      </c>
      <c r="O44">
        <f>Table3[[#This Row],[weight]]*(0.9155*Table2[[#This Row],[J45]]-D$9)^2</f>
        <v>1.451856705697507E-4</v>
      </c>
      <c r="P44">
        <f>Table3[[#This Row],[weight]]*(0.9155*Table2[[#This Row],[J56]]-E$9)^2</f>
        <v>7.5535365778876947E-3</v>
      </c>
      <c r="Q44">
        <f>Table3[[#This Row],[weight]]*(0.9155*Table2[[#This Row],[J67]]-F$9)^2</f>
        <v>1.2012745665007903E-3</v>
      </c>
      <c r="R44">
        <f>Table3[[#This Row],[weight]]*(0.9155*Table2[[#This Row],[J67'']]-G$9)^2</f>
        <v>6.3634336714789375E-3</v>
      </c>
      <c r="S44">
        <v>9.5588275820023471E-5</v>
      </c>
      <c r="T44" t="s">
        <v>20</v>
      </c>
    </row>
    <row r="45" spans="11:20" x14ac:dyDescent="0.25">
      <c r="K45" t="s">
        <v>67</v>
      </c>
      <c r="L45">
        <f>Table3[[#This Row],[weight]]*(0.9155*Table2[[#This Row],[J1,2]]-A$9)^2</f>
        <v>1.9516429170876345E-5</v>
      </c>
      <c r="M45">
        <f>Table3[[#This Row],[weight]]*(0.9155*Table2[[#This Row],[J2,3]]-B$9)^2</f>
        <v>7.2699910798949992E-4</v>
      </c>
      <c r="N45">
        <f>Table3[[#This Row],[weight]]*(0.9155*Table2[[#This Row],[J34]]-C$9)^2</f>
        <v>3.3170700598725358E-5</v>
      </c>
      <c r="O45">
        <f>Table3[[#This Row],[weight]]*(0.9155*Table2[[#This Row],[J45]]-D$9)^2</f>
        <v>1.5127235550855774E-3</v>
      </c>
      <c r="P45">
        <f>Table3[[#This Row],[weight]]*(0.9155*Table2[[#This Row],[J56]]-E$9)^2</f>
        <v>4.7715684326143569E-5</v>
      </c>
      <c r="Q45">
        <f>Table3[[#This Row],[weight]]*(0.9155*Table2[[#This Row],[J67]]-F$9)^2</f>
        <v>2.1339211212052446E-3</v>
      </c>
      <c r="R45">
        <f>Table3[[#This Row],[weight]]*(0.9155*Table2[[#This Row],[J67'']]-G$9)^2</f>
        <v>1.3691646848372077E-3</v>
      </c>
      <c r="S45">
        <v>5.66022986704927E-5</v>
      </c>
      <c r="T45" t="s">
        <v>20</v>
      </c>
    </row>
    <row r="46" spans="11:20" x14ac:dyDescent="0.25">
      <c r="K46" t="s">
        <v>68</v>
      </c>
      <c r="L46">
        <f>Table3[[#This Row],[weight]]*(0.9155*Table2[[#This Row],[J1,2]]-A$9)^2</f>
        <v>3.5384772854714792E-4</v>
      </c>
      <c r="M46">
        <f>Table3[[#This Row],[weight]]*(0.9155*Table2[[#This Row],[J2,3]]-B$9)^2</f>
        <v>0.11291916100068482</v>
      </c>
      <c r="N46">
        <f>Table3[[#This Row],[weight]]*(0.9155*Table2[[#This Row],[J34]]-C$9)^2</f>
        <v>3.0699291371684475E-3</v>
      </c>
      <c r="O46">
        <f>Table3[[#This Row],[weight]]*(0.9155*Table2[[#This Row],[J45]]-D$9)^2</f>
        <v>0.15427860454472109</v>
      </c>
      <c r="P46">
        <f>Table3[[#This Row],[weight]]*(0.9155*Table2[[#This Row],[J56]]-E$9)^2</f>
        <v>1.4383119962598473E-2</v>
      </c>
      <c r="Q46">
        <f>Table3[[#This Row],[weight]]*(0.9155*Table2[[#This Row],[J67]]-F$9)^2</f>
        <v>0.12738623113844924</v>
      </c>
      <c r="R46">
        <f>Table3[[#This Row],[weight]]*(0.9155*Table2[[#This Row],[J67'']]-G$9)^2</f>
        <v>1.5022745954847865E-3</v>
      </c>
      <c r="S46">
        <v>7.4286447481338421E-3</v>
      </c>
      <c r="T46" t="s">
        <v>21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workbookViewId="0">
      <selection activeCell="N9" sqref="N9:N10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18</v>
      </c>
      <c r="C7" t="s">
        <v>17</v>
      </c>
      <c r="D7" t="s">
        <v>20</v>
      </c>
    </row>
    <row r="8" spans="1:14" x14ac:dyDescent="0.25">
      <c r="A8" t="s">
        <v>99</v>
      </c>
      <c r="B8">
        <f>'6H4'!B5</f>
        <v>7.8409256639160505</v>
      </c>
      <c r="C8">
        <f>halfchair!B5</f>
        <v>1.9318062695478184</v>
      </c>
      <c r="D8">
        <f>chair!B5</f>
        <v>8.8063373792859423</v>
      </c>
      <c r="F8" t="s">
        <v>99</v>
      </c>
    </row>
    <row r="9" spans="1:14" x14ac:dyDescent="0.25">
      <c r="A9" t="s">
        <v>74</v>
      </c>
      <c r="B9">
        <f>'6H4'!C5</f>
        <v>2.0545506035103016</v>
      </c>
      <c r="C9">
        <f>halfchair!C5</f>
        <v>1.8768614578041214</v>
      </c>
      <c r="D9">
        <f>chair!$C5</f>
        <v>2.8903804639283903</v>
      </c>
      <c r="F9" t="s">
        <v>74</v>
      </c>
      <c r="M9" t="s">
        <v>17</v>
      </c>
      <c r="N9" s="7">
        <v>0.63349999999999995</v>
      </c>
    </row>
    <row r="10" spans="1:14" x14ac:dyDescent="0.25">
      <c r="A10" t="s">
        <v>75</v>
      </c>
      <c r="B10">
        <f>'6H4'!D5</f>
        <v>9.3708986564883627</v>
      </c>
      <c r="C10">
        <f>halfchair!D5</f>
        <v>1.4757191436485613</v>
      </c>
      <c r="D10">
        <f>chair!$D5</f>
        <v>10.469491817115253</v>
      </c>
      <c r="F10" t="s">
        <v>75</v>
      </c>
      <c r="M10" t="s">
        <v>20</v>
      </c>
      <c r="N10" s="8">
        <v>0.36649999999999999</v>
      </c>
    </row>
    <row r="11" spans="1:14" x14ac:dyDescent="0.25">
      <c r="A11" t="s">
        <v>76</v>
      </c>
      <c r="B11">
        <f>'6H4'!E5</f>
        <v>0.48622719978349133</v>
      </c>
      <c r="C11">
        <f>halfchair!E5</f>
        <v>10.760659342021116</v>
      </c>
      <c r="D11">
        <f>chair!$E5</f>
        <v>9.6697469880040448</v>
      </c>
      <c r="F11" t="s">
        <v>76</v>
      </c>
      <c r="N11" s="7"/>
    </row>
    <row r="14" spans="1:14" x14ac:dyDescent="0.25">
      <c r="A14" t="s">
        <v>100</v>
      </c>
    </row>
    <row r="15" spans="1:14" x14ac:dyDescent="0.25">
      <c r="B15" t="s">
        <v>18</v>
      </c>
      <c r="C15" t="s">
        <v>17</v>
      </c>
      <c r="D15" t="s">
        <v>20</v>
      </c>
    </row>
    <row r="16" spans="1:14" x14ac:dyDescent="0.25">
      <c r="A16" t="s">
        <v>99</v>
      </c>
      <c r="B16">
        <f>'6H4'!B13</f>
        <v>5.0791289265883277</v>
      </c>
      <c r="C16">
        <f>halfchair!B13</f>
        <v>2.0956238887261796</v>
      </c>
      <c r="D16">
        <f>chair!B13</f>
        <v>6.017635917195526</v>
      </c>
      <c r="G16">
        <f t="shared" ref="G16:I19" si="0">(B16/B8)^2</f>
        <v>0.41960803978403238</v>
      </c>
      <c r="H16">
        <f t="shared" si="0"/>
        <v>1.1767915426078666</v>
      </c>
      <c r="I16">
        <f t="shared" si="0"/>
        <v>0.46694010551619197</v>
      </c>
    </row>
    <row r="17" spans="1:9" x14ac:dyDescent="0.25">
      <c r="A17" t="s">
        <v>74</v>
      </c>
      <c r="B17">
        <f>'6H4'!C13</f>
        <v>0.88592162710410649</v>
      </c>
      <c r="C17">
        <f>halfchair!C13</f>
        <v>0.65262275906946587</v>
      </c>
      <c r="D17">
        <f>chair!$C13</f>
        <v>0.5896602392315744</v>
      </c>
      <c r="G17">
        <f t="shared" si="0"/>
        <v>0.18593319103327249</v>
      </c>
      <c r="H17">
        <f t="shared" si="0"/>
        <v>0.1209093810589245</v>
      </c>
      <c r="I17">
        <f t="shared" si="0"/>
        <v>4.161919370062344E-2</v>
      </c>
    </row>
    <row r="18" spans="1:9" x14ac:dyDescent="0.25">
      <c r="A18" t="s">
        <v>75</v>
      </c>
      <c r="B18">
        <f>'6H4'!D13</f>
        <v>7.2614497041275525</v>
      </c>
      <c r="C18">
        <f>halfchair!D13</f>
        <v>2.8761499757319462</v>
      </c>
      <c r="D18">
        <f>chair!$D13</f>
        <v>8.7037627662823223</v>
      </c>
      <c r="G18">
        <f t="shared" si="0"/>
        <v>0.60046014241870083</v>
      </c>
      <c r="H18">
        <f t="shared" si="0"/>
        <v>3.7985306453652998</v>
      </c>
      <c r="I18">
        <f t="shared" si="0"/>
        <v>0.69113500000818673</v>
      </c>
    </row>
    <row r="19" spans="1:9" x14ac:dyDescent="0.25">
      <c r="A19" t="s">
        <v>76</v>
      </c>
      <c r="B19">
        <f>'6H4'!E13</f>
        <v>8.761272784077244</v>
      </c>
      <c r="C19">
        <f>halfchair!E13</f>
        <v>4.9957792111771857</v>
      </c>
      <c r="D19">
        <f>chair!$E13</f>
        <v>4.0427763684246125</v>
      </c>
      <c r="G19">
        <f t="shared" si="0"/>
        <v>324.68027499613379</v>
      </c>
      <c r="H19">
        <f t="shared" si="0"/>
        <v>0.21554041128462725</v>
      </c>
      <c r="I19">
        <f t="shared" si="0"/>
        <v>0.17479508442832453</v>
      </c>
    </row>
    <row r="22" spans="1:9" x14ac:dyDescent="0.25">
      <c r="H22">
        <f>SQRT(SUM(G16:I19))</f>
        <v>18.236571435808315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2021-09-23T12:27:42Z</dcterms:modified>
</cp:coreProperties>
</file>