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-31180" yWindow="100" windowWidth="25600" windowHeight="15540" tabRatio="500" activeTab="1"/>
  </bookViews>
  <sheets>
    <sheet name="CACLULATION" sheetId="2" r:id="rId1"/>
    <sheet name="ENERGYUSAGE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C29" i="1"/>
  <c r="C31" i="1"/>
  <c r="C16" i="1"/>
  <c r="D16" i="1"/>
  <c r="E16" i="1"/>
  <c r="G16" i="1"/>
  <c r="C17" i="1"/>
  <c r="D17" i="1"/>
  <c r="E17" i="1"/>
  <c r="G17" i="1"/>
  <c r="G18" i="1"/>
  <c r="C19" i="1"/>
  <c r="D19" i="1"/>
  <c r="E19" i="1"/>
  <c r="G19" i="1"/>
  <c r="C20" i="1"/>
  <c r="D20" i="1"/>
  <c r="E20" i="1"/>
  <c r="G20" i="1"/>
  <c r="C21" i="1"/>
  <c r="D21" i="1"/>
  <c r="E21" i="1"/>
  <c r="G21" i="1"/>
  <c r="G22" i="1"/>
  <c r="G9" i="1"/>
  <c r="G10" i="1"/>
  <c r="G11" i="1"/>
  <c r="G13" i="1"/>
  <c r="C3" i="1"/>
  <c r="D3" i="1"/>
  <c r="E3" i="1"/>
  <c r="G3" i="1"/>
  <c r="C4" i="1"/>
  <c r="D4" i="1"/>
  <c r="E4" i="1"/>
  <c r="G4" i="1"/>
  <c r="D5" i="1"/>
  <c r="E5" i="1"/>
  <c r="G5" i="1"/>
  <c r="G6" i="1"/>
  <c r="G24" i="1"/>
  <c r="C32" i="1"/>
  <c r="C33" i="1"/>
  <c r="B29" i="1"/>
  <c r="B31" i="1"/>
  <c r="B32" i="1"/>
  <c r="B33" i="1"/>
  <c r="E6" i="2"/>
  <c r="E8" i="2"/>
  <c r="E10" i="2"/>
  <c r="E11" i="2"/>
  <c r="E12" i="2"/>
  <c r="D6" i="2"/>
  <c r="D8" i="2"/>
  <c r="D10" i="2"/>
  <c r="D11" i="2"/>
  <c r="D12" i="2"/>
  <c r="C6" i="2"/>
  <c r="C8" i="2"/>
  <c r="C10" i="2"/>
  <c r="C11" i="2"/>
  <c r="C12" i="2"/>
  <c r="B6" i="2"/>
  <c r="B8" i="2"/>
  <c r="B10" i="2"/>
  <c r="B11" i="2"/>
  <c r="B12" i="2"/>
  <c r="E39" i="1"/>
  <c r="E41" i="1"/>
  <c r="D39" i="1"/>
  <c r="D41" i="1"/>
  <c r="C39" i="1"/>
  <c r="C41" i="1"/>
  <c r="B39" i="1"/>
  <c r="B41" i="1"/>
  <c r="E29" i="1"/>
  <c r="E31" i="1"/>
  <c r="D29" i="1"/>
  <c r="D31" i="1"/>
  <c r="E42" i="1"/>
  <c r="B42" i="1"/>
  <c r="D42" i="1"/>
  <c r="D43" i="1"/>
  <c r="D44" i="1"/>
  <c r="C42" i="1"/>
  <c r="E32" i="1"/>
  <c r="E33" i="1"/>
  <c r="E34" i="1"/>
  <c r="D32" i="1"/>
  <c r="D33" i="1"/>
  <c r="D34" i="1"/>
  <c r="C34" i="1"/>
  <c r="B34" i="1"/>
  <c r="E43" i="1"/>
  <c r="E44" i="1"/>
  <c r="B43" i="1"/>
  <c r="B44" i="1"/>
  <c r="C43" i="1"/>
  <c r="C44" i="1"/>
</calcChain>
</file>

<file path=xl/sharedStrings.xml><?xml version="1.0" encoding="utf-8"?>
<sst xmlns="http://schemas.openxmlformats.org/spreadsheetml/2006/main" count="112" uniqueCount="65">
  <si>
    <t>TEOS</t>
  </si>
  <si>
    <t>EtOH</t>
  </si>
  <si>
    <t>$/ml</t>
  </si>
  <si>
    <t>ml</t>
  </si>
  <si>
    <t>$</t>
  </si>
  <si>
    <t>4L</t>
  </si>
  <si>
    <t>2.5L</t>
  </si>
  <si>
    <t>Acros Chemical</t>
  </si>
  <si>
    <t>20L</t>
  </si>
  <si>
    <t>Aldon Corp via VWR</t>
  </si>
  <si>
    <t>kWh</t>
  </si>
  <si>
    <t>Vaccuum</t>
  </si>
  <si>
    <t>Heat at 60</t>
  </si>
  <si>
    <t>h</t>
  </si>
  <si>
    <t>kW</t>
  </si>
  <si>
    <t>370W</t>
  </si>
  <si>
    <t>Welch Model 2052 Vaccuum Pump</t>
  </si>
  <si>
    <t>662W</t>
  </si>
  <si>
    <t>Cascade Tek Model TVO-2-A at 150°C</t>
  </si>
  <si>
    <t>min</t>
  </si>
  <si>
    <t>0to1000</t>
  </si>
  <si>
    <t>1000to1600</t>
  </si>
  <si>
    <t>1000to300</t>
  </si>
  <si>
    <t>1600to1000</t>
  </si>
  <si>
    <t>°C/min</t>
  </si>
  <si>
    <t>°C</t>
  </si>
  <si>
    <t>300to23</t>
  </si>
  <si>
    <t>SentroTech Tube Furnace STT-1600°C-12</t>
  </si>
  <si>
    <t>SUB-TOTAL</t>
  </si>
  <si>
    <t>PETRIFICATION</t>
  </si>
  <si>
    <t>REAGENTS</t>
  </si>
  <si>
    <t>MINERALIZATION</t>
  </si>
  <si>
    <t>5 N HCl from Spectrum Chemical</t>
  </si>
  <si>
    <t>price  $</t>
  </si>
  <si>
    <t>size</t>
  </si>
  <si>
    <t>https://www.eia.gov/electricity/annual/html/epa_a_03.html</t>
  </si>
  <si>
    <t>UCSD Marketplace</t>
  </si>
  <si>
    <t>https://www.cascadetek.com/product/tvo-2-a-vacuum-automation-oven/</t>
  </si>
  <si>
    <t>https://www.cascadetek.com/wp-content/uploads/2018/05/Welch-Vacuum-2052-Spec.pdf</t>
  </si>
  <si>
    <t>Part</t>
  </si>
  <si>
    <t>Source</t>
  </si>
  <si>
    <t>https://www.sentrotech.com/products/tube-furnaces/1600c-tube-furnace/</t>
  </si>
  <si>
    <t>Btu/kWh</t>
  </si>
  <si>
    <t>TOTAL ENERGY</t>
  </si>
  <si>
    <t>coal</t>
  </si>
  <si>
    <t>natural gas</t>
  </si>
  <si>
    <t>g CO2 released</t>
  </si>
  <si>
    <t>kg CO2 released</t>
  </si>
  <si>
    <t>kg CO2/million Btu</t>
  </si>
  <si>
    <t>propane</t>
  </si>
  <si>
    <t>geothermal</t>
  </si>
  <si>
    <t>kg CO2/Btu</t>
  </si>
  <si>
    <t>KWh used</t>
  </si>
  <si>
    <t>kg CO2/kWh</t>
  </si>
  <si>
    <t>g CO2/kWh</t>
  </si>
  <si>
    <t>CO2 RELEASED FOR TOTAL PROCESS</t>
  </si>
  <si>
    <t>https://www.eia.gov/electricity/state/</t>
  </si>
  <si>
    <t>$/kWh*</t>
  </si>
  <si>
    <t>*average US $0.1048/kWh</t>
  </si>
  <si>
    <t>CO2 RELEASED FOR REAGENTS ONLY</t>
  </si>
  <si>
    <t>2 M HCl</t>
  </si>
  <si>
    <t>g SiC</t>
  </si>
  <si>
    <t>g CO2</t>
  </si>
  <si>
    <t>FW SiC</t>
  </si>
  <si>
    <t>FW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</si>
</sst>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2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0" fillId="0" borderId="0" xfId="0" applyNumberFormat="1" applyFont="1" applyAlignment="1">
      <alignment horizontal="right"/>
    </xf>
    <xf numFmtId="164" fontId="5" fillId="0" borderId="0" xfId="0" applyNumberFormat="1" applyFont="1"/>
    <xf numFmtId="165" fontId="0" fillId="0" borderId="0" xfId="0" applyNumberFormat="1" applyAlignment="1">
      <alignment horizontal="right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 applyBorder="1"/>
    <xf numFmtId="2" fontId="5" fillId="0" borderId="0" xfId="0" applyNumberFormat="1" applyFont="1" applyBorder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</cellXfs>
  <cellStyles count="1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3" sqref="B3"/>
    </sheetView>
  </sheetViews>
  <sheetFormatPr baseColWidth="10" defaultRowHeight="15" x14ac:dyDescent="0"/>
  <cols>
    <col min="1" max="1" width="10.83203125" style="20"/>
    <col min="2" max="5" width="12.1640625" style="20" bestFit="1" customWidth="1"/>
    <col min="6" max="6" width="7.83203125" style="20" bestFit="1" customWidth="1"/>
    <col min="7" max="7" width="16.5" style="20" bestFit="1" customWidth="1"/>
    <col min="8" max="16384" width="10.83203125" style="20"/>
  </cols>
  <sheetData>
    <row r="1" spans="1:8">
      <c r="A1" s="27"/>
      <c r="B1" s="27"/>
      <c r="C1" s="27"/>
      <c r="D1" s="27"/>
      <c r="E1" s="27"/>
      <c r="F1" s="27"/>
      <c r="G1" s="27"/>
    </row>
    <row r="2" spans="1:8">
      <c r="A2" s="1"/>
      <c r="B2" s="18" t="s">
        <v>44</v>
      </c>
      <c r="C2" s="18" t="s">
        <v>45</v>
      </c>
      <c r="D2" s="18" t="s">
        <v>49</v>
      </c>
      <c r="E2" s="18" t="s">
        <v>50</v>
      </c>
      <c r="F2"/>
      <c r="G2"/>
    </row>
    <row r="3" spans="1:8">
      <c r="A3" s="1"/>
      <c r="B3" s="22">
        <v>1.8</v>
      </c>
      <c r="C3" s="22">
        <v>1.8</v>
      </c>
      <c r="D3" s="22">
        <v>1.8</v>
      </c>
      <c r="E3" s="22">
        <v>1.8</v>
      </c>
      <c r="F3" s="20" t="s">
        <v>61</v>
      </c>
    </row>
    <row r="4" spans="1:8">
      <c r="A4" s="1"/>
      <c r="B4" s="22">
        <v>40.095999999999997</v>
      </c>
      <c r="C4" s="22">
        <v>40.095999999999997</v>
      </c>
      <c r="D4" s="22">
        <v>40.095999999999997</v>
      </c>
      <c r="E4" s="22">
        <v>40.095999999999997</v>
      </c>
      <c r="F4" s="20" t="s">
        <v>63</v>
      </c>
    </row>
    <row r="5" spans="1:8">
      <c r="A5" s="1"/>
      <c r="B5" s="22">
        <v>44.01</v>
      </c>
      <c r="C5" s="22">
        <v>44.01</v>
      </c>
      <c r="D5" s="22">
        <v>44.01</v>
      </c>
      <c r="E5" s="22">
        <v>44.01</v>
      </c>
      <c r="F5" s="20" t="s">
        <v>64</v>
      </c>
    </row>
    <row r="6" spans="1:8">
      <c r="A6" s="1"/>
      <c r="B6" s="23">
        <f>B3/B4*B5</f>
        <v>1.9757083000798086</v>
      </c>
      <c r="C6" s="23">
        <f>C3/C4*C5</f>
        <v>1.9757083000798086</v>
      </c>
      <c r="D6" s="23">
        <f>D3/D4*D5</f>
        <v>1.9757083000798086</v>
      </c>
      <c r="E6" s="23">
        <f>E3/E4*E5</f>
        <v>1.9757083000798086</v>
      </c>
      <c r="F6" s="21" t="s">
        <v>62</v>
      </c>
    </row>
    <row r="7" spans="1:8">
      <c r="A7" s="1"/>
      <c r="B7" s="15">
        <v>93.3</v>
      </c>
      <c r="C7" s="5">
        <v>53.07</v>
      </c>
      <c r="D7" s="1">
        <v>63.07</v>
      </c>
      <c r="E7" s="11">
        <v>7.71</v>
      </c>
      <c r="F7"/>
      <c r="G7" s="12" t="s">
        <v>48</v>
      </c>
      <c r="H7" s="26" t="s">
        <v>35</v>
      </c>
    </row>
    <row r="8" spans="1:8">
      <c r="A8" s="1"/>
      <c r="B8" s="8">
        <f>B7/1000000</f>
        <v>9.3299999999999991E-5</v>
      </c>
      <c r="C8" s="8">
        <f>C7/1000000</f>
        <v>5.3069999999999998E-5</v>
      </c>
      <c r="D8" s="8">
        <f>D7/1000000</f>
        <v>6.3070000000000004E-5</v>
      </c>
      <c r="E8" s="8">
        <f>E7/1000000</f>
        <v>7.7100000000000007E-6</v>
      </c>
      <c r="F8"/>
      <c r="G8" t="s">
        <v>51</v>
      </c>
    </row>
    <row r="9" spans="1:8">
      <c r="A9" s="1"/>
      <c r="B9" s="8">
        <v>3412.14</v>
      </c>
      <c r="C9" s="8">
        <v>3412.14</v>
      </c>
      <c r="D9" s="8">
        <v>3412.14</v>
      </c>
      <c r="E9" s="8">
        <v>3412.14</v>
      </c>
      <c r="F9"/>
      <c r="G9" s="10" t="s">
        <v>42</v>
      </c>
    </row>
    <row r="10" spans="1:8">
      <c r="A10" s="1"/>
      <c r="B10" s="8">
        <f>B8*B9</f>
        <v>0.31835266199999995</v>
      </c>
      <c r="C10" s="8">
        <f>C8*C9</f>
        <v>0.1810822698</v>
      </c>
      <c r="D10" s="8">
        <f>D8*D9</f>
        <v>0.2152036698</v>
      </c>
      <c r="E10" s="8">
        <f>E8*E9</f>
        <v>2.6307599400000003E-2</v>
      </c>
      <c r="F10"/>
      <c r="G10" t="s">
        <v>53</v>
      </c>
    </row>
    <row r="11" spans="1:8">
      <c r="A11" s="19"/>
      <c r="B11" s="25">
        <f>B10*1000</f>
        <v>318.35266199999995</v>
      </c>
      <c r="C11" s="25">
        <f>C10*1000</f>
        <v>181.08226980000001</v>
      </c>
      <c r="D11" s="25">
        <f>D10*1000</f>
        <v>215.2036698</v>
      </c>
      <c r="E11" s="25">
        <f>E10*1000</f>
        <v>26.307599400000004</v>
      </c>
      <c r="G11" s="24" t="s">
        <v>54</v>
      </c>
    </row>
    <row r="12" spans="1:8">
      <c r="A12" s="11"/>
      <c r="B12" s="20">
        <f>B6/B11</f>
        <v>6.2060366879539671E-3</v>
      </c>
      <c r="C12" s="20">
        <f>C6/C11</f>
        <v>1.091055630273422E-2</v>
      </c>
      <c r="D12" s="20">
        <f>D6/D11</f>
        <v>9.1806440936436518E-3</v>
      </c>
      <c r="E12" s="20">
        <f>E6/E11</f>
        <v>7.5100288325046047E-2</v>
      </c>
      <c r="G12" s="20" t="s">
        <v>10</v>
      </c>
    </row>
    <row r="13" spans="1:8">
      <c r="A13"/>
    </row>
    <row r="14" spans="1:8">
      <c r="A14" s="17"/>
      <c r="B14" s="16"/>
      <c r="C14" s="16"/>
      <c r="D14" s="14"/>
      <c r="E14" s="14"/>
      <c r="F14"/>
      <c r="G14"/>
    </row>
    <row r="15" spans="1:8">
      <c r="A15" s="6"/>
      <c r="B15" s="5"/>
      <c r="C15" s="5"/>
      <c r="D15" s="5"/>
      <c r="E15" s="5"/>
      <c r="F15"/>
      <c r="G15"/>
    </row>
    <row r="16" spans="1:8">
      <c r="A16" s="14"/>
      <c r="B16" s="5"/>
      <c r="C16" s="5"/>
      <c r="D16" s="5"/>
      <c r="E16" s="5"/>
      <c r="F16"/>
      <c r="G16"/>
    </row>
    <row r="17" spans="1:7">
      <c r="A17" s="5"/>
      <c r="B17"/>
      <c r="C17"/>
      <c r="D17"/>
      <c r="E17"/>
      <c r="F17"/>
      <c r="G17"/>
    </row>
    <row r="18" spans="1:7">
      <c r="A18" s="5"/>
      <c r="B18"/>
      <c r="C18"/>
    </row>
    <row r="19" spans="1:7">
      <c r="A19" s="19"/>
    </row>
  </sheetData>
  <mergeCells count="1">
    <mergeCell ref="A1:G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G13" sqref="G13"/>
    </sheetView>
  </sheetViews>
  <sheetFormatPr baseColWidth="10" defaultRowHeight="15" x14ac:dyDescent="0"/>
  <cols>
    <col min="1" max="1" width="15.83203125" style="1" bestFit="1" customWidth="1"/>
    <col min="2" max="3" width="13.83203125" bestFit="1" customWidth="1"/>
    <col min="4" max="4" width="12.1640625" bestFit="1" customWidth="1"/>
    <col min="5" max="5" width="10.6640625" bestFit="1" customWidth="1"/>
    <col min="6" max="6" width="7.83203125" bestFit="1" customWidth="1"/>
    <col min="7" max="7" width="16.83203125" bestFit="1" customWidth="1"/>
    <col min="8" max="8" width="6.83203125" bestFit="1" customWidth="1"/>
    <col min="9" max="9" width="7.1640625" bestFit="1" customWidth="1"/>
    <col min="10" max="10" width="8.5" bestFit="1" customWidth="1"/>
    <col min="11" max="11" width="34.33203125" bestFit="1" customWidth="1"/>
    <col min="12" max="12" width="75.83203125" bestFit="1" customWidth="1"/>
  </cols>
  <sheetData>
    <row r="1" spans="1:12">
      <c r="A1" s="4"/>
      <c r="B1" s="1"/>
      <c r="C1" s="1"/>
      <c r="D1" s="1"/>
      <c r="E1" s="1"/>
      <c r="F1" s="1"/>
      <c r="G1" s="1"/>
      <c r="H1" s="1"/>
      <c r="I1" s="1"/>
      <c r="J1" s="1"/>
    </row>
    <row r="2" spans="1:12">
      <c r="A2" s="3" t="s">
        <v>30</v>
      </c>
      <c r="B2" s="1"/>
      <c r="C2" s="2" t="s">
        <v>3</v>
      </c>
      <c r="D2" s="2" t="s">
        <v>2</v>
      </c>
      <c r="E2" s="2" t="s">
        <v>4</v>
      </c>
      <c r="F2" s="2" t="s">
        <v>57</v>
      </c>
      <c r="G2" s="2" t="s">
        <v>10</v>
      </c>
      <c r="H2" s="2"/>
      <c r="I2" s="2" t="s">
        <v>33</v>
      </c>
      <c r="J2" s="1" t="s">
        <v>34</v>
      </c>
      <c r="K2" s="9" t="s">
        <v>39</v>
      </c>
      <c r="L2" s="9" t="s">
        <v>40</v>
      </c>
    </row>
    <row r="3" spans="1:12">
      <c r="A3" s="2" t="s">
        <v>0</v>
      </c>
      <c r="B3" s="1"/>
      <c r="C3" s="2">
        <f>5/0.94</f>
        <v>5.3191489361702127</v>
      </c>
      <c r="D3" s="2">
        <f>132/2500</f>
        <v>5.28E-2</v>
      </c>
      <c r="E3" s="2">
        <f>C3*D3</f>
        <v>0.28085106382978725</v>
      </c>
      <c r="F3" s="2">
        <v>0.1048</v>
      </c>
      <c r="G3" s="2">
        <f>E3*F3</f>
        <v>2.9433191489361705E-2</v>
      </c>
      <c r="I3" s="2">
        <v>132.66999999999999</v>
      </c>
      <c r="J3" s="1" t="s">
        <v>6</v>
      </c>
      <c r="K3" t="s">
        <v>7</v>
      </c>
      <c r="L3" t="s">
        <v>36</v>
      </c>
    </row>
    <row r="4" spans="1:12">
      <c r="A4" s="2" t="s">
        <v>60</v>
      </c>
      <c r="B4" s="1"/>
      <c r="C4" s="2">
        <f>27.5/5*2</f>
        <v>11</v>
      </c>
      <c r="D4" s="2">
        <f>109.78/4000</f>
        <v>2.7445000000000001E-2</v>
      </c>
      <c r="E4" s="2">
        <f>C4*D4</f>
        <v>0.30189500000000002</v>
      </c>
      <c r="F4" s="2">
        <v>0.1048</v>
      </c>
      <c r="G4" s="2">
        <f>E4*F4</f>
        <v>3.1638596000000005E-2</v>
      </c>
      <c r="I4" s="2">
        <v>109.78</v>
      </c>
      <c r="J4" s="1" t="s">
        <v>5</v>
      </c>
      <c r="K4" t="s">
        <v>32</v>
      </c>
      <c r="L4" t="s">
        <v>36</v>
      </c>
    </row>
    <row r="5" spans="1:12">
      <c r="A5" s="2" t="s">
        <v>1</v>
      </c>
      <c r="B5" s="1"/>
      <c r="C5" s="2">
        <v>10</v>
      </c>
      <c r="D5" s="2">
        <f>137.32/20000</f>
        <v>6.8659999999999997E-3</v>
      </c>
      <c r="E5" s="2">
        <f>C5*D5</f>
        <v>6.8659999999999999E-2</v>
      </c>
      <c r="F5" s="2">
        <v>0.1048</v>
      </c>
      <c r="G5" s="2">
        <f>E5*F5</f>
        <v>7.1955680000000003E-3</v>
      </c>
      <c r="I5" s="2">
        <v>137.32</v>
      </c>
      <c r="J5" s="1" t="s">
        <v>8</v>
      </c>
      <c r="K5" t="s">
        <v>9</v>
      </c>
      <c r="L5" t="s">
        <v>36</v>
      </c>
    </row>
    <row r="6" spans="1:12">
      <c r="A6" s="7" t="s">
        <v>28</v>
      </c>
      <c r="B6" s="1"/>
      <c r="C6" s="3"/>
      <c r="D6" s="3"/>
      <c r="E6" s="3"/>
      <c r="F6" s="3"/>
      <c r="G6" s="3">
        <f>SUM(G3:G5)</f>
        <v>6.8267355489361706E-2</v>
      </c>
      <c r="I6" s="2"/>
      <c r="J6" s="1"/>
      <c r="K6" t="s">
        <v>58</v>
      </c>
      <c r="L6" t="s">
        <v>56</v>
      </c>
    </row>
    <row r="7" spans="1:12">
      <c r="B7" s="1"/>
      <c r="C7" s="1"/>
      <c r="D7" s="1"/>
      <c r="E7" s="1"/>
      <c r="F7" s="1"/>
      <c r="G7" s="1"/>
      <c r="H7" s="1"/>
      <c r="I7" s="1"/>
      <c r="J7" s="1"/>
    </row>
    <row r="8" spans="1:12">
      <c r="A8" s="4" t="s">
        <v>31</v>
      </c>
      <c r="B8" s="1"/>
      <c r="C8" s="1"/>
      <c r="D8" s="1"/>
      <c r="E8" s="1" t="s">
        <v>13</v>
      </c>
      <c r="F8" s="1" t="s">
        <v>14</v>
      </c>
      <c r="G8" s="1" t="s">
        <v>10</v>
      </c>
      <c r="H8" s="1"/>
      <c r="I8" s="1"/>
      <c r="J8" s="1"/>
    </row>
    <row r="9" spans="1:12">
      <c r="A9" s="1" t="s">
        <v>12</v>
      </c>
      <c r="B9" s="1"/>
      <c r="C9" s="1"/>
      <c r="D9" s="1"/>
      <c r="E9" s="1">
        <v>24</v>
      </c>
      <c r="F9" s="1">
        <v>0.66200000000000003</v>
      </c>
      <c r="G9" s="2">
        <f>F9*E9</f>
        <v>15.888000000000002</v>
      </c>
      <c r="H9" s="1"/>
      <c r="I9" s="1"/>
      <c r="J9" s="1" t="s">
        <v>17</v>
      </c>
      <c r="K9" t="s">
        <v>18</v>
      </c>
      <c r="L9" t="s">
        <v>37</v>
      </c>
    </row>
    <row r="10" spans="1:12">
      <c r="A10" s="1" t="s">
        <v>11</v>
      </c>
      <c r="B10" s="1"/>
      <c r="C10" s="1"/>
      <c r="D10" s="1"/>
      <c r="E10" s="1">
        <v>24</v>
      </c>
      <c r="F10" s="1">
        <v>0.37</v>
      </c>
      <c r="G10" s="2">
        <f t="shared" ref="G10:G11" si="0">F10*E10</f>
        <v>8.879999999999999</v>
      </c>
      <c r="H10" s="1"/>
      <c r="I10" s="1"/>
      <c r="J10" s="1" t="s">
        <v>15</v>
      </c>
      <c r="K10" t="s">
        <v>16</v>
      </c>
      <c r="L10" t="s">
        <v>38</v>
      </c>
    </row>
    <row r="11" spans="1:12">
      <c r="A11" s="1" t="s">
        <v>12</v>
      </c>
      <c r="B11" s="1"/>
      <c r="C11" s="1"/>
      <c r="D11" s="1"/>
      <c r="E11" s="1">
        <v>24</v>
      </c>
      <c r="F11" s="1">
        <v>0.66200000000000003</v>
      </c>
      <c r="G11" s="2">
        <f t="shared" si="0"/>
        <v>15.888000000000002</v>
      </c>
      <c r="H11" s="1"/>
      <c r="I11" s="1"/>
      <c r="J11" s="1" t="s">
        <v>17</v>
      </c>
      <c r="K11" t="s">
        <v>18</v>
      </c>
      <c r="L11" t="s">
        <v>37</v>
      </c>
    </row>
    <row r="12" spans="1:12">
      <c r="A12" s="1" t="s">
        <v>12</v>
      </c>
      <c r="B12" s="1"/>
      <c r="C12" s="1"/>
      <c r="D12" s="1"/>
      <c r="E12" s="1">
        <v>16</v>
      </c>
      <c r="F12" s="1">
        <v>0.66200000000000003</v>
      </c>
      <c r="G12" s="2">
        <f>F12*E12</f>
        <v>10.592000000000001</v>
      </c>
      <c r="H12" s="1"/>
      <c r="I12" s="1"/>
      <c r="J12" s="1" t="s">
        <v>17</v>
      </c>
      <c r="K12" t="s">
        <v>18</v>
      </c>
      <c r="L12" t="s">
        <v>37</v>
      </c>
    </row>
    <row r="13" spans="1:12">
      <c r="A13" s="7" t="s">
        <v>28</v>
      </c>
      <c r="B13" s="1"/>
      <c r="C13" s="3"/>
      <c r="D13" s="3"/>
      <c r="E13" s="3"/>
      <c r="F13" s="3"/>
      <c r="G13" s="3">
        <f>SUM(G9:G12)</f>
        <v>51.248000000000005</v>
      </c>
      <c r="H13" s="1"/>
      <c r="I13" s="1"/>
      <c r="J13" s="1"/>
    </row>
    <row r="14" spans="1:12"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4" t="s">
        <v>29</v>
      </c>
      <c r="B15" s="1" t="s">
        <v>24</v>
      </c>
      <c r="C15" s="1" t="s">
        <v>25</v>
      </c>
      <c r="D15" s="1" t="s">
        <v>19</v>
      </c>
      <c r="E15" s="1" t="s">
        <v>13</v>
      </c>
      <c r="F15" s="1" t="s">
        <v>14</v>
      </c>
      <c r="G15" s="1"/>
      <c r="H15" s="1"/>
      <c r="I15" s="1"/>
      <c r="J15" s="1"/>
    </row>
    <row r="16" spans="1:12">
      <c r="A16" s="1" t="s">
        <v>20</v>
      </c>
      <c r="B16" s="1">
        <v>6</v>
      </c>
      <c r="C16" s="1">
        <f>1000-0</f>
        <v>1000</v>
      </c>
      <c r="D16" s="1">
        <f>C16/B16</f>
        <v>166.66666666666666</v>
      </c>
      <c r="E16" s="8">
        <f>D16/60</f>
        <v>2.7777777777777777</v>
      </c>
      <c r="F16" s="1">
        <v>7</v>
      </c>
      <c r="G16" s="2">
        <f>F16*E16</f>
        <v>19.444444444444443</v>
      </c>
      <c r="H16" s="1"/>
      <c r="I16" s="1"/>
      <c r="J16" s="1"/>
      <c r="K16" t="s">
        <v>27</v>
      </c>
      <c r="L16" t="s">
        <v>41</v>
      </c>
    </row>
    <row r="17" spans="1:12">
      <c r="A17" s="1" t="s">
        <v>21</v>
      </c>
      <c r="B17" s="1">
        <v>3</v>
      </c>
      <c r="C17" s="1">
        <f>1600-1000</f>
        <v>600</v>
      </c>
      <c r="D17" s="1">
        <f>C17/B17</f>
        <v>200</v>
      </c>
      <c r="E17" s="8">
        <f>D17/60</f>
        <v>3.3333333333333335</v>
      </c>
      <c r="F17" s="1">
        <v>7</v>
      </c>
      <c r="G17" s="2">
        <f t="shared" ref="G17:G21" si="1">F17*E17</f>
        <v>23.333333333333336</v>
      </c>
      <c r="H17" s="1"/>
      <c r="I17" s="1"/>
      <c r="J17" s="1"/>
      <c r="K17" t="s">
        <v>27</v>
      </c>
      <c r="L17" t="s">
        <v>41</v>
      </c>
    </row>
    <row r="18" spans="1:12">
      <c r="A18" s="1">
        <v>1600</v>
      </c>
      <c r="B18" s="1"/>
      <c r="C18" s="1"/>
      <c r="D18" s="1"/>
      <c r="E18" s="8">
        <v>2</v>
      </c>
      <c r="F18" s="1">
        <v>7</v>
      </c>
      <c r="G18" s="2">
        <f t="shared" si="1"/>
        <v>14</v>
      </c>
      <c r="H18" s="1"/>
      <c r="I18" s="1"/>
      <c r="J18" s="1"/>
      <c r="K18" t="s">
        <v>27</v>
      </c>
      <c r="L18" t="s">
        <v>41</v>
      </c>
    </row>
    <row r="19" spans="1:12">
      <c r="A19" s="1" t="s">
        <v>23</v>
      </c>
      <c r="B19" s="1">
        <v>2</v>
      </c>
      <c r="C19" s="1">
        <f>1600-1000</f>
        <v>600</v>
      </c>
      <c r="D19" s="1">
        <f>C19/B19</f>
        <v>300</v>
      </c>
      <c r="E19" s="8">
        <f>D19/60</f>
        <v>5</v>
      </c>
      <c r="F19" s="1">
        <v>7</v>
      </c>
      <c r="G19" s="2">
        <f t="shared" si="1"/>
        <v>35</v>
      </c>
      <c r="H19" s="1"/>
      <c r="I19" s="1"/>
      <c r="J19" s="1"/>
      <c r="K19" t="s">
        <v>27</v>
      </c>
      <c r="L19" t="s">
        <v>41</v>
      </c>
    </row>
    <row r="20" spans="1:12">
      <c r="A20" s="1" t="s">
        <v>22</v>
      </c>
      <c r="B20" s="1">
        <v>3</v>
      </c>
      <c r="C20" s="1">
        <f>1000-300</f>
        <v>700</v>
      </c>
      <c r="D20" s="1">
        <f>C20/B20</f>
        <v>233.33333333333334</v>
      </c>
      <c r="E20" s="8">
        <f>D20/60</f>
        <v>3.8888888888888888</v>
      </c>
      <c r="F20" s="1">
        <v>7</v>
      </c>
      <c r="G20" s="2">
        <f t="shared" si="1"/>
        <v>27.222222222222221</v>
      </c>
      <c r="H20" s="1"/>
      <c r="I20" s="1"/>
      <c r="J20" s="1"/>
      <c r="K20" t="s">
        <v>27</v>
      </c>
      <c r="L20" t="s">
        <v>41</v>
      </c>
    </row>
    <row r="21" spans="1:12">
      <c r="A21" s="1" t="s">
        <v>26</v>
      </c>
      <c r="B21" s="1">
        <v>5</v>
      </c>
      <c r="C21" s="1">
        <f>300-23</f>
        <v>277</v>
      </c>
      <c r="D21" s="1">
        <f>C21/B21</f>
        <v>55.4</v>
      </c>
      <c r="E21" s="8">
        <f>D21/60</f>
        <v>0.92333333333333334</v>
      </c>
      <c r="F21" s="1">
        <v>7</v>
      </c>
      <c r="G21" s="2">
        <f t="shared" si="1"/>
        <v>6.4633333333333329</v>
      </c>
      <c r="H21" s="1"/>
      <c r="I21" s="1"/>
      <c r="J21" s="1"/>
      <c r="K21" t="s">
        <v>27</v>
      </c>
      <c r="L21" t="s">
        <v>41</v>
      </c>
    </row>
    <row r="22" spans="1:12">
      <c r="A22" s="3" t="s">
        <v>28</v>
      </c>
      <c r="B22" s="1"/>
      <c r="C22" s="3"/>
      <c r="D22" s="3"/>
      <c r="E22" s="3"/>
      <c r="F22" s="3"/>
      <c r="G22" s="3">
        <f>SUM(G16:G21)</f>
        <v>125.46333333333334</v>
      </c>
      <c r="H22" s="1"/>
      <c r="I22" s="1"/>
      <c r="J22" s="1"/>
    </row>
    <row r="23" spans="1:12">
      <c r="B23" s="1"/>
      <c r="C23" s="1"/>
      <c r="D23" s="1"/>
      <c r="E23" s="1"/>
      <c r="F23" s="1"/>
      <c r="G23" s="1"/>
      <c r="H23" s="1"/>
      <c r="I23" s="1"/>
      <c r="J23" s="1"/>
    </row>
    <row r="24" spans="1:12">
      <c r="A24" s="4" t="s">
        <v>43</v>
      </c>
      <c r="B24" s="1"/>
      <c r="C24" s="1"/>
      <c r="D24" s="1"/>
      <c r="E24" s="1"/>
      <c r="F24" s="1"/>
      <c r="G24" s="13">
        <f>G22+G13+G6</f>
        <v>176.77960068882271</v>
      </c>
      <c r="H24" s="1"/>
      <c r="I24" s="1"/>
      <c r="J24" s="1"/>
    </row>
    <row r="25" spans="1:12">
      <c r="B25" s="1"/>
      <c r="C25" s="1"/>
      <c r="D25" s="1"/>
      <c r="E25" s="1"/>
      <c r="F25" s="1"/>
      <c r="G25" s="1"/>
      <c r="H25" s="1"/>
      <c r="I25" s="1"/>
      <c r="J25" s="1"/>
    </row>
    <row r="26" spans="1:12">
      <c r="A26" s="27" t="s">
        <v>55</v>
      </c>
      <c r="B26" s="27"/>
      <c r="C26" s="27"/>
      <c r="D26" s="27"/>
      <c r="E26" s="27"/>
      <c r="F26" s="27"/>
      <c r="G26" s="27"/>
    </row>
    <row r="27" spans="1:12">
      <c r="B27" s="18" t="s">
        <v>44</v>
      </c>
      <c r="C27" s="18" t="s">
        <v>45</v>
      </c>
      <c r="D27" s="18" t="s">
        <v>49</v>
      </c>
      <c r="E27" s="18" t="s">
        <v>50</v>
      </c>
    </row>
    <row r="28" spans="1:12">
      <c r="B28" s="15">
        <v>93.3</v>
      </c>
      <c r="C28" s="5">
        <v>53.07</v>
      </c>
      <c r="D28" s="1">
        <v>63.07</v>
      </c>
      <c r="E28" s="11">
        <v>7.71</v>
      </c>
      <c r="G28" s="12" t="s">
        <v>48</v>
      </c>
      <c r="I28" s="11"/>
      <c r="J28" s="1"/>
      <c r="K28" t="s">
        <v>35</v>
      </c>
    </row>
    <row r="29" spans="1:12">
      <c r="B29">
        <f>B28/1000000</f>
        <v>9.3299999999999991E-5</v>
      </c>
      <c r="C29">
        <f>C28/1000000</f>
        <v>5.3069999999999998E-5</v>
      </c>
      <c r="D29">
        <f>D28/1000000</f>
        <v>6.3070000000000004E-5</v>
      </c>
      <c r="E29">
        <f>E28/1000000</f>
        <v>7.7100000000000007E-6</v>
      </c>
      <c r="G29" t="s">
        <v>51</v>
      </c>
      <c r="I29" s="1"/>
      <c r="J29" s="1"/>
    </row>
    <row r="30" spans="1:12">
      <c r="B30" s="17">
        <v>3412.14</v>
      </c>
      <c r="C30" s="17">
        <v>3412.14</v>
      </c>
      <c r="D30" s="17">
        <v>3412.14</v>
      </c>
      <c r="E30" s="17">
        <v>3412.14</v>
      </c>
      <c r="G30" s="10" t="s">
        <v>42</v>
      </c>
    </row>
    <row r="31" spans="1:12">
      <c r="B31" s="6">
        <f>B29*B30</f>
        <v>0.31835266199999995</v>
      </c>
      <c r="C31" s="6">
        <f>C29*C30</f>
        <v>0.1810822698</v>
      </c>
      <c r="D31" s="6">
        <f>D29*D30</f>
        <v>0.2152036698</v>
      </c>
      <c r="E31" s="6">
        <f>E29*E30</f>
        <v>2.6307599400000003E-2</v>
      </c>
      <c r="G31" t="s">
        <v>53</v>
      </c>
    </row>
    <row r="32" spans="1:12">
      <c r="B32" s="16">
        <f>G24</f>
        <v>176.77960068882271</v>
      </c>
      <c r="C32" s="16">
        <f>G24</f>
        <v>176.77960068882271</v>
      </c>
      <c r="D32" s="14">
        <f>G24</f>
        <v>176.77960068882271</v>
      </c>
      <c r="E32" s="14">
        <f>G24</f>
        <v>176.77960068882271</v>
      </c>
      <c r="G32" t="s">
        <v>52</v>
      </c>
    </row>
    <row r="33" spans="1:11">
      <c r="B33" s="5">
        <f>B31*B32</f>
        <v>56.278256466583734</v>
      </c>
      <c r="C33" s="5">
        <f>C31*C32</f>
        <v>32.011651347069659</v>
      </c>
      <c r="D33" s="5">
        <f>D31*D32</f>
        <v>38.043618814013257</v>
      </c>
      <c r="E33" s="5">
        <f>E31*E32</f>
        <v>4.6506469170135123</v>
      </c>
      <c r="G33" t="s">
        <v>47</v>
      </c>
      <c r="H33" s="1"/>
    </row>
    <row r="34" spans="1:11">
      <c r="B34" s="5">
        <f>B33*1000</f>
        <v>56278.256466583734</v>
      </c>
      <c r="C34" s="5">
        <f>C33*1000</f>
        <v>32011.651347069659</v>
      </c>
      <c r="D34" s="5">
        <f>D33*1000</f>
        <v>38043.618814013258</v>
      </c>
      <c r="E34" s="5">
        <f>E33*1000</f>
        <v>4650.6469170135124</v>
      </c>
      <c r="G34" t="s">
        <v>46</v>
      </c>
    </row>
    <row r="36" spans="1:11">
      <c r="A36" s="27" t="s">
        <v>59</v>
      </c>
      <c r="B36" s="27"/>
      <c r="C36" s="27"/>
      <c r="D36" s="27"/>
      <c r="E36" s="27"/>
      <c r="F36" s="27"/>
      <c r="G36" s="27"/>
    </row>
    <row r="37" spans="1:11">
      <c r="B37" s="18" t="s">
        <v>44</v>
      </c>
      <c r="C37" s="18" t="s">
        <v>45</v>
      </c>
      <c r="D37" s="18" t="s">
        <v>49</v>
      </c>
      <c r="E37" s="18" t="s">
        <v>50</v>
      </c>
    </row>
    <row r="38" spans="1:11">
      <c r="B38" s="15">
        <v>93.3</v>
      </c>
      <c r="C38" s="5">
        <v>53.07</v>
      </c>
      <c r="D38" s="1">
        <v>63.07</v>
      </c>
      <c r="E38" s="11">
        <v>7.71</v>
      </c>
      <c r="G38" s="12" t="s">
        <v>48</v>
      </c>
      <c r="K38" t="s">
        <v>35</v>
      </c>
    </row>
    <row r="39" spans="1:11">
      <c r="B39">
        <f>B38/1000000</f>
        <v>9.3299999999999991E-5</v>
      </c>
      <c r="C39">
        <f>C38/1000000</f>
        <v>5.3069999999999998E-5</v>
      </c>
      <c r="D39">
        <f>D38/1000000</f>
        <v>6.3070000000000004E-5</v>
      </c>
      <c r="E39">
        <f>E38/1000000</f>
        <v>7.7100000000000007E-6</v>
      </c>
      <c r="G39" t="s">
        <v>51</v>
      </c>
    </row>
    <row r="40" spans="1:11">
      <c r="B40" s="17">
        <v>3412.14</v>
      </c>
      <c r="C40" s="17">
        <v>3412.14</v>
      </c>
      <c r="D40" s="17">
        <v>3412.14</v>
      </c>
      <c r="E40" s="17">
        <v>3412.14</v>
      </c>
      <c r="G40" s="10" t="s">
        <v>42</v>
      </c>
    </row>
    <row r="41" spans="1:11">
      <c r="B41" s="6">
        <f>B39*B40</f>
        <v>0.31835266199999995</v>
      </c>
      <c r="C41" s="6">
        <f>C39*C40</f>
        <v>0.1810822698</v>
      </c>
      <c r="D41" s="6">
        <f>D39*D40</f>
        <v>0.2152036698</v>
      </c>
      <c r="E41" s="6">
        <f>E39*E40</f>
        <v>2.6307599400000003E-2</v>
      </c>
      <c r="G41" t="s">
        <v>53</v>
      </c>
    </row>
    <row r="42" spans="1:11">
      <c r="B42" s="16">
        <f>G6</f>
        <v>6.8267355489361706E-2</v>
      </c>
      <c r="C42" s="16">
        <f>G6</f>
        <v>6.8267355489361706E-2</v>
      </c>
      <c r="D42" s="14">
        <f>G6</f>
        <v>6.8267355489361706E-2</v>
      </c>
      <c r="E42" s="14">
        <f>G6</f>
        <v>6.8267355489361706E-2</v>
      </c>
      <c r="G42" t="s">
        <v>52</v>
      </c>
    </row>
    <row r="43" spans="1:11">
      <c r="B43" s="5">
        <f>B41*B42</f>
        <v>2.173309434773861E-2</v>
      </c>
      <c r="C43" s="5">
        <f>C41*C42</f>
        <v>1.2362007685257108E-2</v>
      </c>
      <c r="D43" s="5">
        <f>D41*D42</f>
        <v>1.4691385428851813E-2</v>
      </c>
      <c r="E43" s="5">
        <f>E41*E42</f>
        <v>1.7959502403115189E-3</v>
      </c>
      <c r="G43" t="s">
        <v>47</v>
      </c>
    </row>
    <row r="44" spans="1:11">
      <c r="B44" s="5">
        <f>B43*1000</f>
        <v>21.733094347738611</v>
      </c>
      <c r="C44" s="5">
        <f>C43*1000</f>
        <v>12.362007685257108</v>
      </c>
      <c r="D44" s="5">
        <f>D43*1000</f>
        <v>14.691385428851813</v>
      </c>
      <c r="E44" s="5">
        <f>E43*1000</f>
        <v>1.7959502403115188</v>
      </c>
      <c r="G44" t="s">
        <v>46</v>
      </c>
    </row>
  </sheetData>
  <mergeCells count="2">
    <mergeCell ref="A26:G26"/>
    <mergeCell ref="A36:G3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CACLULATION</vt:lpstr>
      <vt:lpstr>ENERGYUSAGE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X</dc:creator>
  <cp:lastModifiedBy>X X</cp:lastModifiedBy>
  <dcterms:created xsi:type="dcterms:W3CDTF">2019-03-02T16:42:35Z</dcterms:created>
  <dcterms:modified xsi:type="dcterms:W3CDTF">2021-01-20T23:40:59Z</dcterms:modified>
</cp:coreProperties>
</file>