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OJECTS\DARO project\Paper\resub 1\SI\"/>
    </mc:Choice>
  </mc:AlternateContent>
  <bookViews>
    <workbookView xWindow="-120" yWindow="-120" windowWidth="19440" windowHeight="15000" activeTab="4"/>
  </bookViews>
  <sheets>
    <sheet name="Strains" sheetId="1" r:id="rId1"/>
    <sheet name="Plasmids" sheetId="2" r:id="rId2"/>
    <sheet name="Accession numbers" sheetId="3" r:id="rId3"/>
    <sheet name="DarF BLAST results" sheetId="4" r:id="rId4"/>
    <sheet name="DarF HHpred results" sheetId="6" r:id="rId5"/>
    <sheet name="DarG BLAST results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5" l="1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<sst xmlns="http://schemas.openxmlformats.org/spreadsheetml/2006/main" count="893" uniqueCount="647">
  <si>
    <t xml:space="preserve">Bacterial strain </t>
  </si>
  <si>
    <t>Genotype</t>
  </si>
  <si>
    <t>Reference</t>
  </si>
  <si>
    <t>Cloning strains</t>
  </si>
  <si>
    <t>Invitrogen</t>
  </si>
  <si>
    <t>New England Biolabs</t>
  </si>
  <si>
    <t>Gene Bridges</t>
  </si>
  <si>
    <t>This work</t>
  </si>
  <si>
    <t>Heterologous producer strains</t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</si>
  <si>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 xml:space="preserve">HS996 </t>
    </r>
  </si>
  <si>
    <r>
      <t>F</t>
    </r>
    <r>
      <rPr>
        <vertAlign val="superscript"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mcr</t>
    </r>
    <r>
      <rPr>
        <sz val="11"/>
        <color rgb="FF000000"/>
        <rFont val="Calibri"/>
        <family val="2"/>
        <scheme val="minor"/>
      </rPr>
      <t>A,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Δ(</t>
    </r>
    <r>
      <rPr>
        <i/>
        <sz val="11"/>
        <color rgb="FF000000"/>
        <rFont val="Calibri"/>
        <family val="2"/>
        <scheme val="minor"/>
      </rPr>
      <t>mrr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hsd</t>
    </r>
    <r>
      <rPr>
        <sz val="11"/>
        <color rgb="FF000000"/>
        <rFont val="Calibri"/>
        <family val="2"/>
        <scheme val="minor"/>
      </rPr>
      <t>RMS-</t>
    </r>
    <r>
      <rPr>
        <i/>
        <sz val="11"/>
        <color rgb="FF000000"/>
        <rFont val="Calibri"/>
        <family val="2"/>
        <scheme val="minor"/>
      </rPr>
      <t>mcr</t>
    </r>
    <r>
      <rPr>
        <sz val="11"/>
        <color rgb="FF000000"/>
        <rFont val="Calibri"/>
        <family val="2"/>
        <scheme val="minor"/>
      </rPr>
      <t>BC), Φ80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>ZΔM15, Δ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 xml:space="preserve">X74, </t>
    </r>
    <r>
      <rPr>
        <i/>
        <sz val="11"/>
        <color rgb="FF000000"/>
        <rFont val="Calibri"/>
        <family val="2"/>
        <scheme val="minor"/>
      </rPr>
      <t>rec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D139, Δ(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leu</t>
    </r>
    <r>
      <rPr>
        <sz val="11"/>
        <color rgb="FF000000"/>
        <rFont val="Calibri"/>
        <family val="2"/>
        <scheme val="minor"/>
      </rPr>
      <t xml:space="preserve">)7697, </t>
    </r>
    <r>
      <rPr>
        <i/>
        <sz val="11"/>
        <color rgb="FF000000"/>
        <rFont val="Calibri"/>
        <family val="2"/>
        <scheme val="minor"/>
      </rPr>
      <t>gal</t>
    </r>
    <r>
      <rPr>
        <sz val="11"/>
        <color rgb="FF000000"/>
        <rFont val="Calibri"/>
        <family val="2"/>
        <scheme val="minor"/>
      </rPr>
      <t xml:space="preserve">U, </t>
    </r>
    <r>
      <rPr>
        <i/>
        <sz val="11"/>
        <color rgb="FF000000"/>
        <rFont val="Calibri"/>
        <family val="2"/>
        <scheme val="minor"/>
      </rPr>
      <t>gal</t>
    </r>
    <r>
      <rPr>
        <sz val="11"/>
        <color rgb="FF000000"/>
        <rFont val="Calibri"/>
        <family val="2"/>
        <scheme val="minor"/>
      </rPr>
      <t xml:space="preserve">K, </t>
    </r>
    <r>
      <rPr>
        <i/>
        <sz val="11"/>
        <color rgb="FF000000"/>
        <rFont val="Calibri"/>
        <family val="2"/>
        <scheme val="minor"/>
      </rPr>
      <t>rps</t>
    </r>
    <r>
      <rPr>
        <sz val="11"/>
        <color rgb="FF000000"/>
        <rFont val="Calibri"/>
        <family val="2"/>
        <scheme val="minor"/>
      </rPr>
      <t>L (Str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 xml:space="preserve">), </t>
    </r>
    <r>
      <rPr>
        <i/>
        <sz val="11"/>
        <color rgb="FF000000"/>
        <rFont val="Calibri"/>
        <family val="2"/>
        <scheme val="minor"/>
      </rPr>
      <t>end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nup</t>
    </r>
    <r>
      <rPr>
        <sz val="11"/>
        <color rgb="FF000000"/>
        <rFont val="Calibri"/>
        <family val="2"/>
        <scheme val="minor"/>
      </rPr>
      <t xml:space="preserve">G, </t>
    </r>
    <r>
      <rPr>
        <i/>
        <sz val="11"/>
        <color rgb="FF000000"/>
        <rFont val="Calibri"/>
        <family val="2"/>
        <scheme val="minor"/>
      </rPr>
      <t>fhu</t>
    </r>
    <r>
      <rPr>
        <sz val="11"/>
        <color rgb="FF000000"/>
        <rFont val="Calibri"/>
        <family val="2"/>
        <scheme val="minor"/>
      </rPr>
      <t>A::IS2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</si>
  <si>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NEB10β</t>
    </r>
  </si>
  <si>
    <r>
      <t>mcr</t>
    </r>
    <r>
      <rPr>
        <sz val="11"/>
        <color rgb="FF000000"/>
        <rFont val="Calibri"/>
        <family val="2"/>
        <scheme val="minor"/>
      </rPr>
      <t>A,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spoT1Δ(</t>
    </r>
    <r>
      <rPr>
        <i/>
        <sz val="11"/>
        <color rgb="FF000000"/>
        <rFont val="Calibri"/>
        <family val="2"/>
        <scheme val="minor"/>
      </rPr>
      <t>mrr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hsd</t>
    </r>
    <r>
      <rPr>
        <sz val="11"/>
        <color rgb="FF000000"/>
        <rFont val="Calibri"/>
        <family val="2"/>
        <scheme val="minor"/>
      </rPr>
      <t>RMS-</t>
    </r>
    <r>
      <rPr>
        <i/>
        <sz val="11"/>
        <color rgb="FF000000"/>
        <rFont val="Calibri"/>
        <family val="2"/>
        <scheme val="minor"/>
      </rPr>
      <t>mcr</t>
    </r>
    <r>
      <rPr>
        <sz val="11"/>
        <color rgb="FF000000"/>
        <rFont val="Calibri"/>
        <family val="2"/>
        <scheme val="minor"/>
      </rPr>
      <t>BC), Φ80d(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>ZΔM15)</t>
    </r>
    <r>
      <rPr>
        <i/>
        <sz val="11"/>
        <color rgb="FF000000"/>
        <rFont val="Calibri"/>
        <family val="2"/>
        <scheme val="minor"/>
      </rPr>
      <t>rec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rel</t>
    </r>
    <r>
      <rPr>
        <sz val="11"/>
        <color rgb="FF000000"/>
        <rFont val="Calibri"/>
        <family val="2"/>
        <scheme val="minor"/>
      </rPr>
      <t>A1, Δ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 xml:space="preserve">X74, </t>
    </r>
    <r>
      <rPr>
        <i/>
        <sz val="11"/>
        <color rgb="FF000000"/>
        <rFont val="Calibri"/>
        <family val="2"/>
        <scheme val="minor"/>
      </rPr>
      <t>rec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D139, Δ(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leu</t>
    </r>
    <r>
      <rPr>
        <sz val="11"/>
        <color rgb="FF000000"/>
        <rFont val="Calibri"/>
        <family val="2"/>
        <scheme val="minor"/>
      </rPr>
      <t>)7697,</t>
    </r>
    <r>
      <rPr>
        <i/>
        <sz val="11"/>
        <color rgb="FF000000"/>
        <rFont val="Calibri"/>
        <family val="2"/>
        <scheme val="minor"/>
      </rPr>
      <t xml:space="preserve"> gal</t>
    </r>
    <r>
      <rPr>
        <sz val="11"/>
        <color rgb="FF000000"/>
        <rFont val="Calibri"/>
        <family val="2"/>
        <scheme val="minor"/>
      </rPr>
      <t xml:space="preserve">K16, </t>
    </r>
    <r>
      <rPr>
        <i/>
        <sz val="11"/>
        <color rgb="FF000000"/>
        <rFont val="Calibri"/>
        <family val="2"/>
        <scheme val="minor"/>
      </rPr>
      <t>gal</t>
    </r>
    <r>
      <rPr>
        <sz val="11"/>
        <color rgb="FF000000"/>
        <rFont val="Calibri"/>
        <family val="2"/>
        <scheme val="minor"/>
      </rPr>
      <t xml:space="preserve">E15, </t>
    </r>
    <r>
      <rPr>
        <i/>
        <sz val="11"/>
        <color rgb="FF000000"/>
        <rFont val="Calibri"/>
        <family val="2"/>
        <scheme val="minor"/>
      </rPr>
      <t>rps</t>
    </r>
    <r>
      <rPr>
        <sz val="11"/>
        <color rgb="FF000000"/>
        <rFont val="Calibri"/>
        <family val="2"/>
        <scheme val="minor"/>
      </rPr>
      <t>L (Str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 xml:space="preserve">), </t>
    </r>
    <r>
      <rPr>
        <i/>
        <sz val="11"/>
        <color rgb="FF000000"/>
        <rFont val="Calibri"/>
        <family val="2"/>
        <scheme val="minor"/>
      </rPr>
      <t>end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nup</t>
    </r>
    <r>
      <rPr>
        <sz val="11"/>
        <color rgb="FF000000"/>
        <rFont val="Calibri"/>
        <family val="2"/>
        <scheme val="minor"/>
      </rPr>
      <t xml:space="preserve">G, </t>
    </r>
    <r>
      <rPr>
        <i/>
        <sz val="11"/>
        <color rgb="FF000000"/>
        <rFont val="Calibri"/>
        <family val="2"/>
        <scheme val="minor"/>
      </rPr>
      <t>fhu</t>
    </r>
    <r>
      <rPr>
        <sz val="11"/>
        <color rgb="FF000000"/>
        <rFont val="Calibri"/>
        <family val="2"/>
        <scheme val="minor"/>
      </rPr>
      <t>A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</si>
  <si>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GB05-red</t>
    </r>
  </si>
  <si>
    <r>
      <t>F</t>
    </r>
    <r>
      <rPr>
        <vertAlign val="superscript"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mcr</t>
    </r>
    <r>
      <rPr>
        <sz val="11"/>
        <color rgb="FF000000"/>
        <rFont val="Calibri"/>
        <family val="2"/>
        <scheme val="minor"/>
      </rPr>
      <t>A,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Δ(</t>
    </r>
    <r>
      <rPr>
        <i/>
        <sz val="11"/>
        <color rgb="FF000000"/>
        <rFont val="Calibri"/>
        <family val="2"/>
        <scheme val="minor"/>
      </rPr>
      <t>mrr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hsd</t>
    </r>
    <r>
      <rPr>
        <sz val="11"/>
        <color rgb="FF000000"/>
        <rFont val="Calibri"/>
        <family val="2"/>
        <scheme val="minor"/>
      </rPr>
      <t>RMS-</t>
    </r>
    <r>
      <rPr>
        <i/>
        <sz val="11"/>
        <color rgb="FF000000"/>
        <rFont val="Calibri"/>
        <family val="2"/>
        <scheme val="minor"/>
      </rPr>
      <t>mcr</t>
    </r>
    <r>
      <rPr>
        <sz val="11"/>
        <color rgb="FF000000"/>
        <rFont val="Calibri"/>
        <family val="2"/>
        <scheme val="minor"/>
      </rPr>
      <t>BC), Φ80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>ZΔM15, Δ</t>
    </r>
    <r>
      <rPr>
        <i/>
        <sz val="11"/>
        <color rgb="FF000000"/>
        <rFont val="Calibri"/>
        <family val="2"/>
        <scheme val="minor"/>
      </rPr>
      <t>lac</t>
    </r>
    <r>
      <rPr>
        <sz val="11"/>
        <color rgb="FF000000"/>
        <rFont val="Calibri"/>
        <family val="2"/>
        <scheme val="minor"/>
      </rPr>
      <t xml:space="preserve">X74, </t>
    </r>
    <r>
      <rPr>
        <i/>
        <sz val="11"/>
        <color rgb="FF000000"/>
        <rFont val="Calibri"/>
        <family val="2"/>
        <scheme val="minor"/>
      </rPr>
      <t>rec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D139, Δ(</t>
    </r>
    <r>
      <rPr>
        <i/>
        <sz val="11"/>
        <color rgb="FF000000"/>
        <rFont val="Calibri"/>
        <family val="2"/>
        <scheme val="minor"/>
      </rPr>
      <t>ara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leu</t>
    </r>
    <r>
      <rPr>
        <sz val="11"/>
        <color rgb="FF000000"/>
        <rFont val="Calibri"/>
        <family val="2"/>
        <scheme val="minor"/>
      </rPr>
      <t xml:space="preserve">)7697, </t>
    </r>
    <r>
      <rPr>
        <i/>
        <sz val="11"/>
        <color rgb="FF000000"/>
        <rFont val="Calibri"/>
        <family val="2"/>
        <scheme val="minor"/>
      </rPr>
      <t>gal</t>
    </r>
    <r>
      <rPr>
        <sz val="11"/>
        <color rgb="FF000000"/>
        <rFont val="Calibri"/>
        <family val="2"/>
        <scheme val="minor"/>
      </rPr>
      <t xml:space="preserve">U, </t>
    </r>
    <r>
      <rPr>
        <i/>
        <sz val="11"/>
        <color rgb="FF000000"/>
        <rFont val="Calibri"/>
        <family val="2"/>
        <scheme val="minor"/>
      </rPr>
      <t>gal</t>
    </r>
    <r>
      <rPr>
        <sz val="11"/>
        <color rgb="FF000000"/>
        <rFont val="Calibri"/>
        <family val="2"/>
        <scheme val="minor"/>
      </rPr>
      <t xml:space="preserve">K, </t>
    </r>
    <r>
      <rPr>
        <i/>
        <sz val="11"/>
        <color rgb="FF000000"/>
        <rFont val="Calibri"/>
        <family val="2"/>
        <scheme val="minor"/>
      </rPr>
      <t>rps</t>
    </r>
    <r>
      <rPr>
        <sz val="11"/>
        <color rgb="FF000000"/>
        <rFont val="Calibri"/>
        <family val="2"/>
        <scheme val="minor"/>
      </rPr>
      <t>L (</t>
    </r>
    <r>
      <rPr>
        <sz val="11"/>
        <color rgb="FF000000"/>
        <rFont val="Book Antiqua"/>
        <family val="1"/>
      </rPr>
      <t>Str</t>
    </r>
    <r>
      <rPr>
        <vertAlign val="superscript"/>
        <sz val="11"/>
        <color rgb="FF000000"/>
        <rFont val="Book Antiqua"/>
        <family val="1"/>
      </rPr>
      <t>R</t>
    </r>
    <r>
      <rPr>
        <sz val="11"/>
        <color rgb="FF000000"/>
        <rFont val="Calibri"/>
        <family val="2"/>
        <scheme val="minor"/>
      </rPr>
      <t xml:space="preserve">), </t>
    </r>
    <r>
      <rPr>
        <i/>
        <sz val="11"/>
        <color rgb="FF000000"/>
        <rFont val="Calibri"/>
        <family val="2"/>
        <scheme val="minor"/>
      </rPr>
      <t>end</t>
    </r>
    <r>
      <rPr>
        <sz val="11"/>
        <color rgb="FF000000"/>
        <rFont val="Calibri"/>
        <family val="2"/>
        <scheme val="minor"/>
      </rPr>
      <t xml:space="preserve">A1, </t>
    </r>
    <r>
      <rPr>
        <i/>
        <sz val="11"/>
        <color rgb="FF000000"/>
        <rFont val="Calibri"/>
        <family val="2"/>
        <scheme val="minor"/>
      </rPr>
      <t>nup</t>
    </r>
    <r>
      <rPr>
        <sz val="11"/>
        <color rgb="FF000000"/>
        <rFont val="Calibri"/>
        <family val="2"/>
        <scheme val="minor"/>
      </rPr>
      <t>G, λ</t>
    </r>
    <r>
      <rPr>
        <vertAlign val="superscript"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>, Δ</t>
    </r>
    <r>
      <rPr>
        <i/>
        <sz val="11"/>
        <color rgb="FF000000"/>
        <rFont val="Calibri"/>
        <family val="2"/>
        <scheme val="minor"/>
      </rPr>
      <t>fhu</t>
    </r>
    <r>
      <rPr>
        <sz val="11"/>
        <color rgb="FF000000"/>
        <rFont val="Calibri"/>
        <family val="2"/>
        <scheme val="minor"/>
      </rPr>
      <t>A, P</t>
    </r>
    <r>
      <rPr>
        <vertAlign val="subscript"/>
        <sz val="11"/>
        <color rgb="FF000000"/>
        <rFont val="Calibri"/>
        <family val="2"/>
        <scheme val="minor"/>
      </rPr>
      <t>BAD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gba</t>
    </r>
    <r>
      <rPr>
        <sz val="11"/>
        <color rgb="FF000000"/>
        <rFont val="Calibri"/>
        <family val="2"/>
        <scheme val="minor"/>
      </rPr>
      <t>A Δ</t>
    </r>
    <r>
      <rPr>
        <i/>
        <sz val="11"/>
        <color rgb="FF000000"/>
        <rFont val="Calibri"/>
        <family val="2"/>
        <scheme val="minor"/>
      </rPr>
      <t>ybc</t>
    </r>
    <r>
      <rPr>
        <sz val="11"/>
        <color rgb="FF000000"/>
        <rFont val="Calibri"/>
        <family val="2"/>
        <scheme val="minor"/>
      </rPr>
      <t>C, ΔrecET19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</si>
  <si>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</t>
    </r>
    <r>
      <rPr>
        <sz val="11"/>
        <color theme="1"/>
        <rFont val="Calibri"/>
        <family val="2"/>
        <scheme val="minor"/>
      </rPr>
      <t> 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</si>
  <si>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Rosetta2 (DE3)</t>
    </r>
    <r>
      <rPr>
        <sz val="11"/>
        <color theme="1"/>
        <rFont val="Calibri"/>
        <family val="2"/>
        <scheme val="minor"/>
      </rPr>
      <t> </t>
    </r>
  </si>
  <si>
    <r>
      <t>Merck</t>
    </r>
    <r>
      <rPr>
        <sz val="11"/>
        <color theme="1"/>
        <rFont val="Calibri"/>
        <family val="2"/>
        <scheme val="minor"/>
      </rPr>
      <t> 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</si>
  <si>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Lemo21 (DE3)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</si>
  <si>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GB05-red pNOSO-darABCDE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</si>
  <si>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GB05-red with pNOSO-darABCDE,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</si>
  <si>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GB05-red pNOSO-darABCDEFG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</si>
  <si>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GB05-red with pNOSO-darABCDEFG,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</si>
  <si>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pNOSO-darABCDEFG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</si>
  <si>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pNOSO-darABCDEFG,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</si>
  <si>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pNOSO-darACDE-cmR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</si>
  <si>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pNOSO-darACDE,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</si>
  <si>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pNOSO-darABDE-cmR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</si>
  <si>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pNOSO-darABDE,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</si>
  <si>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pNOSO-darABCE-cmR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</si>
  <si>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pNOSO-darABCE,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</si>
  <si>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</si>
  <si>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</si>
  <si>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pNOSO-darABCDEF-cmR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</si>
  <si>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pNOSO-darABCDEF,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</si>
  <si>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pNOSO-darABCDEG-cmR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</si>
  <si>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pNOSO-darABCDEG, kan</t>
    </r>
    <r>
      <rPr>
        <vertAlign val="superscript"/>
        <sz val="11"/>
        <color rgb="FF00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, cm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</si>
  <si>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pNOSO-darACDE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</si>
  <si>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pNOSO-darACDE,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</si>
  <si>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pNOSO-darABDE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</si>
  <si>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pNOSO-darABDE,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</si>
  <si>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</si>
  <si>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</si>
  <si>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</si>
  <si>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</si>
  <si>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pNOSO-darABCDEF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</si>
  <si>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pNOSO-darABCDEF,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</si>
  <si>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pNOSO-darABCDEG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</si>
  <si>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pNOSO-darABCDEG,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</si>
  <si>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pNOSO-darABCDE-A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</si>
  <si>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pNOSO-darABCDE-A,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</si>
  <si>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pNOSO-darABCDE-B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</si>
  <si>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pNOSO-darABCDE-B,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</si>
  <si>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pNOSO-darABCDE-C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</si>
  <si>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pNOSO-darABCDE-C,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</si>
  <si>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pNOSO-darABCDE-D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</si>
  <si>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pNOSO-darABCDE-D,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</si>
  <si>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</si>
  <si>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</si>
  <si>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</si>
  <si>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</si>
  <si>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pNOSO-darABCDE-2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</si>
  <si>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pNOSO-darABCDE-2,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</si>
  <si>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pNOSO-darABCDE-4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</si>
  <si>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pNOSO-darABCDE-4,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</si>
  <si>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pNOSO-darABCDE-5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</si>
  <si>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pNOSO-darABCDE-5,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</si>
  <si>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pNOSO-darABCDE-6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</si>
  <si>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pNOSO-darABCDE-6,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</si>
  <si>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pNOSO-darABCDE-7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</si>
  <si>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pNOSO-darABCDE-7,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</si>
  <si>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pNOSO-darABCDE-8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</si>
  <si>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pNOSO-darABCDE-8,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</si>
  <si>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pNOSO-darABCDE-9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</si>
  <si>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pNOSO-darABCDE-9,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</si>
  <si>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pNOSO-darABCDE-10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</si>
  <si>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pNOSO-darABCDE-10,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</si>
  <si>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</si>
  <si>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pNOSO-darABCDE-11,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</si>
  <si>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pNOSO-darABCDE-12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</si>
  <si>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pNOSO-darABCDE-12,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</si>
  <si>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pNOSO-darABCDE-13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</si>
  <si>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pNOSO-darABCDE-13,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</si>
  <si>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pNOSO-darABCDE-14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</si>
  <si>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pNOSO-darABCDE-14,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</si>
  <si>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pNOSO-darABCDE-15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</si>
  <si>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pNOSO-darABCDE-15,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</si>
  <si>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pNOSO-darABCDE-16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</si>
  <si>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pNOSO-darABCDE-16,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</si>
  <si>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pNOSO-darABCDE-17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</si>
  <si>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pNOSO-darABCDE-17,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</si>
  <si>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pNOSO-darABCDE-18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</si>
  <si>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pNOSO-darABCDE-18,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</si>
  <si>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pNOSO-darABCDE-19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</si>
  <si>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pNOSO-darABCDE-19,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</si>
  <si>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pNOSO-darABCDE-20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</si>
  <si>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pNOSO-darABCDE-20,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</si>
  <si>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pNOSO-darABCDE-21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</si>
  <si>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HS996 with pNOSO-darABCDE-21,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</si>
  <si>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HS996 pUC57-relEdarABCDE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</si>
  <si>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HS996 with pUC57-relEdarABCDE, amp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</si>
  <si>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Lemo21 (DE3) pUC57-relEdarABCDE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</si>
  <si>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Lemo21 (DE3) with pUC57-relEdarABCDE, amp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</si>
  <si>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Rosetta2 (DE3) pUC57-relEdarABCDE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</si>
  <si>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Rosetta2 (DE3) with pUC57-relEdarABCDE, amp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</si>
  <si>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BL21 (DE3) pUC57-relEdarABCDE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</si>
  <si>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BL21 (DE3) with pUC57-relEdarABCDE, amp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</si>
  <si>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BL21 (DE3) pSynbio1-relEdarABCDE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</si>
  <si>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BL21 (DE3) with pSynbio1-relEdarABCDE, amp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</si>
  <si>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BL21 (DE3) pNOSO-relEdarABCDE</t>
    </r>
  </si>
  <si>
    <r>
      <t>E. coli</t>
    </r>
    <r>
      <rPr>
        <sz val="11"/>
        <color theme="1"/>
        <rFont val="Calibri"/>
        <family val="2"/>
        <scheme val="minor"/>
      </rPr>
      <t xml:space="preserve"> BL21 (DE3) with pNOSO-relEdarABCDE, kan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</si>
  <si>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coli </t>
    </r>
    <r>
      <rPr>
        <sz val="11"/>
        <color rgb="FF000000"/>
        <rFont val="Calibri"/>
        <family val="2"/>
        <scheme val="minor"/>
      </rPr>
      <t>BL21 (DE3) pNOSO-darABCDE</t>
    </r>
  </si>
  <si>
    <r>
      <t>E. coli</t>
    </r>
    <r>
      <rPr>
        <sz val="11"/>
        <color theme="1"/>
        <rFont val="Calibri"/>
        <family val="2"/>
        <scheme val="minor"/>
      </rPr>
      <t xml:space="preserve"> BL21 (DE3) with pNOSO-darABCDE, kan</t>
    </r>
    <r>
      <rPr>
        <vertAlign val="superscript"/>
        <sz val="11"/>
        <color theme="1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</si>
  <si>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pNOSO-darACDE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</si>
  <si>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pNOSO-darACDE,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</si>
  <si>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pNOSO-darABDE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</si>
  <si>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pNOSO-darABDE,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</si>
  <si>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pNOSO-darABCE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</si>
  <si>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pNOSO-darABCE,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</si>
  <si>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pNOSO-darABCD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</si>
  <si>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pNOSO-darABCD,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</si>
  <si>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pNOSO-darABCDEF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</si>
  <si>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pNOSO-darABCDEF,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</si>
  <si>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pNOSO-darABCDEG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</si>
  <si>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pNOSO-darABCDEG,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</si>
  <si>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pNOSO-darABCDEFG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</si>
  <si>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rgb="FF000000"/>
        <rFont val="Calibri"/>
        <family val="2"/>
        <scheme val="minor"/>
      </rPr>
      <t>BL21 (DE3) with pNOSO-darABCDEFG,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</si>
  <si>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pNOSO-darABCDE-A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</si>
  <si>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pNOSO-darABCDE-A,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</si>
  <si>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pNOSO-darABCDE-B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</si>
  <si>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pNOSO-darABCDE-B,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</si>
  <si>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>BL21 (DE3)</t>
    </r>
    <r>
      <rPr>
        <sz val="11"/>
        <color rgb="FF000000"/>
        <rFont val="Calibri"/>
        <family val="2"/>
        <scheme val="minor"/>
      </rPr>
      <t xml:space="preserve"> pNOSO-darABCDE-C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</si>
  <si>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pNOSO-darABCDE-C,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</si>
  <si>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>BL21 (DE3)</t>
    </r>
    <r>
      <rPr>
        <sz val="11"/>
        <color rgb="FF000000"/>
        <rFont val="Calibri"/>
        <family val="2"/>
        <scheme val="minor"/>
      </rPr>
      <t xml:space="preserve"> pNOSO-darABCDE-D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</si>
  <si>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pNOSO-darABCDE-D,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</si>
  <si>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pNOSO-darABCDE-E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</si>
  <si>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pNOSO-darABCDE-E,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</si>
  <si>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</si>
  <si>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</si>
  <si>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pNOSO-darABCDE-2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</si>
  <si>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pNOSO-darABCDE-2,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</si>
  <si>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pNOSO-darABCDE-4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</si>
  <si>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pNOSO-darABCDE-4,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</si>
  <si>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pNOSO-darABCDE-5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</si>
  <si>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pNOSO-darABCDE-5,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</si>
  <si>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pNOSO-darABCDE-6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</si>
  <si>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pNOSO-darABCDE-6,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</si>
  <si>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pNOSO-darABCDE-7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</si>
  <si>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pNOSO-darABCDE-7,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</si>
  <si>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pNOSO-darABCDE-8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</si>
  <si>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 xml:space="preserve"> with pNOSO-darABCDE-8,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</si>
  <si>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pNOSO-darABCDE-9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</si>
  <si>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pNOSO-darABCDE-9,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</si>
  <si>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pNOSO-darABCDE-10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</si>
  <si>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pNOSO-darABCDE-10,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</si>
  <si>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</si>
  <si>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pNOSO-darABCDE-11,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</si>
  <si>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pNOSO-darABCDE-12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</si>
  <si>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pNOSO-darABCDE-12,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</si>
  <si>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pNOSO-darABCDE-13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</si>
  <si>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pNOSO-darABCDE-13,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</si>
  <si>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pNOSO-darABCDE-14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</si>
  <si>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pNOSO-darABCDE-14,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</si>
  <si>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pNOSO-darABCDE-15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</si>
  <si>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pNOSO-darABCDE-15,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</si>
  <si>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pNOSO-darABCDE-16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</si>
  <si>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pNOSO-darABCDE-16,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</si>
  <si>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pNOSO-darABCDE-17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</si>
  <si>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pNOSO-darABCDE-17,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</si>
  <si>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pNOSO-darABCDE-18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</si>
  <si>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pNOSO-darABCDE-18,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</si>
  <si>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pNOSO-darABCDE-19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</si>
  <si>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pNOSO-darABCDE-19,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</si>
  <si>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pNOSO-darABCDE-20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</si>
  <si>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pNOSO-darABCDE-20, kan</t>
    </r>
    <r>
      <rPr>
        <vertAlign val="superscript"/>
        <sz val="11"/>
        <color rgb="FF000000"/>
        <rFont val="Calibri"/>
        <family val="2"/>
        <scheme val="minor"/>
      </rPr>
      <t>R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</si>
  <si>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pNOSO-darABCDE-21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</si>
  <si>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with pNOSO-darABCDE-21, kan</t>
    </r>
    <r>
      <rPr>
        <vertAlign val="superscript"/>
        <sz val="11"/>
        <color rgb="FF000000"/>
        <rFont val="Calibri"/>
        <family val="2"/>
        <scheme val="minor"/>
      </rPr>
      <t>R</t>
    </r>
  </si>
  <si>
    <t>Plasmid</t>
  </si>
  <si>
    <t>Description</t>
  </si>
  <si>
    <t>pUC57</t>
  </si>
  <si>
    <t>pSynbio1</t>
  </si>
  <si>
    <t>pNOSO</t>
  </si>
  <si>
    <t>pUC57-relEdarABCDE</t>
  </si>
  <si>
    <t>Gene synthesis product; modified darobactin BGC (relEdarABCDE) in pUC57</t>
  </si>
  <si>
    <t>pSynbio1-relEdarABCDE</t>
  </si>
  <si>
    <t>relEdarABCDE cloned into pSynbio 1</t>
  </si>
  <si>
    <t>pNOSO-relEdarABCDE</t>
  </si>
  <si>
    <t>relEdarABCDE cloned into pNOSO</t>
  </si>
  <si>
    <t>pNOSO-darABCDE</t>
  </si>
  <si>
    <t>pNOSO-darACDE-cmR</t>
  </si>
  <si>
    <t>pNOSO-darABDE-cmR</t>
  </si>
  <si>
    <t>pNOSO-darABCE-cmR</t>
  </si>
  <si>
    <t>pNOSO-darABCD-cmR</t>
  </si>
  <si>
    <t>pNOSO-darABCDEF-cmR</t>
  </si>
  <si>
    <t>pNOSO-darABCDEG-cmR</t>
  </si>
  <si>
    <t>pNOSO-darACDE</t>
  </si>
  <si>
    <t>pNOSO-darABDE</t>
  </si>
  <si>
    <t>pNOSO-darABCE</t>
  </si>
  <si>
    <t>pNOSO-darABCD</t>
  </si>
  <si>
    <t>pNOSO-darABCDEF</t>
  </si>
  <si>
    <t>pNOSO-darABCDEG</t>
  </si>
  <si>
    <t>pNOSO-darABCDEFG</t>
  </si>
  <si>
    <t>pNOSO-darABCDE-A</t>
  </si>
  <si>
    <t>pNOSO-darABCDE-B</t>
  </si>
  <si>
    <t>pNOSO-darABCDE-C</t>
  </si>
  <si>
    <t>pNOSO-darABCDE-D</t>
  </si>
  <si>
    <t>pNOSO-darABCDE-E</t>
  </si>
  <si>
    <t>pNOSO-darABCDE-1</t>
  </si>
  <si>
    <t>pNOSO-darABCDE-2</t>
  </si>
  <si>
    <t>pNOSO-darABCDE-4</t>
  </si>
  <si>
    <t>pNOSO-darABCDE-5</t>
  </si>
  <si>
    <t>pNOSO-darABCDE-6</t>
  </si>
  <si>
    <t>pNOSO-darABCDE-7</t>
  </si>
  <si>
    <t>pNOSO-darABCDE-8</t>
  </si>
  <si>
    <t>pNOSO-darABCDE-9</t>
  </si>
  <si>
    <t>pNOSO-darABCDE-10</t>
  </si>
  <si>
    <t>pNOSO-darABCDE-11</t>
  </si>
  <si>
    <t>pNOSO-darABCDE-12</t>
  </si>
  <si>
    <t>pNOSO-darABCDE-13</t>
  </si>
  <si>
    <t>pNOSO-darABCDE-14</t>
  </si>
  <si>
    <t>pNOSO-darABCDE-15</t>
  </si>
  <si>
    <t>pNOSO-darABCDE-16</t>
  </si>
  <si>
    <t>pNOSO-darABCDE-17</t>
  </si>
  <si>
    <t>pNOSO-darABCDE-18</t>
  </si>
  <si>
    <t>pNOSO-darABCDE-19</t>
  </si>
  <si>
    <t>pNOSO-darABCDE-20</t>
  </si>
  <si>
    <t>pNOSO-darABCDE-21</t>
  </si>
  <si>
    <r>
      <t>relE</t>
    </r>
    <r>
      <rPr>
        <sz val="11"/>
        <color theme="1"/>
        <rFont val="Calibri"/>
        <family val="2"/>
        <scheme val="minor"/>
      </rPr>
      <t xml:space="preserve"> homologue deleted from pNOSO-relEdarABCDE</t>
    </r>
  </si>
  <si>
    <r>
      <t>darB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(mediating 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</t>
    </r>
  </si>
  <si>
    <r>
      <t>darC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</t>
    </r>
  </si>
  <si>
    <r>
      <t>darD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</t>
    </r>
  </si>
  <si>
    <r>
      <t>darE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</t>
    </r>
  </si>
  <si>
    <r>
      <t>darG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pNOSO-darABCDEFG</t>
    </r>
  </si>
  <si>
    <r>
      <t>darF</t>
    </r>
    <r>
      <rPr>
        <sz val="11"/>
        <color theme="1"/>
        <rFont val="Calibri"/>
        <family val="2"/>
        <scheme val="minor"/>
      </rPr>
      <t xml:space="preserve"> replaced by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in pNOSO-darABCDEFG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</si>
  <si>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darB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pNOSO-darACDE-cmR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</si>
  <si>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darC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pNOSO-darABDE-cmR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</si>
  <si>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darD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pNOSO-darABCE-cmR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</si>
  <si>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darE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pNOSO-darABCD-cmR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</si>
  <si>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darG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pNOSO-darABCDEF-cmR</t>
    </r>
  </si>
  <si>
    <r>
      <t xml:space="preserve">Seamless </t>
    </r>
    <r>
      <rPr>
        <i/>
        <sz val="11"/>
        <color theme="1"/>
        <rFont val="Calibri"/>
        <family val="2"/>
        <scheme val="minor"/>
      </rPr>
      <t>darF</t>
    </r>
    <r>
      <rPr>
        <sz val="11"/>
        <color theme="1"/>
        <rFont val="Calibri"/>
        <family val="2"/>
        <scheme val="minor"/>
      </rPr>
      <t xml:space="preserve"> deletion construct after removal of </t>
    </r>
    <r>
      <rPr>
        <i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(cm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) from </t>
    </r>
    <r>
      <rPr>
        <sz val="11"/>
        <color rgb="FF000000"/>
        <rFont val="Calibri"/>
        <family val="2"/>
        <scheme val="minor"/>
      </rPr>
      <t>pNOSO-darABCDEG-cmR</t>
    </r>
  </si>
  <si>
    <r>
      <t>darFG</t>
    </r>
    <r>
      <rPr>
        <sz val="11"/>
        <color theme="1"/>
        <rFont val="Calibri"/>
        <family val="2"/>
        <scheme val="minor"/>
      </rPr>
      <t xml:space="preserve"> cloned into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</si>
  <si>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-A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</si>
  <si>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-B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</si>
  <si>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-C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</si>
  <si>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-D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</si>
  <si>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-E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</si>
  <si>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</si>
  <si>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-2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</si>
  <si>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-4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</si>
  <si>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-5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</si>
  <si>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-6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</si>
  <si>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-7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</si>
  <si>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-8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</si>
  <si>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-9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</si>
  <si>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-10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</si>
  <si>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-11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</si>
  <si>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-12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</si>
  <si>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-13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</si>
  <si>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-14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</si>
  <si>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-15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</si>
  <si>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-16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</si>
  <si>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-17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</si>
  <si>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-18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</si>
  <si>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-19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</si>
  <si>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-20 in pNOSO-darABCDE</t>
    </r>
  </si>
  <si>
    <r>
      <t xml:space="preserve">Native </t>
    </r>
    <r>
      <rPr>
        <i/>
        <sz val="11"/>
        <color theme="1"/>
        <rFont val="Calibri"/>
        <family val="2"/>
        <scheme val="minor"/>
      </rPr>
      <t xml:space="preserve">darA </t>
    </r>
    <r>
      <rPr>
        <sz val="11"/>
        <color theme="1"/>
        <rFont val="Calibri"/>
        <family val="2"/>
        <scheme val="minor"/>
      </rPr>
      <t xml:space="preserve">sequence replaced by </t>
    </r>
    <r>
      <rPr>
        <i/>
        <sz val="11"/>
        <color theme="1"/>
        <rFont val="Calibri"/>
        <family val="2"/>
        <scheme val="minor"/>
      </rPr>
      <t>darA</t>
    </r>
    <r>
      <rPr>
        <sz val="11"/>
        <color theme="1"/>
        <rFont val="Calibri"/>
        <family val="2"/>
        <scheme val="minor"/>
      </rPr>
      <t>-21 in pNOSO-darABCDE</t>
    </r>
  </si>
  <si>
    <r>
      <t xml:space="preserve">Non‑integrative plasmid for cloning and heterologous expression experiments in </t>
    </r>
    <r>
      <rPr>
        <i/>
        <sz val="11"/>
        <color theme="1"/>
        <rFont val="Calibri"/>
        <family val="2"/>
        <scheme val="minor"/>
      </rPr>
      <t>E. coli</t>
    </r>
    <r>
      <rPr>
        <sz val="11"/>
        <color theme="1"/>
        <rFont val="Calibri"/>
        <family val="2"/>
        <scheme val="minor"/>
      </rPr>
      <t xml:space="preserve">; pMB1 (derivative) ori, </t>
    </r>
    <r>
      <rPr>
        <i/>
        <sz val="11"/>
        <color theme="1"/>
        <rFont val="Calibri"/>
        <family val="2"/>
        <scheme val="minor"/>
      </rPr>
      <t>bla</t>
    </r>
    <r>
      <rPr>
        <sz val="11"/>
        <color theme="1"/>
        <rFont val="Calibri"/>
        <family val="2"/>
        <scheme val="minor"/>
      </rPr>
      <t xml:space="preserve"> (amp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), MCS</t>
    </r>
  </si>
  <si>
    <r>
      <t xml:space="preserve">Non‑integrative plasmid for cloning and heterologous expression experiments in </t>
    </r>
    <r>
      <rPr>
        <i/>
        <sz val="11"/>
        <color theme="1"/>
        <rFont val="Calibri"/>
        <family val="2"/>
        <scheme val="minor"/>
      </rPr>
      <t>E. coli</t>
    </r>
    <r>
      <rPr>
        <sz val="11"/>
        <color theme="1"/>
        <rFont val="Calibri"/>
        <family val="2"/>
        <scheme val="minor"/>
      </rPr>
      <t xml:space="preserve">; </t>
    </r>
    <r>
      <rPr>
        <i/>
        <sz val="11"/>
        <color theme="1"/>
        <rFont val="Calibri"/>
        <family val="2"/>
        <scheme val="minor"/>
      </rPr>
      <t>oriV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trfA</t>
    </r>
    <r>
      <rPr>
        <sz val="11"/>
        <color theme="1"/>
        <rFont val="Calibri"/>
        <family val="2"/>
        <scheme val="minor"/>
      </rPr>
      <t xml:space="preserve"> from RK2 plasmid, </t>
    </r>
    <r>
      <rPr>
        <i/>
        <sz val="11"/>
        <color theme="1"/>
        <rFont val="Calibri"/>
        <family val="2"/>
        <scheme val="minor"/>
      </rPr>
      <t>bla</t>
    </r>
    <r>
      <rPr>
        <sz val="11"/>
        <color theme="1"/>
        <rFont val="Calibri"/>
        <family val="2"/>
        <scheme val="minor"/>
      </rPr>
      <t xml:space="preserve"> (amp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), MCS</t>
    </r>
  </si>
  <si>
    <r>
      <t xml:space="preserve">Non‑integrative plasmid for cloning and heterologous expression experiments in </t>
    </r>
    <r>
      <rPr>
        <i/>
        <sz val="11"/>
        <color theme="1"/>
        <rFont val="Calibri"/>
        <family val="2"/>
        <scheme val="minor"/>
      </rPr>
      <t>E. coli</t>
    </r>
    <r>
      <rPr>
        <sz val="11"/>
        <color theme="1"/>
        <rFont val="Calibri"/>
        <family val="2"/>
        <scheme val="minor"/>
      </rPr>
      <t xml:space="preserve">; </t>
    </r>
    <r>
      <rPr>
        <i/>
        <sz val="11"/>
        <color theme="1"/>
        <rFont val="Calibri"/>
        <family val="2"/>
        <scheme val="minor"/>
      </rPr>
      <t xml:space="preserve">p15A </t>
    </r>
    <r>
      <rPr>
        <sz val="11"/>
        <color theme="1"/>
        <rFont val="Calibri"/>
        <family val="2"/>
        <scheme val="minor"/>
      </rPr>
      <t xml:space="preserve">ori, </t>
    </r>
    <r>
      <rPr>
        <i/>
        <sz val="11"/>
        <color theme="1"/>
        <rFont val="Calibri"/>
        <family val="2"/>
        <scheme val="minor"/>
      </rPr>
      <t>aph(3’)-Ia</t>
    </r>
    <r>
      <rPr>
        <sz val="11"/>
        <color theme="1"/>
        <rFont val="Calibri"/>
        <family val="2"/>
        <scheme val="minor"/>
      </rPr>
      <t xml:space="preserve"> (amp</t>
    </r>
    <r>
      <rPr>
        <vertAlign val="superscript"/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)</t>
    </r>
  </si>
  <si>
    <r>
      <t>fhuA2 [lon], ompT, gal (</t>
    </r>
    <r>
      <rPr>
        <sz val="11"/>
        <color rgb="FF000000"/>
        <rFont val="Calibri"/>
        <family val="2"/>
        <scheme val="minor"/>
      </rPr>
      <t xml:space="preserve">λ </t>
    </r>
    <r>
      <rPr>
        <i/>
        <sz val="11"/>
        <color rgb="FF000000"/>
        <rFont val="Calibri"/>
        <family val="2"/>
        <scheme val="minor"/>
      </rPr>
      <t xml:space="preserve">DE3) [dcm] </t>
    </r>
    <r>
      <rPr>
        <sz val="11"/>
        <color rgb="FF000000"/>
        <rFont val="Calibri"/>
        <family val="2"/>
        <scheme val="minor"/>
      </rPr>
      <t>Δ</t>
    </r>
    <r>
      <rPr>
        <i/>
        <sz val="11"/>
        <color rgb="FF000000"/>
        <rFont val="Calibri"/>
        <family val="2"/>
        <scheme val="minor"/>
      </rPr>
      <t xml:space="preserve">hsdS/ </t>
    </r>
    <r>
      <rPr>
        <sz val="11"/>
        <color rgb="FF000000"/>
        <rFont val="Calibri"/>
        <family val="2"/>
        <scheme val="minor"/>
      </rPr>
      <t>pLemo(camR) λ DE3 = λ sBamHIo ΔEcoRI-B int::(lacI::PlacUV5::T7 gene1) i21 Δnin5 pLemo = pACYC184-PrhaBAD-lysY</t>
    </r>
  </si>
  <si>
    <r>
      <t>F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ompT,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gal,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dcm,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lon, ΔhsdS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(</t>
    </r>
    <r>
      <rPr>
        <i/>
        <sz val="11"/>
        <color rgb="FF000000"/>
        <rFont val="Calibri"/>
        <family val="2"/>
        <scheme val="minor"/>
      </rPr>
      <t>r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i/>
        <sz val="11"/>
        <color rgb="FF000000"/>
        <rFont val="Calibri"/>
        <family val="2"/>
        <scheme val="minor"/>
      </rPr>
      <t>m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sz val="11"/>
        <color rgb="FF000000"/>
        <rFont val="Calibri"/>
        <family val="2"/>
        <scheme val="minor"/>
      </rPr>
      <t>), λ(DE3 [</t>
    </r>
    <r>
      <rPr>
        <i/>
        <sz val="11"/>
        <color rgb="FF000000"/>
        <rFont val="Calibri"/>
        <family val="2"/>
        <scheme val="minor"/>
      </rPr>
      <t>lacI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lacUV5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T7p07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ind1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sam7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nin5</t>
    </r>
    <r>
      <rPr>
        <sz val="11"/>
        <color rgb="FF000000"/>
        <rFont val="Calibri"/>
        <family val="2"/>
        <scheme val="minor"/>
      </rPr>
      <t>]), [</t>
    </r>
    <r>
      <rPr>
        <i/>
        <sz val="11"/>
        <color rgb="FF000000"/>
        <rFont val="Calibri"/>
        <family val="2"/>
        <scheme val="minor"/>
      </rPr>
      <t>malB</t>
    </r>
    <r>
      <rPr>
        <vertAlign val="superscript"/>
        <sz val="11"/>
        <color rgb="FF000000"/>
        <rFont val="Calibri"/>
        <family val="2"/>
        <scheme val="minor"/>
      </rPr>
      <t>+</t>
    </r>
    <r>
      <rPr>
        <sz val="11"/>
        <color rgb="FF000000"/>
        <rFont val="Calibri"/>
        <family val="2"/>
        <scheme val="minor"/>
      </rPr>
      <t>]</t>
    </r>
    <r>
      <rPr>
        <vertAlign val="subscript"/>
        <sz val="11"/>
        <color rgb="FF000000"/>
        <rFont val="Calibri"/>
        <family val="2"/>
        <scheme val="minor"/>
      </rPr>
      <t>K-12</t>
    </r>
    <r>
      <rPr>
        <sz val="11"/>
        <color rgb="FF000000"/>
        <rFont val="Calibri"/>
        <family val="2"/>
        <scheme val="minor"/>
      </rPr>
      <t>(λ</t>
    </r>
    <r>
      <rPr>
        <vertAlign val="superscript"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)</t>
    </r>
  </si>
  <si>
    <r>
      <t>F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ompT,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gal,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dcm,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lon,</t>
    </r>
    <r>
      <rPr>
        <sz val="11"/>
        <color rgb="FF000000"/>
        <rFont val="Calibri"/>
        <family val="2"/>
        <scheme val="minor"/>
      </rPr>
      <t xml:space="preserve"> Δ</t>
    </r>
    <r>
      <rPr>
        <i/>
        <sz val="11"/>
        <color rgb="FF000000"/>
        <rFont val="Calibri"/>
        <family val="2"/>
        <scheme val="minor"/>
      </rPr>
      <t>hsdS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(</t>
    </r>
    <r>
      <rPr>
        <i/>
        <sz val="11"/>
        <color rgb="FF000000"/>
        <rFont val="Calibri"/>
        <family val="2"/>
        <scheme val="minor"/>
      </rPr>
      <t>r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i/>
        <sz val="11"/>
        <color rgb="FF000000"/>
        <rFont val="Calibri"/>
        <family val="2"/>
        <scheme val="minor"/>
      </rPr>
      <t>m</t>
    </r>
    <r>
      <rPr>
        <i/>
        <vertAlign val="subscript"/>
        <sz val="11"/>
        <color rgb="FF000000"/>
        <rFont val="Calibri"/>
        <family val="2"/>
        <scheme val="minor"/>
      </rPr>
      <t>B</t>
    </r>
    <r>
      <rPr>
        <vertAlign val="superscript"/>
        <sz val="11"/>
        <color rgb="FF000000"/>
        <rFont val="Calibri"/>
        <family val="2"/>
        <scheme val="minor"/>
      </rPr>
      <t>–</t>
    </r>
    <r>
      <rPr>
        <sz val="11"/>
        <color rgb="FF000000"/>
        <rFont val="Calibri"/>
        <family val="2"/>
        <scheme val="minor"/>
      </rPr>
      <t>), λ(DE3 [</t>
    </r>
    <r>
      <rPr>
        <i/>
        <sz val="11"/>
        <color rgb="FF000000"/>
        <rFont val="Calibri"/>
        <family val="2"/>
        <scheme val="minor"/>
      </rPr>
      <t>lacI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lacUV5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T7p07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ind1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sam7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nin5</t>
    </r>
    <r>
      <rPr>
        <sz val="11"/>
        <color rgb="FF000000"/>
        <rFont val="Calibri"/>
        <family val="2"/>
        <scheme val="minor"/>
      </rPr>
      <t>]), [</t>
    </r>
    <r>
      <rPr>
        <i/>
        <sz val="11"/>
        <color rgb="FF000000"/>
        <rFont val="Calibri"/>
        <family val="2"/>
        <scheme val="minor"/>
      </rPr>
      <t>malB</t>
    </r>
    <r>
      <rPr>
        <vertAlign val="superscript"/>
        <sz val="11"/>
        <color rgb="FF000000"/>
        <rFont val="Calibri"/>
        <family val="2"/>
        <scheme val="minor"/>
      </rPr>
      <t>+</t>
    </r>
    <r>
      <rPr>
        <sz val="11"/>
        <color rgb="FF000000"/>
        <rFont val="Calibri"/>
        <family val="2"/>
        <scheme val="minor"/>
      </rPr>
      <t>]</t>
    </r>
    <r>
      <rPr>
        <vertAlign val="subscript"/>
        <sz val="11"/>
        <color rgb="FF000000"/>
        <rFont val="Calibri"/>
        <family val="2"/>
        <scheme val="minor"/>
      </rPr>
      <t>K-12</t>
    </r>
    <r>
      <rPr>
        <sz val="11"/>
        <color rgb="FF000000"/>
        <rFont val="Calibri"/>
        <family val="2"/>
        <scheme val="minor"/>
      </rPr>
      <t>(λ</t>
    </r>
    <r>
      <rPr>
        <vertAlign val="superscript"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)</t>
    </r>
  </si>
  <si>
    <t>pUC57-darFG</t>
  </si>
  <si>
    <t>Gene synthesis product; darF and darG in pUC57</t>
  </si>
  <si>
    <t>pHisSUMOTEV</t>
  </si>
  <si>
    <r>
      <t xml:space="preserve">Non-integrative plasmid for protein overexpression experiments in </t>
    </r>
    <r>
      <rPr>
        <i/>
        <sz val="11"/>
        <color theme="1"/>
        <rFont val="Calibri"/>
        <family val="2"/>
        <scheme val="minor"/>
      </rPr>
      <t>E. coli</t>
    </r>
    <r>
      <rPr>
        <sz val="11"/>
        <color theme="1"/>
        <rFont val="Calibri"/>
        <family val="2"/>
        <scheme val="minor"/>
      </rPr>
      <t>;</t>
    </r>
  </si>
  <si>
    <t>pHisSUMOTEV-darF</t>
  </si>
  <si>
    <t>darF in pHisSUMOTEV for DarF protein overexpression</t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</si>
  <si>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</t>
    </r>
    <r>
      <rPr>
        <sz val="11"/>
        <color rgb="FF000000"/>
        <rFont val="Calibri"/>
        <family val="2"/>
        <scheme val="minor"/>
      </rPr>
      <t>pHisSUMOTEV-darF</t>
    </r>
  </si>
  <si>
    <r>
      <t>E</t>
    </r>
    <r>
      <rPr>
        <sz val="11"/>
        <color rgb="FF000000"/>
        <rFont val="Calibri"/>
        <family val="2"/>
        <scheme val="minor"/>
      </rPr>
      <t xml:space="preserve">. </t>
    </r>
    <r>
      <rPr>
        <i/>
        <sz val="11"/>
        <color rgb="FF000000"/>
        <rFont val="Calibri"/>
        <family val="2"/>
        <scheme val="minor"/>
      </rPr>
      <t xml:space="preserve">coli </t>
    </r>
    <r>
      <rPr>
        <sz val="11"/>
        <color theme="1"/>
        <rFont val="Calibri"/>
        <family val="2"/>
        <scheme val="minor"/>
      </rPr>
      <t xml:space="preserve">BL21 (DE3) with </t>
    </r>
    <r>
      <rPr>
        <sz val="11"/>
        <color rgb="FF000000"/>
        <rFont val="Calibri"/>
        <family val="2"/>
        <scheme val="minor"/>
      </rPr>
      <t>pHisSUMOTEV-darF, kan</t>
    </r>
    <r>
      <rPr>
        <vertAlign val="superscript"/>
        <sz val="11"/>
        <color rgb="FF000000"/>
        <rFont val="Calibri"/>
        <family val="2"/>
        <scheme val="minor"/>
      </rPr>
      <t>R</t>
    </r>
  </si>
  <si>
    <t>GenBank accession number</t>
  </si>
  <si>
    <t>Gene synthesis fragment / 
expression construct</t>
  </si>
  <si>
    <t>darA-1</t>
  </si>
  <si>
    <t>darA-B</t>
  </si>
  <si>
    <t>darA-C</t>
  </si>
  <si>
    <t>darA-D</t>
  </si>
  <si>
    <t>darA-E</t>
  </si>
  <si>
    <t>darA-2</t>
  </si>
  <si>
    <t>darA-4</t>
  </si>
  <si>
    <t>darA-5</t>
  </si>
  <si>
    <t>darA-6</t>
  </si>
  <si>
    <t>darA-7</t>
  </si>
  <si>
    <t>darA-8</t>
  </si>
  <si>
    <t>darA-9</t>
  </si>
  <si>
    <t>darA-10</t>
  </si>
  <si>
    <t>darA-11</t>
  </si>
  <si>
    <t>darA-12</t>
  </si>
  <si>
    <t>darA-13</t>
  </si>
  <si>
    <t>darA-14</t>
  </si>
  <si>
    <t>darA-15</t>
  </si>
  <si>
    <t>darA-16</t>
  </si>
  <si>
    <t>darA-17</t>
  </si>
  <si>
    <t>darA-18</t>
  </si>
  <si>
    <t>darA-19</t>
  </si>
  <si>
    <t>darA-20</t>
  </si>
  <si>
    <t>darA-21</t>
  </si>
  <si>
    <t>darFG</t>
  </si>
  <si>
    <t>MZ277221</t>
  </si>
  <si>
    <t>MZ277216</t>
  </si>
  <si>
    <t>MZ277217</t>
  </si>
  <si>
    <t>MZ277218</t>
  </si>
  <si>
    <t>MZ277219</t>
  </si>
  <si>
    <t>MZ277196</t>
  </si>
  <si>
    <t>MZ277197</t>
  </si>
  <si>
    <t>MZ277198</t>
  </si>
  <si>
    <t>MZ277199</t>
  </si>
  <si>
    <t>MZ277200</t>
  </si>
  <si>
    <t>MZ277201</t>
  </si>
  <si>
    <t>MZ277202</t>
  </si>
  <si>
    <t>MZ277203</t>
  </si>
  <si>
    <t>MZ277204</t>
  </si>
  <si>
    <t>MZ277205</t>
  </si>
  <si>
    <t>MZ277206</t>
  </si>
  <si>
    <t>MZ277207</t>
  </si>
  <si>
    <t>MZ277208</t>
  </si>
  <si>
    <t>MZ277209</t>
  </si>
  <si>
    <t>MZ277210</t>
  </si>
  <si>
    <t>MZ277211</t>
  </si>
  <si>
    <t>MZ277212</t>
  </si>
  <si>
    <t>MZ277213</t>
  </si>
  <si>
    <t>MZ277214</t>
  </si>
  <si>
    <t>MZ277215</t>
  </si>
  <si>
    <t>MZ277220</t>
  </si>
  <si>
    <t>Scientific Name</t>
  </si>
  <si>
    <t>Max Score</t>
  </si>
  <si>
    <t>Total Score</t>
  </si>
  <si>
    <t>Query Cover</t>
  </si>
  <si>
    <t>E value</t>
  </si>
  <si>
    <t>Per. ident</t>
  </si>
  <si>
    <t>Acc. Len</t>
  </si>
  <si>
    <t xml:space="preserve">Accession  </t>
  </si>
  <si>
    <t>hypothetical protein [Pseudoalteromonas luteoviolacea]</t>
  </si>
  <si>
    <t>Pseudoalteromonas luteoviolacea</t>
  </si>
  <si>
    <t>hypothetical protein [Pseudoalteromonas sp. JC3]</t>
  </si>
  <si>
    <t>MULTISPECIES: hypothetical protein [Pseudoalteromonas]</t>
  </si>
  <si>
    <t>Pseudoalteromonas</t>
  </si>
  <si>
    <t>hypothetical protein [Pseudoalteromonas sp. JC28]</t>
  </si>
  <si>
    <t>hypothetical protein [Pseudoalteromonas sp. M8]</t>
  </si>
  <si>
    <t>hypothetical protein [Gammaproteobacteria bacterium]</t>
  </si>
  <si>
    <t>Gammaproteobacteria bacterium</t>
  </si>
  <si>
    <t>hypothetical protein DM484_06005 [Candidatus Methyloumidiphilus alinensis]</t>
  </si>
  <si>
    <t>Candidatus Methyloumidiphilus alinensis</t>
  </si>
  <si>
    <t>hypothetical protein [Sphingobium sp. H33]</t>
  </si>
  <si>
    <t>hypothetical protein [Phormidium tenue]</t>
  </si>
  <si>
    <t>Phormidium tenue</t>
  </si>
  <si>
    <t>hypothetical protein [Erythrobacter sp. JK5]</t>
  </si>
  <si>
    <t>hypothetical protein [Sphingomonas sp. Cra20]</t>
  </si>
  <si>
    <t>hypothetical protein CVN68_02970 [Sphingomonas sp. Cra20]</t>
  </si>
  <si>
    <t>hypothetical protein B1H29_33230 [Streptomyces pactum]</t>
  </si>
  <si>
    <t>Streptomyces pactum</t>
  </si>
  <si>
    <t>hypothetical protein [Streptomyces pactum]</t>
  </si>
  <si>
    <t>HEXXH motif domain-containing protein [Streptomyces davaonensis]</t>
  </si>
  <si>
    <t>Streptomyces davaonensis</t>
  </si>
  <si>
    <t>hypothetical protein NIES30_17430 [Phormidium tenue NIES-30]</t>
  </si>
  <si>
    <t>hypothetical protein [Sphingomonas pituitosa]</t>
  </si>
  <si>
    <t>Sphingomonas pituitosa</t>
  </si>
  <si>
    <t>HEXXH motif domain-containing protein [Streptomyces sp. WM4235]</t>
  </si>
  <si>
    <t>hypothetical protein [Streptomyces sp. sk2.1]</t>
  </si>
  <si>
    <t>hypothetical protein EAO76_39200 [Streptomyces sp. sk2.1]</t>
  </si>
  <si>
    <t>hypothetical protein [Cupriavidus yeoncheonensis]</t>
  </si>
  <si>
    <t>Cupriavidus yeoncheonensis</t>
  </si>
  <si>
    <t>hypothetical protein [Streptomyces sp. PRKS01-65]</t>
  </si>
  <si>
    <t>hypothetical protein LMG31506_04854 [Cupriavidus yeoncheonensis]</t>
  </si>
  <si>
    <t>hypothetical protein [Streptomyces sp. WAC 01325]</t>
  </si>
  <si>
    <t>hypothetical protein DMH25_27260 [Streptomyces sp. WAC 01325]</t>
  </si>
  <si>
    <t>hypothetical protein [Rhizobium etli]</t>
  </si>
  <si>
    <t>Rhizobium etli</t>
  </si>
  <si>
    <t>hypothetical protein AYO50_00015 [Acidobacteria bacterium SCGC AG-212-P17]</t>
  </si>
  <si>
    <t>hypothetical protein [Kordia antarctica]</t>
  </si>
  <si>
    <t>Kordia antarctica</t>
  </si>
  <si>
    <t>hypothetical protein IE4803_PB00013 [Rhizobium etli bv. phaseoli str. IE4803]</t>
  </si>
  <si>
    <t>hypothetical protein [Alphaproteobacteria bacterium]</t>
  </si>
  <si>
    <t>Alphaproteobacteria bacterium</t>
  </si>
  <si>
    <t>hypothetical protein [Edaphobacter lichenicola]</t>
  </si>
  <si>
    <t>Edaphobacter lichenicola</t>
  </si>
  <si>
    <t>hypothetical protein [Actinoplanes derwentensis]</t>
  </si>
  <si>
    <t>Actinoplanes derwentensis</t>
  </si>
  <si>
    <t>hypothetical protein [Reyranella sp.]</t>
  </si>
  <si>
    <t>hypothetical protein [Enhygromyxa salina]</t>
  </si>
  <si>
    <t>Enhygromyxa salina</t>
  </si>
  <si>
    <t>MULTISPECIES: hypothetical protein [Rhizobium]</t>
  </si>
  <si>
    <t>Rhizobium</t>
  </si>
  <si>
    <t>hypothetical protein [Rhizobium leguminosarum]</t>
  </si>
  <si>
    <t>Rhizobium leguminosarum</t>
  </si>
  <si>
    <t>hypothetical protein [Paraburkholderia ultramafica]</t>
  </si>
  <si>
    <t>Paraburkholderia ultramafica</t>
  </si>
  <si>
    <t>hypothetical protein [Mycobacterium parmense]</t>
  </si>
  <si>
    <t>Mycobacterium parmense</t>
  </si>
  <si>
    <t>hypothetical protein [Leptolyngbya sp. Heron Island J]</t>
  </si>
  <si>
    <t>hypothetical protein [Taibaiella soli]</t>
  </si>
  <si>
    <t>Taibaiella soli</t>
  </si>
  <si>
    <t>TPA: hypothetical protein [Microscillaceae bacterium]</t>
  </si>
  <si>
    <t>Microscillaceae bacterium</t>
  </si>
  <si>
    <t>hypothetical protein [Collimonas sp. OK242]</t>
  </si>
  <si>
    <t>hypothetical protein SAMN04515617_1415 [Collimonas sp. OK242]</t>
  </si>
  <si>
    <t>hypothetical protein [Kitasatospora griseola]</t>
  </si>
  <si>
    <t>Kitasatospora griseola</t>
  </si>
  <si>
    <t>hypothetical protein GCM10010195_74940 [Kitasatospora griseola]</t>
  </si>
  <si>
    <t>hypothetical protein [Nitrosospira sp.]</t>
  </si>
  <si>
    <t>hypothetical protein [Filimonas sp.]</t>
  </si>
  <si>
    <t>hypothetical protein [Rhizobium lusitanum]</t>
  </si>
  <si>
    <t>Rhizobium lusitanum</t>
  </si>
  <si>
    <t>hypothetical protein [Polaribacter sp. SM13]</t>
  </si>
  <si>
    <t>hypothetical protein [Caulobacter henricii]</t>
  </si>
  <si>
    <t>Caulobacter henricii</t>
  </si>
  <si>
    <t>hypothetical protein [Mangrovihabitans endophyticus]</t>
  </si>
  <si>
    <t>Mangrovihabitans endophyticus</t>
  </si>
  <si>
    <t>hypothetical protein GCM10012284_06510 [Mangrovihabitans endophyticus]</t>
  </si>
  <si>
    <t>hypothetical protein [Paludibacterium purpuratum]</t>
  </si>
  <si>
    <t>Paludibacterium purpuratum</t>
  </si>
  <si>
    <t>hypothetical protein [Rhizobium sp. NZLR1]</t>
  </si>
  <si>
    <t>hypothetical protein [Tenacibaculum caenipelagi]</t>
  </si>
  <si>
    <t>Tenacibaculum caenipelagi</t>
  </si>
  <si>
    <t>MULTISPECIES: hypothetical protein [unclassified Flavobacterium]</t>
  </si>
  <si>
    <t>unclassified Flavobacterium</t>
  </si>
  <si>
    <t>hypothetical protein [Tenacibaculum discolor]</t>
  </si>
  <si>
    <t>Tenacibaculum discolor</t>
  </si>
  <si>
    <t>hypothetical protein [Flavobacterium pectinovorum]</t>
  </si>
  <si>
    <t>Flavobacterium pectinovorum</t>
  </si>
  <si>
    <t>hypothetical protein [Flavobacterium cupreum]</t>
  </si>
  <si>
    <t>Flavobacterium cupreum</t>
  </si>
  <si>
    <t>hypothetical protein [Chitinophaga sp.]</t>
  </si>
  <si>
    <t>hypothetical protein [Chitinimonas sp. BJB300]</t>
  </si>
  <si>
    <t>hypothetical protein [Chryseobacterium indologenes]</t>
  </si>
  <si>
    <t>Chryseobacterium indologenes</t>
  </si>
  <si>
    <t>hypothetical protein [Flavobacterium sp. ABG]</t>
  </si>
  <si>
    <t>radical SAM protein [Enhygromyxa salina]</t>
  </si>
  <si>
    <t>hypothetical protein CIK05_01285 [Bdellovibrio sp. qaytius]</t>
  </si>
  <si>
    <t>hypothetical protein [Actinoplanes nipponensis]</t>
  </si>
  <si>
    <t>Actinoplanes nipponensis</t>
  </si>
  <si>
    <t>hypothetical protein DK842_05570 [Chromobacterium phragmitis]</t>
  </si>
  <si>
    <t>Chromobacterium phragmitis</t>
  </si>
  <si>
    <t>hypothetical protein [Hymenobacter baengnokdamensis]</t>
  </si>
  <si>
    <t>Hymenobacter baengnokdamensis</t>
  </si>
  <si>
    <t>hypothetical protein [Enterovibrio sp. CAIM 600]</t>
  </si>
  <si>
    <t>hypothetical protein [Chromobacterium violaceum]</t>
  </si>
  <si>
    <t>Chromobacterium violaceum</t>
  </si>
  <si>
    <t>hypothetical protein CV_0754 [Chromobacterium violaceum ATCC 12472]</t>
  </si>
  <si>
    <t>hypothetical protein [Chromobacterium phragmitis]</t>
  </si>
  <si>
    <t>hypothetical protein CKJ65_25135 [Mycobacterium intracellulare]</t>
  </si>
  <si>
    <t>Mycobacterium intracellulare</t>
  </si>
  <si>
    <t>hypothetical protein [Granulicella sp. dw_53]</t>
  </si>
  <si>
    <t>hypothetical protein [Candidatus Paracaedibacter symbiosus]</t>
  </si>
  <si>
    <t>Candidatus Paracaedibacter symbiosus</t>
  </si>
  <si>
    <t>hypothetical protein [Pedobacter cryoconitis]</t>
  </si>
  <si>
    <t>Pedobacter cryoconitis</t>
  </si>
  <si>
    <t>hypothetical protein [Xanthomonas arboricola]</t>
  </si>
  <si>
    <t>Xanthomonas arboricola</t>
  </si>
  <si>
    <t>hypothetical protein [Mycobacterium intracellulare]</t>
  </si>
  <si>
    <t>MULTISPECIES: hypothetical protein [Xanthomonas]</t>
  </si>
  <si>
    <t>Xanthomonas</t>
  </si>
  <si>
    <t xml:space="preserve">		</t>
  </si>
  <si>
    <r>
      <t xml:space="preserve">Pseudoalteromonas </t>
    </r>
    <r>
      <rPr>
        <sz val="11"/>
        <color theme="1"/>
        <rFont val="Calibri"/>
        <family val="2"/>
        <scheme val="minor"/>
      </rPr>
      <t>sp. JC3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</si>
  <si>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JC28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</si>
  <si>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M8</t>
    </r>
  </si>
  <si>
    <r>
      <t xml:space="preserve">Sphingobium </t>
    </r>
    <r>
      <rPr>
        <sz val="11"/>
        <color theme="1"/>
        <rFont val="Calibri"/>
        <family val="2"/>
        <scheme val="minor"/>
      </rPr>
      <t>sp. H33</t>
    </r>
  </si>
  <si>
    <r>
      <t xml:space="preserve">Erythrobacter </t>
    </r>
    <r>
      <rPr>
        <sz val="11"/>
        <color theme="1"/>
        <rFont val="Calibri"/>
        <family val="2"/>
        <scheme val="minor"/>
      </rPr>
      <t>sp. JK5</t>
    </r>
  </si>
  <si>
    <r>
      <t>Sphingomonas</t>
    </r>
    <r>
      <rPr>
        <sz val="11"/>
        <color theme="1"/>
        <rFont val="Calibri"/>
        <family val="2"/>
        <scheme val="minor"/>
      </rPr>
      <t xml:space="preserve"> sp. Cra20</t>
    </r>
  </si>
  <si>
    <r>
      <t xml:space="preserve">Sphingomonas </t>
    </r>
    <r>
      <rPr>
        <sz val="11"/>
        <color theme="1"/>
        <rFont val="Calibri"/>
        <family val="2"/>
        <scheme val="minor"/>
      </rPr>
      <t>sp. Cra20</t>
    </r>
  </si>
  <si>
    <r>
      <t xml:space="preserve">Phormidium tenue </t>
    </r>
    <r>
      <rPr>
        <sz val="11"/>
        <color theme="1"/>
        <rFont val="Calibri"/>
        <family val="2"/>
        <scheme val="minor"/>
      </rPr>
      <t>NIES-30</t>
    </r>
  </si>
  <si>
    <r>
      <t xml:space="preserve">Streptomyces </t>
    </r>
    <r>
      <rPr>
        <sz val="11"/>
        <color theme="1"/>
        <rFont val="Calibri"/>
        <family val="2"/>
        <scheme val="minor"/>
      </rPr>
      <t>sp. WM4235</t>
    </r>
  </si>
  <si>
    <r>
      <t xml:space="preserve">Streptomyces </t>
    </r>
    <r>
      <rPr>
        <sz val="11"/>
        <color theme="1"/>
        <rFont val="Calibri"/>
        <family val="2"/>
        <scheme val="minor"/>
      </rPr>
      <t>sp. sk2.1</t>
    </r>
  </si>
  <si>
    <r>
      <t xml:space="preserve">Streptomyces </t>
    </r>
    <r>
      <rPr>
        <sz val="11"/>
        <color theme="1"/>
        <rFont val="Calibri"/>
        <family val="2"/>
        <scheme val="minor"/>
      </rPr>
      <t>sp. PRKS01-65</t>
    </r>
  </si>
  <si>
    <r>
      <t xml:space="preserve">Streptomyces </t>
    </r>
    <r>
      <rPr>
        <sz val="11"/>
        <color theme="1"/>
        <rFont val="Calibri"/>
        <family val="2"/>
        <scheme val="minor"/>
      </rPr>
      <t>sp. WAC 01325</t>
    </r>
  </si>
  <si>
    <r>
      <t>Streptomyces</t>
    </r>
    <r>
      <rPr>
        <sz val="11"/>
        <color theme="1"/>
        <rFont val="Calibri"/>
        <family val="2"/>
        <scheme val="minor"/>
      </rPr>
      <t xml:space="preserve"> sp. WAC 01325</t>
    </r>
  </si>
  <si>
    <r>
      <t xml:space="preserve">Acidobacteria bacterium </t>
    </r>
    <r>
      <rPr>
        <sz val="11"/>
        <color theme="1"/>
        <rFont val="Calibri"/>
        <family val="2"/>
        <scheme val="minor"/>
      </rPr>
      <t>SCGC AG-212-P17</t>
    </r>
  </si>
  <si>
    <r>
      <t xml:space="preserve">Rhizobium etli bv. phaseoli </t>
    </r>
    <r>
      <rPr>
        <sz val="11"/>
        <color theme="1"/>
        <rFont val="Calibri"/>
        <family val="2"/>
        <scheme val="minor"/>
      </rPr>
      <t>str. IE4803</t>
    </r>
  </si>
  <si>
    <r>
      <t xml:space="preserve">Reyranella </t>
    </r>
    <r>
      <rPr>
        <sz val="11"/>
        <color theme="1"/>
        <rFont val="Calibri"/>
        <family val="2"/>
        <scheme val="minor"/>
      </rPr>
      <t>sp.</t>
    </r>
  </si>
  <si>
    <r>
      <t xml:space="preserve">Leptolyngbya </t>
    </r>
    <r>
      <rPr>
        <sz val="11"/>
        <color theme="1"/>
        <rFont val="Calibri"/>
        <family val="2"/>
        <scheme val="minor"/>
      </rPr>
      <t>sp. Heron Island J</t>
    </r>
  </si>
  <si>
    <r>
      <t xml:space="preserve">Collimonas </t>
    </r>
    <r>
      <rPr>
        <sz val="11"/>
        <color theme="1"/>
        <rFont val="Calibri"/>
        <family val="2"/>
        <scheme val="minor"/>
      </rPr>
      <t>sp. OK242</t>
    </r>
  </si>
  <si>
    <r>
      <t xml:space="preserve">Nitrosospira </t>
    </r>
    <r>
      <rPr>
        <sz val="11"/>
        <color theme="1"/>
        <rFont val="Calibri"/>
        <family val="2"/>
        <scheme val="minor"/>
      </rPr>
      <t>sp.</t>
    </r>
  </si>
  <si>
    <r>
      <t xml:space="preserve">Filimonas </t>
    </r>
    <r>
      <rPr>
        <sz val="11"/>
        <color theme="1"/>
        <rFont val="Calibri"/>
        <family val="2"/>
        <scheme val="minor"/>
      </rPr>
      <t>sp.</t>
    </r>
  </si>
  <si>
    <r>
      <t xml:space="preserve">Polaribacter </t>
    </r>
    <r>
      <rPr>
        <sz val="11"/>
        <color theme="1"/>
        <rFont val="Calibri"/>
        <family val="2"/>
        <scheme val="minor"/>
      </rPr>
      <t>sp. SM13</t>
    </r>
  </si>
  <si>
    <r>
      <t xml:space="preserve">Rhizobium </t>
    </r>
    <r>
      <rPr>
        <sz val="11"/>
        <color theme="1"/>
        <rFont val="Calibri"/>
        <family val="2"/>
        <scheme val="minor"/>
      </rPr>
      <t>sp. NZLR1</t>
    </r>
  </si>
  <si>
    <r>
      <t xml:space="preserve">Chitinophaga </t>
    </r>
    <r>
      <rPr>
        <sz val="11"/>
        <color theme="1"/>
        <rFont val="Calibri"/>
        <family val="2"/>
        <scheme val="minor"/>
      </rPr>
      <t>sp.</t>
    </r>
  </si>
  <si>
    <r>
      <t xml:space="preserve">Chitinimonas </t>
    </r>
    <r>
      <rPr>
        <sz val="11"/>
        <color theme="1"/>
        <rFont val="Calibri"/>
        <family val="2"/>
        <scheme val="minor"/>
      </rPr>
      <t>sp. BJB300</t>
    </r>
  </si>
  <si>
    <r>
      <t>Flavobacterium</t>
    </r>
    <r>
      <rPr>
        <sz val="11"/>
        <color theme="1"/>
        <rFont val="Calibri"/>
        <family val="2"/>
        <scheme val="minor"/>
      </rPr>
      <t xml:space="preserve"> sp. ABG</t>
    </r>
  </si>
  <si>
    <r>
      <t xml:space="preserve">Bdellovibrio </t>
    </r>
    <r>
      <rPr>
        <sz val="11"/>
        <color theme="1"/>
        <rFont val="Calibri"/>
        <family val="2"/>
        <scheme val="minor"/>
      </rPr>
      <t xml:space="preserve">sp. </t>
    </r>
    <r>
      <rPr>
        <i/>
        <sz val="11"/>
        <color theme="1"/>
        <rFont val="Calibri"/>
        <family val="2"/>
        <scheme val="minor"/>
      </rPr>
      <t>qaytius</t>
    </r>
  </si>
  <si>
    <r>
      <t xml:space="preserve">Enterovibrio </t>
    </r>
    <r>
      <rPr>
        <sz val="11"/>
        <color theme="1"/>
        <rFont val="Calibri"/>
        <family val="2"/>
        <scheme val="minor"/>
      </rPr>
      <t>sp. CAIM 600</t>
    </r>
  </si>
  <si>
    <r>
      <t xml:space="preserve">Chromobacterium violaceum </t>
    </r>
    <r>
      <rPr>
        <sz val="11"/>
        <color theme="1"/>
        <rFont val="Calibri"/>
        <family val="2"/>
        <scheme val="minor"/>
      </rPr>
      <t>ATCC 12472</t>
    </r>
  </si>
  <si>
    <r>
      <t xml:space="preserve">Granulicella </t>
    </r>
    <r>
      <rPr>
        <sz val="11"/>
        <color theme="1"/>
        <rFont val="Calibri"/>
        <family val="2"/>
        <scheme val="minor"/>
      </rPr>
      <t>sp. dw_53</t>
    </r>
  </si>
  <si>
    <t>hypothetical protein S4054249_24385 [Pseudoalteromonas luteoviolacea]</t>
  </si>
  <si>
    <t>ABC transporter ATP-binding protein/permease [Pseudoalteromonas luteoviolacea]</t>
  </si>
  <si>
    <t>ATP-binding cassette domain-containing protein [Pseudoalteromonas luteoviolacea]</t>
  </si>
  <si>
    <t>ABC transporter ATP-binding protein/permease [Pseudoalteromonas sp. NC201]</t>
  </si>
  <si>
    <t>ABC transporter ATP-binding protein/permease [Pseudoalteromonas flavipulchra]</t>
  </si>
  <si>
    <t>Pseudoalteromonas flavipulchra</t>
  </si>
  <si>
    <t>ATP-binding cassette domain-containing protein [Pseudoalteromonas sp. M8]</t>
  </si>
  <si>
    <t>MULTISPECIES: ABC transporter ATP-binding protein/permease [unclassified Pseudoalteromonas]</t>
  </si>
  <si>
    <t>unclassified Pseudoalteromonas</t>
  </si>
  <si>
    <t>ABC transporter ATP-binding protein/permease [Vibrio crassostreae]</t>
  </si>
  <si>
    <t>Vibrio crassostreae</t>
  </si>
  <si>
    <t>ATP-binding cassette domain-containing protein [Vibrio crassostreae]</t>
  </si>
  <si>
    <t>ABC transporter ATP-binding protein/permease [Vibrio lentus]</t>
  </si>
  <si>
    <t>Vibrio lentus</t>
  </si>
  <si>
    <t>ABC transporter ATP-binding protein/permease [Vibrio tasmaniensis]</t>
  </si>
  <si>
    <t>Vibrio tasmaniensis</t>
  </si>
  <si>
    <t>ABC transporter ATP-binding protein/permease [Vibrio coralliirubri]</t>
  </si>
  <si>
    <t>Vibrio coralliirubri</t>
  </si>
  <si>
    <t>ABC transporter ATP-binding protein/permease [Gammaproteobacteria bacterium]</t>
  </si>
  <si>
    <t>ATP-binding cassette domain-containing protein [Reinekea forsetii]</t>
  </si>
  <si>
    <t>Reinekea forsetii</t>
  </si>
  <si>
    <t>ATP-binding cassette domain-containing protein [Reinekea sp. G2M2-21]</t>
  </si>
  <si>
    <t>ABC transporter ATP-binding protein/permease [Vibrio tetraodonis]</t>
  </si>
  <si>
    <t>Vibrio tetraodonis</t>
  </si>
  <si>
    <t>ABC transporter ATP-binding protein/permease [Vibrio aquimaris]</t>
  </si>
  <si>
    <t>Vibrio aquimaris</t>
  </si>
  <si>
    <t>ATP-binding cassette domain-containing protein [Porticoccaceae bacterium]</t>
  </si>
  <si>
    <t>Porticoccaceae bacterium</t>
  </si>
  <si>
    <t>ABC transporter ATP-binding protein/permease [Vibrio sp. OCN044]</t>
  </si>
  <si>
    <t>ATP-binding cassette domain-containing protein [Reinekea blandensis]</t>
  </si>
  <si>
    <t>Reinekea blandensis</t>
  </si>
  <si>
    <t>ATP-binding cassette domain-containing protein [Pseudoalteromonas caenipelagi]</t>
  </si>
  <si>
    <t>Pseudoalteromonas caenipelagi</t>
  </si>
  <si>
    <t>ABC transporter, ATP-binding/permease protein [Reinekea sp. MED297] [Reinekea blandensis MED297]</t>
  </si>
  <si>
    <t>ABC transporter [Ectothiorhodospira shaposhnikovii]</t>
  </si>
  <si>
    <t>Ectothiorhodospira shaposhnikovii</t>
  </si>
  <si>
    <t>ATP-binding cassette domain-containing protein [Ectothiorhodospira magna]</t>
  </si>
  <si>
    <t>Ectothiorhodospira magna</t>
  </si>
  <si>
    <t>ATP-binding cassette domain-containing protein [Ectothiorhodospira shaposhnikovii]</t>
  </si>
  <si>
    <t>ABC transporter ATP-binding protein/permease [Vibrio xiamenensis]</t>
  </si>
  <si>
    <t>Vibrio xiamenensis</t>
  </si>
  <si>
    <t>ATP-binding cassette domain-containing protein [Pseudoalteromonas sp. S16_S37]</t>
  </si>
  <si>
    <t>ATP-binding cassette domain-containing protein [Pseudoalteromonas sp. MMG012]</t>
  </si>
  <si>
    <t>ATP-binding cassette domain-containing protein [Vibrio pectenicida]</t>
  </si>
  <si>
    <t>Vibrio pectenicida</t>
  </si>
  <si>
    <t>ATP-binding cassette domain-containing protein [Pseudoalteromonas sp. MMG005]</t>
  </si>
  <si>
    <t>ATP-binding cassette domain-containing protein [Pseudoalteromonas sp. MMG013]</t>
  </si>
  <si>
    <t>ATP-binding cassette domain-containing protein [Halobacteria archaeon]</t>
  </si>
  <si>
    <t>Halobacteria archaeon</t>
  </si>
  <si>
    <t>ATP-binding cassette domain-containing protein [Pseudoalteromonas sp. MSK9-3]</t>
  </si>
  <si>
    <t>ATP-binding cassette domain-containing protein [Ectothiorhodosinus mongolicus]</t>
  </si>
  <si>
    <t>Ectothiorhodosinus mongolicus</t>
  </si>
  <si>
    <t>ATP-binding cassette, subfamily B [Ectothiorhodosinus mongolicus]</t>
  </si>
  <si>
    <t>ATP-binding cassette domain-containing protein [Pseudoalteromonas aurantia]</t>
  </si>
  <si>
    <t>Pseudoalteromonas aurantia</t>
  </si>
  <si>
    <t>ATP-binding cassette domain-containing protein [SAR92 clade bacterium]</t>
  </si>
  <si>
    <t>SAR92 clade bacterium</t>
  </si>
  <si>
    <t>ATP-binding cassette domain-containing protein [Vibrio sonorensis]</t>
  </si>
  <si>
    <t>Vibrio sonorensis</t>
  </si>
  <si>
    <t>ABC transporter ATP-binding protein/permease [Vibrio parahaemolyticus]</t>
  </si>
  <si>
    <t>Vibrio parahaemolyticus</t>
  </si>
  <si>
    <t>ABC transporter ATP-binding protein [Oleiphilus sp. HI0065]</t>
  </si>
  <si>
    <t>ATP-binding cassette domain-containing protein [Saccharospirillum salsuginis]</t>
  </si>
  <si>
    <t>Saccharospirillum salsuginis</t>
  </si>
  <si>
    <t>MULTISPECIES: ABC transporter ATP-binding protein/permease [Vibrio]</t>
  </si>
  <si>
    <t>Vibrio</t>
  </si>
  <si>
    <t>ABC transporter ATP-binding protein/permease [Vibrio diabolicus]</t>
  </si>
  <si>
    <t>Vibrio diabolicus</t>
  </si>
  <si>
    <t>ATP-binding cassette domain-containing protein [Pseudoalteromonas citrea]</t>
  </si>
  <si>
    <t>Pseudoalteromonas citrea</t>
  </si>
  <si>
    <t>ATP-binding cassette domain-containing protein [Algibacillus agarilyticus]</t>
  </si>
  <si>
    <t>Algibacillus agarilyticus</t>
  </si>
  <si>
    <t>ABC transporter ATP-binding protein/permease [Vibrio alginolyticus]</t>
  </si>
  <si>
    <t>Vibrio alginolyticus</t>
  </si>
  <si>
    <t>ATP-binding cassette domain-containing protein [Vibrio alginolyticus]</t>
  </si>
  <si>
    <t>MULTISPECIES: ATP-binding cassette domain-containing protein [unclassified Oleiphilus]</t>
  </si>
  <si>
    <t>unclassified Oleiphilus</t>
  </si>
  <si>
    <t>ATP-binding cassette domain-containing protein [Pseudomonadales bacterium]</t>
  </si>
  <si>
    <t>Pseudomonadales bacterium</t>
  </si>
  <si>
    <t>ATP-binding cassette domain-containing protein [Vibrio sp. Vb0592]</t>
  </si>
  <si>
    <t>ABC transporter ATP-binding protein [Vibrio parahaemolyticus]</t>
  </si>
  <si>
    <t>ABC transporter ATP-binding protein/permease [Vibrio sp. ArtGut-C1]</t>
  </si>
  <si>
    <t>ABC transporter ATP-binding protein/permease [Vibrio sp. 1-2 (7-a)]</t>
  </si>
  <si>
    <t>ABC transporter ATP-binding protein/permease [Vibrio rotiferianus]</t>
  </si>
  <si>
    <t>Vibrio rotiferianus</t>
  </si>
  <si>
    <r>
      <t xml:space="preserve">Pseudoalteromonas </t>
    </r>
    <r>
      <rPr>
        <sz val="11"/>
        <color theme="1"/>
        <rFont val="Calibri"/>
        <family val="2"/>
        <scheme val="minor"/>
      </rPr>
      <t>sp. NC201</t>
    </r>
  </si>
  <si>
    <r>
      <t xml:space="preserve">Reinekea </t>
    </r>
    <r>
      <rPr>
        <sz val="11"/>
        <color theme="1"/>
        <rFont val="Calibri"/>
        <family val="2"/>
        <scheme val="minor"/>
      </rPr>
      <t>sp. G2M2-21</t>
    </r>
  </si>
  <si>
    <r>
      <t xml:space="preserve">Vibrio </t>
    </r>
    <r>
      <rPr>
        <sz val="11"/>
        <color theme="1"/>
        <rFont val="Calibri"/>
        <family val="2"/>
        <scheme val="minor"/>
      </rPr>
      <t>sp. OCN044</t>
    </r>
  </si>
  <si>
    <r>
      <t xml:space="preserve">Reinekea blandensis </t>
    </r>
    <r>
      <rPr>
        <sz val="11"/>
        <color theme="1"/>
        <rFont val="Calibri"/>
        <family val="2"/>
        <scheme val="minor"/>
      </rPr>
      <t>MED297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</si>
  <si>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S16_S37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</si>
  <si>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MMG012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</si>
  <si>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MMG005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</si>
  <si>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MMG013</t>
    </r>
  </si>
  <si>
    <r>
      <t xml:space="preserve">Pseudoalteromonas </t>
    </r>
    <r>
      <rPr>
        <sz val="11"/>
        <color theme="1"/>
        <rFont val="Calibri"/>
        <family val="2"/>
        <scheme val="minor"/>
      </rPr>
      <t>sp. MSK9-3</t>
    </r>
  </si>
  <si>
    <r>
      <t xml:space="preserve">Oleiphilus </t>
    </r>
    <r>
      <rPr>
        <sz val="11"/>
        <color theme="1"/>
        <rFont val="Calibri"/>
        <family val="2"/>
        <scheme val="minor"/>
      </rPr>
      <t>sp. HI0065</t>
    </r>
  </si>
  <si>
    <r>
      <t xml:space="preserve">Vibrio </t>
    </r>
    <r>
      <rPr>
        <sz val="11"/>
        <color theme="1"/>
        <rFont val="Calibri"/>
        <family val="2"/>
        <scheme val="minor"/>
      </rPr>
      <t>sp. Vb0592</t>
    </r>
  </si>
  <si>
    <r>
      <t xml:space="preserve">Vibrio </t>
    </r>
    <r>
      <rPr>
        <sz val="11"/>
        <color theme="1"/>
        <rFont val="Calibri"/>
        <family val="2"/>
        <scheme val="minor"/>
      </rPr>
      <t>sp. ArtGut-C1</t>
    </r>
  </si>
  <si>
    <r>
      <t>Vibrio</t>
    </r>
    <r>
      <rPr>
        <sz val="11"/>
        <color theme="1"/>
        <rFont val="Calibri"/>
        <family val="2"/>
        <scheme val="minor"/>
      </rPr>
      <t xml:space="preserve"> sp. 1-2 (7-a)</t>
    </r>
  </si>
  <si>
    <t>3CQB_A</t>
  </si>
  <si>
    <t>Probable protease htpX homolog; Heat shock protein HtpX domain, PSI-2, Protein Structure Initiative, Structural Genomics</t>
  </si>
  <si>
    <t>4JIX_A</t>
  </si>
  <si>
    <t>Projannalysin; Hydrolase, Metallopeptidase Zymogen, Minigluzincin; HET: SO4, GOL; 2.0A {Methanocaldococcus jannaschii}</t>
  </si>
  <si>
    <t>4QHJ_A</t>
  </si>
  <si>
    <t>Uncharacterized protein MJ1213; Minigluzincin, Proteolytic enzyme, HYDROLASE; HET: ACT; 1.75A {Methanocaldococcus jannas</t>
  </si>
  <si>
    <t>6MDW_A</t>
  </si>
  <si>
    <t>SprT-like domain-containing protein Spartan; DPC repair protease, DNA BINDING PROTEIN; HET: ADP, MLZ, FLC; 1.5A {Homo sa</t>
  </si>
  <si>
    <t>Hit</t>
  </si>
  <si>
    <t>Name</t>
  </si>
  <si>
    <t>Probability</t>
  </si>
  <si>
    <t>E-value</t>
  </si>
  <si>
    <t>Score</t>
  </si>
  <si>
    <t>SS</t>
  </si>
  <si>
    <t>Aligned cols</t>
  </si>
  <si>
    <t>Target Length</t>
  </si>
  <si>
    <t>6NCL_c5</t>
  </si>
  <si>
    <t>P4; tape-measure protein, minor capsid proteins, zip protein, giant virus, VIRUS; 3.5A {Paramecium bursaria Chlorella vi</t>
  </si>
  <si>
    <t>3C37_B</t>
  </si>
  <si>
    <t>Peptidase, M48 family; Q74D82, GsR143A, Peptidase, M48 family, Structural Genomics, PSI-2, Protein Structure Initiative,</t>
  </si>
  <si>
    <t>1G12_A</t>
  </si>
  <si>
    <t>PEPTIDYL-LYS METALLOENDOPEPTIDASE; zinc cordinate, METALLOPROTEASE, HYDROLASE; HET: MAN; 1.6A {Grifola frondosa} SCOP: d</t>
  </si>
  <si>
    <t>4JIU_A</t>
  </si>
  <si>
    <t>Proabylysin; Hydrolase, Metallopeptidase Zymogen, Minigluzincin; 1.15A {Pyrococcus abyssi}</t>
  </si>
  <si>
    <t>6SAR_A</t>
  </si>
  <si>
    <t>Beta-barrel assembly-enhancing protease; outer membrane bam complex chaperone protease, CHAPERONE; 2.18A {Escherichia co</t>
  </si>
  <si>
    <t>5XBN_A</t>
  </si>
  <si>
    <t>Wss1p; protease, HYDROLASE; HET: MSE; 1.761A {Saccharomyces cerevisiae FostersO}</t>
  </si>
  <si>
    <t>4AR9_A</t>
  </si>
  <si>
    <t>COLLAGENASE COLT; HYDROLASE, COLLAGEN, METALLOPROTEASE, PEPTIDASE, COLLAGENOLYSIS; 1.69A {CLOSTRIDIUM TETANI}</t>
  </si>
  <si>
    <t>4ARF_A</t>
  </si>
  <si>
    <t>COLH PROTEIN; HYDROLASE-INHIBITOR COMPLEX, COLLAGENOLYSIS, HYDROLYSE, METALLOPROTEASE, HEXXH; 1.77A {CLOSTRIDIUM HISTOLY</t>
  </si>
  <si>
    <t>4IL3_B</t>
  </si>
  <si>
    <t>Ste24p; membrane protein, alpha helical, CaaX Protease, a-factor, structural genomics, MPSBC, PSI-Biology, Membrane Prot</t>
  </si>
  <si>
    <t>5JIG_A</t>
  </si>
  <si>
    <t>Ubiquitin and WLM domain-containing metalloprotease SPCC1442.07c; Metalloprotease, DNA-Repair, Endoprotease, Regulation,</t>
  </si>
  <si>
    <t>2X3C_A</t>
  </si>
  <si>
    <t>TOXIC EXTRACELLULAR ENDOPEPTIDASE; HYDROLASE; HET: SO4; 1.99A {AEROMONAS SALMONICIDA SUBSP. ACHROMOGENES}</t>
  </si>
  <si>
    <t>4L7A_B</t>
  </si>
  <si>
    <t>Uncharacterized protein; Putative zinc-binding metallo-peptidase, PF15890 family protein, Structural Genomics, Joint Cen</t>
  </si>
  <si>
    <t>4ARE_A</t>
  </si>
  <si>
    <t>COLLAGENASE G; HYDROLASE, COLLAGEN, PEPTIDASE, COLLAGENOLYSIS, METALLOPROTEASE; HET: P6G, FLC; 2.19A {CLOSTRIDIUM HISTOL</t>
  </si>
  <si>
    <t>3CE2_A</t>
  </si>
  <si>
    <t>Putative peptidase; structural genomics, UNKNOWN FUNCTION, putative peptidase, PSI-2, Protein Structure Initiative, New</t>
  </si>
  <si>
    <t>2QR4_B</t>
  </si>
  <si>
    <t>Peptidase M3B, oligoendopeptidase F; structural genomics, oligoendopeptidase F, PSI-2, Protein Structure Initiative, New</t>
  </si>
  <si>
    <t>3AHN_B</t>
  </si>
  <si>
    <t>Oligopeptidase; HYDROLASE, HYDROLASE-HYDROLASE INHIBITOR complex; HET: ACT, 3A1; 1.8A {Geobacillus sp. MO-1}</t>
  </si>
  <si>
    <t>6R4Z_A</t>
  </si>
  <si>
    <t>Pro-Pro endopeptidase; Pro-Pro endopeptidase 1, zinc metallopeptidase, Clostridium difficile, virulence factor, HYDROLAS</t>
  </si>
  <si>
    <t>2L0R_A</t>
  </si>
  <si>
    <t>Lethal factor; protein, Anthrax Lethal Factor, catalytic domain, Zn metalloprotease, Bacillus Anthracis, HYDROLASE, TOXI</t>
  </si>
  <si>
    <t>6GGR_B</t>
  </si>
  <si>
    <t>Bacteriophage virulence determinant; Protease, Metalloprotease, zinc, METAL BINDING PROTEIN; 2.097A {Mus musculus}</t>
  </si>
  <si>
    <t>3SKS_A</t>
  </si>
  <si>
    <t>Putative Oligoendopeptidase F; Structural Genomics, Center for Structural Genomics of Infectious Diseases, CSGID, oligoe</t>
  </si>
  <si>
    <t>1EB6_A</t>
  </si>
  <si>
    <t>NEUTRAL PROTEASE II; METALLOPROTEINASE, ZINC, NEUTRAL PROTEASE II, HYDROLASE; HET: EDO; 1.0A {ASPERGILLUS ORYZAE} SCOP: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</si>
</sst>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rgb="FF000000"/>
      <name val="Book Antiqua"/>
      <family val="1"/>
    </font>
    <font>
      <vertAlign val="superscript"/>
      <sz val="11"/>
      <color rgb="FF000000"/>
      <name val="Book Antiqua"/>
      <family val="1"/>
    </font>
    <font>
      <vertAlign val="subscript"/>
      <sz val="11"/>
      <color rgb="FF000000"/>
      <name val="Calibri"/>
      <family val="2"/>
      <scheme val="minor"/>
    </font>
    <font>
      <i/>
      <vertAlign val="subscript"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rsten Seyfert" id="{CFC671D4-CD4D-429A-9029-0F0325FFF226}" userId="ceae6b65059d18a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sqref="A1:C89"/>
    </sheetView>
  </sheetViews>
  <sheetFormatPr defaultColWidth="9.140625" defaultRowHeight="15" x14ac:dyDescent="0.25"/>
  <cols>
    <col min="1" max="1" width="43" style="1" customWidth="1"/>
    <col min="2" max="2" width="62.140625" style="1" customWidth="1"/>
    <col min="3" max="3" width="14.5703125" style="1" customWidth="1"/>
    <col min="4" max="16384" width="9.140625" style="1"/>
  </cols>
  <sheetData>
    <row r="1" spans="1:3" x14ac:dyDescent="0.25">
      <c r="A1" s="43" t="s">
        <v>0</v>
      </c>
      <c r="B1" s="44" t="s">
        <v>1</v>
      </c>
      <c r="C1" s="45" t="s">
        <v>2</v>
      </c>
    </row>
    <row r="2" spans="1:3" x14ac:dyDescent="0.25">
      <c r="A2" s="46" t="s">
        <v>3</v>
      </c>
      <c r="B2" s="9"/>
      <c r="C2" s="47"/>
    </row>
    <row r="3" spans="1:3" ht="49.5" x14ac:dyDescent="0.25">
      <c r="A3" s="48" t="s">
        <v>9</v>
      </c>
      <c r="B3" s="4" t="s">
        <v>10</v>
      </c>
      <c r="C3" s="49" t="s">
        <v>4</v>
      </c>
    </row>
    <row r="4" spans="1:3" ht="47.25" x14ac:dyDescent="0.25">
      <c r="A4" s="48" t="s">
        <v>11</v>
      </c>
      <c r="B4" s="3" t="s">
        <v>12</v>
      </c>
      <c r="C4" s="49" t="s">
        <v>5</v>
      </c>
    </row>
    <row r="5" spans="1:3" ht="53.25" x14ac:dyDescent="0.25">
      <c r="A5" s="48" t="s">
        <v>13</v>
      </c>
      <c r="B5" s="4" t="s">
        <v>14</v>
      </c>
      <c r="C5" s="49" t="s">
        <v>6</v>
      </c>
    </row>
    <row r="6" spans="1:3" ht="37.5" x14ac:dyDescent="0.25">
      <c r="A6" s="48" t="s">
        <v>15</v>
      </c>
      <c r="B6" s="4" t="s">
        <v>271</v>
      </c>
      <c r="C6" s="49" t="s">
        <v>4</v>
      </c>
    </row>
    <row r="7" spans="1:3" ht="37.5" x14ac:dyDescent="0.25">
      <c r="A7" s="48" t="s">
        <v>16</v>
      </c>
      <c r="B7" s="4" t="s">
        <v>270</v>
      </c>
      <c r="C7" s="49" t="s">
        <v>17</v>
      </c>
    </row>
    <row r="8" spans="1:3" ht="45" customHeight="1" x14ac:dyDescent="0.25">
      <c r="A8" s="50" t="s">
        <v>18</v>
      </c>
      <c r="B8" s="5" t="s">
        <v>269</v>
      </c>
      <c r="C8" s="51" t="s">
        <v>5</v>
      </c>
    </row>
    <row r="9" spans="1:3" ht="24.95" customHeight="1" x14ac:dyDescent="0.25">
      <c r="A9" s="48" t="s">
        <v>19</v>
      </c>
      <c r="B9" s="3" t="s">
        <v>20</v>
      </c>
      <c r="C9" s="49" t="s">
        <v>7</v>
      </c>
    </row>
    <row r="10" spans="1:3" ht="24.95" customHeight="1" x14ac:dyDescent="0.25">
      <c r="A10" s="48" t="s">
        <v>21</v>
      </c>
      <c r="B10" s="3" t="s">
        <v>22</v>
      </c>
      <c r="C10" s="49" t="s">
        <v>7</v>
      </c>
    </row>
    <row r="11" spans="1:3" ht="24.95" customHeight="1" x14ac:dyDescent="0.25">
      <c r="A11" s="48" t="s">
        <v>23</v>
      </c>
      <c r="B11" s="3" t="s">
        <v>24</v>
      </c>
      <c r="C11" s="49" t="s">
        <v>7</v>
      </c>
    </row>
    <row r="12" spans="1:3" ht="24.95" customHeight="1" x14ac:dyDescent="0.25">
      <c r="A12" s="48" t="s">
        <v>25</v>
      </c>
      <c r="B12" s="3" t="s">
        <v>26</v>
      </c>
      <c r="C12" s="49" t="s">
        <v>7</v>
      </c>
    </row>
    <row r="13" spans="1:3" ht="24.95" customHeight="1" x14ac:dyDescent="0.25">
      <c r="A13" s="48" t="s">
        <v>27</v>
      </c>
      <c r="B13" s="3" t="s">
        <v>28</v>
      </c>
      <c r="C13" s="49" t="s">
        <v>7</v>
      </c>
    </row>
    <row r="14" spans="1:3" ht="24.95" customHeight="1" x14ac:dyDescent="0.25">
      <c r="A14" s="48" t="s">
        <v>29</v>
      </c>
      <c r="B14" s="3" t="s">
        <v>30</v>
      </c>
      <c r="C14" s="49" t="s">
        <v>7</v>
      </c>
    </row>
    <row r="15" spans="1:3" ht="24.95" customHeight="1" x14ac:dyDescent="0.25">
      <c r="A15" s="48" t="s">
        <v>31</v>
      </c>
      <c r="B15" s="3" t="s">
        <v>32</v>
      </c>
      <c r="C15" s="49" t="s">
        <v>7</v>
      </c>
    </row>
    <row r="16" spans="1:3" ht="24.95" customHeight="1" x14ac:dyDescent="0.25">
      <c r="A16" s="48" t="s">
        <v>33</v>
      </c>
      <c r="B16" s="3" t="s">
        <v>34</v>
      </c>
      <c r="C16" s="49" t="s">
        <v>7</v>
      </c>
    </row>
    <row r="17" spans="1:3" ht="24.95" customHeight="1" x14ac:dyDescent="0.25">
      <c r="A17" s="48" t="s">
        <v>35</v>
      </c>
      <c r="B17" s="3" t="s">
        <v>36</v>
      </c>
      <c r="C17" s="49" t="s">
        <v>7</v>
      </c>
    </row>
    <row r="18" spans="1:3" ht="24.95" customHeight="1" x14ac:dyDescent="0.25">
      <c r="A18" s="48" t="s">
        <v>37</v>
      </c>
      <c r="B18" s="3" t="s">
        <v>38</v>
      </c>
      <c r="C18" s="49" t="s">
        <v>7</v>
      </c>
    </row>
    <row r="19" spans="1:3" ht="24.95" customHeight="1" x14ac:dyDescent="0.25">
      <c r="A19" s="48" t="s">
        <v>39</v>
      </c>
      <c r="B19" s="3" t="s">
        <v>40</v>
      </c>
      <c r="C19" s="49" t="s">
        <v>7</v>
      </c>
    </row>
    <row r="20" spans="1:3" ht="24.95" customHeight="1" x14ac:dyDescent="0.25">
      <c r="A20" s="48" t="s">
        <v>41</v>
      </c>
      <c r="B20" s="3" t="s">
        <v>42</v>
      </c>
      <c r="C20" s="49" t="s">
        <v>7</v>
      </c>
    </row>
    <row r="21" spans="1:3" ht="24.95" customHeight="1" x14ac:dyDescent="0.25">
      <c r="A21" s="48" t="s">
        <v>43</v>
      </c>
      <c r="B21" s="3" t="s">
        <v>44</v>
      </c>
      <c r="C21" s="49" t="s">
        <v>7</v>
      </c>
    </row>
    <row r="22" spans="1:3" ht="24.95" customHeight="1" x14ac:dyDescent="0.25">
      <c r="A22" s="48" t="s">
        <v>45</v>
      </c>
      <c r="B22" s="3" t="s">
        <v>46</v>
      </c>
      <c r="C22" s="49" t="s">
        <v>7</v>
      </c>
    </row>
    <row r="23" spans="1:3" ht="24.95" customHeight="1" x14ac:dyDescent="0.25">
      <c r="A23" s="48" t="s">
        <v>47</v>
      </c>
      <c r="B23" s="3" t="s">
        <v>48</v>
      </c>
      <c r="C23" s="49" t="s">
        <v>7</v>
      </c>
    </row>
    <row r="24" spans="1:3" ht="24.95" customHeight="1" x14ac:dyDescent="0.25">
      <c r="A24" s="48" t="s">
        <v>49</v>
      </c>
      <c r="B24" s="3" t="s">
        <v>50</v>
      </c>
      <c r="C24" s="49" t="s">
        <v>7</v>
      </c>
    </row>
    <row r="25" spans="1:3" ht="24.95" customHeight="1" x14ac:dyDescent="0.25">
      <c r="A25" s="48" t="s">
        <v>51</v>
      </c>
      <c r="B25" s="3" t="s">
        <v>52</v>
      </c>
      <c r="C25" s="49" t="s">
        <v>7</v>
      </c>
    </row>
    <row r="26" spans="1:3" ht="24.95" customHeight="1" x14ac:dyDescent="0.25">
      <c r="A26" s="48" t="s">
        <v>53</v>
      </c>
      <c r="B26" s="3" t="s">
        <v>54</v>
      </c>
      <c r="C26" s="49" t="s">
        <v>7</v>
      </c>
    </row>
    <row r="27" spans="1:3" ht="24.95" customHeight="1" x14ac:dyDescent="0.25">
      <c r="A27" s="48" t="s">
        <v>55</v>
      </c>
      <c r="B27" s="3" t="s">
        <v>56</v>
      </c>
      <c r="C27" s="49" t="s">
        <v>7</v>
      </c>
    </row>
    <row r="28" spans="1:3" ht="24.95" customHeight="1" x14ac:dyDescent="0.25">
      <c r="A28" s="48" t="s">
        <v>57</v>
      </c>
      <c r="B28" s="3" t="s">
        <v>58</v>
      </c>
      <c r="C28" s="49" t="s">
        <v>7</v>
      </c>
    </row>
    <row r="29" spans="1:3" ht="24.95" customHeight="1" x14ac:dyDescent="0.25">
      <c r="A29" s="48" t="s">
        <v>59</v>
      </c>
      <c r="B29" s="3" t="s">
        <v>60</v>
      </c>
      <c r="C29" s="49" t="s">
        <v>7</v>
      </c>
    </row>
    <row r="30" spans="1:3" ht="24.95" customHeight="1" x14ac:dyDescent="0.25">
      <c r="A30" s="48" t="s">
        <v>61</v>
      </c>
      <c r="B30" s="3" t="s">
        <v>62</v>
      </c>
      <c r="C30" s="49" t="s">
        <v>7</v>
      </c>
    </row>
    <row r="31" spans="1:3" ht="24.95" customHeight="1" x14ac:dyDescent="0.25">
      <c r="A31" s="48" t="s">
        <v>63</v>
      </c>
      <c r="B31" s="3" t="s">
        <v>64</v>
      </c>
      <c r="C31" s="49" t="s">
        <v>7</v>
      </c>
    </row>
    <row r="32" spans="1:3" ht="24.95" customHeight="1" x14ac:dyDescent="0.25">
      <c r="A32" s="48" t="s">
        <v>65</v>
      </c>
      <c r="B32" s="3" t="s">
        <v>66</v>
      </c>
      <c r="C32" s="49" t="s">
        <v>7</v>
      </c>
    </row>
    <row r="33" spans="1:3" ht="24.95" customHeight="1" x14ac:dyDescent="0.25">
      <c r="A33" s="48" t="s">
        <v>67</v>
      </c>
      <c r="B33" s="3" t="s">
        <v>68</v>
      </c>
      <c r="C33" s="49" t="s">
        <v>7</v>
      </c>
    </row>
    <row r="34" spans="1:3" ht="24.95" customHeight="1" x14ac:dyDescent="0.25">
      <c r="A34" s="48" t="s">
        <v>69</v>
      </c>
      <c r="B34" s="3" t="s">
        <v>70</v>
      </c>
      <c r="C34" s="49" t="s">
        <v>7</v>
      </c>
    </row>
    <row r="35" spans="1:3" ht="24.95" customHeight="1" x14ac:dyDescent="0.25">
      <c r="A35" s="48" t="s">
        <v>71</v>
      </c>
      <c r="B35" s="3" t="s">
        <v>72</v>
      </c>
      <c r="C35" s="49" t="s">
        <v>7</v>
      </c>
    </row>
    <row r="36" spans="1:3" ht="24.95" customHeight="1" x14ac:dyDescent="0.25">
      <c r="A36" s="48" t="s">
        <v>73</v>
      </c>
      <c r="B36" s="3" t="s">
        <v>74</v>
      </c>
      <c r="C36" s="49" t="s">
        <v>7</v>
      </c>
    </row>
    <row r="37" spans="1:3" ht="24.95" customHeight="1" x14ac:dyDescent="0.25">
      <c r="A37" s="48" t="s">
        <v>75</v>
      </c>
      <c r="B37" s="3" t="s">
        <v>76</v>
      </c>
      <c r="C37" s="49" t="s">
        <v>7</v>
      </c>
    </row>
    <row r="38" spans="1:3" ht="24.95" customHeight="1" x14ac:dyDescent="0.25">
      <c r="A38" s="48" t="s">
        <v>77</v>
      </c>
      <c r="B38" s="3" t="s">
        <v>78</v>
      </c>
      <c r="C38" s="49" t="s">
        <v>7</v>
      </c>
    </row>
    <row r="39" spans="1:3" ht="24.95" customHeight="1" x14ac:dyDescent="0.25">
      <c r="A39" s="48" t="s">
        <v>79</v>
      </c>
      <c r="B39" s="3" t="s">
        <v>80</v>
      </c>
      <c r="C39" s="49" t="s">
        <v>7</v>
      </c>
    </row>
    <row r="40" spans="1:3" ht="24.95" customHeight="1" x14ac:dyDescent="0.25">
      <c r="A40" s="48" t="s">
        <v>81</v>
      </c>
      <c r="B40" s="3" t="s">
        <v>82</v>
      </c>
      <c r="C40" s="49" t="s">
        <v>7</v>
      </c>
    </row>
    <row r="41" spans="1:3" ht="24.95" customHeight="1" x14ac:dyDescent="0.25">
      <c r="A41" s="48" t="s">
        <v>83</v>
      </c>
      <c r="B41" s="3" t="s">
        <v>84</v>
      </c>
      <c r="C41" s="49" t="s">
        <v>7</v>
      </c>
    </row>
    <row r="42" spans="1:3" ht="24.95" customHeight="1" x14ac:dyDescent="0.25">
      <c r="A42" s="48" t="s">
        <v>85</v>
      </c>
      <c r="B42" s="3" t="s">
        <v>86</v>
      </c>
      <c r="C42" s="49" t="s">
        <v>7</v>
      </c>
    </row>
    <row r="43" spans="1:3" ht="24.95" customHeight="1" x14ac:dyDescent="0.25">
      <c r="A43" s="48" t="s">
        <v>87</v>
      </c>
      <c r="B43" s="3" t="s">
        <v>88</v>
      </c>
      <c r="C43" s="49" t="s">
        <v>7</v>
      </c>
    </row>
    <row r="44" spans="1:3" ht="24.95" customHeight="1" x14ac:dyDescent="0.25">
      <c r="A44" s="48" t="s">
        <v>89</v>
      </c>
      <c r="B44" s="3" t="s">
        <v>90</v>
      </c>
      <c r="C44" s="49" t="s">
        <v>7</v>
      </c>
    </row>
    <row r="45" spans="1:3" ht="24.95" customHeight="1" x14ac:dyDescent="0.25">
      <c r="A45" s="48" t="s">
        <v>91</v>
      </c>
      <c r="B45" s="3" t="s">
        <v>92</v>
      </c>
      <c r="C45" s="49" t="s">
        <v>7</v>
      </c>
    </row>
    <row r="46" spans="1:3" ht="24.95" customHeight="1" x14ac:dyDescent="0.25">
      <c r="A46" s="48" t="s">
        <v>93</v>
      </c>
      <c r="B46" s="3" t="s">
        <v>94</v>
      </c>
      <c r="C46" s="49" t="s">
        <v>7</v>
      </c>
    </row>
    <row r="47" spans="1:3" ht="24.95" customHeight="1" x14ac:dyDescent="0.25">
      <c r="A47" s="48" t="s">
        <v>95</v>
      </c>
      <c r="B47" s="3" t="s">
        <v>96</v>
      </c>
      <c r="C47" s="49" t="s">
        <v>7</v>
      </c>
    </row>
    <row r="48" spans="1:3" ht="24.95" customHeight="1" x14ac:dyDescent="0.25">
      <c r="A48" s="48" t="s">
        <v>97</v>
      </c>
      <c r="B48" s="3" t="s">
        <v>98</v>
      </c>
      <c r="C48" s="49" t="s">
        <v>7</v>
      </c>
    </row>
    <row r="49" spans="1:3" ht="24.95" customHeight="1" x14ac:dyDescent="0.25">
      <c r="A49" s="46" t="s">
        <v>8</v>
      </c>
      <c r="B49" s="9"/>
      <c r="C49" s="47"/>
    </row>
    <row r="50" spans="1:3" ht="24.95" customHeight="1" x14ac:dyDescent="0.25">
      <c r="A50" s="48" t="s">
        <v>99</v>
      </c>
      <c r="B50" s="6" t="s">
        <v>100</v>
      </c>
      <c r="C50" s="52" t="s">
        <v>7</v>
      </c>
    </row>
    <row r="51" spans="1:3" ht="24.95" customHeight="1" x14ac:dyDescent="0.25">
      <c r="A51" s="48" t="s">
        <v>101</v>
      </c>
      <c r="B51" s="6" t="s">
        <v>102</v>
      </c>
      <c r="C51" s="52" t="s">
        <v>7</v>
      </c>
    </row>
    <row r="52" spans="1:3" ht="24.95" customHeight="1" x14ac:dyDescent="0.25">
      <c r="A52" s="48" t="s">
        <v>103</v>
      </c>
      <c r="B52" s="6" t="s">
        <v>104</v>
      </c>
      <c r="C52" s="52" t="s">
        <v>7</v>
      </c>
    </row>
    <row r="53" spans="1:3" ht="24.95" customHeight="1" x14ac:dyDescent="0.25">
      <c r="A53" s="48" t="s">
        <v>105</v>
      </c>
      <c r="B53" s="6" t="s">
        <v>106</v>
      </c>
      <c r="C53" s="52" t="s">
        <v>7</v>
      </c>
    </row>
    <row r="54" spans="1:3" ht="24.95" customHeight="1" x14ac:dyDescent="0.25">
      <c r="A54" s="48" t="s">
        <v>107</v>
      </c>
      <c r="B54" s="6" t="s">
        <v>108</v>
      </c>
      <c r="C54" s="52" t="s">
        <v>7</v>
      </c>
    </row>
    <row r="55" spans="1:3" ht="24.95" customHeight="1" x14ac:dyDescent="0.25">
      <c r="A55" s="48" t="s">
        <v>109</v>
      </c>
      <c r="B55" s="6" t="s">
        <v>110</v>
      </c>
      <c r="C55" s="52" t="s">
        <v>7</v>
      </c>
    </row>
    <row r="56" spans="1:3" ht="24.95" customHeight="1" x14ac:dyDescent="0.25">
      <c r="A56" s="48" t="s">
        <v>111</v>
      </c>
      <c r="B56" s="6" t="s">
        <v>112</v>
      </c>
      <c r="C56" s="52" t="s">
        <v>7</v>
      </c>
    </row>
    <row r="57" spans="1:3" ht="24.95" customHeight="1" x14ac:dyDescent="0.25">
      <c r="A57" s="48" t="s">
        <v>113</v>
      </c>
      <c r="B57" s="3" t="s">
        <v>114</v>
      </c>
      <c r="C57" s="49" t="s">
        <v>7</v>
      </c>
    </row>
    <row r="58" spans="1:3" ht="24.95" customHeight="1" x14ac:dyDescent="0.25">
      <c r="A58" s="48" t="s">
        <v>115</v>
      </c>
      <c r="B58" s="3" t="s">
        <v>116</v>
      </c>
      <c r="C58" s="49" t="s">
        <v>7</v>
      </c>
    </row>
    <row r="59" spans="1:3" ht="24.95" customHeight="1" x14ac:dyDescent="0.25">
      <c r="A59" s="48" t="s">
        <v>117</v>
      </c>
      <c r="B59" s="3" t="s">
        <v>118</v>
      </c>
      <c r="C59" s="49" t="s">
        <v>7</v>
      </c>
    </row>
    <row r="60" spans="1:3" ht="24.95" customHeight="1" x14ac:dyDescent="0.25">
      <c r="A60" s="48" t="s">
        <v>119</v>
      </c>
      <c r="B60" s="3" t="s">
        <v>120</v>
      </c>
      <c r="C60" s="49" t="s">
        <v>7</v>
      </c>
    </row>
    <row r="61" spans="1:3" ht="24.95" customHeight="1" x14ac:dyDescent="0.25">
      <c r="A61" s="48" t="s">
        <v>121</v>
      </c>
      <c r="B61" s="3" t="s">
        <v>122</v>
      </c>
      <c r="C61" s="49" t="s">
        <v>7</v>
      </c>
    </row>
    <row r="62" spans="1:3" ht="24.95" customHeight="1" x14ac:dyDescent="0.25">
      <c r="A62" s="48" t="s">
        <v>123</v>
      </c>
      <c r="B62" s="3" t="s">
        <v>124</v>
      </c>
      <c r="C62" s="49" t="s">
        <v>7</v>
      </c>
    </row>
    <row r="63" spans="1:3" ht="24.95" customHeight="1" x14ac:dyDescent="0.25">
      <c r="A63" s="48" t="s">
        <v>125</v>
      </c>
      <c r="B63" s="3" t="s">
        <v>126</v>
      </c>
      <c r="C63" s="49" t="s">
        <v>7</v>
      </c>
    </row>
    <row r="64" spans="1:3" ht="24.95" customHeight="1" x14ac:dyDescent="0.25">
      <c r="A64" s="48" t="s">
        <v>127</v>
      </c>
      <c r="B64" s="3" t="s">
        <v>128</v>
      </c>
      <c r="C64" s="49" t="s">
        <v>7</v>
      </c>
    </row>
    <row r="65" spans="1:3" ht="24.95" customHeight="1" x14ac:dyDescent="0.25">
      <c r="A65" s="48" t="s">
        <v>129</v>
      </c>
      <c r="B65" s="3" t="s">
        <v>130</v>
      </c>
      <c r="C65" s="49" t="s">
        <v>7</v>
      </c>
    </row>
    <row r="66" spans="1:3" ht="24.95" customHeight="1" x14ac:dyDescent="0.25">
      <c r="A66" s="48" t="s">
        <v>131</v>
      </c>
      <c r="B66" s="3" t="s">
        <v>132</v>
      </c>
      <c r="C66" s="49" t="s">
        <v>7</v>
      </c>
    </row>
    <row r="67" spans="1:3" ht="24.95" customHeight="1" x14ac:dyDescent="0.25">
      <c r="A67" s="48" t="s">
        <v>133</v>
      </c>
      <c r="B67" s="3" t="s">
        <v>134</v>
      </c>
      <c r="C67" s="49" t="s">
        <v>7</v>
      </c>
    </row>
    <row r="68" spans="1:3" ht="24.95" customHeight="1" x14ac:dyDescent="0.25">
      <c r="A68" s="48" t="s">
        <v>135</v>
      </c>
      <c r="B68" s="3" t="s">
        <v>136</v>
      </c>
      <c r="C68" s="49" t="s">
        <v>7</v>
      </c>
    </row>
    <row r="69" spans="1:3" ht="24.95" customHeight="1" x14ac:dyDescent="0.25">
      <c r="A69" s="48" t="s">
        <v>137</v>
      </c>
      <c r="B69" s="3" t="s">
        <v>138</v>
      </c>
      <c r="C69" s="49" t="s">
        <v>7</v>
      </c>
    </row>
    <row r="70" spans="1:3" ht="24.95" customHeight="1" x14ac:dyDescent="0.25">
      <c r="A70" s="48" t="s">
        <v>139</v>
      </c>
      <c r="B70" s="3" t="s">
        <v>140</v>
      </c>
      <c r="C70" s="49" t="s">
        <v>7</v>
      </c>
    </row>
    <row r="71" spans="1:3" ht="24.95" customHeight="1" x14ac:dyDescent="0.25">
      <c r="A71" s="48" t="s">
        <v>141</v>
      </c>
      <c r="B71" s="3" t="s">
        <v>142</v>
      </c>
      <c r="C71" s="49" t="s">
        <v>7</v>
      </c>
    </row>
    <row r="72" spans="1:3" ht="24.95" customHeight="1" x14ac:dyDescent="0.25">
      <c r="A72" s="48" t="s">
        <v>143</v>
      </c>
      <c r="B72" s="3" t="s">
        <v>144</v>
      </c>
      <c r="C72" s="49" t="s">
        <v>7</v>
      </c>
    </row>
    <row r="73" spans="1:3" ht="24.95" customHeight="1" x14ac:dyDescent="0.25">
      <c r="A73" s="48" t="s">
        <v>145</v>
      </c>
      <c r="B73" s="3" t="s">
        <v>146</v>
      </c>
      <c r="C73" s="49" t="s">
        <v>7</v>
      </c>
    </row>
    <row r="74" spans="1:3" ht="24.95" customHeight="1" x14ac:dyDescent="0.25">
      <c r="A74" s="48" t="s">
        <v>147</v>
      </c>
      <c r="B74" s="3" t="s">
        <v>148</v>
      </c>
      <c r="C74" s="49" t="s">
        <v>7</v>
      </c>
    </row>
    <row r="75" spans="1:3" ht="24.95" customHeight="1" x14ac:dyDescent="0.25">
      <c r="A75" s="48" t="s">
        <v>149</v>
      </c>
      <c r="B75" s="3" t="s">
        <v>150</v>
      </c>
      <c r="C75" s="49" t="s">
        <v>7</v>
      </c>
    </row>
    <row r="76" spans="1:3" ht="24.95" customHeight="1" x14ac:dyDescent="0.25">
      <c r="A76" s="48" t="s">
        <v>151</v>
      </c>
      <c r="B76" s="3" t="s">
        <v>152</v>
      </c>
      <c r="C76" s="49" t="s">
        <v>7</v>
      </c>
    </row>
    <row r="77" spans="1:3" ht="24.95" customHeight="1" x14ac:dyDescent="0.25">
      <c r="A77" s="48" t="s">
        <v>153</v>
      </c>
      <c r="B77" s="3" t="s">
        <v>154</v>
      </c>
      <c r="C77" s="49" t="s">
        <v>7</v>
      </c>
    </row>
    <row r="78" spans="1:3" ht="24.95" customHeight="1" x14ac:dyDescent="0.25">
      <c r="A78" s="48" t="s">
        <v>155</v>
      </c>
      <c r="B78" s="3" t="s">
        <v>156</v>
      </c>
      <c r="C78" s="49" t="s">
        <v>7</v>
      </c>
    </row>
    <row r="79" spans="1:3" ht="24.95" customHeight="1" x14ac:dyDescent="0.25">
      <c r="A79" s="48" t="s">
        <v>157</v>
      </c>
      <c r="B79" s="3" t="s">
        <v>158</v>
      </c>
      <c r="C79" s="49" t="s">
        <v>7</v>
      </c>
    </row>
    <row r="80" spans="1:3" ht="24.95" customHeight="1" x14ac:dyDescent="0.25">
      <c r="A80" s="48" t="s">
        <v>159</v>
      </c>
      <c r="B80" s="3" t="s">
        <v>160</v>
      </c>
      <c r="C80" s="49" t="s">
        <v>7</v>
      </c>
    </row>
    <row r="81" spans="1:3" ht="24.95" customHeight="1" x14ac:dyDescent="0.25">
      <c r="A81" s="48" t="s">
        <v>161</v>
      </c>
      <c r="B81" s="3" t="s">
        <v>162</v>
      </c>
      <c r="C81" s="49" t="s">
        <v>7</v>
      </c>
    </row>
    <row r="82" spans="1:3" ht="24.95" customHeight="1" x14ac:dyDescent="0.25">
      <c r="A82" s="48" t="s">
        <v>163</v>
      </c>
      <c r="B82" s="3" t="s">
        <v>164</v>
      </c>
      <c r="C82" s="49" t="s">
        <v>7</v>
      </c>
    </row>
    <row r="83" spans="1:3" ht="24.95" customHeight="1" x14ac:dyDescent="0.25">
      <c r="A83" s="48" t="s">
        <v>165</v>
      </c>
      <c r="B83" s="3" t="s">
        <v>166</v>
      </c>
      <c r="C83" s="49" t="s">
        <v>7</v>
      </c>
    </row>
    <row r="84" spans="1:3" ht="24.95" customHeight="1" x14ac:dyDescent="0.25">
      <c r="A84" s="48" t="s">
        <v>167</v>
      </c>
      <c r="B84" s="3" t="s">
        <v>168</v>
      </c>
      <c r="C84" s="49" t="s">
        <v>7</v>
      </c>
    </row>
    <row r="85" spans="1:3" ht="24.95" customHeight="1" x14ac:dyDescent="0.25">
      <c r="A85" s="48" t="s">
        <v>169</v>
      </c>
      <c r="B85" s="3" t="s">
        <v>170</v>
      </c>
      <c r="C85" s="49" t="s">
        <v>7</v>
      </c>
    </row>
    <row r="86" spans="1:3" ht="24.95" customHeight="1" x14ac:dyDescent="0.25">
      <c r="A86" s="48" t="s">
        <v>171</v>
      </c>
      <c r="B86" s="3" t="s">
        <v>172</v>
      </c>
      <c r="C86" s="49" t="s">
        <v>7</v>
      </c>
    </row>
    <row r="87" spans="1:3" ht="24.95" customHeight="1" x14ac:dyDescent="0.25">
      <c r="A87" s="48" t="s">
        <v>173</v>
      </c>
      <c r="B87" s="3" t="s">
        <v>174</v>
      </c>
      <c r="C87" s="49" t="s">
        <v>7</v>
      </c>
    </row>
    <row r="88" spans="1:3" ht="24.95" customHeight="1" x14ac:dyDescent="0.25">
      <c r="A88" s="48" t="s">
        <v>175</v>
      </c>
      <c r="B88" s="3" t="s">
        <v>176</v>
      </c>
      <c r="C88" s="49" t="s">
        <v>7</v>
      </c>
    </row>
    <row r="89" spans="1:3" ht="24.95" customHeight="1" thickBot="1" x14ac:dyDescent="0.3">
      <c r="A89" s="53" t="s">
        <v>278</v>
      </c>
      <c r="B89" s="54" t="s">
        <v>279</v>
      </c>
      <c r="C89" s="55" t="s">
        <v>7</v>
      </c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</sheetData>
  <mergeCells count="2">
    <mergeCell ref="A2:C2"/>
    <mergeCell ref="A49:C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="85" zoomScaleNormal="85" workbookViewId="0">
      <selection activeCell="B15" sqref="B15"/>
    </sheetView>
  </sheetViews>
  <sheetFormatPr defaultColWidth="9.140625" defaultRowHeight="50.1" customHeight="1" x14ac:dyDescent="0.25"/>
  <cols>
    <col min="1" max="1" width="30.28515625" style="13" customWidth="1"/>
    <col min="2" max="2" width="85.5703125" style="13" customWidth="1"/>
    <col min="3" max="16384" width="9.140625" style="13"/>
  </cols>
  <sheetData>
    <row r="1" spans="1:2" ht="24.95" customHeight="1" x14ac:dyDescent="0.25">
      <c r="A1" s="10" t="s">
        <v>177</v>
      </c>
      <c r="B1" s="56" t="s">
        <v>178</v>
      </c>
    </row>
    <row r="2" spans="1:2" ht="50.1" customHeight="1" x14ac:dyDescent="0.25">
      <c r="A2" s="57" t="s">
        <v>179</v>
      </c>
      <c r="B2" s="58" t="s">
        <v>266</v>
      </c>
    </row>
    <row r="3" spans="1:2" ht="50.1" customHeight="1" x14ac:dyDescent="0.25">
      <c r="A3" s="59" t="s">
        <v>180</v>
      </c>
      <c r="B3" s="58" t="s">
        <v>267</v>
      </c>
    </row>
    <row r="4" spans="1:2" ht="50.1" customHeight="1" x14ac:dyDescent="0.25">
      <c r="A4" s="57" t="s">
        <v>181</v>
      </c>
      <c r="B4" s="58" t="s">
        <v>268</v>
      </c>
    </row>
    <row r="5" spans="1:2" ht="50.1" customHeight="1" x14ac:dyDescent="0.25">
      <c r="A5" s="57" t="s">
        <v>274</v>
      </c>
      <c r="B5" s="58" t="s">
        <v>275</v>
      </c>
    </row>
    <row r="6" spans="1:2" ht="24.95" customHeight="1" x14ac:dyDescent="0.25">
      <c r="A6" s="59" t="s">
        <v>182</v>
      </c>
      <c r="B6" s="58" t="s">
        <v>183</v>
      </c>
    </row>
    <row r="7" spans="1:2" ht="24.95" customHeight="1" x14ac:dyDescent="0.25">
      <c r="A7" s="59" t="s">
        <v>272</v>
      </c>
      <c r="B7" s="58" t="s">
        <v>273</v>
      </c>
    </row>
    <row r="8" spans="1:2" ht="24.95" customHeight="1" x14ac:dyDescent="0.25">
      <c r="A8" s="59" t="s">
        <v>184</v>
      </c>
      <c r="B8" s="58" t="s">
        <v>185</v>
      </c>
    </row>
    <row r="9" spans="1:2" ht="24.95" customHeight="1" x14ac:dyDescent="0.25">
      <c r="A9" s="59" t="s">
        <v>186</v>
      </c>
      <c r="B9" s="58" t="s">
        <v>187</v>
      </c>
    </row>
    <row r="10" spans="1:2" ht="24.95" customHeight="1" x14ac:dyDescent="0.25">
      <c r="A10" s="59" t="s">
        <v>188</v>
      </c>
      <c r="B10" s="60" t="s">
        <v>227</v>
      </c>
    </row>
    <row r="11" spans="1:2" ht="24.95" customHeight="1" x14ac:dyDescent="0.25">
      <c r="A11" s="59" t="s">
        <v>189</v>
      </c>
      <c r="B11" s="60" t="s">
        <v>228</v>
      </c>
    </row>
    <row r="12" spans="1:2" ht="24.95" customHeight="1" x14ac:dyDescent="0.25">
      <c r="A12" s="59" t="s">
        <v>190</v>
      </c>
      <c r="B12" s="60" t="s">
        <v>229</v>
      </c>
    </row>
    <row r="13" spans="1:2" ht="24.95" customHeight="1" x14ac:dyDescent="0.25">
      <c r="A13" s="59" t="s">
        <v>191</v>
      </c>
      <c r="B13" s="60" t="s">
        <v>230</v>
      </c>
    </row>
    <row r="14" spans="1:2" ht="24.95" customHeight="1" x14ac:dyDescent="0.25">
      <c r="A14" s="59" t="s">
        <v>192</v>
      </c>
      <c r="B14" s="60" t="s">
        <v>231</v>
      </c>
    </row>
    <row r="15" spans="1:2" ht="24.95" customHeight="1" x14ac:dyDescent="0.25">
      <c r="A15" s="59" t="s">
        <v>193</v>
      </c>
      <c r="B15" s="60" t="s">
        <v>232</v>
      </c>
    </row>
    <row r="16" spans="1:2" ht="24.95" customHeight="1" x14ac:dyDescent="0.25">
      <c r="A16" s="59" t="s">
        <v>194</v>
      </c>
      <c r="B16" s="60" t="s">
        <v>233</v>
      </c>
    </row>
    <row r="17" spans="1:2" ht="24.95" customHeight="1" x14ac:dyDescent="0.25">
      <c r="A17" s="59" t="s">
        <v>195</v>
      </c>
      <c r="B17" s="58" t="s">
        <v>234</v>
      </c>
    </row>
    <row r="18" spans="1:2" ht="24.95" customHeight="1" x14ac:dyDescent="0.25">
      <c r="A18" s="59" t="s">
        <v>196</v>
      </c>
      <c r="B18" s="58" t="s">
        <v>235</v>
      </c>
    </row>
    <row r="19" spans="1:2" ht="24.95" customHeight="1" x14ac:dyDescent="0.25">
      <c r="A19" s="59" t="s">
        <v>197</v>
      </c>
      <c r="B19" s="58" t="s">
        <v>236</v>
      </c>
    </row>
    <row r="20" spans="1:2" ht="24.95" customHeight="1" x14ac:dyDescent="0.25">
      <c r="A20" s="59" t="s">
        <v>198</v>
      </c>
      <c r="B20" s="58" t="s">
        <v>237</v>
      </c>
    </row>
    <row r="21" spans="1:2" ht="24.95" customHeight="1" x14ac:dyDescent="0.25">
      <c r="A21" s="59" t="s">
        <v>199</v>
      </c>
      <c r="B21" s="58" t="s">
        <v>238</v>
      </c>
    </row>
    <row r="22" spans="1:2" ht="24.95" customHeight="1" x14ac:dyDescent="0.25">
      <c r="A22" s="59" t="s">
        <v>200</v>
      </c>
      <c r="B22" s="58" t="s">
        <v>239</v>
      </c>
    </row>
    <row r="23" spans="1:2" ht="24.95" customHeight="1" x14ac:dyDescent="0.25">
      <c r="A23" s="59" t="s">
        <v>201</v>
      </c>
      <c r="B23" s="60" t="s">
        <v>240</v>
      </c>
    </row>
    <row r="24" spans="1:2" ht="24.95" customHeight="1" x14ac:dyDescent="0.25">
      <c r="A24" s="59" t="s">
        <v>202</v>
      </c>
      <c r="B24" s="58" t="s">
        <v>241</v>
      </c>
    </row>
    <row r="25" spans="1:2" ht="24.95" customHeight="1" x14ac:dyDescent="0.25">
      <c r="A25" s="59" t="s">
        <v>203</v>
      </c>
      <c r="B25" s="58" t="s">
        <v>242</v>
      </c>
    </row>
    <row r="26" spans="1:2" ht="24.95" customHeight="1" x14ac:dyDescent="0.25">
      <c r="A26" s="59" t="s">
        <v>204</v>
      </c>
      <c r="B26" s="58" t="s">
        <v>243</v>
      </c>
    </row>
    <row r="27" spans="1:2" ht="24.95" customHeight="1" x14ac:dyDescent="0.25">
      <c r="A27" s="59" t="s">
        <v>205</v>
      </c>
      <c r="B27" s="58" t="s">
        <v>244</v>
      </c>
    </row>
    <row r="28" spans="1:2" ht="24.95" customHeight="1" x14ac:dyDescent="0.25">
      <c r="A28" s="59" t="s">
        <v>206</v>
      </c>
      <c r="B28" s="58" t="s">
        <v>245</v>
      </c>
    </row>
    <row r="29" spans="1:2" ht="24.95" customHeight="1" x14ac:dyDescent="0.25">
      <c r="A29" s="59" t="s">
        <v>207</v>
      </c>
      <c r="B29" s="58" t="s">
        <v>246</v>
      </c>
    </row>
    <row r="30" spans="1:2" ht="24.95" customHeight="1" x14ac:dyDescent="0.25">
      <c r="A30" s="59" t="s">
        <v>208</v>
      </c>
      <c r="B30" s="58" t="s">
        <v>247</v>
      </c>
    </row>
    <row r="31" spans="1:2" ht="24.95" customHeight="1" x14ac:dyDescent="0.25">
      <c r="A31" s="59" t="s">
        <v>209</v>
      </c>
      <c r="B31" s="58" t="s">
        <v>248</v>
      </c>
    </row>
    <row r="32" spans="1:2" ht="24.95" customHeight="1" x14ac:dyDescent="0.25">
      <c r="A32" s="59" t="s">
        <v>210</v>
      </c>
      <c r="B32" s="58" t="s">
        <v>249</v>
      </c>
    </row>
    <row r="33" spans="1:2" ht="24.95" customHeight="1" x14ac:dyDescent="0.25">
      <c r="A33" s="59" t="s">
        <v>211</v>
      </c>
      <c r="B33" s="58" t="s">
        <v>250</v>
      </c>
    </row>
    <row r="34" spans="1:2" ht="24.95" customHeight="1" x14ac:dyDescent="0.25">
      <c r="A34" s="59" t="s">
        <v>212</v>
      </c>
      <c r="B34" s="58" t="s">
        <v>251</v>
      </c>
    </row>
    <row r="35" spans="1:2" ht="24.95" customHeight="1" x14ac:dyDescent="0.25">
      <c r="A35" s="59" t="s">
        <v>213</v>
      </c>
      <c r="B35" s="58" t="s">
        <v>252</v>
      </c>
    </row>
    <row r="36" spans="1:2" ht="24.95" customHeight="1" x14ac:dyDescent="0.25">
      <c r="A36" s="59" t="s">
        <v>214</v>
      </c>
      <c r="B36" s="58" t="s">
        <v>253</v>
      </c>
    </row>
    <row r="37" spans="1:2" ht="24.95" customHeight="1" x14ac:dyDescent="0.25">
      <c r="A37" s="59" t="s">
        <v>215</v>
      </c>
      <c r="B37" s="58" t="s">
        <v>254</v>
      </c>
    </row>
    <row r="38" spans="1:2" ht="24.95" customHeight="1" x14ac:dyDescent="0.25">
      <c r="A38" s="59" t="s">
        <v>216</v>
      </c>
      <c r="B38" s="58" t="s">
        <v>255</v>
      </c>
    </row>
    <row r="39" spans="1:2" ht="24.95" customHeight="1" x14ac:dyDescent="0.25">
      <c r="A39" s="59" t="s">
        <v>217</v>
      </c>
      <c r="B39" s="58" t="s">
        <v>256</v>
      </c>
    </row>
    <row r="40" spans="1:2" ht="24.95" customHeight="1" x14ac:dyDescent="0.25">
      <c r="A40" s="59" t="s">
        <v>218</v>
      </c>
      <c r="B40" s="58" t="s">
        <v>257</v>
      </c>
    </row>
    <row r="41" spans="1:2" ht="24.95" customHeight="1" x14ac:dyDescent="0.25">
      <c r="A41" s="59" t="s">
        <v>219</v>
      </c>
      <c r="B41" s="58" t="s">
        <v>258</v>
      </c>
    </row>
    <row r="42" spans="1:2" ht="24.95" customHeight="1" x14ac:dyDescent="0.25">
      <c r="A42" s="59" t="s">
        <v>220</v>
      </c>
      <c r="B42" s="58" t="s">
        <v>259</v>
      </c>
    </row>
    <row r="43" spans="1:2" ht="24.95" customHeight="1" x14ac:dyDescent="0.25">
      <c r="A43" s="59" t="s">
        <v>221</v>
      </c>
      <c r="B43" s="58" t="s">
        <v>260</v>
      </c>
    </row>
    <row r="44" spans="1:2" ht="24.95" customHeight="1" x14ac:dyDescent="0.25">
      <c r="A44" s="59" t="s">
        <v>222</v>
      </c>
      <c r="B44" s="58" t="s">
        <v>261</v>
      </c>
    </row>
    <row r="45" spans="1:2" ht="24.95" customHeight="1" x14ac:dyDescent="0.25">
      <c r="A45" s="59" t="s">
        <v>223</v>
      </c>
      <c r="B45" s="58" t="s">
        <v>262</v>
      </c>
    </row>
    <row r="46" spans="1:2" ht="24.95" customHeight="1" x14ac:dyDescent="0.25">
      <c r="A46" s="59" t="s">
        <v>224</v>
      </c>
      <c r="B46" s="58" t="s">
        <v>263</v>
      </c>
    </row>
    <row r="47" spans="1:2" ht="24.95" customHeight="1" x14ac:dyDescent="0.25">
      <c r="A47" s="59" t="s">
        <v>225</v>
      </c>
      <c r="B47" s="58" t="s">
        <v>264</v>
      </c>
    </row>
    <row r="48" spans="1:2" ht="24.95" customHeight="1" x14ac:dyDescent="0.25">
      <c r="A48" s="59" t="s">
        <v>226</v>
      </c>
      <c r="B48" s="58" t="s">
        <v>265</v>
      </c>
    </row>
    <row r="49" spans="1:2" ht="24.95" customHeight="1" thickBot="1" x14ac:dyDescent="0.3">
      <c r="A49" s="61" t="s">
        <v>276</v>
      </c>
      <c r="B49" s="62" t="s">
        <v>277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C4" sqref="C4"/>
    </sheetView>
  </sheetViews>
  <sheetFormatPr defaultRowHeight="15" x14ac:dyDescent="0.25"/>
  <cols>
    <col min="1" max="1" width="26" style="19" customWidth="1"/>
    <col min="2" max="2" width="25.42578125" style="19" customWidth="1"/>
    <col min="3" max="16384" width="9.140625" style="7"/>
  </cols>
  <sheetData>
    <row r="1" spans="1:2" ht="36" customHeight="1" x14ac:dyDescent="0.25">
      <c r="A1" s="34" t="s">
        <v>281</v>
      </c>
      <c r="B1" s="26" t="s">
        <v>280</v>
      </c>
    </row>
    <row r="2" spans="1:2" ht="24.95" customHeight="1" x14ac:dyDescent="0.25">
      <c r="A2" s="35" t="s">
        <v>186</v>
      </c>
      <c r="B2" s="36" t="s">
        <v>307</v>
      </c>
    </row>
    <row r="3" spans="1:2" ht="24.95" customHeight="1" x14ac:dyDescent="0.25">
      <c r="A3" s="35" t="s">
        <v>283</v>
      </c>
      <c r="B3" s="36" t="s">
        <v>308</v>
      </c>
    </row>
    <row r="4" spans="1:2" ht="24.95" customHeight="1" x14ac:dyDescent="0.25">
      <c r="A4" s="35" t="s">
        <v>284</v>
      </c>
      <c r="B4" s="36" t="s">
        <v>309</v>
      </c>
    </row>
    <row r="5" spans="1:2" ht="24.95" customHeight="1" x14ac:dyDescent="0.25">
      <c r="A5" s="35" t="s">
        <v>285</v>
      </c>
      <c r="B5" s="36" t="s">
        <v>310</v>
      </c>
    </row>
    <row r="6" spans="1:2" ht="24.95" customHeight="1" x14ac:dyDescent="0.25">
      <c r="A6" s="35" t="s">
        <v>286</v>
      </c>
      <c r="B6" s="36" t="s">
        <v>311</v>
      </c>
    </row>
    <row r="7" spans="1:2" ht="24.95" customHeight="1" x14ac:dyDescent="0.25">
      <c r="A7" s="35" t="s">
        <v>282</v>
      </c>
      <c r="B7" s="36" t="s">
        <v>312</v>
      </c>
    </row>
    <row r="8" spans="1:2" ht="24.95" customHeight="1" x14ac:dyDescent="0.25">
      <c r="A8" s="35" t="s">
        <v>287</v>
      </c>
      <c r="B8" s="36" t="s">
        <v>313</v>
      </c>
    </row>
    <row r="9" spans="1:2" ht="24.95" customHeight="1" x14ac:dyDescent="0.25">
      <c r="A9" s="35" t="s">
        <v>288</v>
      </c>
      <c r="B9" s="36" t="s">
        <v>314</v>
      </c>
    </row>
    <row r="10" spans="1:2" ht="24.95" customHeight="1" x14ac:dyDescent="0.25">
      <c r="A10" s="35" t="s">
        <v>289</v>
      </c>
      <c r="B10" s="36" t="s">
        <v>315</v>
      </c>
    </row>
    <row r="11" spans="1:2" ht="24.95" customHeight="1" x14ac:dyDescent="0.25">
      <c r="A11" s="35" t="s">
        <v>290</v>
      </c>
      <c r="B11" s="36" t="s">
        <v>316</v>
      </c>
    </row>
    <row r="12" spans="1:2" ht="24.95" customHeight="1" x14ac:dyDescent="0.25">
      <c r="A12" s="35" t="s">
        <v>291</v>
      </c>
      <c r="B12" s="36" t="s">
        <v>317</v>
      </c>
    </row>
    <row r="13" spans="1:2" ht="24.95" customHeight="1" x14ac:dyDescent="0.25">
      <c r="A13" s="35" t="s">
        <v>292</v>
      </c>
      <c r="B13" s="36" t="s">
        <v>318</v>
      </c>
    </row>
    <row r="14" spans="1:2" ht="24.95" customHeight="1" x14ac:dyDescent="0.25">
      <c r="A14" s="35" t="s">
        <v>293</v>
      </c>
      <c r="B14" s="36" t="s">
        <v>319</v>
      </c>
    </row>
    <row r="15" spans="1:2" ht="24.95" customHeight="1" x14ac:dyDescent="0.25">
      <c r="A15" s="35" t="s">
        <v>294</v>
      </c>
      <c r="B15" s="36" t="s">
        <v>320</v>
      </c>
    </row>
    <row r="16" spans="1:2" ht="24.95" customHeight="1" x14ac:dyDescent="0.25">
      <c r="A16" s="35" t="s">
        <v>295</v>
      </c>
      <c r="B16" s="36" t="s">
        <v>321</v>
      </c>
    </row>
    <row r="17" spans="1:2" ht="24.95" customHeight="1" x14ac:dyDescent="0.25">
      <c r="A17" s="35" t="s">
        <v>296</v>
      </c>
      <c r="B17" s="36" t="s">
        <v>322</v>
      </c>
    </row>
    <row r="18" spans="1:2" ht="24.95" customHeight="1" x14ac:dyDescent="0.25">
      <c r="A18" s="35" t="s">
        <v>297</v>
      </c>
      <c r="B18" s="36" t="s">
        <v>323</v>
      </c>
    </row>
    <row r="19" spans="1:2" ht="24.95" customHeight="1" x14ac:dyDescent="0.25">
      <c r="A19" s="35" t="s">
        <v>298</v>
      </c>
      <c r="B19" s="36" t="s">
        <v>324</v>
      </c>
    </row>
    <row r="20" spans="1:2" ht="24.95" customHeight="1" x14ac:dyDescent="0.25">
      <c r="A20" s="35" t="s">
        <v>299</v>
      </c>
      <c r="B20" s="36" t="s">
        <v>325</v>
      </c>
    </row>
    <row r="21" spans="1:2" ht="24.95" customHeight="1" x14ac:dyDescent="0.25">
      <c r="A21" s="35" t="s">
        <v>300</v>
      </c>
      <c r="B21" s="36" t="s">
        <v>326</v>
      </c>
    </row>
    <row r="22" spans="1:2" ht="24.95" customHeight="1" x14ac:dyDescent="0.25">
      <c r="A22" s="35" t="s">
        <v>301</v>
      </c>
      <c r="B22" s="36" t="s">
        <v>327</v>
      </c>
    </row>
    <row r="23" spans="1:2" ht="24.95" customHeight="1" x14ac:dyDescent="0.25">
      <c r="A23" s="35" t="s">
        <v>302</v>
      </c>
      <c r="B23" s="36" t="s">
        <v>328</v>
      </c>
    </row>
    <row r="24" spans="1:2" ht="24.95" customHeight="1" x14ac:dyDescent="0.25">
      <c r="A24" s="35" t="s">
        <v>303</v>
      </c>
      <c r="B24" s="36" t="s">
        <v>329</v>
      </c>
    </row>
    <row r="25" spans="1:2" ht="24.95" customHeight="1" x14ac:dyDescent="0.25">
      <c r="A25" s="35" t="s">
        <v>304</v>
      </c>
      <c r="B25" s="36" t="s">
        <v>330</v>
      </c>
    </row>
    <row r="26" spans="1:2" ht="24.95" customHeight="1" x14ac:dyDescent="0.25">
      <c r="A26" s="35" t="s">
        <v>305</v>
      </c>
      <c r="B26" s="36" t="s">
        <v>331</v>
      </c>
    </row>
    <row r="27" spans="1:2" ht="24.95" customHeight="1" thickBot="1" x14ac:dyDescent="0.3">
      <c r="A27" s="37" t="s">
        <v>306</v>
      </c>
      <c r="B27" s="38" t="s">
        <v>332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B6" sqref="B6"/>
    </sheetView>
  </sheetViews>
  <sheetFormatPr defaultRowHeight="24.95" customHeight="1" x14ac:dyDescent="0.25"/>
  <cols>
    <col min="1" max="1" width="76.42578125" style="7" customWidth="1"/>
    <col min="2" max="2" width="40.28515625" style="7" customWidth="1"/>
    <col min="3" max="3" width="13.5703125" style="19" customWidth="1"/>
    <col min="4" max="4" width="12.140625" style="19" customWidth="1"/>
    <col min="5" max="5" width="13.28515625" style="19" customWidth="1"/>
    <col min="6" max="6" width="12" style="19" customWidth="1"/>
    <col min="7" max="7" width="13.28515625" style="19" customWidth="1"/>
    <col min="8" max="8" width="12.28515625" style="19" customWidth="1"/>
    <col min="9" max="9" width="17.28515625" style="19" customWidth="1"/>
    <col min="10" max="16384" width="9.140625" style="7"/>
  </cols>
  <sheetData>
    <row r="1" spans="1:9" ht="24.95" customHeight="1" x14ac:dyDescent="0.25">
      <c r="A1" s="15" t="s">
        <v>178</v>
      </c>
      <c r="B1" s="16" t="s">
        <v>333</v>
      </c>
      <c r="C1" s="25" t="s">
        <v>334</v>
      </c>
      <c r="D1" s="25" t="s">
        <v>335</v>
      </c>
      <c r="E1" s="25" t="s">
        <v>336</v>
      </c>
      <c r="F1" s="25" t="s">
        <v>337</v>
      </c>
      <c r="G1" s="25" t="s">
        <v>338</v>
      </c>
      <c r="H1" s="25" t="s">
        <v>339</v>
      </c>
      <c r="I1" s="26" t="s">
        <v>340</v>
      </c>
    </row>
    <row r="2" spans="1:9" ht="24.95" customHeight="1" x14ac:dyDescent="0.25">
      <c r="A2" s="11" t="s">
        <v>341</v>
      </c>
      <c r="B2" s="14" t="s">
        <v>342</v>
      </c>
      <c r="C2" s="27">
        <v>733</v>
      </c>
      <c r="D2" s="27">
        <v>733</v>
      </c>
      <c r="E2" s="28">
        <v>1</v>
      </c>
      <c r="F2" s="27">
        <v>0</v>
      </c>
      <c r="G2" s="27">
        <v>100</v>
      </c>
      <c r="H2" s="27">
        <v>354</v>
      </c>
      <c r="I2" s="29" t="str">
        <f>HYPERLINK("https://www.ncbi.nlm.nih.gov/protein/WP_046357643.1?report=genbank&amp;log$=prottop&amp;blast_rank=1&amp;RID=DBVARX3R01R","WP_046357643.1")</f>
        <v>WP_046357643.1</v>
      </c>
    </row>
    <row r="3" spans="1:9" ht="24.95" customHeight="1" x14ac:dyDescent="0.25">
      <c r="A3" s="11" t="s">
        <v>341</v>
      </c>
      <c r="B3" s="14" t="s">
        <v>342</v>
      </c>
      <c r="C3" s="27">
        <v>634</v>
      </c>
      <c r="D3" s="27">
        <v>634</v>
      </c>
      <c r="E3" s="28">
        <v>1</v>
      </c>
      <c r="F3" s="27">
        <v>0</v>
      </c>
      <c r="G3" s="27">
        <v>85.31</v>
      </c>
      <c r="H3" s="27">
        <v>354</v>
      </c>
      <c r="I3" s="29" t="str">
        <f>HYPERLINK("https://www.ncbi.nlm.nih.gov/protein/WP_063364329.1?report=genbank&amp;log$=prottop&amp;blast_rank=2&amp;RID=DBVARX3R01R","WP_063364329.1")</f>
        <v>WP_063364329.1</v>
      </c>
    </row>
    <row r="4" spans="1:9" ht="24.95" customHeight="1" x14ac:dyDescent="0.25">
      <c r="A4" s="11" t="s">
        <v>343</v>
      </c>
      <c r="B4" s="14" t="s">
        <v>462</v>
      </c>
      <c r="C4" s="27">
        <v>438</v>
      </c>
      <c r="D4" s="27">
        <v>438</v>
      </c>
      <c r="E4" s="28">
        <v>1</v>
      </c>
      <c r="F4" s="30">
        <v>2E-150</v>
      </c>
      <c r="G4" s="27">
        <v>57.06</v>
      </c>
      <c r="H4" s="27">
        <v>358</v>
      </c>
      <c r="I4" s="29" t="str">
        <f>HYPERLINK("https://www.ncbi.nlm.nih.gov/protein/WP_206472738.1?report=genbank&amp;log$=prottop&amp;blast_rank=3&amp;RID=DBVARX3R01R","WP_206472738.1")</f>
        <v>WP_206472738.1</v>
      </c>
    </row>
    <row r="5" spans="1:9" ht="24.95" customHeight="1" x14ac:dyDescent="0.25">
      <c r="A5" s="11" t="s">
        <v>344</v>
      </c>
      <c r="B5" s="14" t="s">
        <v>345</v>
      </c>
      <c r="C5" s="27">
        <v>436</v>
      </c>
      <c r="D5" s="27">
        <v>436</v>
      </c>
      <c r="E5" s="28">
        <v>1</v>
      </c>
      <c r="F5" s="30">
        <v>9.9999999999999998E-150</v>
      </c>
      <c r="G5" s="27">
        <v>56.78</v>
      </c>
      <c r="H5" s="27">
        <v>358</v>
      </c>
      <c r="I5" s="29" t="str">
        <f>HYPERLINK("https://www.ncbi.nlm.nih.gov/protein/WP_010604507.1?report=genbank&amp;log$=prottop&amp;blast_rank=4&amp;RID=DBVARX3R01R","WP_010604507.1")</f>
        <v>WP_010604507.1</v>
      </c>
    </row>
    <row r="6" spans="1:9" ht="24.95" customHeight="1" x14ac:dyDescent="0.25">
      <c r="A6" s="11" t="s">
        <v>346</v>
      </c>
      <c r="B6" s="14" t="s">
        <v>463</v>
      </c>
      <c r="C6" s="27">
        <v>436</v>
      </c>
      <c r="D6" s="27">
        <v>436</v>
      </c>
      <c r="E6" s="28">
        <v>1</v>
      </c>
      <c r="F6" s="30">
        <v>2E-149</v>
      </c>
      <c r="G6" s="27">
        <v>56.78</v>
      </c>
      <c r="H6" s="27">
        <v>358</v>
      </c>
      <c r="I6" s="29" t="str">
        <f>HYPERLINK("https://www.ncbi.nlm.nih.gov/protein/WP_174169036.1?report=genbank&amp;log$=prottop&amp;blast_rank=5&amp;RID=DBVARX3R01R","WP_174169036.1")</f>
        <v>WP_174169036.1</v>
      </c>
    </row>
    <row r="7" spans="1:9" ht="24.95" customHeight="1" x14ac:dyDescent="0.25">
      <c r="A7" s="11" t="s">
        <v>347</v>
      </c>
      <c r="B7" s="14" t="s">
        <v>464</v>
      </c>
      <c r="C7" s="27">
        <v>435</v>
      </c>
      <c r="D7" s="27">
        <v>435</v>
      </c>
      <c r="E7" s="28">
        <v>1</v>
      </c>
      <c r="F7" s="30">
        <v>2E-149</v>
      </c>
      <c r="G7" s="27">
        <v>56.78</v>
      </c>
      <c r="H7" s="27">
        <v>358</v>
      </c>
      <c r="I7" s="29" t="str">
        <f>HYPERLINK("https://www.ncbi.nlm.nih.gov/protein/WP_211868668.1?report=genbank&amp;log$=prottop&amp;blast_rank=6&amp;RID=DBVARX3R01R","WP_211868668.1")</f>
        <v>WP_211868668.1</v>
      </c>
    </row>
    <row r="8" spans="1:9" ht="24.95" customHeight="1" x14ac:dyDescent="0.25">
      <c r="A8" s="11" t="s">
        <v>348</v>
      </c>
      <c r="B8" s="14" t="s">
        <v>349</v>
      </c>
      <c r="C8" s="27">
        <v>332</v>
      </c>
      <c r="D8" s="27">
        <v>332</v>
      </c>
      <c r="E8" s="28">
        <v>1</v>
      </c>
      <c r="F8" s="30">
        <v>1E-108</v>
      </c>
      <c r="G8" s="27">
        <v>45.38</v>
      </c>
      <c r="H8" s="27">
        <v>350</v>
      </c>
      <c r="I8" s="29" t="str">
        <f>HYPERLINK("https://www.ncbi.nlm.nih.gov/protein/MBU1619670.1?report=genbank&amp;log$=prottop&amp;blast_rank=7&amp;RID=DBVARX3R01R","MBU1619670.1")</f>
        <v>MBU1619670.1</v>
      </c>
    </row>
    <row r="9" spans="1:9" ht="24.95" customHeight="1" x14ac:dyDescent="0.25">
      <c r="A9" s="11" t="s">
        <v>350</v>
      </c>
      <c r="B9" s="14" t="s">
        <v>351</v>
      </c>
      <c r="C9" s="27">
        <v>104</v>
      </c>
      <c r="D9" s="27">
        <v>104</v>
      </c>
      <c r="E9" s="28">
        <v>0.45</v>
      </c>
      <c r="F9" s="30">
        <v>2.9999999999999999E-21</v>
      </c>
      <c r="G9" s="27">
        <v>33.950000000000003</v>
      </c>
      <c r="H9" s="27">
        <v>367</v>
      </c>
      <c r="I9" s="29" t="str">
        <f>HYPERLINK("https://www.ncbi.nlm.nih.gov/protein/PZN82699.1?report=genbank&amp;log$=prottop&amp;blast_rank=8&amp;RID=DBVARX3R01R","PZN82699.1")</f>
        <v>PZN82699.1</v>
      </c>
    </row>
    <row r="10" spans="1:9" ht="24.95" customHeight="1" x14ac:dyDescent="0.25">
      <c r="A10" s="11" t="s">
        <v>352</v>
      </c>
      <c r="B10" s="14" t="s">
        <v>465</v>
      </c>
      <c r="C10" s="27">
        <v>100</v>
      </c>
      <c r="D10" s="27">
        <v>100</v>
      </c>
      <c r="E10" s="28">
        <v>0.66</v>
      </c>
      <c r="F10" s="30">
        <v>9.0000000000000003E-20</v>
      </c>
      <c r="G10" s="27">
        <v>27.98</v>
      </c>
      <c r="H10" s="27">
        <v>355</v>
      </c>
      <c r="I10" s="29" t="str">
        <f>HYPERLINK("https://www.ncbi.nlm.nih.gov/protein/WP_214624301.1?report=genbank&amp;log$=prottop&amp;blast_rank=9&amp;RID=DBVARX3R01R","WP_214624301.1")</f>
        <v>WP_214624301.1</v>
      </c>
    </row>
    <row r="11" spans="1:9" ht="24.95" customHeight="1" x14ac:dyDescent="0.25">
      <c r="A11" s="11" t="s">
        <v>353</v>
      </c>
      <c r="B11" s="14" t="s">
        <v>354</v>
      </c>
      <c r="C11" s="27">
        <v>99.8</v>
      </c>
      <c r="D11" s="27">
        <v>99.8</v>
      </c>
      <c r="E11" s="28">
        <v>0.47</v>
      </c>
      <c r="F11" s="30">
        <v>2E-19</v>
      </c>
      <c r="G11" s="27">
        <v>36.47</v>
      </c>
      <c r="H11" s="27">
        <v>357</v>
      </c>
      <c r="I11" s="29" t="str">
        <f>HYPERLINK("https://www.ncbi.nlm.nih.gov/protein/WP_073609713.1?report=genbank&amp;log$=prottop&amp;blast_rank=10&amp;RID=DBVARX3R01R","WP_073609713.1")</f>
        <v>WP_073609713.1</v>
      </c>
    </row>
    <row r="12" spans="1:9" ht="24.95" customHeight="1" x14ac:dyDescent="0.25">
      <c r="A12" s="11" t="s">
        <v>355</v>
      </c>
      <c r="B12" s="14" t="s">
        <v>466</v>
      </c>
      <c r="C12" s="27">
        <v>93.2</v>
      </c>
      <c r="D12" s="27">
        <v>93.2</v>
      </c>
      <c r="E12" s="28">
        <v>0.67</v>
      </c>
      <c r="F12" s="30">
        <v>4.0000000000000003E-17</v>
      </c>
      <c r="G12" s="27">
        <v>26.8</v>
      </c>
      <c r="H12" s="27">
        <v>357</v>
      </c>
      <c r="I12" s="29" t="str">
        <f>HYPERLINK("https://www.ncbi.nlm.nih.gov/protein/WP_212451278.1?report=genbank&amp;log$=prottop&amp;blast_rank=11&amp;RID=DBVARX3R01R","WP_212451278.1")</f>
        <v>WP_212451278.1</v>
      </c>
    </row>
    <row r="13" spans="1:9" ht="24.95" customHeight="1" x14ac:dyDescent="0.25">
      <c r="A13" s="11" t="s">
        <v>356</v>
      </c>
      <c r="B13" s="14" t="s">
        <v>467</v>
      </c>
      <c r="C13" s="27">
        <v>90.9</v>
      </c>
      <c r="D13" s="27">
        <v>90.9</v>
      </c>
      <c r="E13" s="28">
        <v>0.44</v>
      </c>
      <c r="F13" s="30">
        <v>2E-16</v>
      </c>
      <c r="G13" s="27">
        <v>31.29</v>
      </c>
      <c r="H13" s="27">
        <v>359</v>
      </c>
      <c r="I13" s="29" t="str">
        <f>HYPERLINK("https://www.ncbi.nlm.nih.gov/protein/WP_158298686.1?report=genbank&amp;log$=prottop&amp;blast_rank=12&amp;RID=DBVARX3R01R","WP_158298686.1")</f>
        <v>WP_158298686.1</v>
      </c>
    </row>
    <row r="14" spans="1:9" ht="24.95" customHeight="1" x14ac:dyDescent="0.25">
      <c r="A14" s="11" t="s">
        <v>357</v>
      </c>
      <c r="B14" s="14" t="s">
        <v>468</v>
      </c>
      <c r="C14" s="27">
        <v>90.5</v>
      </c>
      <c r="D14" s="27">
        <v>90.5</v>
      </c>
      <c r="E14" s="28">
        <v>0.42</v>
      </c>
      <c r="F14" s="30">
        <v>5.9999999999999999E-16</v>
      </c>
      <c r="G14" s="27">
        <v>31.68</v>
      </c>
      <c r="H14" s="27">
        <v>455</v>
      </c>
      <c r="I14" s="29" t="str">
        <f>HYPERLINK("https://www.ncbi.nlm.nih.gov/protein/ATY31073.1?report=genbank&amp;log$=prottop&amp;blast_rank=13&amp;RID=DBVARX3R01R","ATY31073.1")</f>
        <v>ATY31073.1</v>
      </c>
    </row>
    <row r="15" spans="1:9" ht="24.95" customHeight="1" x14ac:dyDescent="0.25">
      <c r="A15" s="11" t="s">
        <v>358</v>
      </c>
      <c r="B15" s="14" t="s">
        <v>359</v>
      </c>
      <c r="C15" s="27">
        <v>87.8</v>
      </c>
      <c r="D15" s="27">
        <v>87.8</v>
      </c>
      <c r="E15" s="28">
        <v>0.49</v>
      </c>
      <c r="F15" s="30">
        <v>2.9999999999999998E-15</v>
      </c>
      <c r="G15" s="27">
        <v>32.04</v>
      </c>
      <c r="H15" s="27">
        <v>353</v>
      </c>
      <c r="I15" s="29" t="str">
        <f>HYPERLINK("https://www.ncbi.nlm.nih.gov/protein/AQS71105.1?report=genbank&amp;log$=prottop&amp;blast_rank=14&amp;RID=DBVARX3R01R","AQS71105.1")</f>
        <v>AQS71105.1</v>
      </c>
    </row>
    <row r="16" spans="1:9" ht="24.95" customHeight="1" x14ac:dyDescent="0.25">
      <c r="A16" s="11" t="s">
        <v>360</v>
      </c>
      <c r="B16" s="14" t="s">
        <v>359</v>
      </c>
      <c r="C16" s="27">
        <v>87.4</v>
      </c>
      <c r="D16" s="27">
        <v>87.4</v>
      </c>
      <c r="E16" s="28">
        <v>0.49</v>
      </c>
      <c r="F16" s="30">
        <v>4.0000000000000003E-15</v>
      </c>
      <c r="G16" s="27">
        <v>32.04</v>
      </c>
      <c r="H16" s="27">
        <v>374</v>
      </c>
      <c r="I16" s="29" t="str">
        <f>HYPERLINK("https://www.ncbi.nlm.nih.gov/protein/WP_159027867.1?report=genbank&amp;log$=prottop&amp;blast_rank=15&amp;RID=DBVARX3R01R","WP_159027867.1")</f>
        <v>WP_159027867.1</v>
      </c>
    </row>
    <row r="17" spans="1:9" ht="24.95" customHeight="1" x14ac:dyDescent="0.25">
      <c r="A17" s="11" t="s">
        <v>361</v>
      </c>
      <c r="B17" s="14" t="s">
        <v>362</v>
      </c>
      <c r="C17" s="27">
        <v>86.3</v>
      </c>
      <c r="D17" s="27">
        <v>86.3</v>
      </c>
      <c r="E17" s="28">
        <v>0.54</v>
      </c>
      <c r="F17" s="30">
        <v>1E-14</v>
      </c>
      <c r="G17" s="27">
        <v>30.3</v>
      </c>
      <c r="H17" s="27">
        <v>374</v>
      </c>
      <c r="I17" s="29" t="str">
        <f>HYPERLINK("https://www.ncbi.nlm.nih.gov/protein/WP_015655217.1?report=genbank&amp;log$=prottop&amp;blast_rank=16&amp;RID=DBVARX3R01R","WP_015655217.1")</f>
        <v>WP_015655217.1</v>
      </c>
    </row>
    <row r="18" spans="1:9" ht="24.95" customHeight="1" x14ac:dyDescent="0.25">
      <c r="A18" s="11" t="s">
        <v>363</v>
      </c>
      <c r="B18" s="14" t="s">
        <v>469</v>
      </c>
      <c r="C18" s="27">
        <v>85.9</v>
      </c>
      <c r="D18" s="27">
        <v>85.9</v>
      </c>
      <c r="E18" s="28">
        <v>0.39</v>
      </c>
      <c r="F18" s="30">
        <v>1E-14</v>
      </c>
      <c r="G18" s="27">
        <v>32.69</v>
      </c>
      <c r="H18" s="27">
        <v>359</v>
      </c>
      <c r="I18" s="29" t="str">
        <f>HYPERLINK("https://www.ncbi.nlm.nih.gov/protein/OKH46084.1?report=genbank&amp;log$=prottop&amp;blast_rank=17&amp;RID=DBVARX3R01R","OKH46084.1")</f>
        <v>OKH46084.1</v>
      </c>
    </row>
    <row r="19" spans="1:9" ht="24.95" customHeight="1" x14ac:dyDescent="0.25">
      <c r="A19" s="11" t="s">
        <v>353</v>
      </c>
      <c r="B19" s="14" t="s">
        <v>354</v>
      </c>
      <c r="C19" s="27">
        <v>85.9</v>
      </c>
      <c r="D19" s="27">
        <v>85.9</v>
      </c>
      <c r="E19" s="28">
        <v>0.39</v>
      </c>
      <c r="F19" s="30">
        <v>2E-14</v>
      </c>
      <c r="G19" s="27">
        <v>32.69</v>
      </c>
      <c r="H19" s="27">
        <v>378</v>
      </c>
      <c r="I19" s="29" t="str">
        <f>HYPERLINK("https://www.ncbi.nlm.nih.gov/protein/WP_171973057.1?report=genbank&amp;log$=prottop&amp;blast_rank=18&amp;RID=DBVARX3R01R","WP_171973057.1")</f>
        <v>WP_171973057.1</v>
      </c>
    </row>
    <row r="20" spans="1:9" ht="24.95" customHeight="1" x14ac:dyDescent="0.25">
      <c r="A20" s="11" t="s">
        <v>364</v>
      </c>
      <c r="B20" s="14" t="s">
        <v>365</v>
      </c>
      <c r="C20" s="27">
        <v>85.1</v>
      </c>
      <c r="D20" s="27">
        <v>85.1</v>
      </c>
      <c r="E20" s="28">
        <v>0.47</v>
      </c>
      <c r="F20" s="30">
        <v>2.9999999999999998E-14</v>
      </c>
      <c r="G20" s="27">
        <v>29.48</v>
      </c>
      <c r="H20" s="27">
        <v>383</v>
      </c>
      <c r="I20" s="29" t="str">
        <f>HYPERLINK("https://www.ncbi.nlm.nih.gov/protein/WP_066723769.1?report=genbank&amp;log$=prottop&amp;blast_rank=19&amp;RID=DBVARX3R01R","WP_066723769.1")</f>
        <v>WP_066723769.1</v>
      </c>
    </row>
    <row r="21" spans="1:9" ht="24.95" customHeight="1" x14ac:dyDescent="0.25">
      <c r="A21" s="11" t="s">
        <v>366</v>
      </c>
      <c r="B21" s="14" t="s">
        <v>470</v>
      </c>
      <c r="C21" s="27">
        <v>82.8</v>
      </c>
      <c r="D21" s="27">
        <v>82.8</v>
      </c>
      <c r="E21" s="28">
        <v>0.49</v>
      </c>
      <c r="F21" s="30">
        <v>5.0000000000000002E-14</v>
      </c>
      <c r="G21" s="27">
        <v>29.83</v>
      </c>
      <c r="H21" s="27">
        <v>263</v>
      </c>
      <c r="I21" s="29" t="str">
        <f>HYPERLINK("https://www.ncbi.nlm.nih.gov/protein/WP_053678337.1?report=genbank&amp;log$=prottop&amp;blast_rank=20&amp;RID=DBVARX3R01R","WP_053678337.1")</f>
        <v>WP_053678337.1</v>
      </c>
    </row>
    <row r="22" spans="1:9" ht="24.95" customHeight="1" x14ac:dyDescent="0.25">
      <c r="A22" s="11" t="s">
        <v>367</v>
      </c>
      <c r="B22" s="14" t="s">
        <v>471</v>
      </c>
      <c r="C22" s="27">
        <v>84</v>
      </c>
      <c r="D22" s="27">
        <v>84</v>
      </c>
      <c r="E22" s="28">
        <v>0.54</v>
      </c>
      <c r="F22" s="30">
        <v>5.9999999999999997E-14</v>
      </c>
      <c r="G22" s="27">
        <v>29.8</v>
      </c>
      <c r="H22" s="27">
        <v>374</v>
      </c>
      <c r="I22" s="29" t="str">
        <f>HYPERLINK("https://www.ncbi.nlm.nih.gov/protein/WP_187438972.1?report=genbank&amp;log$=prottop&amp;blast_rank=21&amp;RID=DBVARX3R01R","WP_187438972.1")</f>
        <v>WP_187438972.1</v>
      </c>
    </row>
    <row r="23" spans="1:9" ht="24.95" customHeight="1" x14ac:dyDescent="0.25">
      <c r="A23" s="11" t="s">
        <v>368</v>
      </c>
      <c r="B23" s="14" t="s">
        <v>471</v>
      </c>
      <c r="C23" s="27">
        <v>84</v>
      </c>
      <c r="D23" s="27">
        <v>84</v>
      </c>
      <c r="E23" s="28">
        <v>0.54</v>
      </c>
      <c r="F23" s="30">
        <v>8.9999999999999995E-14</v>
      </c>
      <c r="G23" s="27">
        <v>29.8</v>
      </c>
      <c r="H23" s="27">
        <v>440</v>
      </c>
      <c r="I23" s="29" t="str">
        <f>HYPERLINK("https://www.ncbi.nlm.nih.gov/protein/TXS64176.1?report=genbank&amp;log$=prottop&amp;blast_rank=22&amp;RID=DBVARX3R01R","TXS64176.1")</f>
        <v>TXS64176.1</v>
      </c>
    </row>
    <row r="24" spans="1:9" ht="24.95" customHeight="1" x14ac:dyDescent="0.25">
      <c r="A24" s="11" t="s">
        <v>369</v>
      </c>
      <c r="B24" s="14" t="s">
        <v>370</v>
      </c>
      <c r="C24" s="27">
        <v>82</v>
      </c>
      <c r="D24" s="27">
        <v>82</v>
      </c>
      <c r="E24" s="28">
        <v>0.61</v>
      </c>
      <c r="F24" s="30">
        <v>1E-13</v>
      </c>
      <c r="G24" s="27">
        <v>27.95</v>
      </c>
      <c r="H24" s="27">
        <v>273</v>
      </c>
      <c r="I24" s="29" t="str">
        <f>HYPERLINK("https://www.ncbi.nlm.nih.gov/protein/WP_211949740.1?report=genbank&amp;log$=prottop&amp;blast_rank=23&amp;RID=DBVARX3R01R","WP_211949740.1")</f>
        <v>WP_211949740.1</v>
      </c>
    </row>
    <row r="25" spans="1:9" ht="24.95" customHeight="1" x14ac:dyDescent="0.25">
      <c r="A25" s="11" t="s">
        <v>371</v>
      </c>
      <c r="B25" s="14" t="s">
        <v>472</v>
      </c>
      <c r="C25" s="27">
        <v>82.4</v>
      </c>
      <c r="D25" s="27">
        <v>82.4</v>
      </c>
      <c r="E25" s="28">
        <v>0.49</v>
      </c>
      <c r="F25" s="30">
        <v>2.0000000000000001E-13</v>
      </c>
      <c r="G25" s="27">
        <v>30.94</v>
      </c>
      <c r="H25" s="27">
        <v>371</v>
      </c>
      <c r="I25" s="29" t="str">
        <f>HYPERLINK("https://www.ncbi.nlm.nih.gov/protein/WP_164395727.1?report=genbank&amp;log$=prottop&amp;blast_rank=24&amp;RID=DBVARX3R01R","WP_164395727.1")</f>
        <v>WP_164395727.1</v>
      </c>
    </row>
    <row r="26" spans="1:9" ht="24.95" customHeight="1" x14ac:dyDescent="0.25">
      <c r="A26" s="11" t="s">
        <v>372</v>
      </c>
      <c r="B26" s="14" t="s">
        <v>370</v>
      </c>
      <c r="C26" s="27">
        <v>82</v>
      </c>
      <c r="D26" s="27">
        <v>82</v>
      </c>
      <c r="E26" s="28">
        <v>0.61</v>
      </c>
      <c r="F26" s="30">
        <v>2.9999999999999998E-13</v>
      </c>
      <c r="G26" s="27">
        <v>27.95</v>
      </c>
      <c r="H26" s="27">
        <v>363</v>
      </c>
      <c r="I26" s="29" t="str">
        <f>HYPERLINK("https://www.ncbi.nlm.nih.gov/protein/CAG2153578.1?report=genbank&amp;log$=prottop&amp;blast_rank=25&amp;RID=DBVARX3R01R","CAG2153578.1")</f>
        <v>CAG2153578.1</v>
      </c>
    </row>
    <row r="27" spans="1:9" ht="24.95" customHeight="1" x14ac:dyDescent="0.25">
      <c r="A27" s="11" t="s">
        <v>373</v>
      </c>
      <c r="B27" s="14" t="s">
        <v>473</v>
      </c>
      <c r="C27" s="27">
        <v>80.099999999999994</v>
      </c>
      <c r="D27" s="27">
        <v>80.099999999999994</v>
      </c>
      <c r="E27" s="28">
        <v>0.54</v>
      </c>
      <c r="F27" s="30">
        <v>9.9999999999999998E-13</v>
      </c>
      <c r="G27" s="27">
        <v>28.79</v>
      </c>
      <c r="H27" s="27">
        <v>374</v>
      </c>
      <c r="I27" s="29" t="str">
        <f>HYPERLINK("https://www.ncbi.nlm.nih.gov/protein/WP_126901253.1?report=genbank&amp;log$=prottop&amp;blast_rank=26&amp;RID=DBVARX3R01R","WP_126901253.1")</f>
        <v>WP_126901253.1</v>
      </c>
    </row>
    <row r="28" spans="1:9" ht="24.95" customHeight="1" x14ac:dyDescent="0.25">
      <c r="A28" s="11" t="s">
        <v>374</v>
      </c>
      <c r="B28" s="14" t="s">
        <v>474</v>
      </c>
      <c r="C28" s="27">
        <v>80.099999999999994</v>
      </c>
      <c r="D28" s="27">
        <v>80.099999999999994</v>
      </c>
      <c r="E28" s="28">
        <v>0.54</v>
      </c>
      <c r="F28" s="30">
        <v>9.9999999999999998E-13</v>
      </c>
      <c r="G28" s="27">
        <v>28.79</v>
      </c>
      <c r="H28" s="27">
        <v>353</v>
      </c>
      <c r="I28" s="29" t="str">
        <f>HYPERLINK("https://www.ncbi.nlm.nih.gov/protein/RSN00453.1?report=genbank&amp;log$=prottop&amp;blast_rank=27&amp;RID=DBVARX3R01R","RSN00453.1")</f>
        <v>RSN00453.1</v>
      </c>
    </row>
    <row r="29" spans="1:9" ht="24.95" customHeight="1" x14ac:dyDescent="0.25">
      <c r="A29" s="11" t="s">
        <v>352</v>
      </c>
      <c r="B29" s="14" t="s">
        <v>465</v>
      </c>
      <c r="C29" s="27">
        <v>79.7</v>
      </c>
      <c r="D29" s="27">
        <v>79.7</v>
      </c>
      <c r="E29" s="28">
        <v>0.4</v>
      </c>
      <c r="F29" s="30">
        <v>2E-12</v>
      </c>
      <c r="G29" s="27">
        <v>30.52</v>
      </c>
      <c r="H29" s="27">
        <v>368</v>
      </c>
      <c r="I29" s="29" t="str">
        <f>HYPERLINK("https://www.ncbi.nlm.nih.gov/protein/WP_214624300.1?report=genbank&amp;log$=prottop&amp;blast_rank=28&amp;RID=DBVARX3R01R","WP_214624300.1")</f>
        <v>WP_214624300.1</v>
      </c>
    </row>
    <row r="30" spans="1:9" ht="24.95" customHeight="1" x14ac:dyDescent="0.25">
      <c r="A30" s="11" t="s">
        <v>375</v>
      </c>
      <c r="B30" s="14" t="s">
        <v>376</v>
      </c>
      <c r="C30" s="27">
        <v>76.599999999999994</v>
      </c>
      <c r="D30" s="27">
        <v>76.599999999999994</v>
      </c>
      <c r="E30" s="28">
        <v>0.42</v>
      </c>
      <c r="F30" s="30">
        <v>7.9999999999999998E-12</v>
      </c>
      <c r="G30" s="27">
        <v>29.94</v>
      </c>
      <c r="H30" s="27">
        <v>274</v>
      </c>
      <c r="I30" s="29" t="str">
        <f>HYPERLINK("https://www.ncbi.nlm.nih.gov/protein/WP_194252247.1?report=genbank&amp;log$=prottop&amp;blast_rank=29&amp;RID=DBVARX3R01R","WP_194252247.1")</f>
        <v>WP_194252247.1</v>
      </c>
    </row>
    <row r="31" spans="1:9" ht="24.95" customHeight="1" x14ac:dyDescent="0.25">
      <c r="A31" s="11" t="s">
        <v>377</v>
      </c>
      <c r="B31" s="14" t="s">
        <v>475</v>
      </c>
      <c r="C31" s="27">
        <v>77.400000000000006</v>
      </c>
      <c r="D31" s="27">
        <v>77.400000000000006</v>
      </c>
      <c r="E31" s="28">
        <v>0.49</v>
      </c>
      <c r="F31" s="30">
        <v>9.9999999999999994E-12</v>
      </c>
      <c r="G31" s="27">
        <v>29.89</v>
      </c>
      <c r="H31" s="27">
        <v>346</v>
      </c>
      <c r="I31" s="29" t="str">
        <f>HYPERLINK("https://www.ncbi.nlm.nih.gov/protein/OAI57762.1?report=genbank&amp;log$=prottop&amp;blast_rank=30&amp;RID=DBVARX3R01R","OAI57762.1")</f>
        <v>OAI57762.1</v>
      </c>
    </row>
    <row r="32" spans="1:9" ht="24.95" customHeight="1" x14ac:dyDescent="0.25">
      <c r="A32" s="11" t="s">
        <v>378</v>
      </c>
      <c r="B32" s="14" t="s">
        <v>379</v>
      </c>
      <c r="C32" s="27">
        <v>77.400000000000006</v>
      </c>
      <c r="D32" s="27">
        <v>77.400000000000006</v>
      </c>
      <c r="E32" s="28">
        <v>0.33</v>
      </c>
      <c r="F32" s="30">
        <v>9.9999999999999994E-12</v>
      </c>
      <c r="G32" s="27">
        <v>32.79</v>
      </c>
      <c r="H32" s="27">
        <v>361</v>
      </c>
      <c r="I32" s="29" t="str">
        <f>HYPERLINK("https://www.ncbi.nlm.nih.gov/protein/WP_160129608.1?report=genbank&amp;log$=prottop&amp;blast_rank=31&amp;RID=DBVARX3R01R","WP_160129608.1")</f>
        <v>WP_160129608.1</v>
      </c>
    </row>
    <row r="33" spans="1:9" ht="24.95" customHeight="1" x14ac:dyDescent="0.25">
      <c r="A33" s="11" t="s">
        <v>380</v>
      </c>
      <c r="B33" s="14" t="s">
        <v>476</v>
      </c>
      <c r="C33" s="27">
        <v>77</v>
      </c>
      <c r="D33" s="27">
        <v>77</v>
      </c>
      <c r="E33" s="28">
        <v>0.42</v>
      </c>
      <c r="F33" s="30">
        <v>9.9999999999999994E-12</v>
      </c>
      <c r="G33" s="27">
        <v>29.94</v>
      </c>
      <c r="H33" s="27">
        <v>351</v>
      </c>
      <c r="I33" s="29" t="str">
        <f>HYPERLINK("https://www.ncbi.nlm.nih.gov/protein/AJC82074.1?report=genbank&amp;log$=prottop&amp;blast_rank=32&amp;RID=DBVARX3R01R","AJC82074.1")</f>
        <v>AJC82074.1</v>
      </c>
    </row>
    <row r="34" spans="1:9" ht="24.95" customHeight="1" x14ac:dyDescent="0.25">
      <c r="A34" s="11" t="s">
        <v>381</v>
      </c>
      <c r="B34" s="14" t="s">
        <v>382</v>
      </c>
      <c r="C34" s="27">
        <v>77</v>
      </c>
      <c r="D34" s="27">
        <v>77</v>
      </c>
      <c r="E34" s="28">
        <v>0.53</v>
      </c>
      <c r="F34" s="30">
        <v>1.9999999999999999E-11</v>
      </c>
      <c r="G34" s="27">
        <v>26.6</v>
      </c>
      <c r="H34" s="27">
        <v>361</v>
      </c>
      <c r="I34" s="29" t="str">
        <f>HYPERLINK("https://www.ncbi.nlm.nih.gov/protein/MBN9539553.1?report=genbank&amp;log$=prottop&amp;blast_rank=33&amp;RID=DBVARX3R01R","MBN9539553.1")</f>
        <v>MBN9539553.1</v>
      </c>
    </row>
    <row r="35" spans="1:9" ht="24.95" customHeight="1" x14ac:dyDescent="0.25">
      <c r="A35" s="11" t="s">
        <v>383</v>
      </c>
      <c r="B35" s="14" t="s">
        <v>384</v>
      </c>
      <c r="C35" s="27">
        <v>77</v>
      </c>
      <c r="D35" s="27">
        <v>77</v>
      </c>
      <c r="E35" s="28">
        <v>0.41</v>
      </c>
      <c r="F35" s="30">
        <v>1.9999999999999999E-11</v>
      </c>
      <c r="G35" s="27">
        <v>30.97</v>
      </c>
      <c r="H35" s="27">
        <v>378</v>
      </c>
      <c r="I35" s="29" t="str">
        <f>HYPERLINK("https://www.ncbi.nlm.nih.gov/protein/WP_183769177.1?report=genbank&amp;log$=prottop&amp;blast_rank=34&amp;RID=DBVARX3R01R","WP_183769177.1")</f>
        <v>WP_183769177.1</v>
      </c>
    </row>
    <row r="36" spans="1:9" ht="24.95" customHeight="1" x14ac:dyDescent="0.25">
      <c r="A36" s="11" t="s">
        <v>385</v>
      </c>
      <c r="B36" s="14" t="s">
        <v>386</v>
      </c>
      <c r="C36" s="27">
        <v>76.599999999999994</v>
      </c>
      <c r="D36" s="27">
        <v>76.599999999999994</v>
      </c>
      <c r="E36" s="28">
        <v>0.4</v>
      </c>
      <c r="F36" s="30">
        <v>1.9999999999999999E-11</v>
      </c>
      <c r="G36" s="27">
        <v>29.73</v>
      </c>
      <c r="H36" s="27">
        <v>392</v>
      </c>
      <c r="I36" s="29" t="str">
        <f>HYPERLINK("https://www.ncbi.nlm.nih.gov/protein/WP_092541537.1?report=genbank&amp;log$=prottop&amp;blast_rank=35&amp;RID=DBVARX3R01R","WP_092541537.1")</f>
        <v>WP_092541537.1</v>
      </c>
    </row>
    <row r="37" spans="1:9" ht="24.95" customHeight="1" x14ac:dyDescent="0.25">
      <c r="A37" s="11" t="s">
        <v>387</v>
      </c>
      <c r="B37" s="14" t="s">
        <v>477</v>
      </c>
      <c r="C37" s="27">
        <v>76.599999999999994</v>
      </c>
      <c r="D37" s="27">
        <v>76.599999999999994</v>
      </c>
      <c r="E37" s="28">
        <v>0.51</v>
      </c>
      <c r="F37" s="30">
        <v>1.9999999999999999E-11</v>
      </c>
      <c r="G37" s="27">
        <v>26.74</v>
      </c>
      <c r="H37" s="27">
        <v>361</v>
      </c>
      <c r="I37" s="29" t="str">
        <f>HYPERLINK("https://www.ncbi.nlm.nih.gov/protein/MBR2814100.1?report=genbank&amp;log$=prottop&amp;blast_rank=36&amp;RID=DBVARX3R01R","MBR2814100.1")</f>
        <v>MBR2814100.1</v>
      </c>
    </row>
    <row r="38" spans="1:9" ht="24.95" customHeight="1" x14ac:dyDescent="0.25">
      <c r="A38" s="11" t="s">
        <v>385</v>
      </c>
      <c r="B38" s="14" t="s">
        <v>386</v>
      </c>
      <c r="C38" s="27">
        <v>75.5</v>
      </c>
      <c r="D38" s="27">
        <v>75.5</v>
      </c>
      <c r="E38" s="28">
        <v>0.28000000000000003</v>
      </c>
      <c r="F38" s="30">
        <v>6E-11</v>
      </c>
      <c r="G38" s="27">
        <v>36.44</v>
      </c>
      <c r="H38" s="27">
        <v>385</v>
      </c>
      <c r="I38" s="29" t="str">
        <f>HYPERLINK("https://www.ncbi.nlm.nih.gov/protein/WP_092541533.1?report=genbank&amp;log$=prottop&amp;blast_rank=37&amp;RID=DBVARX3R01R","WP_092541533.1")</f>
        <v>WP_092541533.1</v>
      </c>
    </row>
    <row r="39" spans="1:9" ht="24.95" customHeight="1" x14ac:dyDescent="0.25">
      <c r="A39" s="11" t="s">
        <v>388</v>
      </c>
      <c r="B39" s="14" t="s">
        <v>389</v>
      </c>
      <c r="C39" s="27">
        <v>74.3</v>
      </c>
      <c r="D39" s="27">
        <v>74.3</v>
      </c>
      <c r="E39" s="28">
        <v>0.49</v>
      </c>
      <c r="F39" s="30">
        <v>6E-11</v>
      </c>
      <c r="G39" s="27">
        <v>22.78</v>
      </c>
      <c r="H39" s="27">
        <v>298</v>
      </c>
      <c r="I39" s="29" t="str">
        <f>HYPERLINK("https://www.ncbi.nlm.nih.gov/protein/WP_106390305.1?report=genbank&amp;log$=prottop&amp;blast_rank=38&amp;RID=DBVARX3R01R","WP_106390305.1")</f>
        <v>WP_106390305.1</v>
      </c>
    </row>
    <row r="40" spans="1:9" ht="24.95" customHeight="1" x14ac:dyDescent="0.25">
      <c r="A40" s="11" t="s">
        <v>390</v>
      </c>
      <c r="B40" s="14" t="s">
        <v>391</v>
      </c>
      <c r="C40" s="27">
        <v>75.099999999999994</v>
      </c>
      <c r="D40" s="27">
        <v>75.099999999999994</v>
      </c>
      <c r="E40" s="28">
        <v>0.64</v>
      </c>
      <c r="F40" s="30">
        <v>6E-11</v>
      </c>
      <c r="G40" s="27">
        <v>24.37</v>
      </c>
      <c r="H40" s="27">
        <v>360</v>
      </c>
      <c r="I40" s="29" t="str">
        <f>HYPERLINK("https://www.ncbi.nlm.nih.gov/protein/WP_168334979.1?report=genbank&amp;log$=prottop&amp;blast_rank=39&amp;RID=DBVARX3R01R","WP_168334979.1")</f>
        <v>WP_168334979.1</v>
      </c>
    </row>
    <row r="41" spans="1:9" ht="24.95" customHeight="1" x14ac:dyDescent="0.25">
      <c r="A41" s="11" t="s">
        <v>392</v>
      </c>
      <c r="B41" s="14" t="s">
        <v>393</v>
      </c>
      <c r="C41" s="27">
        <v>75.099999999999994</v>
      </c>
      <c r="D41" s="27">
        <v>75.099999999999994</v>
      </c>
      <c r="E41" s="28">
        <v>0.64</v>
      </c>
      <c r="F41" s="30">
        <v>7.0000000000000004E-11</v>
      </c>
      <c r="G41" s="27">
        <v>24.37</v>
      </c>
      <c r="H41" s="27">
        <v>360</v>
      </c>
      <c r="I41" s="29" t="str">
        <f>HYPERLINK("https://www.ncbi.nlm.nih.gov/protein/WP_131591355.1?report=genbank&amp;log$=prottop&amp;blast_rank=40&amp;RID=DBVARX3R01R","WP_131591355.1")</f>
        <v>WP_131591355.1</v>
      </c>
    </row>
    <row r="42" spans="1:9" ht="24.95" customHeight="1" x14ac:dyDescent="0.25">
      <c r="A42" s="11" t="s">
        <v>394</v>
      </c>
      <c r="B42" s="14" t="s">
        <v>395</v>
      </c>
      <c r="C42" s="27">
        <v>73.2</v>
      </c>
      <c r="D42" s="27">
        <v>73.2</v>
      </c>
      <c r="E42" s="28">
        <v>0.44</v>
      </c>
      <c r="F42" s="30">
        <v>3E-10</v>
      </c>
      <c r="G42" s="27">
        <v>26.54</v>
      </c>
      <c r="H42" s="27">
        <v>363</v>
      </c>
      <c r="I42" s="29" t="str">
        <f>HYPERLINK("https://www.ncbi.nlm.nih.gov/protein/WP_175152617.1?report=genbank&amp;log$=prottop&amp;blast_rank=41&amp;RID=DBVARX3R01R","WP_175152617.1")</f>
        <v>WP_175152617.1</v>
      </c>
    </row>
    <row r="43" spans="1:9" ht="24.95" customHeight="1" x14ac:dyDescent="0.25">
      <c r="A43" s="11" t="s">
        <v>396</v>
      </c>
      <c r="B43" s="14" t="s">
        <v>397</v>
      </c>
      <c r="C43" s="27">
        <v>73.2</v>
      </c>
      <c r="D43" s="27">
        <v>73.2</v>
      </c>
      <c r="E43" s="28">
        <v>0.41</v>
      </c>
      <c r="F43" s="30">
        <v>3E-10</v>
      </c>
      <c r="G43" s="27">
        <v>34.159999999999997</v>
      </c>
      <c r="H43" s="27">
        <v>381</v>
      </c>
      <c r="I43" s="29" t="str">
        <f>HYPERLINK("https://www.ncbi.nlm.nih.gov/protein/WP_085268556.1?report=genbank&amp;log$=prottop&amp;blast_rank=42&amp;RID=DBVARX3R01R","WP_085268556.1")</f>
        <v>WP_085268556.1</v>
      </c>
    </row>
    <row r="44" spans="1:9" ht="24.95" customHeight="1" x14ac:dyDescent="0.25">
      <c r="A44" s="11" t="s">
        <v>398</v>
      </c>
      <c r="B44" s="14" t="s">
        <v>478</v>
      </c>
      <c r="C44" s="27">
        <v>72</v>
      </c>
      <c r="D44" s="27">
        <v>72</v>
      </c>
      <c r="E44" s="28">
        <v>0.49</v>
      </c>
      <c r="F44" s="30">
        <v>6E-10</v>
      </c>
      <c r="G44" s="27">
        <v>22.65</v>
      </c>
      <c r="H44" s="27">
        <v>379</v>
      </c>
      <c r="I44" s="29" t="str">
        <f>HYPERLINK("https://www.ncbi.nlm.nih.gov/protein/WP_023072692.1?report=genbank&amp;log$=prottop&amp;blast_rank=43&amp;RID=DBVARX3R01R","WP_023072692.1")</f>
        <v>WP_023072692.1</v>
      </c>
    </row>
    <row r="45" spans="1:9" ht="24.95" customHeight="1" x14ac:dyDescent="0.25">
      <c r="A45" s="11" t="s">
        <v>399</v>
      </c>
      <c r="B45" s="14" t="s">
        <v>400</v>
      </c>
      <c r="C45" s="27">
        <v>71.599999999999994</v>
      </c>
      <c r="D45" s="27">
        <v>71.599999999999994</v>
      </c>
      <c r="E45" s="28">
        <v>0.84</v>
      </c>
      <c r="F45" s="30">
        <v>8.0000000000000003E-10</v>
      </c>
      <c r="G45" s="27">
        <v>25.8</v>
      </c>
      <c r="H45" s="27">
        <v>347</v>
      </c>
      <c r="I45" s="29" t="str">
        <f>HYPERLINK("https://www.ncbi.nlm.nih.gov/protein/WP_110998292.1?report=genbank&amp;log$=prottop&amp;blast_rank=44&amp;RID=DBVARX3R01R","WP_110998292.1")</f>
        <v>WP_110998292.1</v>
      </c>
    </row>
    <row r="46" spans="1:9" ht="24.95" customHeight="1" x14ac:dyDescent="0.25">
      <c r="A46" s="11" t="s">
        <v>401</v>
      </c>
      <c r="B46" s="14" t="s">
        <v>402</v>
      </c>
      <c r="C46" s="27">
        <v>71.599999999999994</v>
      </c>
      <c r="D46" s="27">
        <v>71.599999999999994</v>
      </c>
      <c r="E46" s="28">
        <v>0.42</v>
      </c>
      <c r="F46" s="30">
        <v>8.9999999999999999E-10</v>
      </c>
      <c r="G46" s="27">
        <v>27.33</v>
      </c>
      <c r="H46" s="27">
        <v>377</v>
      </c>
      <c r="I46" s="29" t="str">
        <f>HYPERLINK("https://www.ncbi.nlm.nih.gov/protein/HAS41489.1?report=genbank&amp;log$=prottop&amp;blast_rank=45&amp;RID=DBVARX3R01R","HAS41489.1")</f>
        <v>HAS41489.1</v>
      </c>
    </row>
    <row r="47" spans="1:9" ht="24.95" customHeight="1" x14ac:dyDescent="0.25">
      <c r="A47" s="11" t="s">
        <v>403</v>
      </c>
      <c r="B47" s="14" t="s">
        <v>479</v>
      </c>
      <c r="C47" s="27">
        <v>71.599999999999994</v>
      </c>
      <c r="D47" s="27">
        <v>71.599999999999994</v>
      </c>
      <c r="E47" s="28">
        <v>0.53</v>
      </c>
      <c r="F47" s="30">
        <v>8.9999999999999999E-10</v>
      </c>
      <c r="G47" s="27">
        <v>27.64</v>
      </c>
      <c r="H47" s="27">
        <v>349</v>
      </c>
      <c r="I47" s="29" t="str">
        <f>HYPERLINK("https://www.ncbi.nlm.nih.gov/protein/WP_143036446.1?report=genbank&amp;log$=prottop&amp;blast_rank=46&amp;RID=DBVARX3R01R","WP_143036446.1")</f>
        <v>WP_143036446.1</v>
      </c>
    </row>
    <row r="48" spans="1:9" ht="24.95" customHeight="1" x14ac:dyDescent="0.25">
      <c r="A48" s="11" t="s">
        <v>404</v>
      </c>
      <c r="B48" s="14" t="s">
        <v>479</v>
      </c>
      <c r="C48" s="27">
        <v>71.2</v>
      </c>
      <c r="D48" s="27">
        <v>71.2</v>
      </c>
      <c r="E48" s="28">
        <v>0.53</v>
      </c>
      <c r="F48" s="30">
        <v>1.0000000000000001E-9</v>
      </c>
      <c r="G48" s="27">
        <v>27.64</v>
      </c>
      <c r="H48" s="27">
        <v>357</v>
      </c>
      <c r="I48" s="29" t="str">
        <f>HYPERLINK("https://www.ncbi.nlm.nih.gov/protein/SDY98234.1?report=genbank&amp;log$=prottop&amp;blast_rank=47&amp;RID=DBVARX3R01R","SDY98234.1")</f>
        <v>SDY98234.1</v>
      </c>
    </row>
    <row r="49" spans="1:9" ht="24.95" customHeight="1" x14ac:dyDescent="0.25">
      <c r="A49" s="11" t="s">
        <v>405</v>
      </c>
      <c r="B49" s="14" t="s">
        <v>406</v>
      </c>
      <c r="C49" s="27">
        <v>70.5</v>
      </c>
      <c r="D49" s="27">
        <v>70.5</v>
      </c>
      <c r="E49" s="28">
        <v>0.41</v>
      </c>
      <c r="F49" s="30">
        <v>2.0000000000000001E-9</v>
      </c>
      <c r="G49" s="27">
        <v>30.2</v>
      </c>
      <c r="H49" s="27">
        <v>323</v>
      </c>
      <c r="I49" s="29" t="str">
        <f>HYPERLINK("https://www.ncbi.nlm.nih.gov/protein/WP_189278782.1?report=genbank&amp;log$=prottop&amp;blast_rank=48&amp;RID=DBVARX3R01R","WP_189278782.1")</f>
        <v>WP_189278782.1</v>
      </c>
    </row>
    <row r="50" spans="1:9" ht="24.95" customHeight="1" x14ac:dyDescent="0.25">
      <c r="A50" s="11" t="s">
        <v>407</v>
      </c>
      <c r="B50" s="14" t="s">
        <v>406</v>
      </c>
      <c r="C50" s="27">
        <v>70.5</v>
      </c>
      <c r="D50" s="27">
        <v>70.5</v>
      </c>
      <c r="E50" s="28">
        <v>0.41</v>
      </c>
      <c r="F50" s="30">
        <v>2.0000000000000001E-9</v>
      </c>
      <c r="G50" s="27">
        <v>30.2</v>
      </c>
      <c r="H50" s="27">
        <v>326</v>
      </c>
      <c r="I50" s="29" t="str">
        <f>HYPERLINK("https://www.ncbi.nlm.nih.gov/protein/GGR09639.1?report=genbank&amp;log$=prottop&amp;blast_rank=49&amp;RID=DBVARX3R01R","GGR09639.1")</f>
        <v>GGR09639.1</v>
      </c>
    </row>
    <row r="51" spans="1:9" ht="24.95" customHeight="1" x14ac:dyDescent="0.25">
      <c r="A51" s="11" t="s">
        <v>381</v>
      </c>
      <c r="B51" s="14" t="s">
        <v>382</v>
      </c>
      <c r="C51" s="27">
        <v>70.5</v>
      </c>
      <c r="D51" s="27">
        <v>70.5</v>
      </c>
      <c r="E51" s="28">
        <v>0.32</v>
      </c>
      <c r="F51" s="30">
        <v>2.0000000000000001E-9</v>
      </c>
      <c r="G51" s="27">
        <v>35.590000000000003</v>
      </c>
      <c r="H51" s="27">
        <v>365</v>
      </c>
      <c r="I51" s="29" t="str">
        <f>HYPERLINK("https://www.ncbi.nlm.nih.gov/protein/NBB82613.1?report=genbank&amp;log$=prottop&amp;blast_rank=50&amp;RID=DBVARX3R01R","NBB82613.1")</f>
        <v>NBB82613.1</v>
      </c>
    </row>
    <row r="52" spans="1:9" ht="24.95" customHeight="1" x14ac:dyDescent="0.25">
      <c r="A52" s="11" t="s">
        <v>408</v>
      </c>
      <c r="B52" s="14" t="s">
        <v>480</v>
      </c>
      <c r="C52" s="27">
        <v>68.900000000000006</v>
      </c>
      <c r="D52" s="27">
        <v>68.900000000000006</v>
      </c>
      <c r="E52" s="28">
        <v>0.35</v>
      </c>
      <c r="F52" s="30">
        <v>3E-9</v>
      </c>
      <c r="G52" s="27">
        <v>32.54</v>
      </c>
      <c r="H52" s="27">
        <v>258</v>
      </c>
      <c r="I52" s="29" t="str">
        <f>HYPERLINK("https://www.ncbi.nlm.nih.gov/protein/MBA4143469.1?report=genbank&amp;log$=prottop&amp;blast_rank=51&amp;RID=DBVARX3R01R","MBA4143469.1")</f>
        <v>MBA4143469.1</v>
      </c>
    </row>
    <row r="53" spans="1:9" ht="24.95" customHeight="1" x14ac:dyDescent="0.25">
      <c r="A53" s="11" t="s">
        <v>356</v>
      </c>
      <c r="B53" s="14" t="s">
        <v>467</v>
      </c>
      <c r="C53" s="27">
        <v>70.099999999999994</v>
      </c>
      <c r="D53" s="27">
        <v>70.099999999999994</v>
      </c>
      <c r="E53" s="28">
        <v>0.46</v>
      </c>
      <c r="F53" s="30">
        <v>3E-9</v>
      </c>
      <c r="G53" s="27">
        <v>26.55</v>
      </c>
      <c r="H53" s="27">
        <v>385</v>
      </c>
      <c r="I53" s="29" t="str">
        <f>HYPERLINK("https://www.ncbi.nlm.nih.gov/protein/WP_158298688.1?report=genbank&amp;log$=prottop&amp;blast_rank=52&amp;RID=DBVARX3R01R","WP_158298688.1")</f>
        <v>WP_158298688.1</v>
      </c>
    </row>
    <row r="54" spans="1:9" ht="24.95" customHeight="1" x14ac:dyDescent="0.25">
      <c r="A54" s="11" t="s">
        <v>409</v>
      </c>
      <c r="B54" s="14" t="s">
        <v>481</v>
      </c>
      <c r="C54" s="27">
        <v>69.7</v>
      </c>
      <c r="D54" s="27">
        <v>69.7</v>
      </c>
      <c r="E54" s="28">
        <v>0.42</v>
      </c>
      <c r="F54" s="30">
        <v>3E-9</v>
      </c>
      <c r="G54" s="27">
        <v>29.27</v>
      </c>
      <c r="H54" s="27">
        <v>331</v>
      </c>
      <c r="I54" s="29" t="str">
        <f>HYPERLINK("https://www.ncbi.nlm.nih.gov/protein/MBN9297037.1?report=genbank&amp;log$=prottop&amp;blast_rank=53&amp;RID=DBVARX3R01R","MBN9297037.1")</f>
        <v>MBN9297037.1</v>
      </c>
    </row>
    <row r="55" spans="1:9" ht="24.95" customHeight="1" x14ac:dyDescent="0.25">
      <c r="A55" s="11" t="s">
        <v>410</v>
      </c>
      <c r="B55" s="14" t="s">
        <v>411</v>
      </c>
      <c r="C55" s="27">
        <v>69.7</v>
      </c>
      <c r="D55" s="27">
        <v>69.7</v>
      </c>
      <c r="E55" s="28">
        <v>0.59</v>
      </c>
      <c r="F55" s="30">
        <v>4.0000000000000002E-9</v>
      </c>
      <c r="G55" s="27">
        <v>26.46</v>
      </c>
      <c r="H55" s="27">
        <v>375</v>
      </c>
      <c r="I55" s="29" t="str">
        <f>HYPERLINK("https://www.ncbi.nlm.nih.gov/protein/WP_183686302.1?report=genbank&amp;log$=prottop&amp;blast_rank=54&amp;RID=DBVARX3R01R","WP_183686302.1")</f>
        <v>WP_183686302.1</v>
      </c>
    </row>
    <row r="56" spans="1:9" ht="24.95" customHeight="1" x14ac:dyDescent="0.25">
      <c r="A56" s="11" t="s">
        <v>388</v>
      </c>
      <c r="B56" s="14" t="s">
        <v>389</v>
      </c>
      <c r="C56" s="27">
        <v>68.900000000000006</v>
      </c>
      <c r="D56" s="27">
        <v>68.900000000000006</v>
      </c>
      <c r="E56" s="28">
        <v>0.48</v>
      </c>
      <c r="F56" s="30">
        <v>6.9999999999999998E-9</v>
      </c>
      <c r="G56" s="27">
        <v>25.99</v>
      </c>
      <c r="H56" s="27">
        <v>362</v>
      </c>
      <c r="I56" s="29" t="str">
        <f>HYPERLINK("https://www.ncbi.nlm.nih.gov/protein/WP_106390304.1?report=genbank&amp;log$=prottop&amp;blast_rank=55&amp;RID=DBVARX3R01R","WP_106390304.1")</f>
        <v>WP_106390304.1</v>
      </c>
    </row>
    <row r="57" spans="1:9" ht="24.95" customHeight="1" x14ac:dyDescent="0.25">
      <c r="A57" s="11" t="s">
        <v>412</v>
      </c>
      <c r="B57" s="14" t="s">
        <v>482</v>
      </c>
      <c r="C57" s="27">
        <v>68.599999999999994</v>
      </c>
      <c r="D57" s="27">
        <v>68.599999999999994</v>
      </c>
      <c r="E57" s="28">
        <v>0.42</v>
      </c>
      <c r="F57" s="30">
        <v>8.9999999999999995E-9</v>
      </c>
      <c r="G57" s="27">
        <v>29.56</v>
      </c>
      <c r="H57" s="27">
        <v>370</v>
      </c>
      <c r="I57" s="29" t="str">
        <f>HYPERLINK("https://www.ncbi.nlm.nih.gov/protein/WP_208077608.1?report=genbank&amp;log$=prottop&amp;blast_rank=56&amp;RID=DBVARX3R01R","WP_208077608.1")</f>
        <v>WP_208077608.1</v>
      </c>
    </row>
    <row r="58" spans="1:9" ht="24.95" customHeight="1" x14ac:dyDescent="0.25">
      <c r="A58" s="11" t="s">
        <v>413</v>
      </c>
      <c r="B58" s="14" t="s">
        <v>414</v>
      </c>
      <c r="C58" s="27">
        <v>68.2</v>
      </c>
      <c r="D58" s="27">
        <v>68.2</v>
      </c>
      <c r="E58" s="28">
        <v>0.42</v>
      </c>
      <c r="F58" s="30">
        <v>1E-8</v>
      </c>
      <c r="G58" s="27">
        <v>28</v>
      </c>
      <c r="H58" s="27">
        <v>350</v>
      </c>
      <c r="I58" s="29" t="str">
        <f>HYPERLINK("https://www.ncbi.nlm.nih.gov/protein/WP_145688348.1?report=genbank&amp;log$=prottop&amp;blast_rank=57&amp;RID=DBVARX3R01R","WP_145688348.1")</f>
        <v>WP_145688348.1</v>
      </c>
    </row>
    <row r="59" spans="1:9" ht="24.95" customHeight="1" x14ac:dyDescent="0.25">
      <c r="A59" s="11" t="s">
        <v>415</v>
      </c>
      <c r="B59" s="14" t="s">
        <v>416</v>
      </c>
      <c r="C59" s="27">
        <v>66.2</v>
      </c>
      <c r="D59" s="27">
        <v>66.2</v>
      </c>
      <c r="E59" s="28">
        <v>0.44</v>
      </c>
      <c r="F59" s="30">
        <v>4.9999999999999998E-8</v>
      </c>
      <c r="G59" s="27">
        <v>28.4</v>
      </c>
      <c r="H59" s="27">
        <v>358</v>
      </c>
      <c r="I59" s="29" t="str">
        <f>HYPERLINK("https://www.ncbi.nlm.nih.gov/protein/WP_189077473.1?report=genbank&amp;log$=prottop&amp;blast_rank=58&amp;RID=DBVARX3R01R","WP_189077473.1")</f>
        <v>WP_189077473.1</v>
      </c>
    </row>
    <row r="60" spans="1:9" ht="24.95" customHeight="1" x14ac:dyDescent="0.25">
      <c r="A60" s="11" t="s">
        <v>417</v>
      </c>
      <c r="B60" s="14" t="s">
        <v>416</v>
      </c>
      <c r="C60" s="27">
        <v>66.2</v>
      </c>
      <c r="D60" s="27">
        <v>66.2</v>
      </c>
      <c r="E60" s="28">
        <v>0.44</v>
      </c>
      <c r="F60" s="30">
        <v>4.9999999999999998E-8</v>
      </c>
      <c r="G60" s="27">
        <v>28.4</v>
      </c>
      <c r="H60" s="27">
        <v>355</v>
      </c>
      <c r="I60" s="29" t="str">
        <f>HYPERLINK("https://www.ncbi.nlm.nih.gov/protein/GGK75243.1?report=genbank&amp;log$=prottop&amp;blast_rank=59&amp;RID=DBVARX3R01R","GGK75243.1")</f>
        <v>GGK75243.1</v>
      </c>
    </row>
    <row r="61" spans="1:9" ht="24.95" customHeight="1" x14ac:dyDescent="0.25">
      <c r="A61" s="11" t="s">
        <v>418</v>
      </c>
      <c r="B61" s="14" t="s">
        <v>419</v>
      </c>
      <c r="C61" s="27">
        <v>66.2</v>
      </c>
      <c r="D61" s="27">
        <v>66.2</v>
      </c>
      <c r="E61" s="28">
        <v>0.33</v>
      </c>
      <c r="F61" s="30">
        <v>4.9999999999999998E-8</v>
      </c>
      <c r="G61" s="27">
        <v>32.520000000000003</v>
      </c>
      <c r="H61" s="27">
        <v>355</v>
      </c>
      <c r="I61" s="29" t="str">
        <f>HYPERLINK("https://www.ncbi.nlm.nih.gov/protein/WP_133678012.1?report=genbank&amp;log$=prottop&amp;blast_rank=60&amp;RID=DBVARX3R01R","WP_133678012.1")</f>
        <v>WP_133678012.1</v>
      </c>
    </row>
    <row r="62" spans="1:9" ht="24.95" customHeight="1" x14ac:dyDescent="0.25">
      <c r="A62" s="11" t="s">
        <v>420</v>
      </c>
      <c r="B62" s="14" t="s">
        <v>483</v>
      </c>
      <c r="C62" s="27">
        <v>66.2</v>
      </c>
      <c r="D62" s="27">
        <v>66.2</v>
      </c>
      <c r="E62" s="28">
        <v>0.33</v>
      </c>
      <c r="F62" s="30">
        <v>5.9999999999999995E-8</v>
      </c>
      <c r="G62" s="27">
        <v>30.65</v>
      </c>
      <c r="H62" s="27">
        <v>360</v>
      </c>
      <c r="I62" s="29" t="str">
        <f>HYPERLINK("https://www.ncbi.nlm.nih.gov/protein/WP_207583160.1?report=genbank&amp;log$=prottop&amp;blast_rank=61&amp;RID=DBVARX3R01R","WP_207583160.1")</f>
        <v>WP_207583160.1</v>
      </c>
    </row>
    <row r="63" spans="1:9" ht="24.95" customHeight="1" x14ac:dyDescent="0.25">
      <c r="A63" s="11" t="s">
        <v>421</v>
      </c>
      <c r="B63" s="14" t="s">
        <v>422</v>
      </c>
      <c r="C63" s="27">
        <v>66.2</v>
      </c>
      <c r="D63" s="27">
        <v>66.2</v>
      </c>
      <c r="E63" s="28">
        <v>0.67</v>
      </c>
      <c r="F63" s="30">
        <v>5.9999999999999995E-8</v>
      </c>
      <c r="G63" s="27">
        <v>24</v>
      </c>
      <c r="H63" s="27">
        <v>363</v>
      </c>
      <c r="I63" s="29" t="str">
        <f>HYPERLINK("https://www.ncbi.nlm.nih.gov/protein/WP_133536057.1?report=genbank&amp;log$=prottop&amp;blast_rank=62&amp;RID=DBVARX3R01R","WP_133536057.1")</f>
        <v>WP_133536057.1</v>
      </c>
    </row>
    <row r="64" spans="1:9" ht="24.95" customHeight="1" x14ac:dyDescent="0.25">
      <c r="A64" s="11" t="s">
        <v>423</v>
      </c>
      <c r="B64" s="14" t="s">
        <v>424</v>
      </c>
      <c r="C64" s="27">
        <v>63.9</v>
      </c>
      <c r="D64" s="27">
        <v>63.9</v>
      </c>
      <c r="E64" s="28">
        <v>0.36</v>
      </c>
      <c r="F64" s="30">
        <v>2.9999999999999999E-7</v>
      </c>
      <c r="G64" s="27">
        <v>33.090000000000003</v>
      </c>
      <c r="H64" s="27">
        <v>354</v>
      </c>
      <c r="I64" s="29" t="str">
        <f>HYPERLINK("https://www.ncbi.nlm.nih.gov/protein/WP_089351982.1?report=genbank&amp;log$=prottop&amp;blast_rank=63&amp;RID=DBVARX3R01R","WP_089351982.1")</f>
        <v>WP_089351982.1</v>
      </c>
    </row>
    <row r="65" spans="1:9" ht="24.95" customHeight="1" x14ac:dyDescent="0.25">
      <c r="A65" s="11" t="s">
        <v>425</v>
      </c>
      <c r="B65" s="14" t="s">
        <v>426</v>
      </c>
      <c r="C65" s="27">
        <v>63.9</v>
      </c>
      <c r="D65" s="27">
        <v>63.9</v>
      </c>
      <c r="E65" s="28">
        <v>0.28000000000000003</v>
      </c>
      <c r="F65" s="30">
        <v>3.9999999999999998E-7</v>
      </c>
      <c r="G65" s="27">
        <v>31.43</v>
      </c>
      <c r="H65" s="27">
        <v>367</v>
      </c>
      <c r="I65" s="29" t="str">
        <f>HYPERLINK("https://www.ncbi.nlm.nih.gov/protein/WP_121145635.1?report=genbank&amp;log$=prottop&amp;blast_rank=64&amp;RID=DBVARX3R01R","WP_121145635.1")</f>
        <v>WP_121145635.1</v>
      </c>
    </row>
    <row r="66" spans="1:9" ht="24.95" customHeight="1" x14ac:dyDescent="0.25">
      <c r="A66" s="11" t="s">
        <v>427</v>
      </c>
      <c r="B66" s="14" t="s">
        <v>428</v>
      </c>
      <c r="C66" s="27">
        <v>63.2</v>
      </c>
      <c r="D66" s="27">
        <v>63.2</v>
      </c>
      <c r="E66" s="28">
        <v>0.36</v>
      </c>
      <c r="F66" s="30">
        <v>5.9999999999999997E-7</v>
      </c>
      <c r="G66" s="27">
        <v>31.11</v>
      </c>
      <c r="H66" s="27">
        <v>354</v>
      </c>
      <c r="I66" s="29" t="str">
        <f>HYPERLINK("https://www.ncbi.nlm.nih.gov/protein/WP_140507147.1?report=genbank&amp;log$=prottop&amp;blast_rank=65&amp;RID=DBVARX3R01R","WP_140507147.1")</f>
        <v>WP_140507147.1</v>
      </c>
    </row>
    <row r="67" spans="1:9" ht="24.95" customHeight="1" x14ac:dyDescent="0.25">
      <c r="A67" s="11" t="s">
        <v>429</v>
      </c>
      <c r="B67" s="14" t="s">
        <v>430</v>
      </c>
      <c r="C67" s="27">
        <v>62</v>
      </c>
      <c r="D67" s="27">
        <v>62</v>
      </c>
      <c r="E67" s="28">
        <v>0.36</v>
      </c>
      <c r="F67" s="30">
        <v>9.9999999999999995E-7</v>
      </c>
      <c r="G67" s="27">
        <v>33.090000000000003</v>
      </c>
      <c r="H67" s="27">
        <v>354</v>
      </c>
      <c r="I67" s="29" t="str">
        <f>HYPERLINK("https://www.ncbi.nlm.nih.gov/protein/WP_127340421.1?report=genbank&amp;log$=prottop&amp;blast_rank=66&amp;RID=DBVARX3R01R","WP_127340421.1")</f>
        <v>WP_127340421.1</v>
      </c>
    </row>
    <row r="68" spans="1:9" ht="24.95" customHeight="1" x14ac:dyDescent="0.25">
      <c r="A68" s="11" t="s">
        <v>364</v>
      </c>
      <c r="B68" s="14" t="s">
        <v>365</v>
      </c>
      <c r="C68" s="27">
        <v>61.6</v>
      </c>
      <c r="D68" s="27">
        <v>61.6</v>
      </c>
      <c r="E68" s="28">
        <v>0.35</v>
      </c>
      <c r="F68" s="30">
        <v>1.9999999999999999E-6</v>
      </c>
      <c r="G68" s="27">
        <v>29.71</v>
      </c>
      <c r="H68" s="27">
        <v>386</v>
      </c>
      <c r="I68" s="29" t="str">
        <f>HYPERLINK("https://www.ncbi.nlm.nih.gov/protein/WP_066723763.1?report=genbank&amp;log$=prottop&amp;blast_rank=67&amp;RID=DBVARX3R01R","WP_066723763.1")</f>
        <v>WP_066723763.1</v>
      </c>
    </row>
    <row r="69" spans="1:9" ht="24.95" customHeight="1" x14ac:dyDescent="0.25">
      <c r="A69" s="11" t="s">
        <v>431</v>
      </c>
      <c r="B69" s="14" t="s">
        <v>484</v>
      </c>
      <c r="C69" s="27">
        <v>61.6</v>
      </c>
      <c r="D69" s="27">
        <v>61.6</v>
      </c>
      <c r="E69" s="28">
        <v>0.36</v>
      </c>
      <c r="F69" s="30">
        <v>1.9999999999999999E-6</v>
      </c>
      <c r="G69" s="27">
        <v>29.85</v>
      </c>
      <c r="H69" s="27">
        <v>376</v>
      </c>
      <c r="I69" s="29" t="str">
        <f>HYPERLINK("https://www.ncbi.nlm.nih.gov/protein/MBO9732451.1?report=genbank&amp;log$=prottop&amp;blast_rank=68&amp;RID=DBVARX3R01R","MBO9732451.1")</f>
        <v>MBO9732451.1</v>
      </c>
    </row>
    <row r="70" spans="1:9" ht="24.95" customHeight="1" x14ac:dyDescent="0.25">
      <c r="A70" s="11" t="s">
        <v>412</v>
      </c>
      <c r="B70" s="14" t="s">
        <v>482</v>
      </c>
      <c r="C70" s="27">
        <v>60.8</v>
      </c>
      <c r="D70" s="27">
        <v>60.8</v>
      </c>
      <c r="E70" s="28">
        <v>0.24</v>
      </c>
      <c r="F70" s="30">
        <v>3.9999999999999998E-6</v>
      </c>
      <c r="G70" s="27">
        <v>38.04</v>
      </c>
      <c r="H70" s="27">
        <v>367</v>
      </c>
      <c r="I70" s="29" t="str">
        <f>HYPERLINK("https://www.ncbi.nlm.nih.gov/protein/WP_208077609.1?report=genbank&amp;log$=prottop&amp;blast_rank=69&amp;RID=DBVARX3R01R","WP_208077609.1")</f>
        <v>WP_208077609.1</v>
      </c>
    </row>
    <row r="71" spans="1:9" ht="24.95" customHeight="1" x14ac:dyDescent="0.25">
      <c r="A71" s="11" t="s">
        <v>432</v>
      </c>
      <c r="B71" s="14" t="s">
        <v>485</v>
      </c>
      <c r="C71" s="27">
        <v>60.5</v>
      </c>
      <c r="D71" s="27">
        <v>60.5</v>
      </c>
      <c r="E71" s="28">
        <v>0.45</v>
      </c>
      <c r="F71" s="30">
        <v>3.9999999999999998E-6</v>
      </c>
      <c r="G71" s="27">
        <v>25.88</v>
      </c>
      <c r="H71" s="27">
        <v>349</v>
      </c>
      <c r="I71" s="29" t="str">
        <f>HYPERLINK("https://www.ncbi.nlm.nih.gov/protein/WP_099406458.1?report=genbank&amp;log$=prottop&amp;blast_rank=70&amp;RID=DBVARX3R01R","WP_099406458.1")</f>
        <v>WP_099406458.1</v>
      </c>
    </row>
    <row r="72" spans="1:9" ht="24.95" customHeight="1" x14ac:dyDescent="0.25">
      <c r="A72" s="11" t="s">
        <v>433</v>
      </c>
      <c r="B72" s="14" t="s">
        <v>434</v>
      </c>
      <c r="C72" s="27">
        <v>60.1</v>
      </c>
      <c r="D72" s="27">
        <v>60.1</v>
      </c>
      <c r="E72" s="28">
        <v>0.36</v>
      </c>
      <c r="F72" s="30">
        <v>6.0000000000000002E-6</v>
      </c>
      <c r="G72" s="27">
        <v>30.37</v>
      </c>
      <c r="H72" s="27">
        <v>354</v>
      </c>
      <c r="I72" s="29" t="str">
        <f>HYPERLINK("https://www.ncbi.nlm.nih.gov/protein/WP_062702674.1?report=genbank&amp;log$=prottop&amp;blast_rank=71&amp;RID=DBVARX3R01R","WP_062702674.1")</f>
        <v>WP_062702674.1</v>
      </c>
    </row>
    <row r="73" spans="1:9" ht="24.95" customHeight="1" x14ac:dyDescent="0.25">
      <c r="A73" s="11" t="s">
        <v>435</v>
      </c>
      <c r="B73" s="14" t="s">
        <v>486</v>
      </c>
      <c r="C73" s="27">
        <v>60.1</v>
      </c>
      <c r="D73" s="27">
        <v>60.1</v>
      </c>
      <c r="E73" s="28">
        <v>0.32</v>
      </c>
      <c r="F73" s="30">
        <v>6.0000000000000002E-6</v>
      </c>
      <c r="G73" s="27">
        <v>32.200000000000003</v>
      </c>
      <c r="H73" s="27">
        <v>354</v>
      </c>
      <c r="I73" s="29" t="str">
        <f>HYPERLINK("https://www.ncbi.nlm.nih.gov/protein/WP_047774383.1?report=genbank&amp;log$=prottop&amp;blast_rank=72&amp;RID=DBVARX3R01R","WP_047774383.1")</f>
        <v>WP_047774383.1</v>
      </c>
    </row>
    <row r="74" spans="1:9" ht="24.95" customHeight="1" x14ac:dyDescent="0.25">
      <c r="A74" s="11" t="s">
        <v>436</v>
      </c>
      <c r="B74" s="14" t="s">
        <v>389</v>
      </c>
      <c r="C74" s="27">
        <v>60.5</v>
      </c>
      <c r="D74" s="27">
        <v>60.5</v>
      </c>
      <c r="E74" s="28">
        <v>0.48</v>
      </c>
      <c r="F74" s="30">
        <v>6.9999999999999999E-6</v>
      </c>
      <c r="G74" s="27">
        <v>24.73</v>
      </c>
      <c r="H74" s="27">
        <v>773</v>
      </c>
      <c r="I74" s="29" t="str">
        <f>HYPERLINK("https://www.ncbi.nlm.nih.gov/protein/WP_052548853.1?report=genbank&amp;log$=prottop&amp;blast_rank=73&amp;RID=DBVARX3R01R","WP_052548853.1")</f>
        <v>WP_052548853.1</v>
      </c>
    </row>
    <row r="75" spans="1:9" ht="24.95" customHeight="1" x14ac:dyDescent="0.25">
      <c r="A75" s="11" t="s">
        <v>437</v>
      </c>
      <c r="B75" s="14" t="s">
        <v>487</v>
      </c>
      <c r="C75" s="27">
        <v>59.3</v>
      </c>
      <c r="D75" s="27">
        <v>59.3</v>
      </c>
      <c r="E75" s="28">
        <v>0.67</v>
      </c>
      <c r="F75" s="30">
        <v>1.0000000000000001E-5</v>
      </c>
      <c r="G75" s="27">
        <v>22.9</v>
      </c>
      <c r="H75" s="27">
        <v>381</v>
      </c>
      <c r="I75" s="29" t="str">
        <f>HYPERLINK("https://www.ncbi.nlm.nih.gov/protein/AZZ35488.1?report=genbank&amp;log$=prottop&amp;blast_rank=74&amp;RID=DBVARX3R01R","AZZ35488.1")</f>
        <v>AZZ35488.1</v>
      </c>
    </row>
    <row r="76" spans="1:9" ht="24.95" customHeight="1" x14ac:dyDescent="0.25">
      <c r="A76" s="11" t="s">
        <v>438</v>
      </c>
      <c r="B76" s="14" t="s">
        <v>439</v>
      </c>
      <c r="C76" s="27">
        <v>58.5</v>
      </c>
      <c r="D76" s="27">
        <v>58.5</v>
      </c>
      <c r="E76" s="28">
        <v>0.4</v>
      </c>
      <c r="F76" s="30">
        <v>2.0000000000000002E-5</v>
      </c>
      <c r="G76" s="27">
        <v>23.84</v>
      </c>
      <c r="H76" s="27">
        <v>347</v>
      </c>
      <c r="I76" s="29" t="str">
        <f>HYPERLINK("https://www.ncbi.nlm.nih.gov/protein/WP_203776363.1?report=genbank&amp;log$=prottop&amp;blast_rank=75&amp;RID=DBVARX3R01R","WP_203776363.1")</f>
        <v>WP_203776363.1</v>
      </c>
    </row>
    <row r="77" spans="1:9" ht="24.95" customHeight="1" x14ac:dyDescent="0.25">
      <c r="A77" s="11" t="s">
        <v>440</v>
      </c>
      <c r="B77" s="14" t="s">
        <v>441</v>
      </c>
      <c r="C77" s="27">
        <v>55.8</v>
      </c>
      <c r="D77" s="27">
        <v>55.8</v>
      </c>
      <c r="E77" s="28">
        <v>0.28000000000000003</v>
      </c>
      <c r="F77" s="30">
        <v>6.0000000000000002E-5</v>
      </c>
      <c r="G77" s="27">
        <v>28.04</v>
      </c>
      <c r="H77" s="27">
        <v>229</v>
      </c>
      <c r="I77" s="29" t="str">
        <f>HYPERLINK("https://www.ncbi.nlm.nih.gov/protein/AXE29418.1?report=genbank&amp;log$=prottop&amp;blast_rank=76&amp;RID=DBVARX3R01R","AXE29418.1")</f>
        <v>AXE29418.1</v>
      </c>
    </row>
    <row r="78" spans="1:9" ht="24.95" customHeight="1" x14ac:dyDescent="0.25">
      <c r="A78" s="11" t="s">
        <v>442</v>
      </c>
      <c r="B78" s="14" t="s">
        <v>443</v>
      </c>
      <c r="C78" s="27">
        <v>56.6</v>
      </c>
      <c r="D78" s="27">
        <v>56.6</v>
      </c>
      <c r="E78" s="28">
        <v>0.36</v>
      </c>
      <c r="F78" s="30">
        <v>9.0000000000000006E-5</v>
      </c>
      <c r="G78" s="27">
        <v>28.15</v>
      </c>
      <c r="H78" s="27">
        <v>404</v>
      </c>
      <c r="I78" s="29" t="str">
        <f>HYPERLINK("https://www.ncbi.nlm.nih.gov/protein/WP_151088600.1?report=genbank&amp;log$=prottop&amp;blast_rank=77&amp;RID=DBVARX3R01R","WP_151088600.1")</f>
        <v>WP_151088600.1</v>
      </c>
    </row>
    <row r="79" spans="1:9" ht="24.95" customHeight="1" x14ac:dyDescent="0.25">
      <c r="A79" s="11" t="s">
        <v>444</v>
      </c>
      <c r="B79" s="14" t="s">
        <v>488</v>
      </c>
      <c r="C79" s="27">
        <v>55.5</v>
      </c>
      <c r="D79" s="27">
        <v>55.5</v>
      </c>
      <c r="E79" s="28">
        <v>0.35</v>
      </c>
      <c r="F79" s="30">
        <v>2.0000000000000001E-4</v>
      </c>
      <c r="G79" s="27">
        <v>28.57</v>
      </c>
      <c r="H79" s="27">
        <v>338</v>
      </c>
      <c r="I79" s="29" t="str">
        <f>HYPERLINK("https://www.ncbi.nlm.nih.gov/protein/WP_129122078.1?report=genbank&amp;log$=prottop&amp;blast_rank=78&amp;RID=DBVARX3R01R","WP_129122078.1")</f>
        <v>WP_129122078.1</v>
      </c>
    </row>
    <row r="80" spans="1:9" ht="24.95" customHeight="1" x14ac:dyDescent="0.25">
      <c r="A80" s="11" t="s">
        <v>445</v>
      </c>
      <c r="B80" s="14" t="s">
        <v>446</v>
      </c>
      <c r="C80" s="27">
        <v>55.1</v>
      </c>
      <c r="D80" s="27">
        <v>55.1</v>
      </c>
      <c r="E80" s="28">
        <v>0.51</v>
      </c>
      <c r="F80" s="30">
        <v>2.0000000000000001E-4</v>
      </c>
      <c r="G80" s="27">
        <v>23.74</v>
      </c>
      <c r="H80" s="27">
        <v>331</v>
      </c>
      <c r="I80" s="29" t="str">
        <f>HYPERLINK("https://www.ncbi.nlm.nih.gov/protein/WP_081571842.1?report=genbank&amp;log$=prottop&amp;blast_rank=79&amp;RID=DBVARX3R01R","WP_081571842.1")</f>
        <v>WP_081571842.1</v>
      </c>
    </row>
    <row r="81" spans="1:9" ht="24.95" customHeight="1" x14ac:dyDescent="0.25">
      <c r="A81" s="11" t="s">
        <v>445</v>
      </c>
      <c r="B81" s="14" t="s">
        <v>446</v>
      </c>
      <c r="C81" s="27">
        <v>55.1</v>
      </c>
      <c r="D81" s="27">
        <v>55.1</v>
      </c>
      <c r="E81" s="28">
        <v>0.51</v>
      </c>
      <c r="F81" s="30">
        <v>2.0000000000000001E-4</v>
      </c>
      <c r="G81" s="27">
        <v>23.74</v>
      </c>
      <c r="H81" s="27">
        <v>331</v>
      </c>
      <c r="I81" s="29" t="str">
        <f>HYPERLINK("https://www.ncbi.nlm.nih.gov/protein/WP_045050150.1?report=genbank&amp;log$=prottop&amp;blast_rank=80&amp;RID=DBVARX3R01R","WP_045050150.1")</f>
        <v>WP_045050150.1</v>
      </c>
    </row>
    <row r="82" spans="1:9" ht="24.95" customHeight="1" x14ac:dyDescent="0.25">
      <c r="A82" s="11" t="s">
        <v>445</v>
      </c>
      <c r="B82" s="14" t="s">
        <v>446</v>
      </c>
      <c r="C82" s="27">
        <v>55.1</v>
      </c>
      <c r="D82" s="27">
        <v>55.1</v>
      </c>
      <c r="E82" s="28">
        <v>0.51</v>
      </c>
      <c r="F82" s="30">
        <v>2.0000000000000001E-4</v>
      </c>
      <c r="G82" s="27">
        <v>23.74</v>
      </c>
      <c r="H82" s="27">
        <v>331</v>
      </c>
      <c r="I82" s="29" t="str">
        <f>HYPERLINK("https://www.ncbi.nlm.nih.gov/protein/WP_043595424.1?report=genbank&amp;log$=prottop&amp;blast_rank=81&amp;RID=DBVARX3R01R","WP_043595424.1")</f>
        <v>WP_043595424.1</v>
      </c>
    </row>
    <row r="83" spans="1:9" ht="24.95" customHeight="1" x14ac:dyDescent="0.25">
      <c r="A83" s="11" t="s">
        <v>447</v>
      </c>
      <c r="B83" s="14" t="s">
        <v>489</v>
      </c>
      <c r="C83" s="27">
        <v>54.7</v>
      </c>
      <c r="D83" s="27">
        <v>54.7</v>
      </c>
      <c r="E83" s="28">
        <v>0.51</v>
      </c>
      <c r="F83" s="30">
        <v>2.9999999999999997E-4</v>
      </c>
      <c r="G83" s="27">
        <v>23.74</v>
      </c>
      <c r="H83" s="27">
        <v>342</v>
      </c>
      <c r="I83" s="29" t="str">
        <f>HYPERLINK("https://www.ncbi.nlm.nih.gov/protein/AAQ58430.1?report=genbank&amp;log$=prottop&amp;blast_rank=82&amp;RID=DBVARX3R01R","AAQ58430.1")</f>
        <v>AAQ58430.1</v>
      </c>
    </row>
    <row r="84" spans="1:9" ht="24.95" customHeight="1" x14ac:dyDescent="0.25">
      <c r="A84" s="11" t="s">
        <v>445</v>
      </c>
      <c r="B84" s="14" t="s">
        <v>446</v>
      </c>
      <c r="C84" s="27">
        <v>54.7</v>
      </c>
      <c r="D84" s="27">
        <v>54.7</v>
      </c>
      <c r="E84" s="28">
        <v>0.51</v>
      </c>
      <c r="F84" s="30">
        <v>2.9999999999999997E-4</v>
      </c>
      <c r="G84" s="27">
        <v>23.74</v>
      </c>
      <c r="H84" s="27">
        <v>331</v>
      </c>
      <c r="I84" s="29" t="str">
        <f>HYPERLINK("https://www.ncbi.nlm.nih.gov/protein/WP_081527046.1?report=genbank&amp;log$=prottop&amp;blast_rank=83&amp;RID=DBVARX3R01R","WP_081527046.1")</f>
        <v>WP_081527046.1</v>
      </c>
    </row>
    <row r="85" spans="1:9" ht="24.95" customHeight="1" x14ac:dyDescent="0.25">
      <c r="A85" s="11" t="s">
        <v>445</v>
      </c>
      <c r="B85" s="14" t="s">
        <v>446</v>
      </c>
      <c r="C85" s="27">
        <v>54.3</v>
      </c>
      <c r="D85" s="27">
        <v>54.3</v>
      </c>
      <c r="E85" s="28">
        <v>0.51</v>
      </c>
      <c r="F85" s="30">
        <v>4.0000000000000002E-4</v>
      </c>
      <c r="G85" s="27">
        <v>23.74</v>
      </c>
      <c r="H85" s="27">
        <v>331</v>
      </c>
      <c r="I85" s="29" t="str">
        <f>HYPERLINK("https://www.ncbi.nlm.nih.gov/protein/WP_168227401.1?report=genbank&amp;log$=prottop&amp;blast_rank=84&amp;RID=DBVARX3R01R","WP_168227401.1")</f>
        <v>WP_168227401.1</v>
      </c>
    </row>
    <row r="86" spans="1:9" ht="24.95" customHeight="1" x14ac:dyDescent="0.25">
      <c r="A86" s="11" t="s">
        <v>445</v>
      </c>
      <c r="B86" s="14" t="s">
        <v>446</v>
      </c>
      <c r="C86" s="27">
        <v>54.3</v>
      </c>
      <c r="D86" s="27">
        <v>54.3</v>
      </c>
      <c r="E86" s="28">
        <v>0.28000000000000003</v>
      </c>
      <c r="F86" s="30">
        <v>4.0000000000000002E-4</v>
      </c>
      <c r="G86" s="27">
        <v>28.04</v>
      </c>
      <c r="H86" s="27">
        <v>331</v>
      </c>
      <c r="I86" s="29" t="str">
        <f>HYPERLINK("https://www.ncbi.nlm.nih.gov/protein/WP_210542632.1?report=genbank&amp;log$=prottop&amp;blast_rank=85&amp;RID=DBVARX3R01R","WP_210542632.1")</f>
        <v>WP_210542632.1</v>
      </c>
    </row>
    <row r="87" spans="1:9" ht="24.95" customHeight="1" x14ac:dyDescent="0.25">
      <c r="A87" s="11" t="s">
        <v>445</v>
      </c>
      <c r="B87" s="14" t="s">
        <v>446</v>
      </c>
      <c r="C87" s="27">
        <v>54.3</v>
      </c>
      <c r="D87" s="27">
        <v>54.3</v>
      </c>
      <c r="E87" s="28">
        <v>0.28000000000000003</v>
      </c>
      <c r="F87" s="30">
        <v>4.0000000000000002E-4</v>
      </c>
      <c r="G87" s="27">
        <v>28.04</v>
      </c>
      <c r="H87" s="27">
        <v>331</v>
      </c>
      <c r="I87" s="29" t="str">
        <f>HYPERLINK("https://www.ncbi.nlm.nih.gov/protein/WP_076225349.1?report=genbank&amp;log$=prottop&amp;blast_rank=86&amp;RID=DBVARX3R01R","WP_076225349.1")</f>
        <v>WP_076225349.1</v>
      </c>
    </row>
    <row r="88" spans="1:9" ht="24.95" customHeight="1" x14ac:dyDescent="0.25">
      <c r="A88" s="11" t="s">
        <v>445</v>
      </c>
      <c r="B88" s="14" t="s">
        <v>446</v>
      </c>
      <c r="C88" s="27">
        <v>53.9</v>
      </c>
      <c r="D88" s="27">
        <v>53.9</v>
      </c>
      <c r="E88" s="28">
        <v>0.28000000000000003</v>
      </c>
      <c r="F88" s="30">
        <v>5.0000000000000001E-4</v>
      </c>
      <c r="G88" s="27">
        <v>28.04</v>
      </c>
      <c r="H88" s="27">
        <v>331</v>
      </c>
      <c r="I88" s="29" t="str">
        <f>HYPERLINK("https://www.ncbi.nlm.nih.gov/protein/WP_081541983.1?report=genbank&amp;log$=prottop&amp;blast_rank=87&amp;RID=DBVARX3R01R","WP_081541983.1")</f>
        <v>WP_081541983.1</v>
      </c>
    </row>
    <row r="89" spans="1:9" ht="24.95" customHeight="1" x14ac:dyDescent="0.25">
      <c r="A89" s="11" t="s">
        <v>445</v>
      </c>
      <c r="B89" s="14" t="s">
        <v>446</v>
      </c>
      <c r="C89" s="27">
        <v>53.9</v>
      </c>
      <c r="D89" s="27">
        <v>53.9</v>
      </c>
      <c r="E89" s="28">
        <v>0.28000000000000003</v>
      </c>
      <c r="F89" s="30">
        <v>5.0000000000000001E-4</v>
      </c>
      <c r="G89" s="27">
        <v>28.04</v>
      </c>
      <c r="H89" s="27">
        <v>331</v>
      </c>
      <c r="I89" s="29" t="str">
        <f>HYPERLINK("https://www.ncbi.nlm.nih.gov/protein/WP_048404439.1?report=genbank&amp;log$=prottop&amp;blast_rank=88&amp;RID=DBVARX3R01R","WP_048404439.1")</f>
        <v>WP_048404439.1</v>
      </c>
    </row>
    <row r="90" spans="1:9" ht="24.95" customHeight="1" x14ac:dyDescent="0.25">
      <c r="A90" s="11" t="s">
        <v>445</v>
      </c>
      <c r="B90" s="14" t="s">
        <v>446</v>
      </c>
      <c r="C90" s="27">
        <v>53.9</v>
      </c>
      <c r="D90" s="27">
        <v>53.9</v>
      </c>
      <c r="E90" s="28">
        <v>0.28000000000000003</v>
      </c>
      <c r="F90" s="30">
        <v>5.0000000000000001E-4</v>
      </c>
      <c r="G90" s="27">
        <v>28.04</v>
      </c>
      <c r="H90" s="27">
        <v>331</v>
      </c>
      <c r="I90" s="29" t="str">
        <f>HYPERLINK("https://www.ncbi.nlm.nih.gov/protein/WP_214757343.1?report=genbank&amp;log$=prottop&amp;blast_rank=89&amp;RID=DBVARX3R01R","WP_214757343.1")</f>
        <v>WP_214757343.1</v>
      </c>
    </row>
    <row r="91" spans="1:9" ht="24.95" customHeight="1" x14ac:dyDescent="0.25">
      <c r="A91" s="11" t="s">
        <v>448</v>
      </c>
      <c r="B91" s="14" t="s">
        <v>441</v>
      </c>
      <c r="C91" s="27">
        <v>53.9</v>
      </c>
      <c r="D91" s="27">
        <v>53.9</v>
      </c>
      <c r="E91" s="28">
        <v>0.28000000000000003</v>
      </c>
      <c r="F91" s="30">
        <v>5.0000000000000001E-4</v>
      </c>
      <c r="G91" s="27">
        <v>28.04</v>
      </c>
      <c r="H91" s="27">
        <v>332</v>
      </c>
      <c r="I91" s="29" t="str">
        <f>HYPERLINK("https://www.ncbi.nlm.nih.gov/protein/WP_145963973.1?report=genbank&amp;log$=prottop&amp;blast_rank=90&amp;RID=DBVARX3R01R","WP_145963973.1")</f>
        <v>WP_145963973.1</v>
      </c>
    </row>
    <row r="92" spans="1:9" ht="24.95" customHeight="1" x14ac:dyDescent="0.25">
      <c r="A92" s="11" t="s">
        <v>449</v>
      </c>
      <c r="B92" s="14" t="s">
        <v>450</v>
      </c>
      <c r="C92" s="27">
        <v>52</v>
      </c>
      <c r="D92" s="27">
        <v>52</v>
      </c>
      <c r="E92" s="28">
        <v>0.3</v>
      </c>
      <c r="F92" s="30">
        <v>6.9999999999999999E-4</v>
      </c>
      <c r="G92" s="27">
        <v>26.13</v>
      </c>
      <c r="H92" s="27">
        <v>180</v>
      </c>
      <c r="I92" s="29" t="str">
        <f>HYPERLINK("https://www.ncbi.nlm.nih.gov/protein/PBA28996.1?report=genbank&amp;log$=prottop&amp;blast_rank=91&amp;RID=DBVARX3R01R","PBA28996.1")</f>
        <v>PBA28996.1</v>
      </c>
    </row>
    <row r="93" spans="1:9" ht="24.95" customHeight="1" x14ac:dyDescent="0.25">
      <c r="A93" s="11" t="s">
        <v>451</v>
      </c>
      <c r="B93" s="14" t="s">
        <v>490</v>
      </c>
      <c r="C93" s="27">
        <v>53.5</v>
      </c>
      <c r="D93" s="27">
        <v>53.5</v>
      </c>
      <c r="E93" s="28">
        <v>0.52</v>
      </c>
      <c r="F93" s="30">
        <v>8.0000000000000004E-4</v>
      </c>
      <c r="G93" s="27">
        <v>23.68</v>
      </c>
      <c r="H93" s="27">
        <v>320</v>
      </c>
      <c r="I93" s="29" t="str">
        <f>HYPERLINK("https://www.ncbi.nlm.nih.gov/protein/WP_213807388.1?report=genbank&amp;log$=prottop&amp;blast_rank=92&amp;RID=DBVARX3R01R","WP_213807388.1")</f>
        <v>WP_213807388.1</v>
      </c>
    </row>
    <row r="94" spans="1:9" ht="24.95" customHeight="1" x14ac:dyDescent="0.25">
      <c r="A94" s="11" t="s">
        <v>452</v>
      </c>
      <c r="B94" s="14" t="s">
        <v>453</v>
      </c>
      <c r="C94" s="27">
        <v>52.8</v>
      </c>
      <c r="D94" s="27">
        <v>52.8</v>
      </c>
      <c r="E94" s="28">
        <v>0.45</v>
      </c>
      <c r="F94" s="27">
        <v>1E-3</v>
      </c>
      <c r="G94" s="27">
        <v>28.4</v>
      </c>
      <c r="H94" s="27">
        <v>363</v>
      </c>
      <c r="I94" s="29" t="str">
        <f>HYPERLINK("https://www.ncbi.nlm.nih.gov/protein/WP_198027314.1?report=genbank&amp;log$=prottop&amp;blast_rank=93&amp;RID=DBVARX3R01R","WP_198027314.1")</f>
        <v>WP_198027314.1</v>
      </c>
    </row>
    <row r="95" spans="1:9" ht="24.95" customHeight="1" x14ac:dyDescent="0.25">
      <c r="A95" s="11" t="s">
        <v>454</v>
      </c>
      <c r="B95" s="14" t="s">
        <v>455</v>
      </c>
      <c r="C95" s="27">
        <v>52.8</v>
      </c>
      <c r="D95" s="27">
        <v>52.8</v>
      </c>
      <c r="E95" s="28">
        <v>0.18</v>
      </c>
      <c r="F95" s="27">
        <v>2E-3</v>
      </c>
      <c r="G95" s="27">
        <v>32.86</v>
      </c>
      <c r="H95" s="27">
        <v>383</v>
      </c>
      <c r="I95" s="29" t="str">
        <f>HYPERLINK("https://www.ncbi.nlm.nih.gov/protein/WP_111634922.1?report=genbank&amp;log$=prottop&amp;blast_rank=94&amp;RID=DBVARX3R01R","WP_111634922.1")</f>
        <v>WP_111634922.1</v>
      </c>
    </row>
    <row r="96" spans="1:9" ht="24.95" customHeight="1" x14ac:dyDescent="0.25">
      <c r="A96" s="11" t="s">
        <v>456</v>
      </c>
      <c r="B96" s="14" t="s">
        <v>457</v>
      </c>
      <c r="C96" s="27">
        <v>52.8</v>
      </c>
      <c r="D96" s="27">
        <v>52.8</v>
      </c>
      <c r="E96" s="28">
        <v>0.41</v>
      </c>
      <c r="F96" s="27">
        <v>2E-3</v>
      </c>
      <c r="G96" s="27">
        <v>25.16</v>
      </c>
      <c r="H96" s="27">
        <v>413</v>
      </c>
      <c r="I96" s="29" t="str">
        <f>HYPERLINK("https://www.ncbi.nlm.nih.gov/protein/WP_047127874.1?report=genbank&amp;log$=prottop&amp;blast_rank=95&amp;RID=DBVARX3R01R","WP_047127874.1")</f>
        <v>WP_047127874.1</v>
      </c>
    </row>
    <row r="97" spans="1:9" ht="24.95" customHeight="1" x14ac:dyDescent="0.25">
      <c r="A97" s="11" t="s">
        <v>458</v>
      </c>
      <c r="B97" s="14" t="s">
        <v>450</v>
      </c>
      <c r="C97" s="27">
        <v>52.4</v>
      </c>
      <c r="D97" s="27">
        <v>52.4</v>
      </c>
      <c r="E97" s="28">
        <v>0.3</v>
      </c>
      <c r="F97" s="27">
        <v>2E-3</v>
      </c>
      <c r="G97" s="27">
        <v>26.13</v>
      </c>
      <c r="H97" s="27">
        <v>336</v>
      </c>
      <c r="I97" s="29" t="str">
        <f>HYPERLINK("https://www.ncbi.nlm.nih.gov/protein/WP_179293546.1?report=genbank&amp;log$=prottop&amp;blast_rank=96&amp;RID=DBVARX3R01R","WP_179293546.1")</f>
        <v>WP_179293546.1</v>
      </c>
    </row>
    <row r="98" spans="1:9" ht="24.95" customHeight="1" x14ac:dyDescent="0.25">
      <c r="A98" s="11" t="s">
        <v>456</v>
      </c>
      <c r="B98" s="14" t="s">
        <v>457</v>
      </c>
      <c r="C98" s="27">
        <v>52</v>
      </c>
      <c r="D98" s="27">
        <v>52</v>
      </c>
      <c r="E98" s="28">
        <v>0.33</v>
      </c>
      <c r="F98" s="27">
        <v>2E-3</v>
      </c>
      <c r="G98" s="27">
        <v>28</v>
      </c>
      <c r="H98" s="27">
        <v>344</v>
      </c>
      <c r="I98" s="29" t="str">
        <f>HYPERLINK("https://www.ncbi.nlm.nih.gov/protein/WP_104613400.1?report=genbank&amp;log$=prottop&amp;blast_rank=97&amp;RID=DBVARX3R01R","WP_104613400.1")</f>
        <v>WP_104613400.1</v>
      </c>
    </row>
    <row r="99" spans="1:9" ht="24.95" customHeight="1" x14ac:dyDescent="0.25">
      <c r="A99" s="11" t="s">
        <v>456</v>
      </c>
      <c r="B99" s="14" t="s">
        <v>457</v>
      </c>
      <c r="C99" s="27">
        <v>52</v>
      </c>
      <c r="D99" s="27">
        <v>52</v>
      </c>
      <c r="E99" s="28">
        <v>0.33</v>
      </c>
      <c r="F99" s="27">
        <v>2E-3</v>
      </c>
      <c r="G99" s="27">
        <v>28</v>
      </c>
      <c r="H99" s="27">
        <v>413</v>
      </c>
      <c r="I99" s="29" t="str">
        <f>HYPERLINK("https://www.ncbi.nlm.nih.gov/protein/WP_065047119.1?report=genbank&amp;log$=prottop&amp;blast_rank=98&amp;RID=DBVARX3R01R","WP_065047119.1")</f>
        <v>WP_065047119.1</v>
      </c>
    </row>
    <row r="100" spans="1:9" ht="24.95" customHeight="1" x14ac:dyDescent="0.25">
      <c r="A100" s="11" t="s">
        <v>459</v>
      </c>
      <c r="B100" s="14" t="s">
        <v>460</v>
      </c>
      <c r="C100" s="27">
        <v>52</v>
      </c>
      <c r="D100" s="27">
        <v>52</v>
      </c>
      <c r="E100" s="28">
        <v>0.33</v>
      </c>
      <c r="F100" s="27">
        <v>3.0000000000000001E-3</v>
      </c>
      <c r="G100" s="27">
        <v>28</v>
      </c>
      <c r="H100" s="27">
        <v>413</v>
      </c>
      <c r="I100" s="29" t="str">
        <f>HYPERLINK("https://www.ncbi.nlm.nih.gov/protein/WP_039528869.1?report=genbank&amp;log$=prottop&amp;blast_rank=99&amp;RID=DBVARX3R01R","WP_039528869.1")</f>
        <v>WP_039528869.1</v>
      </c>
    </row>
    <row r="101" spans="1:9" ht="24.95" customHeight="1" thickBot="1" x14ac:dyDescent="0.3">
      <c r="A101" s="12" t="s">
        <v>456</v>
      </c>
      <c r="B101" s="17" t="s">
        <v>457</v>
      </c>
      <c r="C101" s="31">
        <v>52</v>
      </c>
      <c r="D101" s="31">
        <v>52</v>
      </c>
      <c r="E101" s="32">
        <v>0.33</v>
      </c>
      <c r="F101" s="31">
        <v>3.0000000000000001E-3</v>
      </c>
      <c r="G101" s="31">
        <v>28</v>
      </c>
      <c r="H101" s="31">
        <v>413</v>
      </c>
      <c r="I101" s="33" t="str">
        <f>HYPERLINK("https://www.ncbi.nlm.nih.gov/protein/WP_115510243.1?report=genbank&amp;log$=prottop&amp;blast_rank=100&amp;RID=DBVARX3R01R","WP_115510243.1")</f>
        <v>WP_115510243.1</v>
      </c>
    </row>
    <row r="105" spans="1:9" ht="24.95" customHeight="1" x14ac:dyDescent="0.25">
      <c r="A105" s="7" t="s">
        <v>461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6"/>
  <sheetViews>
    <sheetView tabSelected="1" zoomScaleNormal="100" workbookViewId="0">
      <selection activeCell="K4" sqref="K4"/>
    </sheetView>
  </sheetViews>
  <sheetFormatPr defaultRowHeight="24.95" customHeight="1" x14ac:dyDescent="0.25"/>
  <cols>
    <col min="1" max="1" width="14.140625" style="7" customWidth="1"/>
    <col min="2" max="2" width="58.7109375" style="39" customWidth="1"/>
    <col min="3" max="3" width="12.140625" style="19" customWidth="1"/>
    <col min="4" max="4" width="8.7109375" style="19" customWidth="1"/>
    <col min="5" max="5" width="8.85546875" style="19" customWidth="1"/>
    <col min="6" max="6" width="8.5703125" style="19" customWidth="1"/>
    <col min="7" max="7" width="13.85546875" style="19" customWidth="1"/>
    <col min="8" max="8" width="16" style="19" customWidth="1"/>
    <col min="9" max="16384" width="9.140625" style="7"/>
  </cols>
  <sheetData>
    <row r="1" spans="1:8" s="8" customFormat="1" ht="24.95" customHeight="1" x14ac:dyDescent="0.25">
      <c r="A1" s="15" t="s">
        <v>597</v>
      </c>
      <c r="B1" s="41" t="s">
        <v>598</v>
      </c>
      <c r="C1" s="25" t="s">
        <v>599</v>
      </c>
      <c r="D1" s="25" t="s">
        <v>600</v>
      </c>
      <c r="E1" s="25" t="s">
        <v>601</v>
      </c>
      <c r="F1" s="25" t="s">
        <v>602</v>
      </c>
      <c r="G1" s="25" t="s">
        <v>603</v>
      </c>
      <c r="H1" s="26" t="s">
        <v>604</v>
      </c>
    </row>
    <row r="2" spans="1:8" ht="33.75" customHeight="1" x14ac:dyDescent="0.25">
      <c r="A2" s="11" t="s">
        <v>589</v>
      </c>
      <c r="B2" s="40" t="s">
        <v>590</v>
      </c>
      <c r="C2" s="27">
        <v>71.17</v>
      </c>
      <c r="D2" s="27">
        <v>19</v>
      </c>
      <c r="E2" s="27">
        <v>27.38</v>
      </c>
      <c r="F2" s="27">
        <v>6.3</v>
      </c>
      <c r="G2" s="27">
        <v>78</v>
      </c>
      <c r="H2" s="29">
        <v>107</v>
      </c>
    </row>
    <row r="3" spans="1:8" ht="53.25" customHeight="1" x14ac:dyDescent="0.25">
      <c r="A3" s="11" t="s">
        <v>591</v>
      </c>
      <c r="B3" s="40" t="s">
        <v>592</v>
      </c>
      <c r="C3" s="27">
        <v>70.959999999999994</v>
      </c>
      <c r="D3" s="27">
        <v>11</v>
      </c>
      <c r="E3" s="27">
        <v>29.61</v>
      </c>
      <c r="F3" s="27">
        <v>4.9000000000000004</v>
      </c>
      <c r="G3" s="27">
        <v>71</v>
      </c>
      <c r="H3" s="29">
        <v>112</v>
      </c>
    </row>
    <row r="4" spans="1:8" ht="50.25" customHeight="1" x14ac:dyDescent="0.25">
      <c r="A4" s="11" t="s">
        <v>593</v>
      </c>
      <c r="B4" s="40" t="s">
        <v>594</v>
      </c>
      <c r="C4" s="27">
        <v>70.64</v>
      </c>
      <c r="D4" s="27">
        <v>20</v>
      </c>
      <c r="E4" s="27">
        <v>27.4</v>
      </c>
      <c r="F4" s="27">
        <v>6.3</v>
      </c>
      <c r="G4" s="27">
        <v>68</v>
      </c>
      <c r="H4" s="29">
        <v>110</v>
      </c>
    </row>
    <row r="5" spans="1:8" ht="51" customHeight="1" x14ac:dyDescent="0.25">
      <c r="A5" s="11" t="s">
        <v>595</v>
      </c>
      <c r="B5" s="40" t="s">
        <v>596</v>
      </c>
      <c r="C5" s="27">
        <v>67.63</v>
      </c>
      <c r="D5" s="27">
        <v>7.9</v>
      </c>
      <c r="E5" s="27">
        <v>33.700000000000003</v>
      </c>
      <c r="F5" s="27">
        <v>3.7</v>
      </c>
      <c r="G5" s="27">
        <v>33</v>
      </c>
      <c r="H5" s="29">
        <v>194</v>
      </c>
    </row>
    <row r="6" spans="1:8" ht="48" customHeight="1" x14ac:dyDescent="0.25">
      <c r="A6" s="11" t="s">
        <v>605</v>
      </c>
      <c r="B6" s="40" t="s">
        <v>606</v>
      </c>
      <c r="C6" s="27">
        <v>61.15</v>
      </c>
      <c r="D6" s="27">
        <v>120</v>
      </c>
      <c r="E6" s="27">
        <v>26.87</v>
      </c>
      <c r="F6" s="27">
        <v>9.8000000000000007</v>
      </c>
      <c r="G6" s="27">
        <v>86</v>
      </c>
      <c r="H6" s="29">
        <v>181</v>
      </c>
    </row>
    <row r="7" spans="1:8" ht="40.5" customHeight="1" x14ac:dyDescent="0.25">
      <c r="A7" s="11" t="s">
        <v>607</v>
      </c>
      <c r="B7" s="40" t="s">
        <v>608</v>
      </c>
      <c r="C7" s="27">
        <v>52.56</v>
      </c>
      <c r="D7" s="27">
        <v>57</v>
      </c>
      <c r="E7" s="27">
        <v>29.62</v>
      </c>
      <c r="F7" s="27">
        <v>6.7</v>
      </c>
      <c r="G7" s="27">
        <v>78</v>
      </c>
      <c r="H7" s="29">
        <v>253</v>
      </c>
    </row>
    <row r="8" spans="1:8" ht="48.75" customHeight="1" x14ac:dyDescent="0.25">
      <c r="A8" s="11" t="s">
        <v>609</v>
      </c>
      <c r="B8" s="40" t="s">
        <v>610</v>
      </c>
      <c r="C8" s="27">
        <v>47.27</v>
      </c>
      <c r="D8" s="27">
        <v>52</v>
      </c>
      <c r="E8" s="27">
        <v>27.39</v>
      </c>
      <c r="F8" s="27">
        <v>5.2</v>
      </c>
      <c r="G8" s="27">
        <v>76</v>
      </c>
      <c r="H8" s="29">
        <v>167</v>
      </c>
    </row>
    <row r="9" spans="1:8" ht="41.25" customHeight="1" x14ac:dyDescent="0.25">
      <c r="A9" s="11" t="s">
        <v>611</v>
      </c>
      <c r="B9" s="40" t="s">
        <v>612</v>
      </c>
      <c r="C9" s="27">
        <v>46.99</v>
      </c>
      <c r="D9" s="27">
        <v>28</v>
      </c>
      <c r="E9" s="27">
        <v>27.13</v>
      </c>
      <c r="F9" s="27">
        <v>3.2</v>
      </c>
      <c r="G9" s="27">
        <v>36</v>
      </c>
      <c r="H9" s="29">
        <v>105</v>
      </c>
    </row>
    <row r="10" spans="1:8" ht="42.75" customHeight="1" x14ac:dyDescent="0.25">
      <c r="A10" s="11" t="s">
        <v>613</v>
      </c>
      <c r="B10" s="40" t="s">
        <v>614</v>
      </c>
      <c r="C10" s="27">
        <v>46.09</v>
      </c>
      <c r="D10" s="27">
        <v>62</v>
      </c>
      <c r="E10" s="27">
        <v>32.75</v>
      </c>
      <c r="F10" s="27">
        <v>6.4</v>
      </c>
      <c r="G10" s="27">
        <v>53</v>
      </c>
      <c r="H10" s="29">
        <v>487</v>
      </c>
    </row>
    <row r="11" spans="1:8" ht="39.75" customHeight="1" x14ac:dyDescent="0.25">
      <c r="A11" s="11" t="s">
        <v>615</v>
      </c>
      <c r="B11" s="40" t="s">
        <v>616</v>
      </c>
      <c r="C11" s="27">
        <v>44.98</v>
      </c>
      <c r="D11" s="27">
        <v>130</v>
      </c>
      <c r="E11" s="27">
        <v>25.32</v>
      </c>
      <c r="F11" s="27">
        <v>7.3</v>
      </c>
      <c r="G11" s="27">
        <v>74</v>
      </c>
      <c r="H11" s="29">
        <v>148</v>
      </c>
    </row>
    <row r="12" spans="1:8" ht="38.25" customHeight="1" x14ac:dyDescent="0.25">
      <c r="A12" s="11" t="s">
        <v>617</v>
      </c>
      <c r="B12" s="40" t="s">
        <v>618</v>
      </c>
      <c r="C12" s="27">
        <v>42.69</v>
      </c>
      <c r="D12" s="27">
        <v>40</v>
      </c>
      <c r="E12" s="27">
        <v>33.19</v>
      </c>
      <c r="F12" s="27">
        <v>4.3</v>
      </c>
      <c r="G12" s="27">
        <v>90</v>
      </c>
      <c r="H12" s="29">
        <v>394</v>
      </c>
    </row>
    <row r="13" spans="1:8" ht="51" customHeight="1" x14ac:dyDescent="0.25">
      <c r="A13" s="11" t="s">
        <v>619</v>
      </c>
      <c r="B13" s="40" t="s">
        <v>620</v>
      </c>
      <c r="C13" s="27">
        <v>41.67</v>
      </c>
      <c r="D13" s="27">
        <v>53</v>
      </c>
      <c r="E13" s="27">
        <v>32.31</v>
      </c>
      <c r="F13" s="27">
        <v>5</v>
      </c>
      <c r="G13" s="27">
        <v>92</v>
      </c>
      <c r="H13" s="29">
        <v>394</v>
      </c>
    </row>
    <row r="14" spans="1:8" ht="42" customHeight="1" x14ac:dyDescent="0.25">
      <c r="A14" s="11" t="s">
        <v>621</v>
      </c>
      <c r="B14" s="40" t="s">
        <v>622</v>
      </c>
      <c r="C14" s="27">
        <v>36.6</v>
      </c>
      <c r="D14" s="27">
        <v>120</v>
      </c>
      <c r="E14" s="27">
        <v>30.29</v>
      </c>
      <c r="F14" s="27">
        <v>6.8</v>
      </c>
      <c r="G14" s="27">
        <v>76</v>
      </c>
      <c r="H14" s="29">
        <v>461</v>
      </c>
    </row>
    <row r="15" spans="1:8" ht="54" customHeight="1" x14ac:dyDescent="0.25">
      <c r="A15" s="11" t="s">
        <v>623</v>
      </c>
      <c r="B15" s="40" t="s">
        <v>624</v>
      </c>
      <c r="C15" s="27">
        <v>31.89</v>
      </c>
      <c r="D15" s="27">
        <v>280</v>
      </c>
      <c r="E15" s="27">
        <v>22.51</v>
      </c>
      <c r="F15" s="27">
        <v>7</v>
      </c>
      <c r="G15" s="27">
        <v>74</v>
      </c>
      <c r="H15" s="29">
        <v>127</v>
      </c>
    </row>
    <row r="16" spans="1:8" ht="47.25" customHeight="1" x14ac:dyDescent="0.25">
      <c r="A16" s="11" t="s">
        <v>625</v>
      </c>
      <c r="B16" s="40" t="s">
        <v>626</v>
      </c>
      <c r="C16" s="27">
        <v>28.15</v>
      </c>
      <c r="D16" s="27">
        <v>210</v>
      </c>
      <c r="E16" s="27">
        <v>27.28</v>
      </c>
      <c r="F16" s="27">
        <v>6.6</v>
      </c>
      <c r="G16" s="27">
        <v>75</v>
      </c>
      <c r="H16" s="29">
        <v>343</v>
      </c>
    </row>
    <row r="17" spans="1:8" ht="44.25" customHeight="1" x14ac:dyDescent="0.25">
      <c r="A17" s="11" t="s">
        <v>627</v>
      </c>
      <c r="B17" s="40" t="s">
        <v>628</v>
      </c>
      <c r="C17" s="27">
        <v>28.15</v>
      </c>
      <c r="D17" s="27">
        <v>530</v>
      </c>
      <c r="E17" s="27">
        <v>23.63</v>
      </c>
      <c r="F17" s="27">
        <v>10.4</v>
      </c>
      <c r="G17" s="27">
        <v>83</v>
      </c>
      <c r="H17" s="29">
        <v>271</v>
      </c>
    </row>
    <row r="18" spans="1:8" ht="50.25" customHeight="1" x14ac:dyDescent="0.25">
      <c r="A18" s="11" t="s">
        <v>629</v>
      </c>
      <c r="B18" s="40" t="s">
        <v>630</v>
      </c>
      <c r="C18" s="27">
        <v>25.4</v>
      </c>
      <c r="D18" s="27">
        <v>130</v>
      </c>
      <c r="E18" s="27">
        <v>32.549999999999997</v>
      </c>
      <c r="F18" s="27">
        <v>4.9000000000000004</v>
      </c>
      <c r="G18" s="27">
        <v>89</v>
      </c>
      <c r="H18" s="29">
        <v>695</v>
      </c>
    </row>
    <row r="19" spans="1:8" ht="40.5" customHeight="1" x14ac:dyDescent="0.25">
      <c r="A19" s="11" t="s">
        <v>631</v>
      </c>
      <c r="B19" s="40" t="s">
        <v>632</v>
      </c>
      <c r="C19" s="27">
        <v>25.19</v>
      </c>
      <c r="D19" s="27">
        <v>490</v>
      </c>
      <c r="E19" s="27">
        <v>26.94</v>
      </c>
      <c r="F19" s="27">
        <v>9.1</v>
      </c>
      <c r="G19" s="27">
        <v>81</v>
      </c>
      <c r="H19" s="29">
        <v>618</v>
      </c>
    </row>
    <row r="20" spans="1:8" ht="43.5" customHeight="1" x14ac:dyDescent="0.25">
      <c r="A20" s="11" t="s">
        <v>633</v>
      </c>
      <c r="B20" s="40" t="s">
        <v>634</v>
      </c>
      <c r="C20" s="27">
        <v>23.69</v>
      </c>
      <c r="D20" s="27">
        <v>280</v>
      </c>
      <c r="E20" s="27">
        <v>28.27</v>
      </c>
      <c r="F20" s="27">
        <v>7</v>
      </c>
      <c r="G20" s="27">
        <v>81</v>
      </c>
      <c r="H20" s="29">
        <v>587</v>
      </c>
    </row>
    <row r="21" spans="1:8" ht="43.5" customHeight="1" x14ac:dyDescent="0.25">
      <c r="A21" s="11" t="s">
        <v>635</v>
      </c>
      <c r="B21" s="40" t="s">
        <v>636</v>
      </c>
      <c r="C21" s="27">
        <v>22.77</v>
      </c>
      <c r="D21" s="27">
        <v>500</v>
      </c>
      <c r="E21" s="27">
        <v>26.23</v>
      </c>
      <c r="F21" s="27">
        <v>8.5</v>
      </c>
      <c r="G21" s="27">
        <v>79</v>
      </c>
      <c r="H21" s="29">
        <v>564</v>
      </c>
    </row>
    <row r="22" spans="1:8" ht="51.75" customHeight="1" x14ac:dyDescent="0.25">
      <c r="A22" s="11" t="s">
        <v>637</v>
      </c>
      <c r="B22" s="40" t="s">
        <v>638</v>
      </c>
      <c r="C22" s="27">
        <v>22.18</v>
      </c>
      <c r="D22" s="27">
        <v>370</v>
      </c>
      <c r="E22" s="27">
        <v>23.34</v>
      </c>
      <c r="F22" s="27">
        <v>6.5</v>
      </c>
      <c r="G22" s="27">
        <v>79</v>
      </c>
      <c r="H22" s="29">
        <v>198</v>
      </c>
    </row>
    <row r="23" spans="1:8" ht="42.75" customHeight="1" x14ac:dyDescent="0.25">
      <c r="A23" s="11" t="s">
        <v>639</v>
      </c>
      <c r="B23" s="40" t="s">
        <v>640</v>
      </c>
      <c r="C23" s="27">
        <v>22</v>
      </c>
      <c r="D23" s="27">
        <v>70</v>
      </c>
      <c r="E23" s="27">
        <v>24.24</v>
      </c>
      <c r="F23" s="27">
        <v>1.6</v>
      </c>
      <c r="G23" s="27">
        <v>10</v>
      </c>
      <c r="H23" s="29">
        <v>106</v>
      </c>
    </row>
    <row r="24" spans="1:8" ht="51" customHeight="1" x14ac:dyDescent="0.25">
      <c r="A24" s="11" t="s">
        <v>641</v>
      </c>
      <c r="B24" s="40" t="s">
        <v>642</v>
      </c>
      <c r="C24" s="27">
        <v>21.95</v>
      </c>
      <c r="D24" s="27">
        <v>660</v>
      </c>
      <c r="E24" s="27">
        <v>22.77</v>
      </c>
      <c r="F24" s="27">
        <v>8.1</v>
      </c>
      <c r="G24" s="27">
        <v>87</v>
      </c>
      <c r="H24" s="29">
        <v>212</v>
      </c>
    </row>
    <row r="25" spans="1:8" ht="44.25" customHeight="1" x14ac:dyDescent="0.25">
      <c r="A25" s="11" t="s">
        <v>643</v>
      </c>
      <c r="B25" s="40" t="s">
        <v>644</v>
      </c>
      <c r="C25" s="27">
        <v>21.15</v>
      </c>
      <c r="D25" s="27">
        <v>390</v>
      </c>
      <c r="E25" s="27">
        <v>27.05</v>
      </c>
      <c r="F25" s="27">
        <v>7.4</v>
      </c>
      <c r="G25" s="27">
        <v>87</v>
      </c>
      <c r="H25" s="29">
        <v>567</v>
      </c>
    </row>
    <row r="26" spans="1:8" ht="50.25" customHeight="1" thickBot="1" x14ac:dyDescent="0.3">
      <c r="A26" s="12" t="s">
        <v>645</v>
      </c>
      <c r="B26" s="42" t="s">
        <v>646</v>
      </c>
      <c r="C26" s="31">
        <v>20.51</v>
      </c>
      <c r="D26" s="31">
        <v>62</v>
      </c>
      <c r="E26" s="31">
        <v>27.12</v>
      </c>
      <c r="F26" s="31">
        <v>1.2</v>
      </c>
      <c r="G26" s="31">
        <v>10</v>
      </c>
      <c r="H26" s="33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40" workbookViewId="0">
      <selection activeCell="C1" sqref="C1:I1"/>
    </sheetView>
  </sheetViews>
  <sheetFormatPr defaultRowHeight="24.95" customHeight="1" x14ac:dyDescent="0.25"/>
  <cols>
    <col min="1" max="1" width="97.85546875" style="23" customWidth="1"/>
    <col min="2" max="2" width="38.42578125" style="23" customWidth="1"/>
    <col min="3" max="4" width="12.7109375" style="19" customWidth="1"/>
    <col min="5" max="5" width="12.28515625" style="19" customWidth="1"/>
    <col min="6" max="7" width="11.7109375" style="19" customWidth="1"/>
    <col min="8" max="8" width="11.42578125" style="19" customWidth="1"/>
    <col min="9" max="9" width="18.42578125" style="19" customWidth="1"/>
    <col min="10" max="16384" width="9.140625" style="23"/>
  </cols>
  <sheetData>
    <row r="1" spans="1:9" ht="24.95" customHeight="1" x14ac:dyDescent="0.25">
      <c r="A1" s="22" t="s">
        <v>178</v>
      </c>
      <c r="B1" s="22" t="s">
        <v>333</v>
      </c>
      <c r="C1" s="18" t="s">
        <v>334</v>
      </c>
      <c r="D1" s="18" t="s">
        <v>335</v>
      </c>
      <c r="E1" s="18" t="s">
        <v>336</v>
      </c>
      <c r="F1" s="18" t="s">
        <v>337</v>
      </c>
      <c r="G1" s="18" t="s">
        <v>338</v>
      </c>
      <c r="H1" s="18" t="s">
        <v>339</v>
      </c>
      <c r="I1" s="18" t="s">
        <v>340</v>
      </c>
    </row>
    <row r="2" spans="1:9" ht="24.95" customHeight="1" x14ac:dyDescent="0.25">
      <c r="A2" s="23" t="s">
        <v>491</v>
      </c>
      <c r="B2" s="24" t="s">
        <v>342</v>
      </c>
      <c r="C2" s="19">
        <v>1174</v>
      </c>
      <c r="D2" s="19">
        <v>1174</v>
      </c>
      <c r="E2" s="20">
        <v>1</v>
      </c>
      <c r="F2" s="19">
        <v>0</v>
      </c>
      <c r="G2" s="19">
        <v>100</v>
      </c>
      <c r="H2" s="19">
        <v>579</v>
      </c>
      <c r="I2" s="19" t="str">
        <f>HYPERLINK("https://www.ncbi.nlm.nih.gov/protein/AOT10979.1?report=genbank&amp;log$=prottop&amp;blast_rank=1&amp;RID=DBVBC0DW01R","AOT10979.1")</f>
        <v>AOT10979.1</v>
      </c>
    </row>
    <row r="3" spans="1:9" ht="24.95" customHeight="1" x14ac:dyDescent="0.25">
      <c r="A3" s="23" t="s">
        <v>492</v>
      </c>
      <c r="B3" s="24" t="s">
        <v>342</v>
      </c>
      <c r="C3" s="19">
        <v>1125</v>
      </c>
      <c r="D3" s="19">
        <v>1125</v>
      </c>
      <c r="E3" s="20">
        <v>0.95</v>
      </c>
      <c r="F3" s="19">
        <v>0</v>
      </c>
      <c r="G3" s="19">
        <v>100</v>
      </c>
      <c r="H3" s="19">
        <v>555</v>
      </c>
      <c r="I3" s="19" t="str">
        <f>HYPERLINK("https://www.ncbi.nlm.nih.gov/protein/WP_167354868.1?report=genbank&amp;log$=prottop&amp;blast_rank=2&amp;RID=DBVBC0DW01R","WP_167354868.1")</f>
        <v>WP_167354868.1</v>
      </c>
    </row>
    <row r="4" spans="1:9" ht="24.95" customHeight="1" x14ac:dyDescent="0.25">
      <c r="A4" s="23" t="s">
        <v>492</v>
      </c>
      <c r="B4" s="24" t="s">
        <v>342</v>
      </c>
      <c r="C4" s="19">
        <v>884</v>
      </c>
      <c r="D4" s="19">
        <v>884</v>
      </c>
      <c r="E4" s="20">
        <v>0.99</v>
      </c>
      <c r="F4" s="19">
        <v>0</v>
      </c>
      <c r="G4" s="19">
        <v>74.39</v>
      </c>
      <c r="H4" s="19">
        <v>579</v>
      </c>
      <c r="I4" s="19" t="str">
        <f>HYPERLINK("https://www.ncbi.nlm.nih.gov/protein/WP_063364334.1?report=genbank&amp;log$=prottop&amp;blast_rank=3&amp;RID=DBVBC0DW01R","WP_063364334.1")</f>
        <v>WP_063364334.1</v>
      </c>
    </row>
    <row r="5" spans="1:9" ht="24.95" customHeight="1" x14ac:dyDescent="0.25">
      <c r="A5" s="23" t="s">
        <v>493</v>
      </c>
      <c r="B5" s="24" t="s">
        <v>342</v>
      </c>
      <c r="C5" s="19">
        <v>882</v>
      </c>
      <c r="D5" s="19">
        <v>882</v>
      </c>
      <c r="E5" s="20">
        <v>0.99</v>
      </c>
      <c r="F5" s="19">
        <v>0</v>
      </c>
      <c r="G5" s="19">
        <v>74.22</v>
      </c>
      <c r="H5" s="19">
        <v>579</v>
      </c>
      <c r="I5" s="19" t="str">
        <f>HYPERLINK("https://www.ncbi.nlm.nih.gov/protein/WP_211036642.1?report=genbank&amp;log$=prottop&amp;blast_rank=4&amp;RID=DBVBC0DW01R","WP_211036642.1")</f>
        <v>WP_211036642.1</v>
      </c>
    </row>
    <row r="6" spans="1:9" ht="24.95" customHeight="1" x14ac:dyDescent="0.25">
      <c r="A6" s="23" t="s">
        <v>493</v>
      </c>
      <c r="B6" s="24" t="s">
        <v>342</v>
      </c>
      <c r="C6" s="19">
        <v>848</v>
      </c>
      <c r="D6" s="19">
        <v>848</v>
      </c>
      <c r="E6" s="20">
        <v>0.94</v>
      </c>
      <c r="F6" s="19">
        <v>0</v>
      </c>
      <c r="G6" s="19">
        <v>75.09</v>
      </c>
      <c r="H6" s="19">
        <v>551</v>
      </c>
      <c r="I6" s="19" t="str">
        <f>HYPERLINK("https://www.ncbi.nlm.nih.gov/protein/WP_211056579.1?report=genbank&amp;log$=prottop&amp;blast_rank=5&amp;RID=DBVBC0DW01R","WP_211056579.1")</f>
        <v>WP_211056579.1</v>
      </c>
    </row>
    <row r="7" spans="1:9" ht="24.95" customHeight="1" x14ac:dyDescent="0.25">
      <c r="A7" s="23" t="s">
        <v>494</v>
      </c>
      <c r="B7" s="24" t="s">
        <v>576</v>
      </c>
      <c r="C7" s="19">
        <v>741</v>
      </c>
      <c r="D7" s="19">
        <v>741</v>
      </c>
      <c r="E7" s="20">
        <v>0.99</v>
      </c>
      <c r="F7" s="19">
        <v>0</v>
      </c>
      <c r="G7" s="19">
        <v>62.09</v>
      </c>
      <c r="H7" s="19">
        <v>578</v>
      </c>
      <c r="I7" s="19" t="str">
        <f>HYPERLINK("https://www.ncbi.nlm.nih.gov/protein/WP_102056617.1?report=genbank&amp;log$=prottop&amp;blast_rank=6&amp;RID=DBVBC0DW01R","WP_102056617.1")</f>
        <v>WP_102056617.1</v>
      </c>
    </row>
    <row r="8" spans="1:9" ht="24.95" customHeight="1" x14ac:dyDescent="0.25">
      <c r="A8" s="23" t="s">
        <v>495</v>
      </c>
      <c r="B8" s="24" t="s">
        <v>496</v>
      </c>
      <c r="C8" s="19">
        <v>737</v>
      </c>
      <c r="D8" s="19">
        <v>737</v>
      </c>
      <c r="E8" s="20">
        <v>0.99</v>
      </c>
      <c r="F8" s="19">
        <v>0</v>
      </c>
      <c r="G8" s="19">
        <v>61.74</v>
      </c>
      <c r="H8" s="19">
        <v>578</v>
      </c>
      <c r="I8" s="19" t="str">
        <f>HYPERLINK("https://www.ncbi.nlm.nih.gov/protein/WP_010604502.1?report=genbank&amp;log$=prottop&amp;blast_rank=7&amp;RID=DBVBC0DW01R","WP_010604502.1")</f>
        <v>WP_010604502.1</v>
      </c>
    </row>
    <row r="9" spans="1:9" ht="24.95" customHeight="1" x14ac:dyDescent="0.25">
      <c r="A9" s="23" t="s">
        <v>497</v>
      </c>
      <c r="B9" s="24" t="s">
        <v>464</v>
      </c>
      <c r="C9" s="19">
        <v>735</v>
      </c>
      <c r="D9" s="19">
        <v>735</v>
      </c>
      <c r="E9" s="20">
        <v>0.99</v>
      </c>
      <c r="F9" s="19">
        <v>0</v>
      </c>
      <c r="G9" s="19">
        <v>62.09</v>
      </c>
      <c r="H9" s="19">
        <v>578</v>
      </c>
      <c r="I9" s="19" t="str">
        <f>HYPERLINK("https://www.ncbi.nlm.nih.gov/protein/WP_211868662.1?report=genbank&amp;log$=prottop&amp;blast_rank=8&amp;RID=DBVBC0DW01R","WP_211868662.1")</f>
        <v>WP_211868662.1</v>
      </c>
    </row>
    <row r="10" spans="1:9" ht="24.95" customHeight="1" x14ac:dyDescent="0.25">
      <c r="A10" s="23" t="s">
        <v>498</v>
      </c>
      <c r="B10" s="24" t="s">
        <v>499</v>
      </c>
      <c r="C10" s="19">
        <v>735</v>
      </c>
      <c r="D10" s="19">
        <v>735</v>
      </c>
      <c r="E10" s="20">
        <v>0.99</v>
      </c>
      <c r="F10" s="19">
        <v>0</v>
      </c>
      <c r="G10" s="19">
        <v>62.09</v>
      </c>
      <c r="H10" s="19">
        <v>578</v>
      </c>
      <c r="I10" s="19" t="str">
        <f>HYPERLINK("https://www.ncbi.nlm.nih.gov/protein/WP_174169038.1?report=genbank&amp;log$=prottop&amp;blast_rank=9&amp;RID=DBVBC0DW01R","WP_174169038.1")</f>
        <v>WP_174169038.1</v>
      </c>
    </row>
    <row r="11" spans="1:9" ht="24.95" customHeight="1" x14ac:dyDescent="0.25">
      <c r="A11" s="23" t="s">
        <v>500</v>
      </c>
      <c r="B11" s="24" t="s">
        <v>501</v>
      </c>
      <c r="C11" s="19">
        <v>716</v>
      </c>
      <c r="D11" s="19">
        <v>716</v>
      </c>
      <c r="E11" s="20">
        <v>0.97</v>
      </c>
      <c r="F11" s="19">
        <v>0</v>
      </c>
      <c r="G11" s="19">
        <v>62.79</v>
      </c>
      <c r="H11" s="19">
        <v>573</v>
      </c>
      <c r="I11" s="19" t="str">
        <f>HYPERLINK("https://www.ncbi.nlm.nih.gov/protein/WP_132715540.1?report=genbank&amp;log$=prottop&amp;blast_rank=10&amp;RID=DBVBC0DW01R","WP_132715540.1")</f>
        <v>WP_132715540.1</v>
      </c>
    </row>
    <row r="12" spans="1:9" ht="24.95" customHeight="1" x14ac:dyDescent="0.25">
      <c r="A12" s="23" t="s">
        <v>502</v>
      </c>
      <c r="B12" s="24" t="s">
        <v>501</v>
      </c>
      <c r="C12" s="19">
        <v>716</v>
      </c>
      <c r="D12" s="19">
        <v>716</v>
      </c>
      <c r="E12" s="20">
        <v>0.97</v>
      </c>
      <c r="F12" s="19">
        <v>0</v>
      </c>
      <c r="G12" s="19">
        <v>62.79</v>
      </c>
      <c r="H12" s="19">
        <v>573</v>
      </c>
      <c r="I12" s="19" t="str">
        <f>HYPERLINK("https://www.ncbi.nlm.nih.gov/protein/WP_171388244.1?report=genbank&amp;log$=prottop&amp;blast_rank=11&amp;RID=DBVBC0DW01R","WP_171388244.1")</f>
        <v>WP_171388244.1</v>
      </c>
    </row>
    <row r="13" spans="1:9" ht="24.95" customHeight="1" x14ac:dyDescent="0.25">
      <c r="A13" s="23" t="s">
        <v>503</v>
      </c>
      <c r="B13" s="24" t="s">
        <v>504</v>
      </c>
      <c r="C13" s="19">
        <v>713</v>
      </c>
      <c r="D13" s="19">
        <v>713</v>
      </c>
      <c r="E13" s="20">
        <v>0.97</v>
      </c>
      <c r="F13" s="19">
        <v>0</v>
      </c>
      <c r="G13" s="19">
        <v>62.61</v>
      </c>
      <c r="H13" s="19">
        <v>579</v>
      </c>
      <c r="I13" s="19" t="str">
        <f>HYPERLINK("https://www.ncbi.nlm.nih.gov/protein/WP_192854370.1?report=genbank&amp;log$=prottop&amp;blast_rank=12&amp;RID=DBVBC0DW01R","WP_192854370.1")</f>
        <v>WP_192854370.1</v>
      </c>
    </row>
    <row r="14" spans="1:9" ht="24.95" customHeight="1" x14ac:dyDescent="0.25">
      <c r="A14" s="23" t="s">
        <v>500</v>
      </c>
      <c r="B14" s="24" t="s">
        <v>501</v>
      </c>
      <c r="C14" s="19">
        <v>712</v>
      </c>
      <c r="D14" s="19">
        <v>712</v>
      </c>
      <c r="E14" s="20">
        <v>0.97</v>
      </c>
      <c r="F14" s="19">
        <v>0</v>
      </c>
      <c r="G14" s="19">
        <v>62.43</v>
      </c>
      <c r="H14" s="19">
        <v>573</v>
      </c>
      <c r="I14" s="19" t="str">
        <f>HYPERLINK("https://www.ncbi.nlm.nih.gov/protein/WP_132785157.1?report=genbank&amp;log$=prottop&amp;blast_rank=13&amp;RID=DBVBC0DW01R","WP_132785157.1")</f>
        <v>WP_132785157.1</v>
      </c>
    </row>
    <row r="15" spans="1:9" ht="24.95" customHeight="1" x14ac:dyDescent="0.25">
      <c r="A15" s="23" t="s">
        <v>505</v>
      </c>
      <c r="B15" s="24" t="s">
        <v>506</v>
      </c>
      <c r="C15" s="19">
        <v>693</v>
      </c>
      <c r="D15" s="19">
        <v>693</v>
      </c>
      <c r="E15" s="20">
        <v>0.97</v>
      </c>
      <c r="F15" s="19">
        <v>0</v>
      </c>
      <c r="G15" s="19">
        <v>62.79</v>
      </c>
      <c r="H15" s="19">
        <v>579</v>
      </c>
      <c r="I15" s="19" t="str">
        <f>HYPERLINK("https://www.ncbi.nlm.nih.gov/protein/WP_102579770.1?report=genbank&amp;log$=prottop&amp;blast_rank=14&amp;RID=DBVBC0DW01R","WP_102579770.1")</f>
        <v>WP_102579770.1</v>
      </c>
    </row>
    <row r="16" spans="1:9" ht="24.95" customHeight="1" x14ac:dyDescent="0.25">
      <c r="A16" s="23" t="s">
        <v>507</v>
      </c>
      <c r="B16" s="24" t="s">
        <v>508</v>
      </c>
      <c r="C16" s="19">
        <v>689</v>
      </c>
      <c r="D16" s="19">
        <v>689</v>
      </c>
      <c r="E16" s="20">
        <v>0.97</v>
      </c>
      <c r="F16" s="19">
        <v>0</v>
      </c>
      <c r="G16" s="19">
        <v>62.43</v>
      </c>
      <c r="H16" s="19">
        <v>573</v>
      </c>
      <c r="I16" s="19" t="str">
        <f>HYPERLINK("https://www.ncbi.nlm.nih.gov/protein/WP_048613871.1?report=genbank&amp;log$=prottop&amp;blast_rank=15&amp;RID=DBVBC0DW01R","WP_048613871.1")</f>
        <v>WP_048613871.1</v>
      </c>
    </row>
    <row r="17" spans="1:9" ht="24.95" customHeight="1" x14ac:dyDescent="0.25">
      <c r="A17" s="23" t="s">
        <v>500</v>
      </c>
      <c r="B17" s="24" t="s">
        <v>501</v>
      </c>
      <c r="C17" s="19">
        <v>688</v>
      </c>
      <c r="D17" s="19">
        <v>688</v>
      </c>
      <c r="E17" s="20">
        <v>0.97</v>
      </c>
      <c r="F17" s="19">
        <v>0</v>
      </c>
      <c r="G17" s="19">
        <v>62.43</v>
      </c>
      <c r="H17" s="19">
        <v>573</v>
      </c>
      <c r="I17" s="19" t="str">
        <f>HYPERLINK("https://www.ncbi.nlm.nih.gov/protein/WP_048666203.1?report=genbank&amp;log$=prottop&amp;blast_rank=16&amp;RID=DBVBC0DW01R","WP_048666203.1")</f>
        <v>WP_048666203.1</v>
      </c>
    </row>
    <row r="18" spans="1:9" ht="24.95" customHeight="1" x14ac:dyDescent="0.25">
      <c r="A18" s="23" t="s">
        <v>500</v>
      </c>
      <c r="B18" s="24" t="s">
        <v>501</v>
      </c>
      <c r="C18" s="19">
        <v>686</v>
      </c>
      <c r="D18" s="19">
        <v>686</v>
      </c>
      <c r="E18" s="20">
        <v>0.97</v>
      </c>
      <c r="F18" s="19">
        <v>0</v>
      </c>
      <c r="G18" s="19">
        <v>61.93</v>
      </c>
      <c r="H18" s="19">
        <v>573</v>
      </c>
      <c r="I18" s="19" t="str">
        <f>HYPERLINK("https://www.ncbi.nlm.nih.gov/protein/WP_132940526.1?report=genbank&amp;log$=prottop&amp;blast_rank=17&amp;RID=DBVBC0DW01R","WP_132940526.1")</f>
        <v>WP_132940526.1</v>
      </c>
    </row>
    <row r="19" spans="1:9" ht="24.95" customHeight="1" x14ac:dyDescent="0.25">
      <c r="A19" s="23" t="s">
        <v>509</v>
      </c>
      <c r="B19" s="24" t="s">
        <v>349</v>
      </c>
      <c r="C19" s="19">
        <v>502</v>
      </c>
      <c r="D19" s="19">
        <v>502</v>
      </c>
      <c r="E19" s="20">
        <v>0.96</v>
      </c>
      <c r="F19" s="21">
        <v>5.9999999999999998E-169</v>
      </c>
      <c r="G19" s="19">
        <v>44.46</v>
      </c>
      <c r="H19" s="19">
        <v>567</v>
      </c>
      <c r="I19" s="19" t="str">
        <f>HYPERLINK("https://www.ncbi.nlm.nih.gov/protein/MBU1619672.1?report=genbank&amp;log$=prottop&amp;blast_rank=18&amp;RID=DBVBC0DW01R","MBU1619672.1")</f>
        <v>MBU1619672.1</v>
      </c>
    </row>
    <row r="20" spans="1:9" ht="24.95" customHeight="1" x14ac:dyDescent="0.25">
      <c r="A20" s="23" t="s">
        <v>510</v>
      </c>
      <c r="B20" s="24" t="s">
        <v>511</v>
      </c>
      <c r="C20" s="19">
        <v>231</v>
      </c>
      <c r="D20" s="19">
        <v>231</v>
      </c>
      <c r="E20" s="20">
        <v>0.92</v>
      </c>
      <c r="F20" s="21">
        <v>5.0000000000000003E-64</v>
      </c>
      <c r="G20" s="19">
        <v>27.11</v>
      </c>
      <c r="H20" s="19">
        <v>603</v>
      </c>
      <c r="I20" s="19" t="str">
        <f>HYPERLINK("https://www.ncbi.nlm.nih.gov/protein/WP_100257516.1?report=genbank&amp;log$=prottop&amp;blast_rank=19&amp;RID=DBVBC0DW01R","WP_100257516.1")</f>
        <v>WP_100257516.1</v>
      </c>
    </row>
    <row r="21" spans="1:9" ht="24.95" customHeight="1" x14ac:dyDescent="0.25">
      <c r="A21" s="23" t="s">
        <v>512</v>
      </c>
      <c r="B21" s="24" t="s">
        <v>577</v>
      </c>
      <c r="C21" s="19">
        <v>229</v>
      </c>
      <c r="D21" s="19">
        <v>229</v>
      </c>
      <c r="E21" s="20">
        <v>0.87</v>
      </c>
      <c r="F21" s="21">
        <v>4.0000000000000003E-63</v>
      </c>
      <c r="G21" s="19">
        <v>28.16</v>
      </c>
      <c r="H21" s="19">
        <v>609</v>
      </c>
      <c r="I21" s="19" t="str">
        <f>HYPERLINK("https://www.ncbi.nlm.nih.gov/protein/WP_196158097.1?report=genbank&amp;log$=prottop&amp;blast_rank=20&amp;RID=DBVBC0DW01R","WP_196158097.1")</f>
        <v>WP_196158097.1</v>
      </c>
    </row>
    <row r="22" spans="1:9" ht="24.95" customHeight="1" x14ac:dyDescent="0.25">
      <c r="A22" s="23" t="s">
        <v>513</v>
      </c>
      <c r="B22" s="24" t="s">
        <v>514</v>
      </c>
      <c r="C22" s="19">
        <v>227</v>
      </c>
      <c r="D22" s="19">
        <v>227</v>
      </c>
      <c r="E22" s="20">
        <v>0.91</v>
      </c>
      <c r="F22" s="21">
        <v>1E-62</v>
      </c>
      <c r="G22" s="19">
        <v>28.81</v>
      </c>
      <c r="H22" s="19">
        <v>607</v>
      </c>
      <c r="I22" s="19" t="str">
        <f>HYPERLINK("https://www.ncbi.nlm.nih.gov/protein/WP_114783957.1?report=genbank&amp;log$=prottop&amp;blast_rank=21&amp;RID=DBVBC0DW01R","WP_114783957.1")</f>
        <v>WP_114783957.1</v>
      </c>
    </row>
    <row r="23" spans="1:9" ht="24.95" customHeight="1" x14ac:dyDescent="0.25">
      <c r="A23" s="23" t="s">
        <v>515</v>
      </c>
      <c r="B23" s="24" t="s">
        <v>516</v>
      </c>
      <c r="C23" s="19">
        <v>227</v>
      </c>
      <c r="D23" s="19">
        <v>227</v>
      </c>
      <c r="E23" s="20">
        <v>0.91</v>
      </c>
      <c r="F23" s="21">
        <v>2.0000000000000001E-62</v>
      </c>
      <c r="G23" s="19">
        <v>28.81</v>
      </c>
      <c r="H23" s="19">
        <v>609</v>
      </c>
      <c r="I23" s="19" t="str">
        <f>HYPERLINK("https://www.ncbi.nlm.nih.gov/protein/WP_152432567.1?report=genbank&amp;log$=prottop&amp;blast_rank=22&amp;RID=DBVBC0DW01R","WP_152432567.1")</f>
        <v>WP_152432567.1</v>
      </c>
    </row>
    <row r="24" spans="1:9" ht="24.95" customHeight="1" x14ac:dyDescent="0.25">
      <c r="A24" s="23" t="s">
        <v>517</v>
      </c>
      <c r="B24" s="24" t="s">
        <v>518</v>
      </c>
      <c r="C24" s="19">
        <v>224</v>
      </c>
      <c r="D24" s="19">
        <v>224</v>
      </c>
      <c r="E24" s="20">
        <v>0.91</v>
      </c>
      <c r="F24" s="21">
        <v>1E-61</v>
      </c>
      <c r="G24" s="19">
        <v>29</v>
      </c>
      <c r="H24" s="19">
        <v>593</v>
      </c>
      <c r="I24" s="19" t="str">
        <f>HYPERLINK("https://www.ncbi.nlm.nih.gov/protein/MBT5387345.1?report=genbank&amp;log$=prottop&amp;blast_rank=23&amp;RID=DBVBC0DW01R","MBT5387345.1")</f>
        <v>MBT5387345.1</v>
      </c>
    </row>
    <row r="25" spans="1:9" ht="24.95" customHeight="1" x14ac:dyDescent="0.25">
      <c r="A25" s="23" t="s">
        <v>519</v>
      </c>
      <c r="B25" s="24" t="s">
        <v>578</v>
      </c>
      <c r="C25" s="19">
        <v>225</v>
      </c>
      <c r="D25" s="19">
        <v>225</v>
      </c>
      <c r="E25" s="20">
        <v>0.91</v>
      </c>
      <c r="F25" s="21">
        <v>1E-61</v>
      </c>
      <c r="G25" s="19">
        <v>28.44</v>
      </c>
      <c r="H25" s="19">
        <v>607</v>
      </c>
      <c r="I25" s="19" t="str">
        <f>HYPERLINK("https://www.ncbi.nlm.nih.gov/protein/WP_160928598.1?report=genbank&amp;log$=prottop&amp;blast_rank=24&amp;RID=DBVBC0DW01R","WP_160928598.1")</f>
        <v>WP_160928598.1</v>
      </c>
    </row>
    <row r="26" spans="1:9" ht="24.95" customHeight="1" x14ac:dyDescent="0.25">
      <c r="A26" s="23" t="s">
        <v>520</v>
      </c>
      <c r="B26" s="24" t="s">
        <v>521</v>
      </c>
      <c r="C26" s="19">
        <v>223</v>
      </c>
      <c r="D26" s="19">
        <v>223</v>
      </c>
      <c r="E26" s="20">
        <v>0.89</v>
      </c>
      <c r="F26" s="21">
        <v>4.9999999999999999E-61</v>
      </c>
      <c r="G26" s="19">
        <v>28.14</v>
      </c>
      <c r="H26" s="19">
        <v>613</v>
      </c>
      <c r="I26" s="19" t="str">
        <f>HYPERLINK("https://www.ncbi.nlm.nih.gov/protein/WP_040557485.1?report=genbank&amp;log$=prottop&amp;blast_rank=25&amp;RID=DBVBC0DW01R","WP_040557485.1")</f>
        <v>WP_040557485.1</v>
      </c>
    </row>
    <row r="27" spans="1:9" ht="24.95" customHeight="1" x14ac:dyDescent="0.25">
      <c r="A27" s="23" t="s">
        <v>522</v>
      </c>
      <c r="B27" s="24" t="s">
        <v>523</v>
      </c>
      <c r="C27" s="19">
        <v>223</v>
      </c>
      <c r="D27" s="19">
        <v>223</v>
      </c>
      <c r="E27" s="20">
        <v>0.91</v>
      </c>
      <c r="F27" s="21">
        <v>6.0000000000000002E-61</v>
      </c>
      <c r="G27" s="19">
        <v>28.16</v>
      </c>
      <c r="H27" s="19">
        <v>596</v>
      </c>
      <c r="I27" s="19" t="str">
        <f>HYPERLINK("https://www.ncbi.nlm.nih.gov/protein/WP_171625553.1?report=genbank&amp;log$=prottop&amp;blast_rank=26&amp;RID=DBVBC0DW01R","WP_171625553.1")</f>
        <v>WP_171625553.1</v>
      </c>
    </row>
    <row r="28" spans="1:9" ht="24.95" customHeight="1" x14ac:dyDescent="0.25">
      <c r="A28" s="23" t="s">
        <v>524</v>
      </c>
      <c r="B28" s="24" t="s">
        <v>579</v>
      </c>
      <c r="C28" s="19">
        <v>223</v>
      </c>
      <c r="D28" s="19">
        <v>223</v>
      </c>
      <c r="E28" s="20">
        <v>0.89</v>
      </c>
      <c r="F28" s="21">
        <v>7.0000000000000006E-61</v>
      </c>
      <c r="G28" s="19">
        <v>28.14</v>
      </c>
      <c r="H28" s="19">
        <v>622</v>
      </c>
      <c r="I28" s="19" t="str">
        <f>HYPERLINK("https://www.ncbi.nlm.nih.gov/protein/EAR09480.1?report=genbank&amp;log$=prottop&amp;blast_rank=27&amp;RID=DBVBC0DW01R","EAR09480.1")</f>
        <v>EAR09480.1</v>
      </c>
    </row>
    <row r="29" spans="1:9" ht="24.95" customHeight="1" x14ac:dyDescent="0.25">
      <c r="A29" s="23" t="s">
        <v>525</v>
      </c>
      <c r="B29" s="24" t="s">
        <v>526</v>
      </c>
      <c r="C29" s="19">
        <v>223</v>
      </c>
      <c r="D29" s="19">
        <v>223</v>
      </c>
      <c r="E29" s="20">
        <v>0.81</v>
      </c>
      <c r="F29" s="21">
        <v>7.0000000000000006E-61</v>
      </c>
      <c r="G29" s="19">
        <v>30.8</v>
      </c>
      <c r="H29" s="19">
        <v>608</v>
      </c>
      <c r="I29" s="19" t="str">
        <f>HYPERLINK("https://www.ncbi.nlm.nih.gov/protein/MBK1671752.1?report=genbank&amp;log$=prottop&amp;blast_rank=28&amp;RID=DBVBC0DW01R","MBK1671752.1")</f>
        <v>MBK1671752.1</v>
      </c>
    </row>
    <row r="30" spans="1:9" ht="24.95" customHeight="1" x14ac:dyDescent="0.25">
      <c r="A30" s="23" t="s">
        <v>527</v>
      </c>
      <c r="B30" s="24" t="s">
        <v>528</v>
      </c>
      <c r="C30" s="19">
        <v>223</v>
      </c>
      <c r="D30" s="19">
        <v>223</v>
      </c>
      <c r="E30" s="20">
        <v>0.81</v>
      </c>
      <c r="F30" s="21">
        <v>8.0000000000000003E-61</v>
      </c>
      <c r="G30" s="19">
        <v>29.69</v>
      </c>
      <c r="H30" s="19">
        <v>604</v>
      </c>
      <c r="I30" s="19" t="str">
        <f>HYPERLINK("https://www.ncbi.nlm.nih.gov/protein/WP_090207436.1?report=genbank&amp;log$=prottop&amp;blast_rank=29&amp;RID=DBVBC0DW01R","WP_090207436.1")</f>
        <v>WP_090207436.1</v>
      </c>
    </row>
    <row r="31" spans="1:9" ht="24.95" customHeight="1" x14ac:dyDescent="0.25">
      <c r="A31" s="23" t="s">
        <v>529</v>
      </c>
      <c r="B31" s="24" t="s">
        <v>526</v>
      </c>
      <c r="C31" s="19">
        <v>223</v>
      </c>
      <c r="D31" s="19">
        <v>223</v>
      </c>
      <c r="E31" s="20">
        <v>0.81</v>
      </c>
      <c r="F31" s="21">
        <v>8.0000000000000003E-61</v>
      </c>
      <c r="G31" s="19">
        <v>30.8</v>
      </c>
      <c r="H31" s="19">
        <v>601</v>
      </c>
      <c r="I31" s="19" t="str">
        <f>HYPERLINK("https://www.ncbi.nlm.nih.gov/protein/WP_207143379.1?report=genbank&amp;log$=prottop&amp;blast_rank=30&amp;RID=DBVBC0DW01R","WP_207143379.1")</f>
        <v>WP_207143379.1</v>
      </c>
    </row>
    <row r="32" spans="1:9" ht="24.95" customHeight="1" x14ac:dyDescent="0.25">
      <c r="A32" s="23" t="s">
        <v>530</v>
      </c>
      <c r="B32" s="24" t="s">
        <v>531</v>
      </c>
      <c r="C32" s="19">
        <v>221</v>
      </c>
      <c r="D32" s="19">
        <v>221</v>
      </c>
      <c r="E32" s="20">
        <v>0.93</v>
      </c>
      <c r="F32" s="21">
        <v>1.9999999999999999E-60</v>
      </c>
      <c r="G32" s="19">
        <v>26.55</v>
      </c>
      <c r="H32" s="19">
        <v>586</v>
      </c>
      <c r="I32" s="19" t="str">
        <f>HYPERLINK("https://www.ncbi.nlm.nih.gov/protein/WP_093278527.1?report=genbank&amp;log$=prottop&amp;blast_rank=31&amp;RID=DBVBC0DW01R","WP_093278527.1")</f>
        <v>WP_093278527.1</v>
      </c>
    </row>
    <row r="33" spans="1:9" ht="24.95" customHeight="1" x14ac:dyDescent="0.25">
      <c r="A33" s="23" t="s">
        <v>532</v>
      </c>
      <c r="B33" s="24" t="s">
        <v>580</v>
      </c>
      <c r="C33" s="19">
        <v>221</v>
      </c>
      <c r="D33" s="19">
        <v>221</v>
      </c>
      <c r="E33" s="20">
        <v>0.94</v>
      </c>
      <c r="F33" s="21">
        <v>3.0000000000000002E-60</v>
      </c>
      <c r="G33" s="19">
        <v>27.97</v>
      </c>
      <c r="H33" s="19">
        <v>596</v>
      </c>
      <c r="I33" s="19" t="str">
        <f>HYPERLINK("https://www.ncbi.nlm.nih.gov/protein/WP_190366424.1?report=genbank&amp;log$=prottop&amp;blast_rank=32&amp;RID=DBVBC0DW01R","WP_190366424.1")</f>
        <v>WP_190366424.1</v>
      </c>
    </row>
    <row r="34" spans="1:9" ht="24.95" customHeight="1" x14ac:dyDescent="0.25">
      <c r="A34" s="23" t="s">
        <v>533</v>
      </c>
      <c r="B34" s="24" t="s">
        <v>581</v>
      </c>
      <c r="C34" s="19">
        <v>219</v>
      </c>
      <c r="D34" s="19">
        <v>219</v>
      </c>
      <c r="E34" s="20">
        <v>0.91</v>
      </c>
      <c r="F34" s="21">
        <v>7.9999999999999998E-60</v>
      </c>
      <c r="G34" s="19">
        <v>28.75</v>
      </c>
      <c r="H34" s="19">
        <v>594</v>
      </c>
      <c r="I34" s="19" t="str">
        <f>HYPERLINK("https://www.ncbi.nlm.nih.gov/protein/WP_211050815.1?report=genbank&amp;log$=prottop&amp;blast_rank=33&amp;RID=DBVBC0DW01R","WP_211050815.1")</f>
        <v>WP_211050815.1</v>
      </c>
    </row>
    <row r="35" spans="1:9" ht="24.95" customHeight="1" x14ac:dyDescent="0.25">
      <c r="A35" s="23" t="s">
        <v>534</v>
      </c>
      <c r="B35" s="24" t="s">
        <v>535</v>
      </c>
      <c r="C35" s="19">
        <v>218</v>
      </c>
      <c r="D35" s="19">
        <v>218</v>
      </c>
      <c r="E35" s="20">
        <v>0.91</v>
      </c>
      <c r="F35" s="21">
        <v>3.0000000000000001E-59</v>
      </c>
      <c r="G35" s="19">
        <v>27.29</v>
      </c>
      <c r="H35" s="19">
        <v>605</v>
      </c>
      <c r="I35" s="19" t="str">
        <f>HYPERLINK("https://www.ncbi.nlm.nih.gov/protein/WP_171361402.1?report=genbank&amp;log$=prottop&amp;blast_rank=34&amp;RID=DBVBC0DW01R","WP_171361402.1")</f>
        <v>WP_171361402.1</v>
      </c>
    </row>
    <row r="36" spans="1:9" ht="24.95" customHeight="1" x14ac:dyDescent="0.25">
      <c r="A36" s="23" t="s">
        <v>536</v>
      </c>
      <c r="B36" s="24" t="s">
        <v>582</v>
      </c>
      <c r="C36" s="19">
        <v>218</v>
      </c>
      <c r="D36" s="19">
        <v>218</v>
      </c>
      <c r="E36" s="20">
        <v>0.91</v>
      </c>
      <c r="F36" s="21">
        <v>3.0000000000000001E-59</v>
      </c>
      <c r="G36" s="19">
        <v>28.75</v>
      </c>
      <c r="H36" s="19">
        <v>594</v>
      </c>
      <c r="I36" s="19" t="str">
        <f>HYPERLINK("https://www.ncbi.nlm.nih.gov/protein/WP_211058842.1?report=genbank&amp;log$=prottop&amp;blast_rank=35&amp;RID=DBVBC0DW01R","WP_211058842.1")</f>
        <v>WP_211058842.1</v>
      </c>
    </row>
    <row r="37" spans="1:9" ht="24.95" customHeight="1" x14ac:dyDescent="0.25">
      <c r="A37" s="23" t="s">
        <v>517</v>
      </c>
      <c r="B37" s="24" t="s">
        <v>518</v>
      </c>
      <c r="C37" s="19">
        <v>217</v>
      </c>
      <c r="D37" s="19">
        <v>217</v>
      </c>
      <c r="E37" s="20">
        <v>0.92</v>
      </c>
      <c r="F37" s="21">
        <v>7.0000000000000002E-59</v>
      </c>
      <c r="G37" s="19">
        <v>27.59</v>
      </c>
      <c r="H37" s="19">
        <v>582</v>
      </c>
      <c r="I37" s="19" t="str">
        <f>HYPERLINK("https://www.ncbi.nlm.nih.gov/protein/MBT4211922.1?report=genbank&amp;log$=prottop&amp;blast_rank=36&amp;RID=DBVBC0DW01R","MBT4211922.1")</f>
        <v>MBT4211922.1</v>
      </c>
    </row>
    <row r="38" spans="1:9" ht="24.95" customHeight="1" x14ac:dyDescent="0.25">
      <c r="A38" s="23" t="s">
        <v>537</v>
      </c>
      <c r="B38" s="24" t="s">
        <v>583</v>
      </c>
      <c r="C38" s="19">
        <v>217</v>
      </c>
      <c r="D38" s="19">
        <v>217</v>
      </c>
      <c r="E38" s="20">
        <v>0.92</v>
      </c>
      <c r="F38" s="21">
        <v>1E-58</v>
      </c>
      <c r="G38" s="19">
        <v>28.62</v>
      </c>
      <c r="H38" s="19">
        <v>594</v>
      </c>
      <c r="I38" s="19" t="str">
        <f>HYPERLINK("https://www.ncbi.nlm.nih.gov/protein/WP_210996005.1?report=genbank&amp;log$=prottop&amp;blast_rank=37&amp;RID=DBVBC0DW01R","WP_210996005.1")</f>
        <v>WP_210996005.1</v>
      </c>
    </row>
    <row r="39" spans="1:9" ht="24.95" customHeight="1" x14ac:dyDescent="0.25">
      <c r="A39" s="23" t="s">
        <v>538</v>
      </c>
      <c r="B39" s="24" t="s">
        <v>539</v>
      </c>
      <c r="C39" s="19">
        <v>217</v>
      </c>
      <c r="D39" s="19">
        <v>217</v>
      </c>
      <c r="E39" s="20">
        <v>0.94</v>
      </c>
      <c r="F39" s="21">
        <v>1E-58</v>
      </c>
      <c r="G39" s="19">
        <v>27.22</v>
      </c>
      <c r="H39" s="19">
        <v>607</v>
      </c>
      <c r="I39" s="19" t="str">
        <f>HYPERLINK("https://www.ncbi.nlm.nih.gov/protein/NNJ95163.1?report=genbank&amp;log$=prottop&amp;blast_rank=38&amp;RID=DBVBC0DW01R","NNJ95163.1")</f>
        <v>NNJ95163.1</v>
      </c>
    </row>
    <row r="40" spans="1:9" ht="24.95" customHeight="1" x14ac:dyDescent="0.25">
      <c r="A40" s="23" t="s">
        <v>540</v>
      </c>
      <c r="B40" s="24" t="s">
        <v>584</v>
      </c>
      <c r="C40" s="19">
        <v>216</v>
      </c>
      <c r="D40" s="19">
        <v>216</v>
      </c>
      <c r="E40" s="20">
        <v>0.9</v>
      </c>
      <c r="F40" s="21">
        <v>1E-58</v>
      </c>
      <c r="G40" s="19">
        <v>29.52</v>
      </c>
      <c r="H40" s="19">
        <v>591</v>
      </c>
      <c r="I40" s="19" t="str">
        <f>HYPERLINK("https://www.ncbi.nlm.nih.gov/protein/WP_119862432.1?report=genbank&amp;log$=prottop&amp;blast_rank=39&amp;RID=DBVBC0DW01R","WP_119862432.1")</f>
        <v>WP_119862432.1</v>
      </c>
    </row>
    <row r="41" spans="1:9" ht="24.95" customHeight="1" x14ac:dyDescent="0.25">
      <c r="A41" s="23" t="s">
        <v>541</v>
      </c>
      <c r="B41" s="24" t="s">
        <v>542</v>
      </c>
      <c r="C41" s="19">
        <v>216</v>
      </c>
      <c r="D41" s="19">
        <v>216</v>
      </c>
      <c r="E41" s="20">
        <v>0.82</v>
      </c>
      <c r="F41" s="21">
        <v>1E-58</v>
      </c>
      <c r="G41" s="19">
        <v>30.69</v>
      </c>
      <c r="H41" s="19">
        <v>595</v>
      </c>
      <c r="I41" s="19" t="str">
        <f>HYPERLINK("https://www.ncbi.nlm.nih.gov/protein/WP_076755929.1?report=genbank&amp;log$=prottop&amp;blast_rank=40&amp;RID=DBVBC0DW01R","WP_076755929.1")</f>
        <v>WP_076755929.1</v>
      </c>
    </row>
    <row r="42" spans="1:9" ht="24.95" customHeight="1" x14ac:dyDescent="0.25">
      <c r="A42" s="23" t="s">
        <v>543</v>
      </c>
      <c r="B42" s="24" t="s">
        <v>542</v>
      </c>
      <c r="C42" s="19">
        <v>217</v>
      </c>
      <c r="D42" s="19">
        <v>217</v>
      </c>
      <c r="E42" s="20">
        <v>0.82</v>
      </c>
      <c r="F42" s="21">
        <v>1E-58</v>
      </c>
      <c r="G42" s="19">
        <v>30.69</v>
      </c>
      <c r="H42" s="19">
        <v>633</v>
      </c>
      <c r="I42" s="19" t="str">
        <f>HYPERLINK("https://www.ncbi.nlm.nih.gov/protein/SIT69437.1?report=genbank&amp;log$=prottop&amp;blast_rank=41&amp;RID=DBVBC0DW01R","SIT69437.1")</f>
        <v>SIT69437.1</v>
      </c>
    </row>
    <row r="43" spans="1:9" ht="24.95" customHeight="1" x14ac:dyDescent="0.25">
      <c r="A43" s="23" t="s">
        <v>544</v>
      </c>
      <c r="B43" s="24" t="s">
        <v>545</v>
      </c>
      <c r="C43" s="19">
        <v>216</v>
      </c>
      <c r="D43" s="19">
        <v>216</v>
      </c>
      <c r="E43" s="20">
        <v>0.88</v>
      </c>
      <c r="F43" s="21">
        <v>1E-58</v>
      </c>
      <c r="G43" s="19">
        <v>29.71</v>
      </c>
      <c r="H43" s="19">
        <v>590</v>
      </c>
      <c r="I43" s="19" t="str">
        <f>HYPERLINK("https://www.ncbi.nlm.nih.gov/protein/WP_138675607.1?report=genbank&amp;log$=prottop&amp;blast_rank=42&amp;RID=DBVBC0DW01R","WP_138675607.1")</f>
        <v>WP_138675607.1</v>
      </c>
    </row>
    <row r="44" spans="1:9" ht="24.95" customHeight="1" x14ac:dyDescent="0.25">
      <c r="A44" s="23" t="s">
        <v>517</v>
      </c>
      <c r="B44" s="24" t="s">
        <v>518</v>
      </c>
      <c r="C44" s="19">
        <v>216</v>
      </c>
      <c r="D44" s="19">
        <v>216</v>
      </c>
      <c r="E44" s="20">
        <v>0.92</v>
      </c>
      <c r="F44" s="21">
        <v>1E-58</v>
      </c>
      <c r="G44" s="19">
        <v>27.4</v>
      </c>
      <c r="H44" s="19">
        <v>582</v>
      </c>
      <c r="I44" s="19" t="str">
        <f>HYPERLINK("https://www.ncbi.nlm.nih.gov/protein/MBT7751716.1?report=genbank&amp;log$=prottop&amp;blast_rank=43&amp;RID=DBVBC0DW01R","MBT7751716.1")</f>
        <v>MBT7751716.1</v>
      </c>
    </row>
    <row r="45" spans="1:9" ht="24.95" customHeight="1" x14ac:dyDescent="0.25">
      <c r="A45" s="23" t="s">
        <v>544</v>
      </c>
      <c r="B45" s="24" t="s">
        <v>545</v>
      </c>
      <c r="C45" s="19">
        <v>216</v>
      </c>
      <c r="D45" s="19">
        <v>216</v>
      </c>
      <c r="E45" s="20">
        <v>0.88</v>
      </c>
      <c r="F45" s="21">
        <v>2.0000000000000001E-58</v>
      </c>
      <c r="G45" s="19">
        <v>29.71</v>
      </c>
      <c r="H45" s="19">
        <v>590</v>
      </c>
      <c r="I45" s="19" t="str">
        <f>HYPERLINK("https://www.ncbi.nlm.nih.gov/protein/WP_138592565.1?report=genbank&amp;log$=prottop&amp;blast_rank=44&amp;RID=DBVBC0DW01R","WP_138592565.1")</f>
        <v>WP_138592565.1</v>
      </c>
    </row>
    <row r="46" spans="1:9" ht="24.95" customHeight="1" x14ac:dyDescent="0.25">
      <c r="A46" s="23" t="s">
        <v>544</v>
      </c>
      <c r="B46" s="24" t="s">
        <v>545</v>
      </c>
      <c r="C46" s="19">
        <v>216</v>
      </c>
      <c r="D46" s="19">
        <v>216</v>
      </c>
      <c r="E46" s="20">
        <v>0.9</v>
      </c>
      <c r="F46" s="21">
        <v>2.0000000000000001E-58</v>
      </c>
      <c r="G46" s="19">
        <v>28.76</v>
      </c>
      <c r="H46" s="19">
        <v>594</v>
      </c>
      <c r="I46" s="19" t="str">
        <f>HYPERLINK("https://www.ncbi.nlm.nih.gov/protein/WP_192506606.1?report=genbank&amp;log$=prottop&amp;blast_rank=45&amp;RID=DBVBC0DW01R","WP_192506606.1")</f>
        <v>WP_192506606.1</v>
      </c>
    </row>
    <row r="47" spans="1:9" ht="24.95" customHeight="1" x14ac:dyDescent="0.25">
      <c r="A47" s="23" t="s">
        <v>517</v>
      </c>
      <c r="B47" s="24" t="s">
        <v>518</v>
      </c>
      <c r="C47" s="19">
        <v>214</v>
      </c>
      <c r="D47" s="19">
        <v>214</v>
      </c>
      <c r="E47" s="20">
        <v>0.85</v>
      </c>
      <c r="F47" s="21">
        <v>3.0000000000000001E-58</v>
      </c>
      <c r="G47" s="19">
        <v>28.09</v>
      </c>
      <c r="H47" s="19">
        <v>528</v>
      </c>
      <c r="I47" s="19" t="str">
        <f>HYPERLINK("https://www.ncbi.nlm.nih.gov/protein/MBT5103595.1?report=genbank&amp;log$=prottop&amp;blast_rank=46&amp;RID=DBVBC0DW01R","MBT5103595.1")</f>
        <v>MBT5103595.1</v>
      </c>
    </row>
    <row r="48" spans="1:9" ht="24.95" customHeight="1" x14ac:dyDescent="0.25">
      <c r="A48" s="23" t="s">
        <v>517</v>
      </c>
      <c r="B48" s="24" t="s">
        <v>518</v>
      </c>
      <c r="C48" s="19">
        <v>215</v>
      </c>
      <c r="D48" s="19">
        <v>215</v>
      </c>
      <c r="E48" s="20">
        <v>0.9</v>
      </c>
      <c r="F48" s="21">
        <v>4.0000000000000001E-58</v>
      </c>
      <c r="G48" s="19">
        <v>27.34</v>
      </c>
      <c r="H48" s="19">
        <v>592</v>
      </c>
      <c r="I48" s="19" t="str">
        <f>HYPERLINK("https://www.ncbi.nlm.nih.gov/protein/MBT6105190.1?report=genbank&amp;log$=prottop&amp;blast_rank=47&amp;RID=DBVBC0DW01R","MBT6105190.1")</f>
        <v>MBT6105190.1</v>
      </c>
    </row>
    <row r="49" spans="1:9" ht="24.95" customHeight="1" x14ac:dyDescent="0.25">
      <c r="A49" s="23" t="s">
        <v>546</v>
      </c>
      <c r="B49" s="24" t="s">
        <v>547</v>
      </c>
      <c r="C49" s="19">
        <v>214</v>
      </c>
      <c r="D49" s="19">
        <v>214</v>
      </c>
      <c r="E49" s="20">
        <v>0.93</v>
      </c>
      <c r="F49" s="21">
        <v>4.9999999999999998E-58</v>
      </c>
      <c r="G49" s="19">
        <v>27.14</v>
      </c>
      <c r="H49" s="19">
        <v>582</v>
      </c>
      <c r="I49" s="19" t="str">
        <f>HYPERLINK("https://www.ncbi.nlm.nih.gov/protein/MBC8381214.1?report=genbank&amp;log$=prottop&amp;blast_rank=48&amp;RID=DBVBC0DW01R","MBC8381214.1")</f>
        <v>MBC8381214.1</v>
      </c>
    </row>
    <row r="50" spans="1:9" ht="24.95" customHeight="1" x14ac:dyDescent="0.25">
      <c r="A50" s="23" t="s">
        <v>548</v>
      </c>
      <c r="B50" s="24" t="s">
        <v>549</v>
      </c>
      <c r="C50" s="19">
        <v>215</v>
      </c>
      <c r="D50" s="19">
        <v>215</v>
      </c>
      <c r="E50" s="20">
        <v>0.91</v>
      </c>
      <c r="F50" s="21">
        <v>4.9999999999999998E-58</v>
      </c>
      <c r="G50" s="19">
        <v>27.21</v>
      </c>
      <c r="H50" s="19">
        <v>601</v>
      </c>
      <c r="I50" s="19" t="str">
        <f>HYPERLINK("https://www.ncbi.nlm.nih.gov/protein/WP_070971630.1?report=genbank&amp;log$=prottop&amp;blast_rank=49&amp;RID=DBVBC0DW01R","WP_070971630.1")</f>
        <v>WP_070971630.1</v>
      </c>
    </row>
    <row r="51" spans="1:9" ht="24.95" customHeight="1" x14ac:dyDescent="0.25">
      <c r="A51" s="23" t="s">
        <v>517</v>
      </c>
      <c r="B51" s="24" t="s">
        <v>518</v>
      </c>
      <c r="C51" s="19">
        <v>214</v>
      </c>
      <c r="D51" s="19">
        <v>214</v>
      </c>
      <c r="E51" s="20">
        <v>0.95</v>
      </c>
      <c r="F51" s="21">
        <v>9.9999999999999995E-58</v>
      </c>
      <c r="G51" s="19">
        <v>26.55</v>
      </c>
      <c r="H51" s="19">
        <v>584</v>
      </c>
      <c r="I51" s="19" t="str">
        <f>HYPERLINK("https://www.ncbi.nlm.nih.gov/protein/MBT3620940.1?report=genbank&amp;log$=prottop&amp;blast_rank=50&amp;RID=DBVBC0DW01R","MBT3620940.1")</f>
        <v>MBT3620940.1</v>
      </c>
    </row>
    <row r="52" spans="1:9" ht="24.95" customHeight="1" x14ac:dyDescent="0.25">
      <c r="A52" s="23" t="s">
        <v>550</v>
      </c>
      <c r="B52" s="24" t="s">
        <v>551</v>
      </c>
      <c r="C52" s="19">
        <v>213</v>
      </c>
      <c r="D52" s="19">
        <v>213</v>
      </c>
      <c r="E52" s="20">
        <v>0.93</v>
      </c>
      <c r="F52" s="21">
        <v>1.9999999999999999E-57</v>
      </c>
      <c r="G52" s="19">
        <v>25.86</v>
      </c>
      <c r="H52" s="19">
        <v>586</v>
      </c>
      <c r="I52" s="19" t="str">
        <f>HYPERLINK("https://www.ncbi.nlm.nih.gov/protein/WP_062907157.1?report=genbank&amp;log$=prottop&amp;blast_rank=51&amp;RID=DBVBC0DW01R","WP_062907157.1")</f>
        <v>WP_062907157.1</v>
      </c>
    </row>
    <row r="53" spans="1:9" ht="24.95" customHeight="1" x14ac:dyDescent="0.25">
      <c r="A53" s="23" t="s">
        <v>552</v>
      </c>
      <c r="B53" s="24" t="s">
        <v>585</v>
      </c>
      <c r="C53" s="19">
        <v>212</v>
      </c>
      <c r="D53" s="19">
        <v>212</v>
      </c>
      <c r="E53" s="20">
        <v>0.89</v>
      </c>
      <c r="F53" s="21">
        <v>1.9999999999999999E-57</v>
      </c>
      <c r="G53" s="19">
        <v>28.36</v>
      </c>
      <c r="H53" s="19">
        <v>538</v>
      </c>
      <c r="I53" s="19" t="str">
        <f>HYPERLINK("https://www.ncbi.nlm.nih.gov/protein/KZY61180.1?report=genbank&amp;log$=prottop&amp;blast_rank=52&amp;RID=DBVBC0DW01R","KZY61180.1")</f>
        <v>KZY61180.1</v>
      </c>
    </row>
    <row r="54" spans="1:9" ht="24.95" customHeight="1" x14ac:dyDescent="0.25">
      <c r="A54" s="23" t="s">
        <v>553</v>
      </c>
      <c r="B54" s="24" t="s">
        <v>554</v>
      </c>
      <c r="C54" s="19">
        <v>214</v>
      </c>
      <c r="D54" s="19">
        <v>214</v>
      </c>
      <c r="E54" s="20">
        <v>0.93</v>
      </c>
      <c r="F54" s="21">
        <v>1.9999999999999999E-57</v>
      </c>
      <c r="G54" s="19">
        <v>26.73</v>
      </c>
      <c r="H54" s="19">
        <v>608</v>
      </c>
      <c r="I54" s="19" t="str">
        <f>HYPERLINK("https://www.ncbi.nlm.nih.gov/protein/WP_189610011.1?report=genbank&amp;log$=prottop&amp;blast_rank=53&amp;RID=DBVBC0DW01R","WP_189610011.1")</f>
        <v>WP_189610011.1</v>
      </c>
    </row>
    <row r="55" spans="1:9" ht="24.95" customHeight="1" x14ac:dyDescent="0.25">
      <c r="A55" s="23" t="s">
        <v>555</v>
      </c>
      <c r="B55" s="24" t="s">
        <v>556</v>
      </c>
      <c r="C55" s="19">
        <v>213</v>
      </c>
      <c r="D55" s="19">
        <v>213</v>
      </c>
      <c r="E55" s="20">
        <v>0.93</v>
      </c>
      <c r="F55" s="21">
        <v>1.9999999999999999E-57</v>
      </c>
      <c r="G55" s="19">
        <v>26</v>
      </c>
      <c r="H55" s="19">
        <v>586</v>
      </c>
      <c r="I55" s="19" t="str">
        <f>HYPERLINK("https://www.ncbi.nlm.nih.gov/protein/WP_042520763.1?report=genbank&amp;log$=prottop&amp;blast_rank=54&amp;RID=DBVBC0DW01R","WP_042520763.1")</f>
        <v>WP_042520763.1</v>
      </c>
    </row>
    <row r="56" spans="1:9" ht="24.95" customHeight="1" x14ac:dyDescent="0.25">
      <c r="A56" s="23" t="s">
        <v>557</v>
      </c>
      <c r="B56" s="24" t="s">
        <v>558</v>
      </c>
      <c r="C56" s="19">
        <v>213</v>
      </c>
      <c r="D56" s="19">
        <v>213</v>
      </c>
      <c r="E56" s="20">
        <v>0.93</v>
      </c>
      <c r="F56" s="21">
        <v>1.9999999999999999E-57</v>
      </c>
      <c r="G56" s="19">
        <v>25.86</v>
      </c>
      <c r="H56" s="19">
        <v>586</v>
      </c>
      <c r="I56" s="19" t="str">
        <f>HYPERLINK("https://www.ncbi.nlm.nih.gov/protein/WP_203347473.1?report=genbank&amp;log$=prottop&amp;blast_rank=55&amp;RID=DBVBC0DW01R","WP_203347473.1")</f>
        <v>WP_203347473.1</v>
      </c>
    </row>
    <row r="57" spans="1:9" ht="24.95" customHeight="1" x14ac:dyDescent="0.25">
      <c r="A57" s="23" t="s">
        <v>550</v>
      </c>
      <c r="B57" s="24" t="s">
        <v>551</v>
      </c>
      <c r="C57" s="19">
        <v>213</v>
      </c>
      <c r="D57" s="19">
        <v>213</v>
      </c>
      <c r="E57" s="20">
        <v>0.93</v>
      </c>
      <c r="F57" s="21">
        <v>1.9999999999999999E-57</v>
      </c>
      <c r="G57" s="19">
        <v>25.86</v>
      </c>
      <c r="H57" s="19">
        <v>586</v>
      </c>
      <c r="I57" s="19" t="str">
        <f>HYPERLINK("https://www.ncbi.nlm.nih.gov/protein/MBM4974608.1?report=genbank&amp;log$=prottop&amp;blast_rank=56&amp;RID=DBVBC0DW01R","MBM4974608.1")</f>
        <v>MBM4974608.1</v>
      </c>
    </row>
    <row r="58" spans="1:9" ht="24.95" customHeight="1" x14ac:dyDescent="0.25">
      <c r="A58" s="23" t="s">
        <v>517</v>
      </c>
      <c r="B58" s="24" t="s">
        <v>518</v>
      </c>
      <c r="C58" s="19">
        <v>213</v>
      </c>
      <c r="D58" s="19">
        <v>213</v>
      </c>
      <c r="E58" s="20">
        <v>0.92</v>
      </c>
      <c r="F58" s="21">
        <v>1.9999999999999999E-57</v>
      </c>
      <c r="G58" s="19">
        <v>27.22</v>
      </c>
      <c r="H58" s="19">
        <v>582</v>
      </c>
      <c r="I58" s="19" t="str">
        <f>HYPERLINK("https://www.ncbi.nlm.nih.gov/protein/MBT5004888.1?report=genbank&amp;log$=prottop&amp;blast_rank=57&amp;RID=DBVBC0DW01R","MBT5004888.1")</f>
        <v>MBT5004888.1</v>
      </c>
    </row>
    <row r="59" spans="1:9" ht="24.95" customHeight="1" x14ac:dyDescent="0.25">
      <c r="A59" s="23" t="s">
        <v>550</v>
      </c>
      <c r="B59" s="24" t="s">
        <v>551</v>
      </c>
      <c r="C59" s="19">
        <v>213</v>
      </c>
      <c r="D59" s="19">
        <v>213</v>
      </c>
      <c r="E59" s="20">
        <v>0.93</v>
      </c>
      <c r="F59" s="21">
        <v>1.9999999999999999E-57</v>
      </c>
      <c r="G59" s="19">
        <v>25.86</v>
      </c>
      <c r="H59" s="19">
        <v>586</v>
      </c>
      <c r="I59" s="19" t="str">
        <f>HYPERLINK("https://www.ncbi.nlm.nih.gov/protein/MBE3762626.1?report=genbank&amp;log$=prottop&amp;blast_rank=58&amp;RID=DBVBC0DW01R","MBE3762626.1")</f>
        <v>MBE3762626.1</v>
      </c>
    </row>
    <row r="60" spans="1:9" ht="24.95" customHeight="1" x14ac:dyDescent="0.25">
      <c r="A60" s="23" t="s">
        <v>534</v>
      </c>
      <c r="B60" s="24" t="s">
        <v>535</v>
      </c>
      <c r="C60" s="19">
        <v>213</v>
      </c>
      <c r="D60" s="19">
        <v>213</v>
      </c>
      <c r="E60" s="20">
        <v>0.91</v>
      </c>
      <c r="F60" s="21">
        <v>1.9999999999999999E-57</v>
      </c>
      <c r="G60" s="19">
        <v>26.92</v>
      </c>
      <c r="H60" s="19">
        <v>605</v>
      </c>
      <c r="I60" s="19" t="str">
        <f>HYPERLINK("https://www.ncbi.nlm.nih.gov/protein/WP_125323276.1?report=genbank&amp;log$=prottop&amp;blast_rank=59&amp;RID=DBVBC0DW01R","WP_125323276.1")</f>
        <v>WP_125323276.1</v>
      </c>
    </row>
    <row r="61" spans="1:9" ht="24.95" customHeight="1" x14ac:dyDescent="0.25">
      <c r="A61" s="23" t="s">
        <v>559</v>
      </c>
      <c r="B61" s="24" t="s">
        <v>560</v>
      </c>
      <c r="C61" s="19">
        <v>213</v>
      </c>
      <c r="D61" s="19">
        <v>213</v>
      </c>
      <c r="E61" s="20">
        <v>0.9</v>
      </c>
      <c r="F61" s="21">
        <v>1.9999999999999999E-57</v>
      </c>
      <c r="G61" s="19">
        <v>29.31</v>
      </c>
      <c r="H61" s="19">
        <v>590</v>
      </c>
      <c r="I61" s="19" t="str">
        <f>HYPERLINK("https://www.ncbi.nlm.nih.gov/protein/WP_138598233.1?report=genbank&amp;log$=prottop&amp;blast_rank=60&amp;RID=DBVBC0DW01R","WP_138598233.1")</f>
        <v>WP_138598233.1</v>
      </c>
    </row>
    <row r="62" spans="1:9" ht="24.95" customHeight="1" x14ac:dyDescent="0.25">
      <c r="A62" s="23" t="s">
        <v>550</v>
      </c>
      <c r="B62" s="24" t="s">
        <v>551</v>
      </c>
      <c r="C62" s="19">
        <v>213</v>
      </c>
      <c r="D62" s="19">
        <v>213</v>
      </c>
      <c r="E62" s="20">
        <v>0.93</v>
      </c>
      <c r="F62" s="21">
        <v>3E-57</v>
      </c>
      <c r="G62" s="19">
        <v>25.86</v>
      </c>
      <c r="H62" s="19">
        <v>586</v>
      </c>
      <c r="I62" s="19" t="str">
        <f>HYPERLINK("https://www.ncbi.nlm.nih.gov/protein/WP_086484344.1?report=genbank&amp;log$=prottop&amp;blast_rank=61&amp;RID=DBVBC0DW01R","WP_086484344.1")</f>
        <v>WP_086484344.1</v>
      </c>
    </row>
    <row r="63" spans="1:9" ht="24.95" customHeight="1" x14ac:dyDescent="0.25">
      <c r="A63" s="23" t="s">
        <v>561</v>
      </c>
      <c r="B63" s="24" t="s">
        <v>562</v>
      </c>
      <c r="C63" s="19">
        <v>213</v>
      </c>
      <c r="D63" s="19">
        <v>213</v>
      </c>
      <c r="E63" s="20">
        <v>0.89</v>
      </c>
      <c r="F63" s="21">
        <v>3E-57</v>
      </c>
      <c r="G63" s="19">
        <v>27.98</v>
      </c>
      <c r="H63" s="19">
        <v>594</v>
      </c>
      <c r="I63" s="19" t="str">
        <f>HYPERLINK("https://www.ncbi.nlm.nih.gov/protein/WP_111978913.1?report=genbank&amp;log$=prottop&amp;blast_rank=62&amp;RID=DBVBC0DW01R","WP_111978913.1")</f>
        <v>WP_111978913.1</v>
      </c>
    </row>
    <row r="64" spans="1:9" ht="24.95" customHeight="1" x14ac:dyDescent="0.25">
      <c r="A64" s="23" t="s">
        <v>563</v>
      </c>
      <c r="B64" s="24" t="s">
        <v>564</v>
      </c>
      <c r="C64" s="19">
        <v>212</v>
      </c>
      <c r="D64" s="19">
        <v>212</v>
      </c>
      <c r="E64" s="20">
        <v>0.93</v>
      </c>
      <c r="F64" s="21">
        <v>3E-57</v>
      </c>
      <c r="G64" s="19">
        <v>25.82</v>
      </c>
      <c r="H64" s="19">
        <v>586</v>
      </c>
      <c r="I64" s="19" t="str">
        <f>HYPERLINK("https://www.ncbi.nlm.nih.gov/protein/WP_138940192.1?report=genbank&amp;log$=prottop&amp;blast_rank=63&amp;RID=DBVBC0DW01R","WP_138940192.1")</f>
        <v>WP_138940192.1</v>
      </c>
    </row>
    <row r="65" spans="1:9" ht="24.95" customHeight="1" x14ac:dyDescent="0.25">
      <c r="A65" s="23" t="s">
        <v>565</v>
      </c>
      <c r="B65" s="24" t="s">
        <v>564</v>
      </c>
      <c r="C65" s="19">
        <v>212</v>
      </c>
      <c r="D65" s="19">
        <v>212</v>
      </c>
      <c r="E65" s="20">
        <v>0.93</v>
      </c>
      <c r="F65" s="21">
        <v>3E-57</v>
      </c>
      <c r="G65" s="19">
        <v>25.64</v>
      </c>
      <c r="H65" s="19">
        <v>586</v>
      </c>
      <c r="I65" s="19" t="str">
        <f>HYPERLINK("https://www.ncbi.nlm.nih.gov/protein/WP_213966187.1?report=genbank&amp;log$=prottop&amp;blast_rank=64&amp;RID=DBVBC0DW01R","WP_213966187.1")</f>
        <v>WP_213966187.1</v>
      </c>
    </row>
    <row r="66" spans="1:9" ht="24.95" customHeight="1" x14ac:dyDescent="0.25">
      <c r="A66" s="23" t="s">
        <v>566</v>
      </c>
      <c r="B66" s="24" t="s">
        <v>567</v>
      </c>
      <c r="C66" s="19">
        <v>213</v>
      </c>
      <c r="D66" s="19">
        <v>213</v>
      </c>
      <c r="E66" s="20">
        <v>0.96</v>
      </c>
      <c r="F66" s="21">
        <v>3.9999999999999998E-57</v>
      </c>
      <c r="G66" s="19">
        <v>27.83</v>
      </c>
      <c r="H66" s="19">
        <v>596</v>
      </c>
      <c r="I66" s="19" t="str">
        <f>HYPERLINK("https://www.ncbi.nlm.nih.gov/protein/WP_068455961.1?report=genbank&amp;log$=prottop&amp;blast_rank=65&amp;RID=DBVBC0DW01R","WP_068455961.1")</f>
        <v>WP_068455961.1</v>
      </c>
    </row>
    <row r="67" spans="1:9" ht="24.95" customHeight="1" x14ac:dyDescent="0.25">
      <c r="A67" s="23" t="s">
        <v>563</v>
      </c>
      <c r="B67" s="24" t="s">
        <v>564</v>
      </c>
      <c r="C67" s="19">
        <v>212</v>
      </c>
      <c r="D67" s="19">
        <v>212</v>
      </c>
      <c r="E67" s="20">
        <v>0.93</v>
      </c>
      <c r="F67" s="21">
        <v>3.9999999999999998E-57</v>
      </c>
      <c r="G67" s="19">
        <v>25.82</v>
      </c>
      <c r="H67" s="19">
        <v>586</v>
      </c>
      <c r="I67" s="19" t="str">
        <f>HYPERLINK("https://www.ncbi.nlm.nih.gov/protein/WP_149192054.1?report=genbank&amp;log$=prottop&amp;blast_rank=66&amp;RID=DBVBC0DW01R","WP_149192054.1")</f>
        <v>WP_149192054.1</v>
      </c>
    </row>
    <row r="68" spans="1:9" ht="24.95" customHeight="1" x14ac:dyDescent="0.25">
      <c r="A68" s="23" t="s">
        <v>565</v>
      </c>
      <c r="B68" s="24" t="s">
        <v>564</v>
      </c>
      <c r="C68" s="19">
        <v>212</v>
      </c>
      <c r="D68" s="19">
        <v>212</v>
      </c>
      <c r="E68" s="20">
        <v>0.93</v>
      </c>
      <c r="F68" s="21">
        <v>3.9999999999999998E-57</v>
      </c>
      <c r="G68" s="19">
        <v>26.18</v>
      </c>
      <c r="H68" s="19">
        <v>586</v>
      </c>
      <c r="I68" s="19" t="str">
        <f>HYPERLINK("https://www.ncbi.nlm.nih.gov/protein/WP_213898360.1?report=genbank&amp;log$=prottop&amp;blast_rank=67&amp;RID=DBVBC0DW01R","WP_213898360.1")</f>
        <v>WP_213898360.1</v>
      </c>
    </row>
    <row r="69" spans="1:9" ht="24.95" customHeight="1" x14ac:dyDescent="0.25">
      <c r="A69" s="23" t="s">
        <v>568</v>
      </c>
      <c r="B69" s="24" t="s">
        <v>569</v>
      </c>
      <c r="C69" s="19">
        <v>213</v>
      </c>
      <c r="D69" s="19">
        <v>213</v>
      </c>
      <c r="E69" s="20">
        <v>0.85</v>
      </c>
      <c r="F69" s="21">
        <v>3.9999999999999998E-57</v>
      </c>
      <c r="G69" s="19">
        <v>27.89</v>
      </c>
      <c r="H69" s="19">
        <v>597</v>
      </c>
      <c r="I69" s="19" t="str">
        <f>HYPERLINK("https://www.ncbi.nlm.nih.gov/protein/NNL56218.1?report=genbank&amp;log$=prottop&amp;blast_rank=68&amp;RID=DBVBC0DW01R","NNL56218.1")</f>
        <v>NNL56218.1</v>
      </c>
    </row>
    <row r="70" spans="1:9" ht="24.95" customHeight="1" x14ac:dyDescent="0.25">
      <c r="A70" s="23" t="s">
        <v>563</v>
      </c>
      <c r="B70" s="24" t="s">
        <v>564</v>
      </c>
      <c r="C70" s="19">
        <v>212</v>
      </c>
      <c r="D70" s="19">
        <v>212</v>
      </c>
      <c r="E70" s="20">
        <v>0.95</v>
      </c>
      <c r="F70" s="21">
        <v>3.9999999999999998E-57</v>
      </c>
      <c r="G70" s="19">
        <v>25.49</v>
      </c>
      <c r="H70" s="19">
        <v>586</v>
      </c>
      <c r="I70" s="19" t="str">
        <f>HYPERLINK("https://www.ncbi.nlm.nih.gov/protein/WP_104976123.1?report=genbank&amp;log$=prottop&amp;blast_rank=69&amp;RID=DBVBC0DW01R","WP_104976123.1")</f>
        <v>WP_104976123.1</v>
      </c>
    </row>
    <row r="71" spans="1:9" ht="24.95" customHeight="1" x14ac:dyDescent="0.25">
      <c r="A71" s="23" t="s">
        <v>563</v>
      </c>
      <c r="B71" s="24" t="s">
        <v>564</v>
      </c>
      <c r="C71" s="19">
        <v>212</v>
      </c>
      <c r="D71" s="19">
        <v>212</v>
      </c>
      <c r="E71" s="20">
        <v>0.93</v>
      </c>
      <c r="F71" s="21">
        <v>6E-57</v>
      </c>
      <c r="G71" s="19">
        <v>25.82</v>
      </c>
      <c r="H71" s="19">
        <v>586</v>
      </c>
      <c r="I71" s="19" t="str">
        <f>HYPERLINK("https://www.ncbi.nlm.nih.gov/protein/WP_062731004.1?report=genbank&amp;log$=prottop&amp;blast_rank=70&amp;RID=DBVBC0DW01R","WP_062731004.1")</f>
        <v>WP_062731004.1</v>
      </c>
    </row>
    <row r="72" spans="1:9" ht="24.95" customHeight="1" x14ac:dyDescent="0.25">
      <c r="A72" s="23" t="s">
        <v>563</v>
      </c>
      <c r="B72" s="24" t="s">
        <v>564</v>
      </c>
      <c r="C72" s="19">
        <v>211</v>
      </c>
      <c r="D72" s="19">
        <v>211</v>
      </c>
      <c r="E72" s="20">
        <v>0.93</v>
      </c>
      <c r="F72" s="21">
        <v>6E-57</v>
      </c>
      <c r="G72" s="19">
        <v>26.04</v>
      </c>
      <c r="H72" s="19">
        <v>586</v>
      </c>
      <c r="I72" s="19" t="str">
        <f>HYPERLINK("https://www.ncbi.nlm.nih.gov/protein/EGR0195889.1?report=genbank&amp;log$=prottop&amp;blast_rank=71&amp;RID=DBVBC0DW01R","EGR0195889.1")</f>
        <v>EGR0195889.1</v>
      </c>
    </row>
    <row r="73" spans="1:9" ht="24.95" customHeight="1" x14ac:dyDescent="0.25">
      <c r="A73" s="23" t="s">
        <v>563</v>
      </c>
      <c r="B73" s="24" t="s">
        <v>564</v>
      </c>
      <c r="C73" s="19">
        <v>211</v>
      </c>
      <c r="D73" s="19">
        <v>211</v>
      </c>
      <c r="E73" s="20">
        <v>0.93</v>
      </c>
      <c r="F73" s="21">
        <v>6.9999999999999998E-57</v>
      </c>
      <c r="G73" s="19">
        <v>25.82</v>
      </c>
      <c r="H73" s="19">
        <v>586</v>
      </c>
      <c r="I73" s="19" t="str">
        <f>HYPERLINK("https://www.ncbi.nlm.nih.gov/protein/WP_176311539.1?report=genbank&amp;log$=prottop&amp;blast_rank=72&amp;RID=DBVBC0DW01R","WP_176311539.1")</f>
        <v>WP_176311539.1</v>
      </c>
    </row>
    <row r="74" spans="1:9" ht="24.95" customHeight="1" x14ac:dyDescent="0.25">
      <c r="A74" s="23" t="s">
        <v>555</v>
      </c>
      <c r="B74" s="24" t="s">
        <v>556</v>
      </c>
      <c r="C74" s="19">
        <v>211</v>
      </c>
      <c r="D74" s="19">
        <v>211</v>
      </c>
      <c r="E74" s="20">
        <v>0.93</v>
      </c>
      <c r="F74" s="21">
        <v>6.9999999999999998E-57</v>
      </c>
      <c r="G74" s="19">
        <v>25.5</v>
      </c>
      <c r="H74" s="19">
        <v>586</v>
      </c>
      <c r="I74" s="19" t="str">
        <f>HYPERLINK("https://www.ncbi.nlm.nih.gov/protein/WP_005376462.1?report=genbank&amp;log$=prottop&amp;blast_rank=73&amp;RID=DBVBC0DW01R","WP_005376462.1")</f>
        <v>WP_005376462.1</v>
      </c>
    </row>
    <row r="75" spans="1:9" ht="24.95" customHeight="1" x14ac:dyDescent="0.25">
      <c r="A75" s="23" t="s">
        <v>565</v>
      </c>
      <c r="B75" s="24" t="s">
        <v>564</v>
      </c>
      <c r="C75" s="19">
        <v>211</v>
      </c>
      <c r="D75" s="19">
        <v>211</v>
      </c>
      <c r="E75" s="20">
        <v>0.93</v>
      </c>
      <c r="F75" s="21">
        <v>7.9999999999999996E-57</v>
      </c>
      <c r="G75" s="19">
        <v>25.82</v>
      </c>
      <c r="H75" s="19">
        <v>586</v>
      </c>
      <c r="I75" s="19" t="str">
        <f>HYPERLINK("https://www.ncbi.nlm.nih.gov/protein/WP_213910187.1?report=genbank&amp;log$=prottop&amp;blast_rank=74&amp;RID=DBVBC0DW01R","WP_213910187.1")</f>
        <v>WP_213910187.1</v>
      </c>
    </row>
    <row r="76" spans="1:9" ht="24.95" customHeight="1" x14ac:dyDescent="0.25">
      <c r="A76" s="23" t="s">
        <v>563</v>
      </c>
      <c r="B76" s="24" t="s">
        <v>564</v>
      </c>
      <c r="C76" s="19">
        <v>211</v>
      </c>
      <c r="D76" s="19">
        <v>211</v>
      </c>
      <c r="E76" s="20">
        <v>0.93</v>
      </c>
      <c r="F76" s="21">
        <v>7.9999999999999996E-57</v>
      </c>
      <c r="G76" s="19">
        <v>26.04</v>
      </c>
      <c r="H76" s="19">
        <v>586</v>
      </c>
      <c r="I76" s="19" t="str">
        <f>HYPERLINK("https://www.ncbi.nlm.nih.gov/protein/WP_065275262.1?report=genbank&amp;log$=prottop&amp;blast_rank=75&amp;RID=DBVBC0DW01R","WP_065275262.1")</f>
        <v>WP_065275262.1</v>
      </c>
    </row>
    <row r="77" spans="1:9" ht="24.95" customHeight="1" x14ac:dyDescent="0.25">
      <c r="A77" s="23" t="s">
        <v>565</v>
      </c>
      <c r="B77" s="24" t="s">
        <v>564</v>
      </c>
      <c r="C77" s="19">
        <v>211</v>
      </c>
      <c r="D77" s="19">
        <v>211</v>
      </c>
      <c r="E77" s="20">
        <v>0.93</v>
      </c>
      <c r="F77" s="21">
        <v>8.9999999999999995E-57</v>
      </c>
      <c r="G77" s="19">
        <v>26</v>
      </c>
      <c r="H77" s="19">
        <v>586</v>
      </c>
      <c r="I77" s="19" t="str">
        <f>HYPERLINK("https://www.ncbi.nlm.nih.gov/protein/WP_213880710.1?report=genbank&amp;log$=prottop&amp;blast_rank=76&amp;RID=DBVBC0DW01R","WP_213880710.1")</f>
        <v>WP_213880710.1</v>
      </c>
    </row>
    <row r="78" spans="1:9" ht="24.95" customHeight="1" x14ac:dyDescent="0.25">
      <c r="A78" s="23" t="s">
        <v>563</v>
      </c>
      <c r="B78" s="24" t="s">
        <v>564</v>
      </c>
      <c r="C78" s="19">
        <v>211</v>
      </c>
      <c r="D78" s="19">
        <v>211</v>
      </c>
      <c r="E78" s="20">
        <v>0.93</v>
      </c>
      <c r="F78" s="21">
        <v>8.9999999999999995E-57</v>
      </c>
      <c r="G78" s="19">
        <v>26</v>
      </c>
      <c r="H78" s="19">
        <v>586</v>
      </c>
      <c r="I78" s="19" t="str">
        <f>HYPERLINK("https://www.ncbi.nlm.nih.gov/protein/WP_182017076.1?report=genbank&amp;log$=prottop&amp;blast_rank=77&amp;RID=DBVBC0DW01R","WP_182017076.1")</f>
        <v>WP_182017076.1</v>
      </c>
    </row>
    <row r="79" spans="1:9" ht="24.95" customHeight="1" x14ac:dyDescent="0.25">
      <c r="A79" s="23" t="s">
        <v>563</v>
      </c>
      <c r="B79" s="24" t="s">
        <v>564</v>
      </c>
      <c r="C79" s="19">
        <v>211</v>
      </c>
      <c r="D79" s="19">
        <v>211</v>
      </c>
      <c r="E79" s="20">
        <v>0.93</v>
      </c>
      <c r="F79" s="21">
        <v>1E-56</v>
      </c>
      <c r="G79" s="19">
        <v>26.04</v>
      </c>
      <c r="H79" s="19">
        <v>586</v>
      </c>
      <c r="I79" s="19" t="str">
        <f>HYPERLINK("https://www.ncbi.nlm.nih.gov/protein/WP_086047430.1?report=genbank&amp;log$=prottop&amp;blast_rank=78&amp;RID=DBVBC0DW01R","WP_086047430.1")</f>
        <v>WP_086047430.1</v>
      </c>
    </row>
    <row r="80" spans="1:9" ht="24.95" customHeight="1" x14ac:dyDescent="0.25">
      <c r="A80" s="23" t="s">
        <v>570</v>
      </c>
      <c r="B80" s="24" t="s">
        <v>586</v>
      </c>
      <c r="C80" s="19">
        <v>211</v>
      </c>
      <c r="D80" s="19">
        <v>211</v>
      </c>
      <c r="E80" s="20">
        <v>0.93</v>
      </c>
      <c r="F80" s="21">
        <v>1E-56</v>
      </c>
      <c r="G80" s="19">
        <v>26.04</v>
      </c>
      <c r="H80" s="19">
        <v>586</v>
      </c>
      <c r="I80" s="19" t="str">
        <f>HYPERLINK("https://www.ncbi.nlm.nih.gov/protein/WP_206958818.1?report=genbank&amp;log$=prottop&amp;blast_rank=79&amp;RID=DBVBC0DW01R","WP_206958818.1")</f>
        <v>WP_206958818.1</v>
      </c>
    </row>
    <row r="81" spans="1:9" ht="24.95" customHeight="1" x14ac:dyDescent="0.25">
      <c r="A81" s="23" t="s">
        <v>550</v>
      </c>
      <c r="B81" s="24" t="s">
        <v>551</v>
      </c>
      <c r="C81" s="19">
        <v>211</v>
      </c>
      <c r="D81" s="19">
        <v>211</v>
      </c>
      <c r="E81" s="20">
        <v>0.93</v>
      </c>
      <c r="F81" s="21">
        <v>1E-56</v>
      </c>
      <c r="G81" s="19">
        <v>26.04</v>
      </c>
      <c r="H81" s="19">
        <v>586</v>
      </c>
      <c r="I81" s="19" t="str">
        <f>HYPERLINK("https://www.ncbi.nlm.nih.gov/protein/WP_140264948.1?report=genbank&amp;log$=prottop&amp;blast_rank=80&amp;RID=DBVBC0DW01R","WP_140264948.1")</f>
        <v>WP_140264948.1</v>
      </c>
    </row>
    <row r="82" spans="1:9" ht="24.95" customHeight="1" x14ac:dyDescent="0.25">
      <c r="A82" s="23" t="s">
        <v>550</v>
      </c>
      <c r="B82" s="24" t="s">
        <v>551</v>
      </c>
      <c r="C82" s="19">
        <v>211</v>
      </c>
      <c r="D82" s="19">
        <v>211</v>
      </c>
      <c r="E82" s="20">
        <v>0.93</v>
      </c>
      <c r="F82" s="21">
        <v>1E-56</v>
      </c>
      <c r="G82" s="19">
        <v>25.68</v>
      </c>
      <c r="H82" s="19">
        <v>586</v>
      </c>
      <c r="I82" s="19" t="str">
        <f>HYPERLINK("https://www.ncbi.nlm.nih.gov/protein/WP_140169437.1?report=genbank&amp;log$=prottop&amp;blast_rank=81&amp;RID=DBVBC0DW01R","WP_140169437.1")</f>
        <v>WP_140169437.1</v>
      </c>
    </row>
    <row r="83" spans="1:9" ht="24.95" customHeight="1" x14ac:dyDescent="0.25">
      <c r="A83" s="23" t="s">
        <v>571</v>
      </c>
      <c r="B83" s="24" t="s">
        <v>551</v>
      </c>
      <c r="C83" s="19">
        <v>211</v>
      </c>
      <c r="D83" s="19">
        <v>211</v>
      </c>
      <c r="E83" s="20">
        <v>0.93</v>
      </c>
      <c r="F83" s="21">
        <v>1E-56</v>
      </c>
      <c r="G83" s="19">
        <v>25.86</v>
      </c>
      <c r="H83" s="19">
        <v>586</v>
      </c>
      <c r="I83" s="19" t="str">
        <f>HYPERLINK("https://www.ncbi.nlm.nih.gov/protein/EGR3524409.1?report=genbank&amp;log$=prottop&amp;blast_rank=82&amp;RID=DBVBC0DW01R","EGR3524409.1")</f>
        <v>EGR3524409.1</v>
      </c>
    </row>
    <row r="84" spans="1:9" ht="24.95" customHeight="1" x14ac:dyDescent="0.25">
      <c r="A84" s="23" t="s">
        <v>517</v>
      </c>
      <c r="B84" s="24" t="s">
        <v>518</v>
      </c>
      <c r="C84" s="19">
        <v>211</v>
      </c>
      <c r="D84" s="19">
        <v>211</v>
      </c>
      <c r="E84" s="20">
        <v>0.93</v>
      </c>
      <c r="F84" s="21">
        <v>1E-56</v>
      </c>
      <c r="G84" s="19">
        <v>26.73</v>
      </c>
      <c r="H84" s="19">
        <v>594</v>
      </c>
      <c r="I84" s="19" t="str">
        <f>HYPERLINK("https://www.ncbi.nlm.nih.gov/protein/MBT4832896.1?report=genbank&amp;log$=prottop&amp;blast_rank=83&amp;RID=DBVBC0DW01R","MBT4832896.1")</f>
        <v>MBT4832896.1</v>
      </c>
    </row>
    <row r="85" spans="1:9" ht="24.95" customHeight="1" x14ac:dyDescent="0.25">
      <c r="A85" s="23" t="s">
        <v>563</v>
      </c>
      <c r="B85" s="24" t="s">
        <v>564</v>
      </c>
      <c r="C85" s="19">
        <v>211</v>
      </c>
      <c r="D85" s="19">
        <v>211</v>
      </c>
      <c r="E85" s="20">
        <v>0.93</v>
      </c>
      <c r="F85" s="21">
        <v>1E-56</v>
      </c>
      <c r="G85" s="19">
        <v>25.64</v>
      </c>
      <c r="H85" s="19">
        <v>586</v>
      </c>
      <c r="I85" s="19" t="str">
        <f>HYPERLINK("https://www.ncbi.nlm.nih.gov/protein/EGR1560190.1?report=genbank&amp;log$=prottop&amp;blast_rank=84&amp;RID=DBVBC0DW01R","EGR1560190.1")</f>
        <v>EGR1560190.1</v>
      </c>
    </row>
    <row r="86" spans="1:9" ht="24.95" customHeight="1" x14ac:dyDescent="0.25">
      <c r="A86" s="23" t="s">
        <v>550</v>
      </c>
      <c r="B86" s="24" t="s">
        <v>551</v>
      </c>
      <c r="C86" s="19">
        <v>210</v>
      </c>
      <c r="D86" s="19">
        <v>210</v>
      </c>
      <c r="E86" s="20">
        <v>0.93</v>
      </c>
      <c r="F86" s="21">
        <v>2.0000000000000001E-56</v>
      </c>
      <c r="G86" s="19">
        <v>25.86</v>
      </c>
      <c r="H86" s="19">
        <v>586</v>
      </c>
      <c r="I86" s="19" t="str">
        <f>HYPERLINK("https://www.ncbi.nlm.nih.gov/protein/EGQ7973190.1?report=genbank&amp;log$=prottop&amp;blast_rank=85&amp;RID=DBVBC0DW01R","EGQ7973190.1")</f>
        <v>EGQ7973190.1</v>
      </c>
    </row>
    <row r="87" spans="1:9" ht="24.95" customHeight="1" x14ac:dyDescent="0.25">
      <c r="A87" s="23" t="s">
        <v>572</v>
      </c>
      <c r="B87" s="24" t="s">
        <v>587</v>
      </c>
      <c r="C87" s="19">
        <v>210</v>
      </c>
      <c r="D87" s="19">
        <v>210</v>
      </c>
      <c r="E87" s="20">
        <v>0.93</v>
      </c>
      <c r="F87" s="21">
        <v>2.0000000000000001E-56</v>
      </c>
      <c r="G87" s="19">
        <v>26.04</v>
      </c>
      <c r="H87" s="19">
        <v>586</v>
      </c>
      <c r="I87" s="19" t="str">
        <f>HYPERLINK("https://www.ncbi.nlm.nih.gov/protein/WP_085343708.1?report=genbank&amp;log$=prottop&amp;blast_rank=86&amp;RID=DBVBC0DW01R","WP_085343708.1")</f>
        <v>WP_085343708.1</v>
      </c>
    </row>
    <row r="88" spans="1:9" ht="24.95" customHeight="1" x14ac:dyDescent="0.25">
      <c r="A88" s="23" t="s">
        <v>557</v>
      </c>
      <c r="B88" s="24" t="s">
        <v>558</v>
      </c>
      <c r="C88" s="19">
        <v>210</v>
      </c>
      <c r="D88" s="19">
        <v>210</v>
      </c>
      <c r="E88" s="20">
        <v>0.93</v>
      </c>
      <c r="F88" s="21">
        <v>2.0000000000000001E-56</v>
      </c>
      <c r="G88" s="19">
        <v>25.86</v>
      </c>
      <c r="H88" s="19">
        <v>586</v>
      </c>
      <c r="I88" s="19" t="str">
        <f>HYPERLINK("https://www.ncbi.nlm.nih.gov/protein/WP_005395185.1?report=genbank&amp;log$=prottop&amp;blast_rank=87&amp;RID=DBVBC0DW01R","WP_005395185.1")</f>
        <v>WP_005395185.1</v>
      </c>
    </row>
    <row r="89" spans="1:9" ht="24.95" customHeight="1" x14ac:dyDescent="0.25">
      <c r="A89" s="23" t="s">
        <v>565</v>
      </c>
      <c r="B89" s="24" t="s">
        <v>564</v>
      </c>
      <c r="C89" s="19">
        <v>210</v>
      </c>
      <c r="D89" s="19">
        <v>210</v>
      </c>
      <c r="E89" s="20">
        <v>0.93</v>
      </c>
      <c r="F89" s="21">
        <v>2.0000000000000001E-56</v>
      </c>
      <c r="G89" s="19">
        <v>25.82</v>
      </c>
      <c r="H89" s="19">
        <v>586</v>
      </c>
      <c r="I89" s="19" t="str">
        <f>HYPERLINK("https://www.ncbi.nlm.nih.gov/protein/WP_213871086.1?report=genbank&amp;log$=prottop&amp;blast_rank=88&amp;RID=DBVBC0DW01R","WP_213871086.1")</f>
        <v>WP_213871086.1</v>
      </c>
    </row>
    <row r="90" spans="1:9" ht="24.95" customHeight="1" x14ac:dyDescent="0.25">
      <c r="A90" s="23" t="s">
        <v>563</v>
      </c>
      <c r="B90" s="24" t="s">
        <v>564</v>
      </c>
      <c r="C90" s="19">
        <v>210</v>
      </c>
      <c r="D90" s="19">
        <v>210</v>
      </c>
      <c r="E90" s="20">
        <v>0.93</v>
      </c>
      <c r="F90" s="21">
        <v>2.0000000000000001E-56</v>
      </c>
      <c r="G90" s="19">
        <v>26.04</v>
      </c>
      <c r="H90" s="19">
        <v>586</v>
      </c>
      <c r="I90" s="19" t="str">
        <f>HYPERLINK("https://www.ncbi.nlm.nih.gov/protein/WP_054576018.1?report=genbank&amp;log$=prottop&amp;blast_rank=89&amp;RID=DBVBC0DW01R","WP_054576018.1")</f>
        <v>WP_054576018.1</v>
      </c>
    </row>
    <row r="91" spans="1:9" ht="24.95" customHeight="1" x14ac:dyDescent="0.25">
      <c r="A91" s="23" t="s">
        <v>563</v>
      </c>
      <c r="B91" s="24" t="s">
        <v>564</v>
      </c>
      <c r="C91" s="19">
        <v>210</v>
      </c>
      <c r="D91" s="19">
        <v>210</v>
      </c>
      <c r="E91" s="20">
        <v>0.93</v>
      </c>
      <c r="F91" s="21">
        <v>2.0000000000000001E-56</v>
      </c>
      <c r="G91" s="19">
        <v>25.5</v>
      </c>
      <c r="H91" s="19">
        <v>586</v>
      </c>
      <c r="I91" s="19" t="str">
        <f>HYPERLINK("https://www.ncbi.nlm.nih.gov/protein/WP_203345406.1?report=genbank&amp;log$=prottop&amp;blast_rank=90&amp;RID=DBVBC0DW01R","WP_203345406.1")</f>
        <v>WP_203345406.1</v>
      </c>
    </row>
    <row r="92" spans="1:9" ht="24.95" customHeight="1" x14ac:dyDescent="0.25">
      <c r="A92" s="23" t="s">
        <v>550</v>
      </c>
      <c r="B92" s="24" t="s">
        <v>551</v>
      </c>
      <c r="C92" s="19">
        <v>210</v>
      </c>
      <c r="D92" s="19">
        <v>210</v>
      </c>
      <c r="E92" s="20">
        <v>0.93</v>
      </c>
      <c r="F92" s="21">
        <v>2.0000000000000001E-56</v>
      </c>
      <c r="G92" s="19">
        <v>25.86</v>
      </c>
      <c r="H92" s="19">
        <v>586</v>
      </c>
      <c r="I92" s="19" t="str">
        <f>HYPERLINK("https://www.ncbi.nlm.nih.gov/protein/MBE4157161.1?report=genbank&amp;log$=prottop&amp;blast_rank=91&amp;RID=DBVBC0DW01R","MBE4157161.1")</f>
        <v>MBE4157161.1</v>
      </c>
    </row>
    <row r="93" spans="1:9" ht="24.95" customHeight="1" x14ac:dyDescent="0.25">
      <c r="A93" s="23" t="s">
        <v>563</v>
      </c>
      <c r="B93" s="24" t="s">
        <v>564</v>
      </c>
      <c r="C93" s="19">
        <v>210</v>
      </c>
      <c r="D93" s="19">
        <v>210</v>
      </c>
      <c r="E93" s="20">
        <v>0.93</v>
      </c>
      <c r="F93" s="21">
        <v>2.0000000000000001E-56</v>
      </c>
      <c r="G93" s="19">
        <v>25.82</v>
      </c>
      <c r="H93" s="19">
        <v>586</v>
      </c>
      <c r="I93" s="19" t="str">
        <f>HYPERLINK("https://www.ncbi.nlm.nih.gov/protein/WP_167416051.1?report=genbank&amp;log$=prottop&amp;blast_rank=92&amp;RID=DBVBC0DW01R","WP_167416051.1")</f>
        <v>WP_167416051.1</v>
      </c>
    </row>
    <row r="94" spans="1:9" ht="24.95" customHeight="1" x14ac:dyDescent="0.25">
      <c r="A94" s="23" t="s">
        <v>550</v>
      </c>
      <c r="B94" s="24" t="s">
        <v>551</v>
      </c>
      <c r="C94" s="19">
        <v>210</v>
      </c>
      <c r="D94" s="19">
        <v>210</v>
      </c>
      <c r="E94" s="20">
        <v>0.93</v>
      </c>
      <c r="F94" s="21">
        <v>2.0000000000000001E-56</v>
      </c>
      <c r="G94" s="19">
        <v>25.68</v>
      </c>
      <c r="H94" s="19">
        <v>586</v>
      </c>
      <c r="I94" s="19" t="str">
        <f>HYPERLINK("https://www.ncbi.nlm.nih.gov/protein/WP_140088561.1?report=genbank&amp;log$=prottop&amp;blast_rank=93&amp;RID=DBVBC0DW01R","WP_140088561.1")</f>
        <v>WP_140088561.1</v>
      </c>
    </row>
    <row r="95" spans="1:9" ht="24.95" customHeight="1" x14ac:dyDescent="0.25">
      <c r="A95" s="23" t="s">
        <v>565</v>
      </c>
      <c r="B95" s="24" t="s">
        <v>564</v>
      </c>
      <c r="C95" s="19">
        <v>210</v>
      </c>
      <c r="D95" s="19">
        <v>210</v>
      </c>
      <c r="E95" s="20">
        <v>0.93</v>
      </c>
      <c r="F95" s="21">
        <v>2.0000000000000001E-56</v>
      </c>
      <c r="G95" s="19">
        <v>25.5</v>
      </c>
      <c r="H95" s="19">
        <v>586</v>
      </c>
      <c r="I95" s="19" t="str">
        <f>HYPERLINK("https://www.ncbi.nlm.nih.gov/protein/WP_171342920.1?report=genbank&amp;log$=prottop&amp;blast_rank=94&amp;RID=DBVBC0DW01R","WP_171342920.1")</f>
        <v>WP_171342920.1</v>
      </c>
    </row>
    <row r="96" spans="1:9" ht="24.95" customHeight="1" x14ac:dyDescent="0.25">
      <c r="A96" s="23" t="s">
        <v>573</v>
      </c>
      <c r="B96" s="24" t="s">
        <v>588</v>
      </c>
      <c r="C96" s="19">
        <v>210</v>
      </c>
      <c r="D96" s="19">
        <v>210</v>
      </c>
      <c r="E96" s="20">
        <v>0.93</v>
      </c>
      <c r="F96" s="21">
        <v>2.0000000000000001E-56</v>
      </c>
      <c r="G96" s="19">
        <v>25.86</v>
      </c>
      <c r="H96" s="19">
        <v>586</v>
      </c>
      <c r="I96" s="19" t="str">
        <f>HYPERLINK("https://www.ncbi.nlm.nih.gov/protein/WP_170892645.1?report=genbank&amp;log$=prottop&amp;blast_rank=95&amp;RID=DBVBC0DW01R","WP_170892645.1")</f>
        <v>WP_170892645.1</v>
      </c>
    </row>
    <row r="97" spans="1:9" ht="24.95" customHeight="1" x14ac:dyDescent="0.25">
      <c r="A97" s="23" t="s">
        <v>559</v>
      </c>
      <c r="B97" s="24" t="s">
        <v>560</v>
      </c>
      <c r="C97" s="19">
        <v>210</v>
      </c>
      <c r="D97" s="19">
        <v>210</v>
      </c>
      <c r="E97" s="20">
        <v>0.9</v>
      </c>
      <c r="F97" s="21">
        <v>2.9999999999999999E-56</v>
      </c>
      <c r="G97" s="19">
        <v>28.57</v>
      </c>
      <c r="H97" s="19">
        <v>594</v>
      </c>
      <c r="I97" s="19" t="str">
        <f>HYPERLINK("https://www.ncbi.nlm.nih.gov/protein/WP_010363585.1?report=genbank&amp;log$=prottop&amp;blast_rank=96&amp;RID=DBVBC0DW01R","WP_010363585.1")</f>
        <v>WP_010363585.1</v>
      </c>
    </row>
    <row r="98" spans="1:9" ht="24.95" customHeight="1" x14ac:dyDescent="0.25">
      <c r="A98" s="23" t="s">
        <v>565</v>
      </c>
      <c r="B98" s="24" t="s">
        <v>564</v>
      </c>
      <c r="C98" s="19">
        <v>210</v>
      </c>
      <c r="D98" s="19">
        <v>210</v>
      </c>
      <c r="E98" s="20">
        <v>0.93</v>
      </c>
      <c r="F98" s="21">
        <v>2.9999999999999999E-56</v>
      </c>
      <c r="G98" s="19">
        <v>25.82</v>
      </c>
      <c r="H98" s="19">
        <v>586</v>
      </c>
      <c r="I98" s="19" t="str">
        <f>HYPERLINK("https://www.ncbi.nlm.nih.gov/protein/WP_213874243.1?report=genbank&amp;log$=prottop&amp;blast_rank=97&amp;RID=DBVBC0DW01R","WP_213874243.1")</f>
        <v>WP_213874243.1</v>
      </c>
    </row>
    <row r="99" spans="1:9" ht="24.95" customHeight="1" x14ac:dyDescent="0.25">
      <c r="A99" s="23" t="s">
        <v>574</v>
      </c>
      <c r="B99" s="24" t="s">
        <v>575</v>
      </c>
      <c r="C99" s="19">
        <v>210</v>
      </c>
      <c r="D99" s="19">
        <v>210</v>
      </c>
      <c r="E99" s="20">
        <v>0.93</v>
      </c>
      <c r="F99" s="21">
        <v>2.9999999999999999E-56</v>
      </c>
      <c r="G99" s="19">
        <v>25.45</v>
      </c>
      <c r="H99" s="19">
        <v>586</v>
      </c>
      <c r="I99" s="19" t="str">
        <f>HYPERLINK("https://www.ncbi.nlm.nih.gov/protein/WP_143693391.1?report=genbank&amp;log$=prottop&amp;blast_rank=98&amp;RID=DBVBC0DW01R","WP_143693391.1")</f>
        <v>WP_143693391.1</v>
      </c>
    </row>
    <row r="100" spans="1:9" ht="24.95" customHeight="1" x14ac:dyDescent="0.25">
      <c r="A100" s="23" t="s">
        <v>563</v>
      </c>
      <c r="B100" s="24" t="s">
        <v>564</v>
      </c>
      <c r="C100" s="19">
        <v>210</v>
      </c>
      <c r="D100" s="19">
        <v>210</v>
      </c>
      <c r="E100" s="20">
        <v>0.93</v>
      </c>
      <c r="F100" s="21">
        <v>2.9999999999999999E-56</v>
      </c>
      <c r="G100" s="19">
        <v>25.86</v>
      </c>
      <c r="H100" s="19">
        <v>586</v>
      </c>
      <c r="I100" s="19" t="str">
        <f>HYPERLINK("https://www.ncbi.nlm.nih.gov/protein/EGR0269426.1?report=genbank&amp;log$=prottop&amp;blast_rank=99&amp;RID=DBVBC0DW01R","EGR0269426.1")</f>
        <v>EGR0269426.1</v>
      </c>
    </row>
    <row r="101" spans="1:9" ht="24.95" customHeight="1" x14ac:dyDescent="0.25">
      <c r="A101" s="23" t="s">
        <v>550</v>
      </c>
      <c r="B101" s="24" t="s">
        <v>551</v>
      </c>
      <c r="C101" s="19">
        <v>210</v>
      </c>
      <c r="D101" s="19">
        <v>210</v>
      </c>
      <c r="E101" s="20">
        <v>0.93</v>
      </c>
      <c r="F101" s="21">
        <v>2.9999999999999999E-56</v>
      </c>
      <c r="G101" s="19">
        <v>25.86</v>
      </c>
      <c r="H101" s="19">
        <v>586</v>
      </c>
      <c r="I101" s="19" t="str">
        <f>HYPERLINK("https://www.ncbi.nlm.nih.gov/protein/WP_025526611.1?report=genbank&amp;log$=prottop&amp;blast_rank=100&amp;RID=DBVBC0DW01R","WP_025526611.1")</f>
        <v>WP_025526611.1</v>
      </c>
    </row>
    <row r="105" spans="1:9" ht="24.95" customHeight="1" x14ac:dyDescent="0.25">
      <c r="A105" s="23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Strains</vt:lpstr>
      <vt:lpstr>Plasmids</vt:lpstr>
      <vt:lpstr>Accession numbers</vt:lpstr>
      <vt:lpstr>DarF BLAST results</vt:lpstr>
      <vt:lpstr>DarF HHpred results</vt:lpstr>
      <vt:lpstr>DarG BLAST results</vt:lpstr>
    </vt:vector>
  </TitlesOfParts>
  <Company>Helmholtz-Zentrum für Infektionsforschung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Groß, Sebastian</dc:creator>
  <cp:lastModifiedBy>Groß, Sebastian</cp:lastModifiedBy>
  <dcterms:created xsi:type="dcterms:W3CDTF">2021-05-06T13:52:46Z</dcterms:created>
  <dcterms:modified xsi:type="dcterms:W3CDTF">2021-06-25T15:33:05Z</dcterms:modified>
</cp:coreProperties>
</file>